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codeName="ThisWorkbook" autoCompressPictures="0"/>
  <bookViews>
    <workbookView xWindow="240" yWindow="240" windowWidth="25360" windowHeight="13540" tabRatio="957" firstSheet="22" activeTab="27"/>
  </bookViews>
  <sheets>
    <sheet name="I" sheetId="1" r:id="rId1"/>
    <sheet name="II" sheetId="2" r:id="rId2"/>
    <sheet name="IIc" sheetId="3" r:id="rId3"/>
    <sheet name="cII" sheetId="4" r:id="rId4"/>
    <sheet name="IIA" sheetId="5" r:id="rId5"/>
    <sheet name="cIIA" sheetId="6" r:id="rId6"/>
    <sheet name="III" sheetId="7" r:id="rId7"/>
    <sheet name="III c" sheetId="8" r:id="rId8"/>
    <sheet name="cIII" sheetId="9" r:id="rId9"/>
    <sheet name="IV" sheetId="10" r:id="rId10"/>
    <sheet name="V" sheetId="11" r:id="rId11"/>
    <sheet name="VI" sheetId="12" r:id="rId12"/>
    <sheet name="VII" sheetId="13" r:id="rId13"/>
    <sheet name="VIII" sheetId="14" r:id="rId14"/>
    <sheet name="IX" sheetId="15" r:id="rId15"/>
    <sheet name="X" sheetId="16" r:id="rId16"/>
    <sheet name="XI" sheetId="17" r:id="rId17"/>
    <sheet name="XII" sheetId="18" r:id="rId18"/>
    <sheet name="XIII" sheetId="19" r:id="rId19"/>
    <sheet name="XIV" sheetId="20" r:id="rId20"/>
    <sheet name="XV" sheetId="21" r:id="rId21"/>
    <sheet name="XVI" sheetId="22" r:id="rId22"/>
    <sheet name="XVII" sheetId="23" r:id="rId23"/>
    <sheet name="XVII A" sheetId="24" r:id="rId24"/>
    <sheet name="XVIII" sheetId="25" r:id="rId25"/>
    <sheet name="XVIII A " sheetId="26" r:id="rId26"/>
    <sheet name="AN P (3)" sheetId="71" r:id="rId27"/>
    <sheet name="CLO" sheetId="67" r:id="rId28"/>
    <sheet name="CAL" sheetId="68" r:id="rId29"/>
    <sheet name="AN" sheetId="69" r:id="rId30"/>
    <sheet name="AN0" sheetId="70" r:id="rId31"/>
    <sheet name="SCRB-PRE_DATA" sheetId="73" r:id="rId32"/>
    <sheet name="SCRB-RA_FM" sheetId="45" r:id="rId33"/>
    <sheet name="SCRB-RA_UPTO" sheetId="48" r:id="rId34"/>
    <sheet name="SCRB-GAMB_FM" sheetId="46" r:id="rId35"/>
    <sheet name="SCRB-GAMB_UPTO" sheetId="47" r:id="rId36"/>
    <sheet name="SCRB-MUR-MO_FM" sheetId="49" r:id="rId37"/>
    <sheet name="SCRB-MUR-MO_UPTO" sheetId="61" r:id="rId38"/>
    <sheet name="SCRB-DAC-MO_FM" sheetId="50" r:id="rId39"/>
    <sheet name="SCRB-DAC-MO_UPTO" sheetId="62" r:id="rId40"/>
    <sheet name="SCRB-ROB-MO_FM" sheetId="51" r:id="rId41"/>
    <sheet name="SCRB-ROB-MO_UPTO" sheetId="63" r:id="rId42"/>
    <sheet name="SCRB-BUR-MO_FM" sheetId="52" r:id="rId43"/>
    <sheet name="SCRB-BUR-MO_UPTO" sheetId="64" r:id="rId44"/>
    <sheet name="SCRB-RIOT-MO_FM" sheetId="53" r:id="rId45"/>
    <sheet name="SCRB-RIOT-MO_UPTO" sheetId="65" r:id="rId46"/>
    <sheet name="SCRB-RAPE-MO_FM" sheetId="54" r:id="rId47"/>
    <sheet name="SCRB-RAPE-MO_UPTO" sheetId="66" r:id="rId48"/>
    <sheet name="SCRB-RAPE-RELAT" sheetId="55" r:id="rId49"/>
    <sheet name="SCRB-ECO-FM" sheetId="56" r:id="rId50"/>
    <sheet name="SCRB-ECO-UPTO" sheetId="57" r:id="rId51"/>
    <sheet name="SCRB-ITPA-FM" sheetId="58" r:id="rId52"/>
    <sheet name="SCRB-ITPA-UPTO" sheetId="72" r:id="rId53"/>
    <sheet name="SCRB-Chain_Snatchings-FM" sheetId="59" r:id="rId54"/>
    <sheet name="SCRB-Stat-I" sheetId="27" r:id="rId55"/>
    <sheet name="SCRB-Stat-II" sheetId="28" r:id="rId56"/>
    <sheet name="SCRB-Stat-II-ROUGH" sheetId="60" r:id="rId57"/>
    <sheet name="SCRB-Stat-IIA" sheetId="29" r:id="rId58"/>
    <sheet name="SCRB-Stat-III" sheetId="30" r:id="rId59"/>
    <sheet name="SCRB-Stat-IV" sheetId="31" r:id="rId60"/>
    <sheet name="SCRB-Stat-V-A" sheetId="32" r:id="rId61"/>
    <sheet name="SCRB-Stat-V-B" sheetId="33" r:id="rId62"/>
    <sheet name="SCRB-Stat-VI" sheetId="34" r:id="rId63"/>
    <sheet name="SCRB-Stat-VII" sheetId="35" r:id="rId64"/>
    <sheet name="SCRB-Stat-VIII" sheetId="36" r:id="rId65"/>
    <sheet name="SCRB-Stat-IX" sheetId="37" r:id="rId66"/>
    <sheet name="SCRB-Stat-X" sheetId="38" r:id="rId67"/>
    <sheet name="SCRB-Stat-XI" sheetId="39" r:id="rId68"/>
    <sheet name="SCRB-Stat-XII" sheetId="41" r:id="rId69"/>
    <sheet name="SCRB-Stat-XII-A" sheetId="42" r:id="rId70"/>
    <sheet name="SCRB-Stat-XIII" sheetId="43" r:id="rId71"/>
    <sheet name="SCRB-Stat-XIII-A" sheetId="44" r:id="rId72"/>
    <sheet name="config" sheetId="40" r:id="rId7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30" i="67" l="1"/>
  <c r="G330" i="67"/>
  <c r="R330" i="67"/>
  <c r="Q330" i="67"/>
  <c r="O329" i="67"/>
  <c r="O254" i="67"/>
  <c r="O229" i="67"/>
  <c r="C7" i="67"/>
  <c r="C8" i="67"/>
  <c r="C9" i="67"/>
  <c r="C10" i="67"/>
  <c r="C11" i="67"/>
  <c r="C12" i="67"/>
  <c r="C13" i="67"/>
  <c r="C14" i="67"/>
  <c r="C15" i="67"/>
  <c r="C16" i="67"/>
  <c r="C17" i="67"/>
  <c r="C18" i="67"/>
  <c r="C19" i="67"/>
  <c r="C20" i="67"/>
  <c r="C21" i="67"/>
  <c r="C22" i="67"/>
  <c r="C23" i="67"/>
  <c r="C24" i="67"/>
  <c r="C25" i="67"/>
  <c r="C6" i="67"/>
  <c r="E329" i="67"/>
  <c r="E254" i="67"/>
  <c r="E229" i="67"/>
  <c r="E79" i="70"/>
  <c r="D79" i="70"/>
  <c r="E78" i="70"/>
  <c r="D78" i="70"/>
  <c r="E77" i="70"/>
  <c r="D77" i="70"/>
  <c r="E76" i="70"/>
  <c r="D76" i="70"/>
  <c r="E75" i="70"/>
  <c r="D75" i="70"/>
  <c r="C2" i="67"/>
  <c r="M2" i="67"/>
  <c r="D3" i="67"/>
  <c r="E3" i="67"/>
  <c r="N3" i="67"/>
  <c r="O3" i="67"/>
  <c r="D4" i="67"/>
  <c r="E4" i="67"/>
  <c r="F4" i="67"/>
  <c r="G4" i="67"/>
  <c r="N4" i="67"/>
  <c r="O4" i="67"/>
  <c r="P4" i="67"/>
  <c r="Q4" i="67"/>
  <c r="N6" i="67"/>
  <c r="I6" i="67"/>
  <c r="N7" i="67"/>
  <c r="I7" i="67"/>
  <c r="N8" i="67"/>
  <c r="I8" i="67"/>
  <c r="N9" i="67"/>
  <c r="I9" i="67"/>
  <c r="N10" i="67"/>
  <c r="I10" i="67"/>
  <c r="N11" i="67"/>
  <c r="I11" i="67"/>
  <c r="N12" i="67"/>
  <c r="I12" i="67"/>
  <c r="N13" i="67"/>
  <c r="I13" i="67"/>
  <c r="N14" i="67"/>
  <c r="I14" i="67"/>
  <c r="N15" i="67"/>
  <c r="I15" i="67"/>
  <c r="N16" i="67"/>
  <c r="I16" i="67"/>
  <c r="N17" i="67"/>
  <c r="I17" i="67"/>
  <c r="N18" i="67"/>
  <c r="I18" i="67"/>
  <c r="N19" i="67"/>
  <c r="I19" i="67"/>
  <c r="N20" i="67"/>
  <c r="I20" i="67"/>
  <c r="N21" i="67"/>
  <c r="I21" i="67"/>
  <c r="N22" i="67"/>
  <c r="I22" i="67"/>
  <c r="N23" i="67"/>
  <c r="I23" i="67"/>
  <c r="N24" i="67"/>
  <c r="I24" i="67"/>
  <c r="N25" i="67"/>
  <c r="I25" i="67"/>
  <c r="K6" i="67"/>
  <c r="D6" i="67"/>
  <c r="B6" i="67"/>
  <c r="E6" i="67"/>
  <c r="F6" i="67"/>
  <c r="L6" i="67"/>
  <c r="O6" i="67"/>
  <c r="P6" i="67"/>
  <c r="K7" i="67"/>
  <c r="D7" i="67"/>
  <c r="B7" i="67"/>
  <c r="E7" i="67"/>
  <c r="F7" i="67"/>
  <c r="L7" i="67"/>
  <c r="O7" i="67"/>
  <c r="P7" i="67"/>
  <c r="K8" i="67"/>
  <c r="D8" i="67"/>
  <c r="B8" i="67"/>
  <c r="E8" i="67"/>
  <c r="F8" i="67"/>
  <c r="L8" i="67"/>
  <c r="O8" i="67"/>
  <c r="P8" i="67"/>
  <c r="K9" i="67"/>
  <c r="D9" i="67"/>
  <c r="B9" i="67"/>
  <c r="E9" i="67"/>
  <c r="F9" i="67"/>
  <c r="L9" i="67"/>
  <c r="O9" i="67"/>
  <c r="P9" i="67"/>
  <c r="K10" i="67"/>
  <c r="D10" i="67"/>
  <c r="B10" i="67"/>
  <c r="E10" i="67"/>
  <c r="F10" i="67"/>
  <c r="L10" i="67"/>
  <c r="O10" i="67"/>
  <c r="P10" i="67"/>
  <c r="K11" i="67"/>
  <c r="D11" i="67"/>
  <c r="B11" i="67"/>
  <c r="E11" i="67"/>
  <c r="F11" i="67"/>
  <c r="L11" i="67"/>
  <c r="O11" i="67"/>
  <c r="P11" i="67"/>
  <c r="K12" i="67"/>
  <c r="D12" i="67"/>
  <c r="B12" i="67"/>
  <c r="E12" i="67"/>
  <c r="F12" i="67"/>
  <c r="L12" i="67"/>
  <c r="O12" i="67"/>
  <c r="P12" i="67"/>
  <c r="K13" i="67"/>
  <c r="D13" i="67"/>
  <c r="B13" i="67"/>
  <c r="E13" i="67"/>
  <c r="F13" i="67"/>
  <c r="L13" i="67"/>
  <c r="O13" i="67"/>
  <c r="P13" i="67"/>
  <c r="K14" i="67"/>
  <c r="D14" i="67"/>
  <c r="B14" i="67"/>
  <c r="E14" i="67"/>
  <c r="F14" i="67"/>
  <c r="L14" i="67"/>
  <c r="O14" i="67"/>
  <c r="P14" i="67"/>
  <c r="K15" i="67"/>
  <c r="D15" i="67"/>
  <c r="B15" i="67"/>
  <c r="E15" i="67"/>
  <c r="F15" i="67"/>
  <c r="L15" i="67"/>
  <c r="O15" i="67"/>
  <c r="P15" i="67"/>
  <c r="K16" i="67"/>
  <c r="D16" i="67"/>
  <c r="B16" i="67"/>
  <c r="E16" i="67"/>
  <c r="F16" i="67"/>
  <c r="L16" i="67"/>
  <c r="O16" i="67"/>
  <c r="P16" i="67"/>
  <c r="K17" i="67"/>
  <c r="D17" i="67"/>
  <c r="B17" i="67"/>
  <c r="E17" i="67"/>
  <c r="F17" i="67"/>
  <c r="L17" i="67"/>
  <c r="O17" i="67"/>
  <c r="P17" i="67"/>
  <c r="K18" i="67"/>
  <c r="D18" i="67"/>
  <c r="B18" i="67"/>
  <c r="E18" i="67"/>
  <c r="F18" i="67"/>
  <c r="L18" i="67"/>
  <c r="O18" i="67"/>
  <c r="P18" i="67"/>
  <c r="K19" i="67"/>
  <c r="D19" i="67"/>
  <c r="B19" i="67"/>
  <c r="E19" i="67"/>
  <c r="F19" i="67"/>
  <c r="L19" i="67"/>
  <c r="O19" i="67"/>
  <c r="P19" i="67"/>
  <c r="K20" i="67"/>
  <c r="D20" i="67"/>
  <c r="B20" i="67"/>
  <c r="E20" i="67"/>
  <c r="F20" i="67"/>
  <c r="L20" i="67"/>
  <c r="O20" i="67"/>
  <c r="P20" i="67"/>
  <c r="K21" i="67"/>
  <c r="D21" i="67"/>
  <c r="B21" i="67"/>
  <c r="E21" i="67"/>
  <c r="F21" i="67"/>
  <c r="L21" i="67"/>
  <c r="O21" i="67"/>
  <c r="P21" i="67"/>
  <c r="K22" i="67"/>
  <c r="D22" i="67"/>
  <c r="B22" i="67"/>
  <c r="E22" i="67"/>
  <c r="F22" i="67"/>
  <c r="L22" i="67"/>
  <c r="O22" i="67"/>
  <c r="P22" i="67"/>
  <c r="K23" i="67"/>
  <c r="D23" i="67"/>
  <c r="B23" i="67"/>
  <c r="E23" i="67"/>
  <c r="F23" i="67"/>
  <c r="L23" i="67"/>
  <c r="O23" i="67"/>
  <c r="P23" i="67"/>
  <c r="K24" i="67"/>
  <c r="D24" i="67"/>
  <c r="B24" i="67"/>
  <c r="E24" i="67"/>
  <c r="F24" i="67"/>
  <c r="L24" i="67"/>
  <c r="O24" i="67"/>
  <c r="P24" i="67"/>
  <c r="K25" i="67"/>
  <c r="D25" i="67"/>
  <c r="B25" i="67"/>
  <c r="E25" i="67"/>
  <c r="F25" i="67"/>
  <c r="L25" i="67"/>
  <c r="O25" i="67"/>
  <c r="P25" i="67"/>
  <c r="D28" i="67"/>
  <c r="E28" i="67"/>
  <c r="N28" i="67"/>
  <c r="O28" i="67"/>
  <c r="D29" i="67"/>
  <c r="E29" i="67"/>
  <c r="F29" i="67"/>
  <c r="G29" i="67"/>
  <c r="N29" i="67"/>
  <c r="O29" i="67"/>
  <c r="P29" i="67"/>
  <c r="Q29" i="67"/>
  <c r="N31" i="67"/>
  <c r="I31" i="67"/>
  <c r="N32" i="67"/>
  <c r="I32" i="67"/>
  <c r="N33" i="67"/>
  <c r="I33" i="67"/>
  <c r="N34" i="67"/>
  <c r="I34" i="67"/>
  <c r="N35" i="67"/>
  <c r="I35" i="67"/>
  <c r="N36" i="67"/>
  <c r="I36" i="67"/>
  <c r="N37" i="67"/>
  <c r="I37" i="67"/>
  <c r="N38" i="67"/>
  <c r="I38" i="67"/>
  <c r="N39" i="67"/>
  <c r="I39" i="67"/>
  <c r="N40" i="67"/>
  <c r="I40" i="67"/>
  <c r="N41" i="67"/>
  <c r="I41" i="67"/>
  <c r="N42" i="67"/>
  <c r="I42" i="67"/>
  <c r="N43" i="67"/>
  <c r="I43" i="67"/>
  <c r="N44" i="67"/>
  <c r="I44" i="67"/>
  <c r="N45" i="67"/>
  <c r="I45" i="67"/>
  <c r="N46" i="67"/>
  <c r="I46" i="67"/>
  <c r="N47" i="67"/>
  <c r="I47" i="67"/>
  <c r="N48" i="67"/>
  <c r="I48" i="67"/>
  <c r="N49" i="67"/>
  <c r="I49" i="67"/>
  <c r="N50" i="67"/>
  <c r="I50" i="67"/>
  <c r="K31" i="67"/>
  <c r="D31" i="67"/>
  <c r="B31" i="67"/>
  <c r="C31" i="67"/>
  <c r="E31" i="67"/>
  <c r="F31" i="67"/>
  <c r="L31" i="67"/>
  <c r="O31" i="67"/>
  <c r="P31" i="67"/>
  <c r="K32" i="67"/>
  <c r="D32" i="67"/>
  <c r="B32" i="67"/>
  <c r="C32" i="67"/>
  <c r="E32" i="67"/>
  <c r="F32" i="67"/>
  <c r="L32" i="67"/>
  <c r="O32" i="67"/>
  <c r="P32" i="67"/>
  <c r="K33" i="67"/>
  <c r="D33" i="67"/>
  <c r="B33" i="67"/>
  <c r="C33" i="67"/>
  <c r="E33" i="67"/>
  <c r="F33" i="67"/>
  <c r="L33" i="67"/>
  <c r="O33" i="67"/>
  <c r="P33" i="67"/>
  <c r="K34" i="67"/>
  <c r="D34" i="67"/>
  <c r="B34" i="67"/>
  <c r="C34" i="67"/>
  <c r="E34" i="67"/>
  <c r="F34" i="67"/>
  <c r="L34" i="67"/>
  <c r="O34" i="67"/>
  <c r="P34" i="67"/>
  <c r="K35" i="67"/>
  <c r="D35" i="67"/>
  <c r="B35" i="67"/>
  <c r="C35" i="67"/>
  <c r="E35" i="67"/>
  <c r="F35" i="67"/>
  <c r="L35" i="67"/>
  <c r="O35" i="67"/>
  <c r="P35" i="67"/>
  <c r="K36" i="67"/>
  <c r="D36" i="67"/>
  <c r="B36" i="67"/>
  <c r="C36" i="67"/>
  <c r="E36" i="67"/>
  <c r="F36" i="67"/>
  <c r="L36" i="67"/>
  <c r="O36" i="67"/>
  <c r="P36" i="67"/>
  <c r="K37" i="67"/>
  <c r="D37" i="67"/>
  <c r="B37" i="67"/>
  <c r="C37" i="67"/>
  <c r="E37" i="67"/>
  <c r="F37" i="67"/>
  <c r="L37" i="67"/>
  <c r="O37" i="67"/>
  <c r="P37" i="67"/>
  <c r="K38" i="67"/>
  <c r="D38" i="67"/>
  <c r="B38" i="67"/>
  <c r="C38" i="67"/>
  <c r="E38" i="67"/>
  <c r="F38" i="67"/>
  <c r="L38" i="67"/>
  <c r="O38" i="67"/>
  <c r="P38" i="67"/>
  <c r="K39" i="67"/>
  <c r="D39" i="67"/>
  <c r="B39" i="67"/>
  <c r="C39" i="67"/>
  <c r="E39" i="67"/>
  <c r="F39" i="67"/>
  <c r="L39" i="67"/>
  <c r="O39" i="67"/>
  <c r="P39" i="67"/>
  <c r="K40" i="67"/>
  <c r="D40" i="67"/>
  <c r="B40" i="67"/>
  <c r="C40" i="67"/>
  <c r="E40" i="67"/>
  <c r="F40" i="67"/>
  <c r="L40" i="67"/>
  <c r="O40" i="67"/>
  <c r="P40" i="67"/>
  <c r="K41" i="67"/>
  <c r="D41" i="67"/>
  <c r="B41" i="67"/>
  <c r="C41" i="67"/>
  <c r="E41" i="67"/>
  <c r="F41" i="67"/>
  <c r="L41" i="67"/>
  <c r="O41" i="67"/>
  <c r="P41" i="67"/>
  <c r="K42" i="67"/>
  <c r="D42" i="67"/>
  <c r="B42" i="67"/>
  <c r="C42" i="67"/>
  <c r="E42" i="67"/>
  <c r="F42" i="67"/>
  <c r="L42" i="67"/>
  <c r="O42" i="67"/>
  <c r="P42" i="67"/>
  <c r="K43" i="67"/>
  <c r="D43" i="67"/>
  <c r="B43" i="67"/>
  <c r="C43" i="67"/>
  <c r="E43" i="67"/>
  <c r="F43" i="67"/>
  <c r="L43" i="67"/>
  <c r="O43" i="67"/>
  <c r="P43" i="67"/>
  <c r="K44" i="67"/>
  <c r="D44" i="67"/>
  <c r="B44" i="67"/>
  <c r="C44" i="67"/>
  <c r="E44" i="67"/>
  <c r="F44" i="67"/>
  <c r="L44" i="67"/>
  <c r="O44" i="67"/>
  <c r="P44" i="67"/>
  <c r="K45" i="67"/>
  <c r="D45" i="67"/>
  <c r="B45" i="67"/>
  <c r="C45" i="67"/>
  <c r="E45" i="67"/>
  <c r="F45" i="67"/>
  <c r="L45" i="67"/>
  <c r="O45" i="67"/>
  <c r="P45" i="67"/>
  <c r="K46" i="67"/>
  <c r="D46" i="67"/>
  <c r="B46" i="67"/>
  <c r="C46" i="67"/>
  <c r="E46" i="67"/>
  <c r="F46" i="67"/>
  <c r="L46" i="67"/>
  <c r="O46" i="67"/>
  <c r="P46" i="67"/>
  <c r="K47" i="67"/>
  <c r="D47" i="67"/>
  <c r="B47" i="67"/>
  <c r="C47" i="67"/>
  <c r="E47" i="67"/>
  <c r="F47" i="67"/>
  <c r="L47" i="67"/>
  <c r="O47" i="67"/>
  <c r="P47" i="67"/>
  <c r="K48" i="67"/>
  <c r="D48" i="67"/>
  <c r="B48" i="67"/>
  <c r="C48" i="67"/>
  <c r="E48" i="67"/>
  <c r="F48" i="67"/>
  <c r="L48" i="67"/>
  <c r="O48" i="67"/>
  <c r="P48" i="67"/>
  <c r="K49" i="67"/>
  <c r="D49" i="67"/>
  <c r="B49" i="67"/>
  <c r="C49" i="67"/>
  <c r="E49" i="67"/>
  <c r="F49" i="67"/>
  <c r="L49" i="67"/>
  <c r="O49" i="67"/>
  <c r="P49" i="67"/>
  <c r="K50" i="67"/>
  <c r="D50" i="67"/>
  <c r="B50" i="67"/>
  <c r="C50" i="67"/>
  <c r="E50" i="67"/>
  <c r="F50" i="67"/>
  <c r="L50" i="67"/>
  <c r="O50" i="67"/>
  <c r="P50" i="67"/>
  <c r="D53" i="67"/>
  <c r="E53" i="67"/>
  <c r="N53" i="67"/>
  <c r="O53" i="67"/>
  <c r="D54" i="67"/>
  <c r="E54" i="67"/>
  <c r="F54" i="67"/>
  <c r="G54" i="67"/>
  <c r="N54" i="67"/>
  <c r="O54" i="67"/>
  <c r="P54" i="67"/>
  <c r="Q54" i="67"/>
  <c r="N56" i="67"/>
  <c r="I56" i="67"/>
  <c r="N57" i="67"/>
  <c r="I57" i="67"/>
  <c r="N58" i="67"/>
  <c r="I58" i="67"/>
  <c r="N59" i="67"/>
  <c r="I59" i="67"/>
  <c r="N60" i="67"/>
  <c r="I60" i="67"/>
  <c r="N61" i="67"/>
  <c r="I61" i="67"/>
  <c r="N62" i="67"/>
  <c r="I62" i="67"/>
  <c r="N63" i="67"/>
  <c r="I63" i="67"/>
  <c r="N64" i="67"/>
  <c r="I64" i="67"/>
  <c r="N65" i="67"/>
  <c r="I65" i="67"/>
  <c r="N66" i="67"/>
  <c r="I66" i="67"/>
  <c r="N67" i="67"/>
  <c r="I67" i="67"/>
  <c r="N68" i="67"/>
  <c r="I68" i="67"/>
  <c r="N69" i="67"/>
  <c r="I69" i="67"/>
  <c r="N70" i="67"/>
  <c r="I70" i="67"/>
  <c r="N71" i="67"/>
  <c r="I71" i="67"/>
  <c r="N72" i="67"/>
  <c r="I72" i="67"/>
  <c r="N73" i="67"/>
  <c r="I73" i="67"/>
  <c r="N74" i="67"/>
  <c r="I74" i="67"/>
  <c r="N75" i="67"/>
  <c r="I75" i="67"/>
  <c r="K56" i="67"/>
  <c r="D56" i="67"/>
  <c r="B56" i="67"/>
  <c r="C56" i="67"/>
  <c r="E56" i="67"/>
  <c r="F56" i="67"/>
  <c r="L56" i="67"/>
  <c r="O56" i="67"/>
  <c r="P56" i="67"/>
  <c r="K57" i="67"/>
  <c r="D57" i="67"/>
  <c r="B57" i="67"/>
  <c r="C57" i="67"/>
  <c r="E57" i="67"/>
  <c r="F57" i="67"/>
  <c r="L57" i="67"/>
  <c r="O57" i="67"/>
  <c r="P57" i="67"/>
  <c r="K58" i="67"/>
  <c r="D58" i="67"/>
  <c r="B58" i="67"/>
  <c r="C58" i="67"/>
  <c r="E58" i="67"/>
  <c r="F58" i="67"/>
  <c r="L58" i="67"/>
  <c r="O58" i="67"/>
  <c r="P58" i="67"/>
  <c r="K59" i="67"/>
  <c r="D59" i="67"/>
  <c r="B59" i="67"/>
  <c r="C59" i="67"/>
  <c r="E59" i="67"/>
  <c r="F59" i="67"/>
  <c r="L59" i="67"/>
  <c r="O59" i="67"/>
  <c r="P59" i="67"/>
  <c r="K60" i="67"/>
  <c r="D60" i="67"/>
  <c r="B60" i="67"/>
  <c r="C60" i="67"/>
  <c r="E60" i="67"/>
  <c r="F60" i="67"/>
  <c r="L60" i="67"/>
  <c r="O60" i="67"/>
  <c r="P60" i="67"/>
  <c r="K61" i="67"/>
  <c r="D61" i="67"/>
  <c r="B61" i="67"/>
  <c r="C61" i="67"/>
  <c r="E61" i="67"/>
  <c r="F61" i="67"/>
  <c r="L61" i="67"/>
  <c r="O61" i="67"/>
  <c r="P61" i="67"/>
  <c r="K62" i="67"/>
  <c r="D62" i="67"/>
  <c r="B62" i="67"/>
  <c r="C62" i="67"/>
  <c r="E62" i="67"/>
  <c r="F62" i="67"/>
  <c r="L62" i="67"/>
  <c r="O62" i="67"/>
  <c r="P62" i="67"/>
  <c r="K63" i="67"/>
  <c r="D63" i="67"/>
  <c r="B63" i="67"/>
  <c r="C63" i="67"/>
  <c r="E63" i="67"/>
  <c r="F63" i="67"/>
  <c r="L63" i="67"/>
  <c r="O63" i="67"/>
  <c r="P63" i="67"/>
  <c r="K64" i="67"/>
  <c r="D64" i="67"/>
  <c r="B64" i="67"/>
  <c r="C64" i="67"/>
  <c r="E64" i="67"/>
  <c r="F64" i="67"/>
  <c r="L64" i="67"/>
  <c r="O64" i="67"/>
  <c r="P64" i="67"/>
  <c r="K65" i="67"/>
  <c r="D65" i="67"/>
  <c r="B65" i="67"/>
  <c r="C65" i="67"/>
  <c r="E65" i="67"/>
  <c r="F65" i="67"/>
  <c r="L65" i="67"/>
  <c r="O65" i="67"/>
  <c r="P65" i="67"/>
  <c r="K66" i="67"/>
  <c r="D66" i="67"/>
  <c r="B66" i="67"/>
  <c r="C66" i="67"/>
  <c r="E66" i="67"/>
  <c r="F66" i="67"/>
  <c r="L66" i="67"/>
  <c r="O66" i="67"/>
  <c r="P66" i="67"/>
  <c r="K67" i="67"/>
  <c r="D67" i="67"/>
  <c r="B67" i="67"/>
  <c r="C67" i="67"/>
  <c r="E67" i="67"/>
  <c r="F67" i="67"/>
  <c r="L67" i="67"/>
  <c r="O67" i="67"/>
  <c r="P67" i="67"/>
  <c r="K68" i="67"/>
  <c r="D68" i="67"/>
  <c r="B68" i="67"/>
  <c r="C68" i="67"/>
  <c r="E68" i="67"/>
  <c r="F68" i="67"/>
  <c r="L68" i="67"/>
  <c r="O68" i="67"/>
  <c r="P68" i="67"/>
  <c r="K69" i="67"/>
  <c r="D69" i="67"/>
  <c r="B69" i="67"/>
  <c r="C69" i="67"/>
  <c r="E69" i="67"/>
  <c r="F69" i="67"/>
  <c r="L69" i="67"/>
  <c r="O69" i="67"/>
  <c r="P69" i="67"/>
  <c r="K70" i="67"/>
  <c r="D70" i="67"/>
  <c r="B70" i="67"/>
  <c r="C70" i="67"/>
  <c r="E70" i="67"/>
  <c r="F70" i="67"/>
  <c r="L70" i="67"/>
  <c r="O70" i="67"/>
  <c r="P70" i="67"/>
  <c r="K71" i="67"/>
  <c r="D71" i="67"/>
  <c r="B71" i="67"/>
  <c r="C71" i="67"/>
  <c r="E71" i="67"/>
  <c r="F71" i="67"/>
  <c r="L71" i="67"/>
  <c r="O71" i="67"/>
  <c r="P71" i="67"/>
  <c r="K72" i="67"/>
  <c r="D72" i="67"/>
  <c r="B72" i="67"/>
  <c r="C72" i="67"/>
  <c r="E72" i="67"/>
  <c r="F72" i="67"/>
  <c r="L72" i="67"/>
  <c r="O72" i="67"/>
  <c r="P72" i="67"/>
  <c r="K73" i="67"/>
  <c r="D73" i="67"/>
  <c r="B73" i="67"/>
  <c r="C73" i="67"/>
  <c r="E73" i="67"/>
  <c r="F73" i="67"/>
  <c r="L73" i="67"/>
  <c r="O73" i="67"/>
  <c r="P73" i="67"/>
  <c r="K74" i="67"/>
  <c r="D74" i="67"/>
  <c r="B74" i="67"/>
  <c r="C74" i="67"/>
  <c r="E74" i="67"/>
  <c r="F74" i="67"/>
  <c r="L74" i="67"/>
  <c r="O74" i="67"/>
  <c r="P74" i="67"/>
  <c r="K75" i="67"/>
  <c r="D75" i="67"/>
  <c r="B75" i="67"/>
  <c r="C75" i="67"/>
  <c r="E75" i="67"/>
  <c r="F75" i="67"/>
  <c r="L75" i="67"/>
  <c r="O75" i="67"/>
  <c r="P75" i="67"/>
  <c r="D78" i="67"/>
  <c r="E78" i="67"/>
  <c r="N78" i="67"/>
  <c r="O78" i="67"/>
  <c r="D79" i="67"/>
  <c r="E79" i="67"/>
  <c r="F79" i="67"/>
  <c r="G79" i="67"/>
  <c r="N79" i="67"/>
  <c r="O79" i="67"/>
  <c r="P79" i="67"/>
  <c r="Q79" i="67"/>
  <c r="N81" i="67"/>
  <c r="I81" i="67"/>
  <c r="N82" i="67"/>
  <c r="I82" i="67"/>
  <c r="N83" i="67"/>
  <c r="I83" i="67"/>
  <c r="N84" i="67"/>
  <c r="I84" i="67"/>
  <c r="N85" i="67"/>
  <c r="I85" i="67"/>
  <c r="N86" i="67"/>
  <c r="I86" i="67"/>
  <c r="N87" i="67"/>
  <c r="I87" i="67"/>
  <c r="N88" i="67"/>
  <c r="I88" i="67"/>
  <c r="N89" i="67"/>
  <c r="I89" i="67"/>
  <c r="N90" i="67"/>
  <c r="I90" i="67"/>
  <c r="N91" i="67"/>
  <c r="I91" i="67"/>
  <c r="N92" i="67"/>
  <c r="I92" i="67"/>
  <c r="N93" i="67"/>
  <c r="I93" i="67"/>
  <c r="N94" i="67"/>
  <c r="I94" i="67"/>
  <c r="N95" i="67"/>
  <c r="I95" i="67"/>
  <c r="N96" i="67"/>
  <c r="I96" i="67"/>
  <c r="N97" i="67"/>
  <c r="I97" i="67"/>
  <c r="N98" i="67"/>
  <c r="I98" i="67"/>
  <c r="N99" i="67"/>
  <c r="I99" i="67"/>
  <c r="N100" i="67"/>
  <c r="I100" i="67"/>
  <c r="K81" i="67"/>
  <c r="D81" i="67"/>
  <c r="B81" i="67"/>
  <c r="C81" i="67"/>
  <c r="E81" i="67"/>
  <c r="F81" i="67"/>
  <c r="L81" i="67"/>
  <c r="O81" i="67"/>
  <c r="P81" i="67"/>
  <c r="K82" i="67"/>
  <c r="D82" i="67"/>
  <c r="B82" i="67"/>
  <c r="C82" i="67"/>
  <c r="E82" i="67"/>
  <c r="F82" i="67"/>
  <c r="L82" i="67"/>
  <c r="O82" i="67"/>
  <c r="P82" i="67"/>
  <c r="K83" i="67"/>
  <c r="D83" i="67"/>
  <c r="B83" i="67"/>
  <c r="C83" i="67"/>
  <c r="E83" i="67"/>
  <c r="F83" i="67"/>
  <c r="L83" i="67"/>
  <c r="O83" i="67"/>
  <c r="P83" i="67"/>
  <c r="K84" i="67"/>
  <c r="D84" i="67"/>
  <c r="B84" i="67"/>
  <c r="C84" i="67"/>
  <c r="E84" i="67"/>
  <c r="F84" i="67"/>
  <c r="L84" i="67"/>
  <c r="O84" i="67"/>
  <c r="P84" i="67"/>
  <c r="K85" i="67"/>
  <c r="D85" i="67"/>
  <c r="B85" i="67"/>
  <c r="C85" i="67"/>
  <c r="E85" i="67"/>
  <c r="F85" i="67"/>
  <c r="L85" i="67"/>
  <c r="O85" i="67"/>
  <c r="P85" i="67"/>
  <c r="K86" i="67"/>
  <c r="D86" i="67"/>
  <c r="B86" i="67"/>
  <c r="C86" i="67"/>
  <c r="E86" i="67"/>
  <c r="F86" i="67"/>
  <c r="L86" i="67"/>
  <c r="O86" i="67"/>
  <c r="P86" i="67"/>
  <c r="K87" i="67"/>
  <c r="D87" i="67"/>
  <c r="B87" i="67"/>
  <c r="C87" i="67"/>
  <c r="E87" i="67"/>
  <c r="F87" i="67"/>
  <c r="L87" i="67"/>
  <c r="O87" i="67"/>
  <c r="P87" i="67"/>
  <c r="K88" i="67"/>
  <c r="D88" i="67"/>
  <c r="B88" i="67"/>
  <c r="C88" i="67"/>
  <c r="E88" i="67"/>
  <c r="F88" i="67"/>
  <c r="L88" i="67"/>
  <c r="O88" i="67"/>
  <c r="P88" i="67"/>
  <c r="K89" i="67"/>
  <c r="D89" i="67"/>
  <c r="B89" i="67"/>
  <c r="C89" i="67"/>
  <c r="E89" i="67"/>
  <c r="F89" i="67"/>
  <c r="L89" i="67"/>
  <c r="O89" i="67"/>
  <c r="P89" i="67"/>
  <c r="K90" i="67"/>
  <c r="D90" i="67"/>
  <c r="B90" i="67"/>
  <c r="C90" i="67"/>
  <c r="E90" i="67"/>
  <c r="F90" i="67"/>
  <c r="L90" i="67"/>
  <c r="O90" i="67"/>
  <c r="P90" i="67"/>
  <c r="K91" i="67"/>
  <c r="D91" i="67"/>
  <c r="B91" i="67"/>
  <c r="C91" i="67"/>
  <c r="E91" i="67"/>
  <c r="F91" i="67"/>
  <c r="L91" i="67"/>
  <c r="O91" i="67"/>
  <c r="P91" i="67"/>
  <c r="K92" i="67"/>
  <c r="D92" i="67"/>
  <c r="B92" i="67"/>
  <c r="C92" i="67"/>
  <c r="E92" i="67"/>
  <c r="F92" i="67"/>
  <c r="L92" i="67"/>
  <c r="O92" i="67"/>
  <c r="P92" i="67"/>
  <c r="K93" i="67"/>
  <c r="D93" i="67"/>
  <c r="B93" i="67"/>
  <c r="C93" i="67"/>
  <c r="E93" i="67"/>
  <c r="F93" i="67"/>
  <c r="L93" i="67"/>
  <c r="O93" i="67"/>
  <c r="P93" i="67"/>
  <c r="K94" i="67"/>
  <c r="D94" i="67"/>
  <c r="B94" i="67"/>
  <c r="C94" i="67"/>
  <c r="E94" i="67"/>
  <c r="F94" i="67"/>
  <c r="L94" i="67"/>
  <c r="O94" i="67"/>
  <c r="P94" i="67"/>
  <c r="K95" i="67"/>
  <c r="D95" i="67"/>
  <c r="B95" i="67"/>
  <c r="C95" i="67"/>
  <c r="E95" i="67"/>
  <c r="F95" i="67"/>
  <c r="L95" i="67"/>
  <c r="O95" i="67"/>
  <c r="P95" i="67"/>
  <c r="K96" i="67"/>
  <c r="D96" i="67"/>
  <c r="B96" i="67"/>
  <c r="C96" i="67"/>
  <c r="E96" i="67"/>
  <c r="F96" i="67"/>
  <c r="L96" i="67"/>
  <c r="O96" i="67"/>
  <c r="P96" i="67"/>
  <c r="K97" i="67"/>
  <c r="D97" i="67"/>
  <c r="B97" i="67"/>
  <c r="C97" i="67"/>
  <c r="E97" i="67"/>
  <c r="F97" i="67"/>
  <c r="L97" i="67"/>
  <c r="O97" i="67"/>
  <c r="P97" i="67"/>
  <c r="K98" i="67"/>
  <c r="D98" i="67"/>
  <c r="B98" i="67"/>
  <c r="C98" i="67"/>
  <c r="E98" i="67"/>
  <c r="F98" i="67"/>
  <c r="L98" i="67"/>
  <c r="O98" i="67"/>
  <c r="P98" i="67"/>
  <c r="K99" i="67"/>
  <c r="D99" i="67"/>
  <c r="B99" i="67"/>
  <c r="C99" i="67"/>
  <c r="E99" i="67"/>
  <c r="F99" i="67"/>
  <c r="L99" i="67"/>
  <c r="O99" i="67"/>
  <c r="P99" i="67"/>
  <c r="K100" i="67"/>
  <c r="D100" i="67"/>
  <c r="B100" i="67"/>
  <c r="C100" i="67"/>
  <c r="E100" i="67"/>
  <c r="F100" i="67"/>
  <c r="L100" i="67"/>
  <c r="O100" i="67"/>
  <c r="P100" i="67"/>
  <c r="D103" i="67"/>
  <c r="E103" i="67"/>
  <c r="N103" i="67"/>
  <c r="O103" i="67"/>
  <c r="D104" i="67"/>
  <c r="E104" i="67"/>
  <c r="F104" i="67"/>
  <c r="G104" i="67"/>
  <c r="N104" i="67"/>
  <c r="O104" i="67"/>
  <c r="P104" i="67"/>
  <c r="Q104" i="67"/>
  <c r="N106" i="67"/>
  <c r="I106" i="67"/>
  <c r="N107" i="67"/>
  <c r="I107" i="67"/>
  <c r="N108" i="67"/>
  <c r="I108" i="67"/>
  <c r="N109" i="67"/>
  <c r="I109" i="67"/>
  <c r="N110" i="67"/>
  <c r="I110" i="67"/>
  <c r="N111" i="67"/>
  <c r="I111" i="67"/>
  <c r="N112" i="67"/>
  <c r="I112" i="67"/>
  <c r="N113" i="67"/>
  <c r="I113" i="67"/>
  <c r="N114" i="67"/>
  <c r="I114" i="67"/>
  <c r="N115" i="67"/>
  <c r="I115" i="67"/>
  <c r="N116" i="67"/>
  <c r="I116" i="67"/>
  <c r="N117" i="67"/>
  <c r="I117" i="67"/>
  <c r="N118" i="67"/>
  <c r="I118" i="67"/>
  <c r="N119" i="67"/>
  <c r="I119" i="67"/>
  <c r="N120" i="67"/>
  <c r="I120" i="67"/>
  <c r="N121" i="67"/>
  <c r="I121" i="67"/>
  <c r="N122" i="67"/>
  <c r="I122" i="67"/>
  <c r="N123" i="67"/>
  <c r="I123" i="67"/>
  <c r="N124" i="67"/>
  <c r="I124" i="67"/>
  <c r="N125" i="67"/>
  <c r="I125" i="67"/>
  <c r="K106" i="67"/>
  <c r="D106" i="67"/>
  <c r="B106" i="67"/>
  <c r="C106" i="67"/>
  <c r="E106" i="67"/>
  <c r="F106" i="67"/>
  <c r="L106" i="67"/>
  <c r="O106" i="67"/>
  <c r="P106" i="67"/>
  <c r="K107" i="67"/>
  <c r="D107" i="67"/>
  <c r="B107" i="67"/>
  <c r="C107" i="67"/>
  <c r="E107" i="67"/>
  <c r="F107" i="67"/>
  <c r="L107" i="67"/>
  <c r="O107" i="67"/>
  <c r="P107" i="67"/>
  <c r="K108" i="67"/>
  <c r="D108" i="67"/>
  <c r="B108" i="67"/>
  <c r="C108" i="67"/>
  <c r="E108" i="67"/>
  <c r="F108" i="67"/>
  <c r="L108" i="67"/>
  <c r="O108" i="67"/>
  <c r="P108" i="67"/>
  <c r="K109" i="67"/>
  <c r="D109" i="67"/>
  <c r="B109" i="67"/>
  <c r="C109" i="67"/>
  <c r="E109" i="67"/>
  <c r="F109" i="67"/>
  <c r="L109" i="67"/>
  <c r="O109" i="67"/>
  <c r="P109" i="67"/>
  <c r="K110" i="67"/>
  <c r="D110" i="67"/>
  <c r="B110" i="67"/>
  <c r="C110" i="67"/>
  <c r="E110" i="67"/>
  <c r="F110" i="67"/>
  <c r="L110" i="67"/>
  <c r="O110" i="67"/>
  <c r="P110" i="67"/>
  <c r="K111" i="67"/>
  <c r="D111" i="67"/>
  <c r="B111" i="67"/>
  <c r="C111" i="67"/>
  <c r="E111" i="67"/>
  <c r="F111" i="67"/>
  <c r="L111" i="67"/>
  <c r="O111" i="67"/>
  <c r="P111" i="67"/>
  <c r="K112" i="67"/>
  <c r="D112" i="67"/>
  <c r="B112" i="67"/>
  <c r="C112" i="67"/>
  <c r="E112" i="67"/>
  <c r="F112" i="67"/>
  <c r="L112" i="67"/>
  <c r="O112" i="67"/>
  <c r="P112" i="67"/>
  <c r="K113" i="67"/>
  <c r="D113" i="67"/>
  <c r="B113" i="67"/>
  <c r="C113" i="67"/>
  <c r="E113" i="67"/>
  <c r="F113" i="67"/>
  <c r="L113" i="67"/>
  <c r="O113" i="67"/>
  <c r="P113" i="67"/>
  <c r="K114" i="67"/>
  <c r="D114" i="67"/>
  <c r="B114" i="67"/>
  <c r="C114" i="67"/>
  <c r="E114" i="67"/>
  <c r="F114" i="67"/>
  <c r="L114" i="67"/>
  <c r="O114" i="67"/>
  <c r="P114" i="67"/>
  <c r="K115" i="67"/>
  <c r="D115" i="67"/>
  <c r="B115" i="67"/>
  <c r="C115" i="67"/>
  <c r="E115" i="67"/>
  <c r="F115" i="67"/>
  <c r="L115" i="67"/>
  <c r="O115" i="67"/>
  <c r="P115" i="67"/>
  <c r="K116" i="67"/>
  <c r="D116" i="67"/>
  <c r="B116" i="67"/>
  <c r="C116" i="67"/>
  <c r="E116" i="67"/>
  <c r="F116" i="67"/>
  <c r="L116" i="67"/>
  <c r="O116" i="67"/>
  <c r="P116" i="67"/>
  <c r="K117" i="67"/>
  <c r="D117" i="67"/>
  <c r="B117" i="67"/>
  <c r="C117" i="67"/>
  <c r="E117" i="67"/>
  <c r="F117" i="67"/>
  <c r="L117" i="67"/>
  <c r="O117" i="67"/>
  <c r="P117" i="67"/>
  <c r="K118" i="67"/>
  <c r="D118" i="67"/>
  <c r="B118" i="67"/>
  <c r="C118" i="67"/>
  <c r="E118" i="67"/>
  <c r="F118" i="67"/>
  <c r="L118" i="67"/>
  <c r="O118" i="67"/>
  <c r="P118" i="67"/>
  <c r="K119" i="67"/>
  <c r="D119" i="67"/>
  <c r="B119" i="67"/>
  <c r="C119" i="67"/>
  <c r="E119" i="67"/>
  <c r="F119" i="67"/>
  <c r="L119" i="67"/>
  <c r="O119" i="67"/>
  <c r="P119" i="67"/>
  <c r="K120" i="67"/>
  <c r="D120" i="67"/>
  <c r="B120" i="67"/>
  <c r="C120" i="67"/>
  <c r="E120" i="67"/>
  <c r="F120" i="67"/>
  <c r="L120" i="67"/>
  <c r="O120" i="67"/>
  <c r="P120" i="67"/>
  <c r="K121" i="67"/>
  <c r="D121" i="67"/>
  <c r="B121" i="67"/>
  <c r="C121" i="67"/>
  <c r="E121" i="67"/>
  <c r="F121" i="67"/>
  <c r="L121" i="67"/>
  <c r="O121" i="67"/>
  <c r="P121" i="67"/>
  <c r="K122" i="67"/>
  <c r="D122" i="67"/>
  <c r="B122" i="67"/>
  <c r="C122" i="67"/>
  <c r="E122" i="67"/>
  <c r="F122" i="67"/>
  <c r="L122" i="67"/>
  <c r="O122" i="67"/>
  <c r="P122" i="67"/>
  <c r="K123" i="67"/>
  <c r="D123" i="67"/>
  <c r="B123" i="67"/>
  <c r="C123" i="67"/>
  <c r="E123" i="67"/>
  <c r="F123" i="67"/>
  <c r="L123" i="67"/>
  <c r="O123" i="67"/>
  <c r="P123" i="67"/>
  <c r="K124" i="67"/>
  <c r="D124" i="67"/>
  <c r="B124" i="67"/>
  <c r="C124" i="67"/>
  <c r="E124" i="67"/>
  <c r="F124" i="67"/>
  <c r="L124" i="67"/>
  <c r="O124" i="67"/>
  <c r="P124" i="67"/>
  <c r="K125" i="67"/>
  <c r="D125" i="67"/>
  <c r="B125" i="67"/>
  <c r="C125" i="67"/>
  <c r="E125" i="67"/>
  <c r="F125" i="67"/>
  <c r="L125" i="67"/>
  <c r="O125" i="67"/>
  <c r="P125" i="67"/>
  <c r="D128" i="67"/>
  <c r="E128" i="67"/>
  <c r="N128" i="67"/>
  <c r="O128" i="67"/>
  <c r="D129" i="67"/>
  <c r="E129" i="67"/>
  <c r="F129" i="67"/>
  <c r="G129" i="67"/>
  <c r="N129" i="67"/>
  <c r="O129" i="67"/>
  <c r="P129" i="67"/>
  <c r="Q129" i="67"/>
  <c r="N131" i="67"/>
  <c r="I131" i="67"/>
  <c r="N132" i="67"/>
  <c r="I132" i="67"/>
  <c r="N133" i="67"/>
  <c r="I133" i="67"/>
  <c r="N134" i="67"/>
  <c r="I134" i="67"/>
  <c r="N135" i="67"/>
  <c r="I135" i="67"/>
  <c r="N136" i="67"/>
  <c r="I136" i="67"/>
  <c r="N137" i="67"/>
  <c r="I137" i="67"/>
  <c r="N138" i="67"/>
  <c r="I138" i="67"/>
  <c r="N139" i="67"/>
  <c r="I139" i="67"/>
  <c r="N140" i="67"/>
  <c r="I140" i="67"/>
  <c r="N141" i="67"/>
  <c r="I141" i="67"/>
  <c r="N142" i="67"/>
  <c r="I142" i="67"/>
  <c r="N143" i="67"/>
  <c r="I143" i="67"/>
  <c r="N144" i="67"/>
  <c r="I144" i="67"/>
  <c r="N145" i="67"/>
  <c r="I145" i="67"/>
  <c r="N146" i="67"/>
  <c r="I146" i="67"/>
  <c r="N147" i="67"/>
  <c r="I147" i="67"/>
  <c r="N148" i="67"/>
  <c r="I148" i="67"/>
  <c r="N149" i="67"/>
  <c r="I149" i="67"/>
  <c r="N150" i="67"/>
  <c r="I150" i="67"/>
  <c r="K131" i="67"/>
  <c r="D131" i="67"/>
  <c r="B131" i="67"/>
  <c r="C131" i="67"/>
  <c r="E131" i="67"/>
  <c r="F131" i="67"/>
  <c r="L131" i="67"/>
  <c r="O131" i="67"/>
  <c r="P131" i="67"/>
  <c r="K132" i="67"/>
  <c r="D132" i="67"/>
  <c r="B132" i="67"/>
  <c r="C132" i="67"/>
  <c r="E132" i="67"/>
  <c r="F132" i="67"/>
  <c r="L132" i="67"/>
  <c r="O132" i="67"/>
  <c r="P132" i="67"/>
  <c r="K133" i="67"/>
  <c r="D133" i="67"/>
  <c r="B133" i="67"/>
  <c r="C133" i="67"/>
  <c r="E133" i="67"/>
  <c r="F133" i="67"/>
  <c r="L133" i="67"/>
  <c r="O133" i="67"/>
  <c r="P133" i="67"/>
  <c r="K134" i="67"/>
  <c r="D134" i="67"/>
  <c r="B134" i="67"/>
  <c r="C134" i="67"/>
  <c r="E134" i="67"/>
  <c r="F134" i="67"/>
  <c r="L134" i="67"/>
  <c r="O134" i="67"/>
  <c r="P134" i="67"/>
  <c r="K135" i="67"/>
  <c r="D135" i="67"/>
  <c r="B135" i="67"/>
  <c r="C135" i="67"/>
  <c r="E135" i="67"/>
  <c r="F135" i="67"/>
  <c r="L135" i="67"/>
  <c r="O135" i="67"/>
  <c r="P135" i="67"/>
  <c r="K136" i="67"/>
  <c r="D136" i="67"/>
  <c r="B136" i="67"/>
  <c r="C136" i="67"/>
  <c r="E136" i="67"/>
  <c r="F136" i="67"/>
  <c r="L136" i="67"/>
  <c r="O136" i="67"/>
  <c r="P136" i="67"/>
  <c r="K137" i="67"/>
  <c r="D137" i="67"/>
  <c r="B137" i="67"/>
  <c r="C137" i="67"/>
  <c r="E137" i="67"/>
  <c r="F137" i="67"/>
  <c r="L137" i="67"/>
  <c r="O137" i="67"/>
  <c r="P137" i="67"/>
  <c r="K138" i="67"/>
  <c r="D138" i="67"/>
  <c r="B138" i="67"/>
  <c r="C138" i="67"/>
  <c r="E138" i="67"/>
  <c r="F138" i="67"/>
  <c r="L138" i="67"/>
  <c r="O138" i="67"/>
  <c r="P138" i="67"/>
  <c r="K139" i="67"/>
  <c r="D139" i="67"/>
  <c r="B139" i="67"/>
  <c r="C139" i="67"/>
  <c r="E139" i="67"/>
  <c r="F139" i="67"/>
  <c r="L139" i="67"/>
  <c r="O139" i="67"/>
  <c r="P139" i="67"/>
  <c r="K140" i="67"/>
  <c r="D140" i="67"/>
  <c r="B140" i="67"/>
  <c r="C140" i="67"/>
  <c r="E140" i="67"/>
  <c r="F140" i="67"/>
  <c r="L140" i="67"/>
  <c r="O140" i="67"/>
  <c r="P140" i="67"/>
  <c r="K141" i="67"/>
  <c r="D141" i="67"/>
  <c r="B141" i="67"/>
  <c r="C141" i="67"/>
  <c r="E141" i="67"/>
  <c r="F141" i="67"/>
  <c r="L141" i="67"/>
  <c r="O141" i="67"/>
  <c r="P141" i="67"/>
  <c r="K142" i="67"/>
  <c r="D142" i="67"/>
  <c r="B142" i="67"/>
  <c r="C142" i="67"/>
  <c r="E142" i="67"/>
  <c r="F142" i="67"/>
  <c r="L142" i="67"/>
  <c r="O142" i="67"/>
  <c r="P142" i="67"/>
  <c r="K143" i="67"/>
  <c r="D143" i="67"/>
  <c r="B143" i="67"/>
  <c r="C143" i="67"/>
  <c r="E143" i="67"/>
  <c r="F143" i="67"/>
  <c r="L143" i="67"/>
  <c r="O143" i="67"/>
  <c r="P143" i="67"/>
  <c r="K144" i="67"/>
  <c r="D144" i="67"/>
  <c r="B144" i="67"/>
  <c r="C144" i="67"/>
  <c r="E144" i="67"/>
  <c r="F144" i="67"/>
  <c r="L144" i="67"/>
  <c r="O144" i="67"/>
  <c r="P144" i="67"/>
  <c r="K145" i="67"/>
  <c r="D145" i="67"/>
  <c r="B145" i="67"/>
  <c r="C145" i="67"/>
  <c r="E145" i="67"/>
  <c r="F145" i="67"/>
  <c r="L145" i="67"/>
  <c r="O145" i="67"/>
  <c r="P145" i="67"/>
  <c r="K146" i="67"/>
  <c r="D146" i="67"/>
  <c r="B146" i="67"/>
  <c r="C146" i="67"/>
  <c r="E146" i="67"/>
  <c r="F146" i="67"/>
  <c r="L146" i="67"/>
  <c r="O146" i="67"/>
  <c r="P146" i="67"/>
  <c r="K147" i="67"/>
  <c r="D147" i="67"/>
  <c r="B147" i="67"/>
  <c r="C147" i="67"/>
  <c r="E147" i="67"/>
  <c r="F147" i="67"/>
  <c r="L147" i="67"/>
  <c r="O147" i="67"/>
  <c r="P147" i="67"/>
  <c r="K148" i="67"/>
  <c r="D148" i="67"/>
  <c r="B148" i="67"/>
  <c r="C148" i="67"/>
  <c r="E148" i="67"/>
  <c r="F148" i="67"/>
  <c r="L148" i="67"/>
  <c r="O148" i="67"/>
  <c r="P148" i="67"/>
  <c r="K149" i="67"/>
  <c r="D149" i="67"/>
  <c r="B149" i="67"/>
  <c r="C149" i="67"/>
  <c r="E149" i="67"/>
  <c r="F149" i="67"/>
  <c r="L149" i="67"/>
  <c r="O149" i="67"/>
  <c r="P149" i="67"/>
  <c r="K150" i="67"/>
  <c r="D150" i="67"/>
  <c r="B150" i="67"/>
  <c r="C150" i="67"/>
  <c r="E150" i="67"/>
  <c r="F150" i="67"/>
  <c r="L150" i="67"/>
  <c r="O150" i="67"/>
  <c r="P150" i="67"/>
  <c r="D153" i="67"/>
  <c r="E153" i="67"/>
  <c r="N153" i="67"/>
  <c r="O153" i="67"/>
  <c r="D154" i="67"/>
  <c r="E154" i="67"/>
  <c r="F154" i="67"/>
  <c r="G154" i="67"/>
  <c r="N154" i="67"/>
  <c r="O154" i="67"/>
  <c r="P154" i="67"/>
  <c r="Q154" i="67"/>
  <c r="N156" i="67"/>
  <c r="I156" i="67"/>
  <c r="N157" i="67"/>
  <c r="I157" i="67"/>
  <c r="N158" i="67"/>
  <c r="I158" i="67"/>
  <c r="N159" i="67"/>
  <c r="I159" i="67"/>
  <c r="N160" i="67"/>
  <c r="I160" i="67"/>
  <c r="N161" i="67"/>
  <c r="I161" i="67"/>
  <c r="N162" i="67"/>
  <c r="I162" i="67"/>
  <c r="N163" i="67"/>
  <c r="I163" i="67"/>
  <c r="N164" i="67"/>
  <c r="I164" i="67"/>
  <c r="N165" i="67"/>
  <c r="I165" i="67"/>
  <c r="N166" i="67"/>
  <c r="I166" i="67"/>
  <c r="N167" i="67"/>
  <c r="I167" i="67"/>
  <c r="N168" i="67"/>
  <c r="I168" i="67"/>
  <c r="N169" i="67"/>
  <c r="I169" i="67"/>
  <c r="N170" i="67"/>
  <c r="I170" i="67"/>
  <c r="N171" i="67"/>
  <c r="I171" i="67"/>
  <c r="N172" i="67"/>
  <c r="I172" i="67"/>
  <c r="N173" i="67"/>
  <c r="I173" i="67"/>
  <c r="N174" i="67"/>
  <c r="I174" i="67"/>
  <c r="N175" i="67"/>
  <c r="I175" i="67"/>
  <c r="K156" i="67"/>
  <c r="D156" i="67"/>
  <c r="B156" i="67"/>
  <c r="C156" i="67"/>
  <c r="E156" i="67"/>
  <c r="F156" i="67"/>
  <c r="L156" i="67"/>
  <c r="O156" i="67"/>
  <c r="P156" i="67"/>
  <c r="K157" i="67"/>
  <c r="D157" i="67"/>
  <c r="B157" i="67"/>
  <c r="C157" i="67"/>
  <c r="E157" i="67"/>
  <c r="F157" i="67"/>
  <c r="L157" i="67"/>
  <c r="O157" i="67"/>
  <c r="P157" i="67"/>
  <c r="K158" i="67"/>
  <c r="D158" i="67"/>
  <c r="B158" i="67"/>
  <c r="C158" i="67"/>
  <c r="E158" i="67"/>
  <c r="F158" i="67"/>
  <c r="L158" i="67"/>
  <c r="O158" i="67"/>
  <c r="P158" i="67"/>
  <c r="K159" i="67"/>
  <c r="D159" i="67"/>
  <c r="B159" i="67"/>
  <c r="C159" i="67"/>
  <c r="E159" i="67"/>
  <c r="F159" i="67"/>
  <c r="L159" i="67"/>
  <c r="O159" i="67"/>
  <c r="P159" i="67"/>
  <c r="K160" i="67"/>
  <c r="D160" i="67"/>
  <c r="B160" i="67"/>
  <c r="C160" i="67"/>
  <c r="E160" i="67"/>
  <c r="F160" i="67"/>
  <c r="L160" i="67"/>
  <c r="O160" i="67"/>
  <c r="P160" i="67"/>
  <c r="K161" i="67"/>
  <c r="D161" i="67"/>
  <c r="B161" i="67"/>
  <c r="C161" i="67"/>
  <c r="E161" i="67"/>
  <c r="F161" i="67"/>
  <c r="L161" i="67"/>
  <c r="O161" i="67"/>
  <c r="P161" i="67"/>
  <c r="K162" i="67"/>
  <c r="D162" i="67"/>
  <c r="B162" i="67"/>
  <c r="C162" i="67"/>
  <c r="E162" i="67"/>
  <c r="F162" i="67"/>
  <c r="L162" i="67"/>
  <c r="O162" i="67"/>
  <c r="P162" i="67"/>
  <c r="K163" i="67"/>
  <c r="D163" i="67"/>
  <c r="B163" i="67"/>
  <c r="C163" i="67"/>
  <c r="E163" i="67"/>
  <c r="F163" i="67"/>
  <c r="L163" i="67"/>
  <c r="O163" i="67"/>
  <c r="P163" i="67"/>
  <c r="K164" i="67"/>
  <c r="D164" i="67"/>
  <c r="B164" i="67"/>
  <c r="C164" i="67"/>
  <c r="E164" i="67"/>
  <c r="F164" i="67"/>
  <c r="L164" i="67"/>
  <c r="O164" i="67"/>
  <c r="P164" i="67"/>
  <c r="K165" i="67"/>
  <c r="D165" i="67"/>
  <c r="B165" i="67"/>
  <c r="C165" i="67"/>
  <c r="E165" i="67"/>
  <c r="F165" i="67"/>
  <c r="L165" i="67"/>
  <c r="O165" i="67"/>
  <c r="P165" i="67"/>
  <c r="K166" i="67"/>
  <c r="D166" i="67"/>
  <c r="B166" i="67"/>
  <c r="C166" i="67"/>
  <c r="E166" i="67"/>
  <c r="F166" i="67"/>
  <c r="L166" i="67"/>
  <c r="O166" i="67"/>
  <c r="P166" i="67"/>
  <c r="K167" i="67"/>
  <c r="D167" i="67"/>
  <c r="B167" i="67"/>
  <c r="C167" i="67"/>
  <c r="E167" i="67"/>
  <c r="F167" i="67"/>
  <c r="L167" i="67"/>
  <c r="O167" i="67"/>
  <c r="P167" i="67"/>
  <c r="K168" i="67"/>
  <c r="D168" i="67"/>
  <c r="B168" i="67"/>
  <c r="C168" i="67"/>
  <c r="E168" i="67"/>
  <c r="F168" i="67"/>
  <c r="L168" i="67"/>
  <c r="O168" i="67"/>
  <c r="P168" i="67"/>
  <c r="K169" i="67"/>
  <c r="D169" i="67"/>
  <c r="B169" i="67"/>
  <c r="C169" i="67"/>
  <c r="E169" i="67"/>
  <c r="F169" i="67"/>
  <c r="L169" i="67"/>
  <c r="O169" i="67"/>
  <c r="P169" i="67"/>
  <c r="K170" i="67"/>
  <c r="D170" i="67"/>
  <c r="B170" i="67"/>
  <c r="C170" i="67"/>
  <c r="E170" i="67"/>
  <c r="F170" i="67"/>
  <c r="L170" i="67"/>
  <c r="O170" i="67"/>
  <c r="P170" i="67"/>
  <c r="K171" i="67"/>
  <c r="D171" i="67"/>
  <c r="B171" i="67"/>
  <c r="C171" i="67"/>
  <c r="E171" i="67"/>
  <c r="F171" i="67"/>
  <c r="L171" i="67"/>
  <c r="O171" i="67"/>
  <c r="P171" i="67"/>
  <c r="K172" i="67"/>
  <c r="D172" i="67"/>
  <c r="B172" i="67"/>
  <c r="C172" i="67"/>
  <c r="E172" i="67"/>
  <c r="F172" i="67"/>
  <c r="L172" i="67"/>
  <c r="O172" i="67"/>
  <c r="P172" i="67"/>
  <c r="K173" i="67"/>
  <c r="D173" i="67"/>
  <c r="B173" i="67"/>
  <c r="C173" i="67"/>
  <c r="E173" i="67"/>
  <c r="F173" i="67"/>
  <c r="L173" i="67"/>
  <c r="O173" i="67"/>
  <c r="P173" i="67"/>
  <c r="K174" i="67"/>
  <c r="D174" i="67"/>
  <c r="B174" i="67"/>
  <c r="C174" i="67"/>
  <c r="E174" i="67"/>
  <c r="F174" i="67"/>
  <c r="L174" i="67"/>
  <c r="O174" i="67"/>
  <c r="P174" i="67"/>
  <c r="K175" i="67"/>
  <c r="D175" i="67"/>
  <c r="B175" i="67"/>
  <c r="C175" i="67"/>
  <c r="E175" i="67"/>
  <c r="F175" i="67"/>
  <c r="L175" i="67"/>
  <c r="O175" i="67"/>
  <c r="P175" i="67"/>
  <c r="D178" i="67"/>
  <c r="E178" i="67"/>
  <c r="N178" i="67"/>
  <c r="O178" i="67"/>
  <c r="D179" i="67"/>
  <c r="E179" i="67"/>
  <c r="F179" i="67"/>
  <c r="G179" i="67"/>
  <c r="N179" i="67"/>
  <c r="O179" i="67"/>
  <c r="P179" i="67"/>
  <c r="Q179" i="67"/>
  <c r="N181" i="67"/>
  <c r="I181" i="67"/>
  <c r="N182" i="67"/>
  <c r="I182" i="67"/>
  <c r="N183" i="67"/>
  <c r="I183" i="67"/>
  <c r="N184" i="67"/>
  <c r="I184" i="67"/>
  <c r="N185" i="67"/>
  <c r="I185" i="67"/>
  <c r="N186" i="67"/>
  <c r="I186" i="67"/>
  <c r="N187" i="67"/>
  <c r="I187" i="67"/>
  <c r="N188" i="67"/>
  <c r="I188" i="67"/>
  <c r="N189" i="67"/>
  <c r="I189" i="67"/>
  <c r="N190" i="67"/>
  <c r="I190" i="67"/>
  <c r="N191" i="67"/>
  <c r="I191" i="67"/>
  <c r="N192" i="67"/>
  <c r="I192" i="67"/>
  <c r="N193" i="67"/>
  <c r="I193" i="67"/>
  <c r="N194" i="67"/>
  <c r="I194" i="67"/>
  <c r="N195" i="67"/>
  <c r="I195" i="67"/>
  <c r="N196" i="67"/>
  <c r="I196" i="67"/>
  <c r="N197" i="67"/>
  <c r="I197" i="67"/>
  <c r="N198" i="67"/>
  <c r="I198" i="67"/>
  <c r="N199" i="67"/>
  <c r="I199" i="67"/>
  <c r="N200" i="67"/>
  <c r="I200" i="67"/>
  <c r="K181" i="67"/>
  <c r="D181" i="67"/>
  <c r="B181" i="67"/>
  <c r="C181" i="67"/>
  <c r="E181" i="67"/>
  <c r="F181" i="67"/>
  <c r="L181" i="67"/>
  <c r="O181" i="67"/>
  <c r="P181" i="67"/>
  <c r="K182" i="67"/>
  <c r="D182" i="67"/>
  <c r="B182" i="67"/>
  <c r="C182" i="67"/>
  <c r="E182" i="67"/>
  <c r="F182" i="67"/>
  <c r="L182" i="67"/>
  <c r="O182" i="67"/>
  <c r="P182" i="67"/>
  <c r="K183" i="67"/>
  <c r="D183" i="67"/>
  <c r="B183" i="67"/>
  <c r="C183" i="67"/>
  <c r="E183" i="67"/>
  <c r="F183" i="67"/>
  <c r="L183" i="67"/>
  <c r="O183" i="67"/>
  <c r="P183" i="67"/>
  <c r="K184" i="67"/>
  <c r="D184" i="67"/>
  <c r="B184" i="67"/>
  <c r="C184" i="67"/>
  <c r="E184" i="67"/>
  <c r="F184" i="67"/>
  <c r="L184" i="67"/>
  <c r="O184" i="67"/>
  <c r="P184" i="67"/>
  <c r="K185" i="67"/>
  <c r="D185" i="67"/>
  <c r="B185" i="67"/>
  <c r="C185" i="67"/>
  <c r="E185" i="67"/>
  <c r="F185" i="67"/>
  <c r="L185" i="67"/>
  <c r="O185" i="67"/>
  <c r="P185" i="67"/>
  <c r="K186" i="67"/>
  <c r="D186" i="67"/>
  <c r="B186" i="67"/>
  <c r="C186" i="67"/>
  <c r="E186" i="67"/>
  <c r="F186" i="67"/>
  <c r="L186" i="67"/>
  <c r="O186" i="67"/>
  <c r="P186" i="67"/>
  <c r="K187" i="67"/>
  <c r="D187" i="67"/>
  <c r="B187" i="67"/>
  <c r="C187" i="67"/>
  <c r="E187" i="67"/>
  <c r="F187" i="67"/>
  <c r="L187" i="67"/>
  <c r="O187" i="67"/>
  <c r="P187" i="67"/>
  <c r="K188" i="67"/>
  <c r="D188" i="67"/>
  <c r="B188" i="67"/>
  <c r="C188" i="67"/>
  <c r="E188" i="67"/>
  <c r="F188" i="67"/>
  <c r="L188" i="67"/>
  <c r="O188" i="67"/>
  <c r="P188" i="67"/>
  <c r="K189" i="67"/>
  <c r="D189" i="67"/>
  <c r="B189" i="67"/>
  <c r="C189" i="67"/>
  <c r="E189" i="67"/>
  <c r="F189" i="67"/>
  <c r="L189" i="67"/>
  <c r="O189" i="67"/>
  <c r="P189" i="67"/>
  <c r="K190" i="67"/>
  <c r="D190" i="67"/>
  <c r="B190" i="67"/>
  <c r="C190" i="67"/>
  <c r="E190" i="67"/>
  <c r="F190" i="67"/>
  <c r="L190" i="67"/>
  <c r="O190" i="67"/>
  <c r="P190" i="67"/>
  <c r="K191" i="67"/>
  <c r="D191" i="67"/>
  <c r="B191" i="67"/>
  <c r="C191" i="67"/>
  <c r="E191" i="67"/>
  <c r="F191" i="67"/>
  <c r="L191" i="67"/>
  <c r="O191" i="67"/>
  <c r="P191" i="67"/>
  <c r="K192" i="67"/>
  <c r="D192" i="67"/>
  <c r="B192" i="67"/>
  <c r="C192" i="67"/>
  <c r="E192" i="67"/>
  <c r="F192" i="67"/>
  <c r="L192" i="67"/>
  <c r="O192" i="67"/>
  <c r="P192" i="67"/>
  <c r="K193" i="67"/>
  <c r="D193" i="67"/>
  <c r="B193" i="67"/>
  <c r="C193" i="67"/>
  <c r="E193" i="67"/>
  <c r="F193" i="67"/>
  <c r="L193" i="67"/>
  <c r="O193" i="67"/>
  <c r="P193" i="67"/>
  <c r="K194" i="67"/>
  <c r="D194" i="67"/>
  <c r="B194" i="67"/>
  <c r="C194" i="67"/>
  <c r="E194" i="67"/>
  <c r="F194" i="67"/>
  <c r="L194" i="67"/>
  <c r="O194" i="67"/>
  <c r="P194" i="67"/>
  <c r="K195" i="67"/>
  <c r="D195" i="67"/>
  <c r="B195" i="67"/>
  <c r="C195" i="67"/>
  <c r="E195" i="67"/>
  <c r="F195" i="67"/>
  <c r="L195" i="67"/>
  <c r="O195" i="67"/>
  <c r="P195" i="67"/>
  <c r="K196" i="67"/>
  <c r="D196" i="67"/>
  <c r="B196" i="67"/>
  <c r="C196" i="67"/>
  <c r="E196" i="67"/>
  <c r="F196" i="67"/>
  <c r="L196" i="67"/>
  <c r="O196" i="67"/>
  <c r="P196" i="67"/>
  <c r="K197" i="67"/>
  <c r="D197" i="67"/>
  <c r="B197" i="67"/>
  <c r="C197" i="67"/>
  <c r="E197" i="67"/>
  <c r="F197" i="67"/>
  <c r="L197" i="67"/>
  <c r="O197" i="67"/>
  <c r="P197" i="67"/>
  <c r="K198" i="67"/>
  <c r="D198" i="67"/>
  <c r="B198" i="67"/>
  <c r="C198" i="67"/>
  <c r="E198" i="67"/>
  <c r="F198" i="67"/>
  <c r="L198" i="67"/>
  <c r="O198" i="67"/>
  <c r="P198" i="67"/>
  <c r="K199" i="67"/>
  <c r="D199" i="67"/>
  <c r="B199" i="67"/>
  <c r="C199" i="67"/>
  <c r="E199" i="67"/>
  <c r="F199" i="67"/>
  <c r="L199" i="67"/>
  <c r="O199" i="67"/>
  <c r="P199" i="67"/>
  <c r="K200" i="67"/>
  <c r="D200" i="67"/>
  <c r="B200" i="67"/>
  <c r="C200" i="67"/>
  <c r="E200" i="67"/>
  <c r="F200" i="67"/>
  <c r="L200" i="67"/>
  <c r="O200" i="67"/>
  <c r="P200" i="67"/>
  <c r="D203" i="67"/>
  <c r="E203" i="67"/>
  <c r="N203" i="67"/>
  <c r="O203" i="67"/>
  <c r="D204" i="67"/>
  <c r="E204" i="67"/>
  <c r="F204" i="67"/>
  <c r="G204" i="67"/>
  <c r="N204" i="67"/>
  <c r="O204" i="67"/>
  <c r="P204" i="67"/>
  <c r="Q204" i="67"/>
  <c r="N206" i="67"/>
  <c r="I206" i="67"/>
  <c r="N207" i="67"/>
  <c r="I207" i="67"/>
  <c r="N208" i="67"/>
  <c r="I208" i="67"/>
  <c r="N209" i="67"/>
  <c r="I209" i="67"/>
  <c r="N210" i="67"/>
  <c r="I210" i="67"/>
  <c r="N211" i="67"/>
  <c r="I211" i="67"/>
  <c r="N212" i="67"/>
  <c r="I212" i="67"/>
  <c r="N213" i="67"/>
  <c r="I213" i="67"/>
  <c r="N214" i="67"/>
  <c r="I214" i="67"/>
  <c r="N215" i="67"/>
  <c r="I215" i="67"/>
  <c r="N216" i="67"/>
  <c r="I216" i="67"/>
  <c r="N217" i="67"/>
  <c r="I217" i="67"/>
  <c r="N218" i="67"/>
  <c r="I218" i="67"/>
  <c r="N219" i="67"/>
  <c r="I219" i="67"/>
  <c r="N220" i="67"/>
  <c r="I220" i="67"/>
  <c r="N221" i="67"/>
  <c r="I221" i="67"/>
  <c r="N222" i="67"/>
  <c r="I222" i="67"/>
  <c r="N223" i="67"/>
  <c r="I223" i="67"/>
  <c r="N224" i="67"/>
  <c r="I224" i="67"/>
  <c r="N225" i="67"/>
  <c r="I225" i="67"/>
  <c r="K206" i="67"/>
  <c r="D206" i="67"/>
  <c r="B206" i="67"/>
  <c r="C206" i="67"/>
  <c r="E206" i="67"/>
  <c r="F206" i="67"/>
  <c r="L206" i="67"/>
  <c r="O206" i="67"/>
  <c r="P206" i="67"/>
  <c r="K207" i="67"/>
  <c r="D207" i="67"/>
  <c r="B207" i="67"/>
  <c r="C207" i="67"/>
  <c r="E207" i="67"/>
  <c r="F207" i="67"/>
  <c r="L207" i="67"/>
  <c r="O207" i="67"/>
  <c r="P207" i="67"/>
  <c r="K208" i="67"/>
  <c r="D208" i="67"/>
  <c r="B208" i="67"/>
  <c r="C208" i="67"/>
  <c r="E208" i="67"/>
  <c r="F208" i="67"/>
  <c r="L208" i="67"/>
  <c r="O208" i="67"/>
  <c r="P208" i="67"/>
  <c r="K209" i="67"/>
  <c r="D209" i="67"/>
  <c r="B209" i="67"/>
  <c r="C209" i="67"/>
  <c r="E209" i="67"/>
  <c r="F209" i="67"/>
  <c r="L209" i="67"/>
  <c r="O209" i="67"/>
  <c r="P209" i="67"/>
  <c r="K210" i="67"/>
  <c r="D210" i="67"/>
  <c r="B210" i="67"/>
  <c r="C210" i="67"/>
  <c r="E210" i="67"/>
  <c r="F210" i="67"/>
  <c r="L210" i="67"/>
  <c r="O210" i="67"/>
  <c r="P210" i="67"/>
  <c r="K211" i="67"/>
  <c r="D211" i="67"/>
  <c r="B211" i="67"/>
  <c r="C211" i="67"/>
  <c r="E211" i="67"/>
  <c r="F211" i="67"/>
  <c r="L211" i="67"/>
  <c r="O211" i="67"/>
  <c r="P211" i="67"/>
  <c r="K212" i="67"/>
  <c r="D212" i="67"/>
  <c r="B212" i="67"/>
  <c r="C212" i="67"/>
  <c r="E212" i="67"/>
  <c r="F212" i="67"/>
  <c r="L212" i="67"/>
  <c r="O212" i="67"/>
  <c r="P212" i="67"/>
  <c r="K213" i="67"/>
  <c r="D213" i="67"/>
  <c r="B213" i="67"/>
  <c r="C213" i="67"/>
  <c r="E213" i="67"/>
  <c r="F213" i="67"/>
  <c r="L213" i="67"/>
  <c r="O213" i="67"/>
  <c r="P213" i="67"/>
  <c r="K214" i="67"/>
  <c r="D214" i="67"/>
  <c r="B214" i="67"/>
  <c r="C214" i="67"/>
  <c r="E214" i="67"/>
  <c r="F214" i="67"/>
  <c r="L214" i="67"/>
  <c r="O214" i="67"/>
  <c r="P214" i="67"/>
  <c r="K215" i="67"/>
  <c r="D215" i="67"/>
  <c r="B215" i="67"/>
  <c r="C215" i="67"/>
  <c r="E215" i="67"/>
  <c r="F215" i="67"/>
  <c r="L215" i="67"/>
  <c r="O215" i="67"/>
  <c r="P215" i="67"/>
  <c r="K216" i="67"/>
  <c r="D216" i="67"/>
  <c r="B216" i="67"/>
  <c r="C216" i="67"/>
  <c r="E216" i="67"/>
  <c r="F216" i="67"/>
  <c r="L216" i="67"/>
  <c r="O216" i="67"/>
  <c r="P216" i="67"/>
  <c r="K217" i="67"/>
  <c r="D217" i="67"/>
  <c r="B217" i="67"/>
  <c r="C217" i="67"/>
  <c r="E217" i="67"/>
  <c r="F217" i="67"/>
  <c r="L217" i="67"/>
  <c r="O217" i="67"/>
  <c r="P217" i="67"/>
  <c r="K218" i="67"/>
  <c r="D218" i="67"/>
  <c r="B218" i="67"/>
  <c r="C218" i="67"/>
  <c r="E218" i="67"/>
  <c r="F218" i="67"/>
  <c r="L218" i="67"/>
  <c r="O218" i="67"/>
  <c r="P218" i="67"/>
  <c r="K219" i="67"/>
  <c r="D219" i="67"/>
  <c r="B219" i="67"/>
  <c r="C219" i="67"/>
  <c r="E219" i="67"/>
  <c r="F219" i="67"/>
  <c r="L219" i="67"/>
  <c r="O219" i="67"/>
  <c r="P219" i="67"/>
  <c r="K220" i="67"/>
  <c r="D220" i="67"/>
  <c r="B220" i="67"/>
  <c r="C220" i="67"/>
  <c r="E220" i="67"/>
  <c r="F220" i="67"/>
  <c r="L220" i="67"/>
  <c r="O220" i="67"/>
  <c r="P220" i="67"/>
  <c r="K221" i="67"/>
  <c r="D221" i="67"/>
  <c r="B221" i="67"/>
  <c r="C221" i="67"/>
  <c r="E221" i="67"/>
  <c r="F221" i="67"/>
  <c r="L221" i="67"/>
  <c r="O221" i="67"/>
  <c r="P221" i="67"/>
  <c r="K222" i="67"/>
  <c r="D222" i="67"/>
  <c r="B222" i="67"/>
  <c r="C222" i="67"/>
  <c r="E222" i="67"/>
  <c r="F222" i="67"/>
  <c r="L222" i="67"/>
  <c r="O222" i="67"/>
  <c r="P222" i="67"/>
  <c r="K223" i="67"/>
  <c r="D223" i="67"/>
  <c r="B223" i="67"/>
  <c r="C223" i="67"/>
  <c r="E223" i="67"/>
  <c r="F223" i="67"/>
  <c r="L223" i="67"/>
  <c r="O223" i="67"/>
  <c r="P223" i="67"/>
  <c r="K224" i="67"/>
  <c r="D224" i="67"/>
  <c r="B224" i="67"/>
  <c r="C224" i="67"/>
  <c r="E224" i="67"/>
  <c r="F224" i="67"/>
  <c r="L224" i="67"/>
  <c r="O224" i="67"/>
  <c r="P224" i="67"/>
  <c r="K225" i="67"/>
  <c r="D225" i="67"/>
  <c r="B225" i="67"/>
  <c r="C225" i="67"/>
  <c r="E225" i="67"/>
  <c r="F225" i="67"/>
  <c r="L225" i="67"/>
  <c r="O225" i="67"/>
  <c r="P225" i="67"/>
  <c r="D228" i="67"/>
  <c r="E228" i="67"/>
  <c r="N228" i="67"/>
  <c r="O228" i="67"/>
  <c r="D229" i="67"/>
  <c r="F229" i="67"/>
  <c r="G229" i="67"/>
  <c r="N229" i="67"/>
  <c r="P229" i="67"/>
  <c r="Q229" i="67"/>
  <c r="N231" i="67"/>
  <c r="I231" i="67"/>
  <c r="N232" i="67"/>
  <c r="I232" i="67"/>
  <c r="N233" i="67"/>
  <c r="I233" i="67"/>
  <c r="N234" i="67"/>
  <c r="I234" i="67"/>
  <c r="N235" i="67"/>
  <c r="I235" i="67"/>
  <c r="N236" i="67"/>
  <c r="I236" i="67"/>
  <c r="N237" i="67"/>
  <c r="I237" i="67"/>
  <c r="N238" i="67"/>
  <c r="I238" i="67"/>
  <c r="N239" i="67"/>
  <c r="I239" i="67"/>
  <c r="N240" i="67"/>
  <c r="I240" i="67"/>
  <c r="N241" i="67"/>
  <c r="I241" i="67"/>
  <c r="N242" i="67"/>
  <c r="I242" i="67"/>
  <c r="N243" i="67"/>
  <c r="I243" i="67"/>
  <c r="N244" i="67"/>
  <c r="I244" i="67"/>
  <c r="N245" i="67"/>
  <c r="I245" i="67"/>
  <c r="N246" i="67"/>
  <c r="I246" i="67"/>
  <c r="N247" i="67"/>
  <c r="I247" i="67"/>
  <c r="N248" i="67"/>
  <c r="I248" i="67"/>
  <c r="N249" i="67"/>
  <c r="I249" i="67"/>
  <c r="N250" i="67"/>
  <c r="I250" i="67"/>
  <c r="K231" i="67"/>
  <c r="D231" i="67"/>
  <c r="B231" i="67"/>
  <c r="C231" i="67"/>
  <c r="E231" i="67"/>
  <c r="F231" i="67"/>
  <c r="L231" i="67"/>
  <c r="O231" i="67"/>
  <c r="P231" i="67"/>
  <c r="K232" i="67"/>
  <c r="D232" i="67"/>
  <c r="B232" i="67"/>
  <c r="C232" i="67"/>
  <c r="E232" i="67"/>
  <c r="F232" i="67"/>
  <c r="L232" i="67"/>
  <c r="O232" i="67"/>
  <c r="P232" i="67"/>
  <c r="K233" i="67"/>
  <c r="D233" i="67"/>
  <c r="B233" i="67"/>
  <c r="C233" i="67"/>
  <c r="E233" i="67"/>
  <c r="F233" i="67"/>
  <c r="L233" i="67"/>
  <c r="O233" i="67"/>
  <c r="P233" i="67"/>
  <c r="K234" i="67"/>
  <c r="D234" i="67"/>
  <c r="B234" i="67"/>
  <c r="C234" i="67"/>
  <c r="E234" i="67"/>
  <c r="F234" i="67"/>
  <c r="L234" i="67"/>
  <c r="O234" i="67"/>
  <c r="P234" i="67"/>
  <c r="K235" i="67"/>
  <c r="D235" i="67"/>
  <c r="B235" i="67"/>
  <c r="C235" i="67"/>
  <c r="E235" i="67"/>
  <c r="F235" i="67"/>
  <c r="L235" i="67"/>
  <c r="O235" i="67"/>
  <c r="P235" i="67"/>
  <c r="K236" i="67"/>
  <c r="D236" i="67"/>
  <c r="B236" i="67"/>
  <c r="C236" i="67"/>
  <c r="E236" i="67"/>
  <c r="F236" i="67"/>
  <c r="L236" i="67"/>
  <c r="O236" i="67"/>
  <c r="P236" i="67"/>
  <c r="K237" i="67"/>
  <c r="D237" i="67"/>
  <c r="B237" i="67"/>
  <c r="C237" i="67"/>
  <c r="E237" i="67"/>
  <c r="F237" i="67"/>
  <c r="L237" i="67"/>
  <c r="O237" i="67"/>
  <c r="P237" i="67"/>
  <c r="K238" i="67"/>
  <c r="D238" i="67"/>
  <c r="B238" i="67"/>
  <c r="C238" i="67"/>
  <c r="E238" i="67"/>
  <c r="F238" i="67"/>
  <c r="L238" i="67"/>
  <c r="O238" i="67"/>
  <c r="P238" i="67"/>
  <c r="K239" i="67"/>
  <c r="D239" i="67"/>
  <c r="B239" i="67"/>
  <c r="C239" i="67"/>
  <c r="E239" i="67"/>
  <c r="F239" i="67"/>
  <c r="L239" i="67"/>
  <c r="O239" i="67"/>
  <c r="P239" i="67"/>
  <c r="K240" i="67"/>
  <c r="D240" i="67"/>
  <c r="B240" i="67"/>
  <c r="C240" i="67"/>
  <c r="E240" i="67"/>
  <c r="F240" i="67"/>
  <c r="L240" i="67"/>
  <c r="O240" i="67"/>
  <c r="P240" i="67"/>
  <c r="K241" i="67"/>
  <c r="D241" i="67"/>
  <c r="B241" i="67"/>
  <c r="C241" i="67"/>
  <c r="E241" i="67"/>
  <c r="F241" i="67"/>
  <c r="L241" i="67"/>
  <c r="O241" i="67"/>
  <c r="P241" i="67"/>
  <c r="K242" i="67"/>
  <c r="D242" i="67"/>
  <c r="B242" i="67"/>
  <c r="C242" i="67"/>
  <c r="E242" i="67"/>
  <c r="F242" i="67"/>
  <c r="L242" i="67"/>
  <c r="O242" i="67"/>
  <c r="P242" i="67"/>
  <c r="K243" i="67"/>
  <c r="D243" i="67"/>
  <c r="B243" i="67"/>
  <c r="C243" i="67"/>
  <c r="E243" i="67"/>
  <c r="F243" i="67"/>
  <c r="L243" i="67"/>
  <c r="O243" i="67"/>
  <c r="P243" i="67"/>
  <c r="K244" i="67"/>
  <c r="D244" i="67"/>
  <c r="B244" i="67"/>
  <c r="C244" i="67"/>
  <c r="E244" i="67"/>
  <c r="F244" i="67"/>
  <c r="L244" i="67"/>
  <c r="O244" i="67"/>
  <c r="P244" i="67"/>
  <c r="K245" i="67"/>
  <c r="D245" i="67"/>
  <c r="B245" i="67"/>
  <c r="C245" i="67"/>
  <c r="E245" i="67"/>
  <c r="F245" i="67"/>
  <c r="L245" i="67"/>
  <c r="O245" i="67"/>
  <c r="P245" i="67"/>
  <c r="K246" i="67"/>
  <c r="D246" i="67"/>
  <c r="B246" i="67"/>
  <c r="C246" i="67"/>
  <c r="E246" i="67"/>
  <c r="F246" i="67"/>
  <c r="L246" i="67"/>
  <c r="O246" i="67"/>
  <c r="P246" i="67"/>
  <c r="K247" i="67"/>
  <c r="D247" i="67"/>
  <c r="B247" i="67"/>
  <c r="C247" i="67"/>
  <c r="E247" i="67"/>
  <c r="F247" i="67"/>
  <c r="L247" i="67"/>
  <c r="O247" i="67"/>
  <c r="P247" i="67"/>
  <c r="K248" i="67"/>
  <c r="D248" i="67"/>
  <c r="B248" i="67"/>
  <c r="C248" i="67"/>
  <c r="E248" i="67"/>
  <c r="F248" i="67"/>
  <c r="L248" i="67"/>
  <c r="O248" i="67"/>
  <c r="P248" i="67"/>
  <c r="K249" i="67"/>
  <c r="D249" i="67"/>
  <c r="B249" i="67"/>
  <c r="C249" i="67"/>
  <c r="E249" i="67"/>
  <c r="F249" i="67"/>
  <c r="L249" i="67"/>
  <c r="O249" i="67"/>
  <c r="P249" i="67"/>
  <c r="K250" i="67"/>
  <c r="D250" i="67"/>
  <c r="B250" i="67"/>
  <c r="C250" i="67"/>
  <c r="E250" i="67"/>
  <c r="F250" i="67"/>
  <c r="L250" i="67"/>
  <c r="O250" i="67"/>
  <c r="P250" i="67"/>
  <c r="D253" i="67"/>
  <c r="E253" i="67"/>
  <c r="N253" i="67"/>
  <c r="O253" i="67"/>
  <c r="D254" i="67"/>
  <c r="F254" i="67"/>
  <c r="G254" i="67"/>
  <c r="N254" i="67"/>
  <c r="P254" i="67"/>
  <c r="Q254" i="67"/>
  <c r="N256" i="67"/>
  <c r="I256" i="67"/>
  <c r="N257" i="67"/>
  <c r="I257" i="67"/>
  <c r="N258" i="67"/>
  <c r="I258" i="67"/>
  <c r="N259" i="67"/>
  <c r="I259" i="67"/>
  <c r="N260" i="67"/>
  <c r="I260" i="67"/>
  <c r="N261" i="67"/>
  <c r="I261" i="67"/>
  <c r="N262" i="67"/>
  <c r="I262" i="67"/>
  <c r="N263" i="67"/>
  <c r="I263" i="67"/>
  <c r="N264" i="67"/>
  <c r="I264" i="67"/>
  <c r="N265" i="67"/>
  <c r="I265" i="67"/>
  <c r="N266" i="67"/>
  <c r="I266" i="67"/>
  <c r="N267" i="67"/>
  <c r="I267" i="67"/>
  <c r="N268" i="67"/>
  <c r="I268" i="67"/>
  <c r="N269" i="67"/>
  <c r="I269" i="67"/>
  <c r="N270" i="67"/>
  <c r="I270" i="67"/>
  <c r="N271" i="67"/>
  <c r="I271" i="67"/>
  <c r="N272" i="67"/>
  <c r="I272" i="67"/>
  <c r="N273" i="67"/>
  <c r="I273" i="67"/>
  <c r="N274" i="67"/>
  <c r="I274" i="67"/>
  <c r="N275" i="67"/>
  <c r="I275" i="67"/>
  <c r="K256" i="67"/>
  <c r="D256" i="67"/>
  <c r="B256" i="67"/>
  <c r="C256" i="67"/>
  <c r="E256" i="67"/>
  <c r="F256" i="67"/>
  <c r="L256" i="67"/>
  <c r="O256" i="67"/>
  <c r="P256" i="67"/>
  <c r="K257" i="67"/>
  <c r="D257" i="67"/>
  <c r="B257" i="67"/>
  <c r="C257" i="67"/>
  <c r="E257" i="67"/>
  <c r="F257" i="67"/>
  <c r="L257" i="67"/>
  <c r="O257" i="67"/>
  <c r="P257" i="67"/>
  <c r="K258" i="67"/>
  <c r="D258" i="67"/>
  <c r="B258" i="67"/>
  <c r="C258" i="67"/>
  <c r="E258" i="67"/>
  <c r="F258" i="67"/>
  <c r="L258" i="67"/>
  <c r="O258" i="67"/>
  <c r="P258" i="67"/>
  <c r="K259" i="67"/>
  <c r="D259" i="67"/>
  <c r="B259" i="67"/>
  <c r="C259" i="67"/>
  <c r="E259" i="67"/>
  <c r="F259" i="67"/>
  <c r="L259" i="67"/>
  <c r="O259" i="67"/>
  <c r="P259" i="67"/>
  <c r="K260" i="67"/>
  <c r="D260" i="67"/>
  <c r="B260" i="67"/>
  <c r="C260" i="67"/>
  <c r="E260" i="67"/>
  <c r="F260" i="67"/>
  <c r="L260" i="67"/>
  <c r="O260" i="67"/>
  <c r="P260" i="67"/>
  <c r="K261" i="67"/>
  <c r="D261" i="67"/>
  <c r="B261" i="67"/>
  <c r="C261" i="67"/>
  <c r="E261" i="67"/>
  <c r="F261" i="67"/>
  <c r="L261" i="67"/>
  <c r="O261" i="67"/>
  <c r="P261" i="67"/>
  <c r="K262" i="67"/>
  <c r="D262" i="67"/>
  <c r="B262" i="67"/>
  <c r="C262" i="67"/>
  <c r="E262" i="67"/>
  <c r="F262" i="67"/>
  <c r="L262" i="67"/>
  <c r="O262" i="67"/>
  <c r="P262" i="67"/>
  <c r="K263" i="67"/>
  <c r="D263" i="67"/>
  <c r="B263" i="67"/>
  <c r="C263" i="67"/>
  <c r="E263" i="67"/>
  <c r="F263" i="67"/>
  <c r="L263" i="67"/>
  <c r="O263" i="67"/>
  <c r="P263" i="67"/>
  <c r="K264" i="67"/>
  <c r="D264" i="67"/>
  <c r="B264" i="67"/>
  <c r="C264" i="67"/>
  <c r="E264" i="67"/>
  <c r="F264" i="67"/>
  <c r="L264" i="67"/>
  <c r="O264" i="67"/>
  <c r="P264" i="67"/>
  <c r="K265" i="67"/>
  <c r="D265" i="67"/>
  <c r="B265" i="67"/>
  <c r="C265" i="67"/>
  <c r="E265" i="67"/>
  <c r="F265" i="67"/>
  <c r="L265" i="67"/>
  <c r="O265" i="67"/>
  <c r="P265" i="67"/>
  <c r="K266" i="67"/>
  <c r="D266" i="67"/>
  <c r="B266" i="67"/>
  <c r="C266" i="67"/>
  <c r="E266" i="67"/>
  <c r="F266" i="67"/>
  <c r="L266" i="67"/>
  <c r="O266" i="67"/>
  <c r="P266" i="67"/>
  <c r="K267" i="67"/>
  <c r="D267" i="67"/>
  <c r="B267" i="67"/>
  <c r="C267" i="67"/>
  <c r="E267" i="67"/>
  <c r="F267" i="67"/>
  <c r="L267" i="67"/>
  <c r="O267" i="67"/>
  <c r="P267" i="67"/>
  <c r="K268" i="67"/>
  <c r="D268" i="67"/>
  <c r="B268" i="67"/>
  <c r="C268" i="67"/>
  <c r="E268" i="67"/>
  <c r="F268" i="67"/>
  <c r="L268" i="67"/>
  <c r="O268" i="67"/>
  <c r="P268" i="67"/>
  <c r="K269" i="67"/>
  <c r="D269" i="67"/>
  <c r="B269" i="67"/>
  <c r="C269" i="67"/>
  <c r="E269" i="67"/>
  <c r="F269" i="67"/>
  <c r="L269" i="67"/>
  <c r="O269" i="67"/>
  <c r="P269" i="67"/>
  <c r="K270" i="67"/>
  <c r="D270" i="67"/>
  <c r="B270" i="67"/>
  <c r="C270" i="67"/>
  <c r="E270" i="67"/>
  <c r="F270" i="67"/>
  <c r="L270" i="67"/>
  <c r="O270" i="67"/>
  <c r="P270" i="67"/>
  <c r="K271" i="67"/>
  <c r="D271" i="67"/>
  <c r="B271" i="67"/>
  <c r="C271" i="67"/>
  <c r="E271" i="67"/>
  <c r="F271" i="67"/>
  <c r="L271" i="67"/>
  <c r="O271" i="67"/>
  <c r="P271" i="67"/>
  <c r="K272" i="67"/>
  <c r="D272" i="67"/>
  <c r="B272" i="67"/>
  <c r="C272" i="67"/>
  <c r="E272" i="67"/>
  <c r="F272" i="67"/>
  <c r="L272" i="67"/>
  <c r="O272" i="67"/>
  <c r="P272" i="67"/>
  <c r="K273" i="67"/>
  <c r="D273" i="67"/>
  <c r="B273" i="67"/>
  <c r="C273" i="67"/>
  <c r="E273" i="67"/>
  <c r="F273" i="67"/>
  <c r="L273" i="67"/>
  <c r="O273" i="67"/>
  <c r="P273" i="67"/>
  <c r="K274" i="67"/>
  <c r="D274" i="67"/>
  <c r="B274" i="67"/>
  <c r="C274" i="67"/>
  <c r="E274" i="67"/>
  <c r="F274" i="67"/>
  <c r="L274" i="67"/>
  <c r="O274" i="67"/>
  <c r="P274" i="67"/>
  <c r="K275" i="67"/>
  <c r="D275" i="67"/>
  <c r="B275" i="67"/>
  <c r="C275" i="67"/>
  <c r="E275" i="67"/>
  <c r="F275" i="67"/>
  <c r="L275" i="67"/>
  <c r="O275" i="67"/>
  <c r="P275" i="67"/>
  <c r="D278" i="67"/>
  <c r="E278" i="67"/>
  <c r="N278" i="67"/>
  <c r="O278" i="67"/>
  <c r="D279" i="67"/>
  <c r="F279" i="67"/>
  <c r="G279" i="67"/>
  <c r="N279" i="67"/>
  <c r="P279" i="67"/>
  <c r="Q279" i="67"/>
  <c r="N281" i="67"/>
  <c r="I281" i="67"/>
  <c r="N282" i="67"/>
  <c r="I282" i="67"/>
  <c r="N283" i="67"/>
  <c r="I283" i="67"/>
  <c r="N284" i="67"/>
  <c r="I284" i="67"/>
  <c r="N285" i="67"/>
  <c r="I285" i="67"/>
  <c r="N286" i="67"/>
  <c r="I286" i="67"/>
  <c r="N287" i="67"/>
  <c r="I287" i="67"/>
  <c r="N288" i="67"/>
  <c r="I288" i="67"/>
  <c r="N289" i="67"/>
  <c r="I289" i="67"/>
  <c r="N290" i="67"/>
  <c r="I290" i="67"/>
  <c r="N291" i="67"/>
  <c r="I291" i="67"/>
  <c r="N292" i="67"/>
  <c r="I292" i="67"/>
  <c r="N293" i="67"/>
  <c r="I293" i="67"/>
  <c r="N294" i="67"/>
  <c r="I294" i="67"/>
  <c r="N295" i="67"/>
  <c r="I295" i="67"/>
  <c r="N296" i="67"/>
  <c r="I296" i="67"/>
  <c r="N297" i="67"/>
  <c r="I297" i="67"/>
  <c r="N298" i="67"/>
  <c r="I298" i="67"/>
  <c r="N299" i="67"/>
  <c r="I299" i="67"/>
  <c r="N300" i="67"/>
  <c r="I300" i="67"/>
  <c r="K281" i="67"/>
  <c r="D281" i="67"/>
  <c r="B281" i="67"/>
  <c r="C281" i="67"/>
  <c r="E281" i="67"/>
  <c r="F281" i="67"/>
  <c r="L281" i="67"/>
  <c r="O281" i="67"/>
  <c r="P281" i="67"/>
  <c r="K282" i="67"/>
  <c r="D282" i="67"/>
  <c r="B282" i="67"/>
  <c r="C282" i="67"/>
  <c r="E282" i="67"/>
  <c r="F282" i="67"/>
  <c r="L282" i="67"/>
  <c r="O282" i="67"/>
  <c r="P282" i="67"/>
  <c r="K283" i="67"/>
  <c r="D283" i="67"/>
  <c r="B283" i="67"/>
  <c r="C283" i="67"/>
  <c r="E283" i="67"/>
  <c r="F283" i="67"/>
  <c r="L283" i="67"/>
  <c r="O283" i="67"/>
  <c r="P283" i="67"/>
  <c r="K284" i="67"/>
  <c r="D284" i="67"/>
  <c r="B284" i="67"/>
  <c r="C284" i="67"/>
  <c r="E284" i="67"/>
  <c r="F284" i="67"/>
  <c r="L284" i="67"/>
  <c r="O284" i="67"/>
  <c r="P284" i="67"/>
  <c r="K285" i="67"/>
  <c r="D285" i="67"/>
  <c r="B285" i="67"/>
  <c r="C285" i="67"/>
  <c r="E285" i="67"/>
  <c r="F285" i="67"/>
  <c r="L285" i="67"/>
  <c r="O285" i="67"/>
  <c r="P285" i="67"/>
  <c r="K286" i="67"/>
  <c r="D286" i="67"/>
  <c r="B286" i="67"/>
  <c r="C286" i="67"/>
  <c r="E286" i="67"/>
  <c r="F286" i="67"/>
  <c r="L286" i="67"/>
  <c r="O286" i="67"/>
  <c r="P286" i="67"/>
  <c r="K287" i="67"/>
  <c r="D287" i="67"/>
  <c r="B287" i="67"/>
  <c r="C287" i="67"/>
  <c r="E287" i="67"/>
  <c r="F287" i="67"/>
  <c r="L287" i="67"/>
  <c r="O287" i="67"/>
  <c r="P287" i="67"/>
  <c r="K288" i="67"/>
  <c r="D288" i="67"/>
  <c r="B288" i="67"/>
  <c r="C288" i="67"/>
  <c r="E288" i="67"/>
  <c r="F288" i="67"/>
  <c r="L288" i="67"/>
  <c r="O288" i="67"/>
  <c r="P288" i="67"/>
  <c r="K289" i="67"/>
  <c r="D289" i="67"/>
  <c r="B289" i="67"/>
  <c r="C289" i="67"/>
  <c r="E289" i="67"/>
  <c r="F289" i="67"/>
  <c r="L289" i="67"/>
  <c r="O289" i="67"/>
  <c r="P289" i="67"/>
  <c r="K290" i="67"/>
  <c r="D290" i="67"/>
  <c r="B290" i="67"/>
  <c r="C290" i="67"/>
  <c r="E290" i="67"/>
  <c r="F290" i="67"/>
  <c r="L290" i="67"/>
  <c r="O290" i="67"/>
  <c r="P290" i="67"/>
  <c r="K291" i="67"/>
  <c r="D291" i="67"/>
  <c r="B291" i="67"/>
  <c r="C291" i="67"/>
  <c r="E291" i="67"/>
  <c r="F291" i="67"/>
  <c r="L291" i="67"/>
  <c r="O291" i="67"/>
  <c r="P291" i="67"/>
  <c r="K292" i="67"/>
  <c r="D292" i="67"/>
  <c r="B292" i="67"/>
  <c r="C292" i="67"/>
  <c r="E292" i="67"/>
  <c r="F292" i="67"/>
  <c r="L292" i="67"/>
  <c r="O292" i="67"/>
  <c r="P292" i="67"/>
  <c r="K293" i="67"/>
  <c r="D293" i="67"/>
  <c r="B293" i="67"/>
  <c r="C293" i="67"/>
  <c r="E293" i="67"/>
  <c r="F293" i="67"/>
  <c r="L293" i="67"/>
  <c r="O293" i="67"/>
  <c r="P293" i="67"/>
  <c r="K294" i="67"/>
  <c r="D294" i="67"/>
  <c r="B294" i="67"/>
  <c r="C294" i="67"/>
  <c r="E294" i="67"/>
  <c r="F294" i="67"/>
  <c r="L294" i="67"/>
  <c r="O294" i="67"/>
  <c r="P294" i="67"/>
  <c r="K295" i="67"/>
  <c r="D295" i="67"/>
  <c r="B295" i="67"/>
  <c r="C295" i="67"/>
  <c r="E295" i="67"/>
  <c r="F295" i="67"/>
  <c r="L295" i="67"/>
  <c r="O295" i="67"/>
  <c r="P295" i="67"/>
  <c r="K296" i="67"/>
  <c r="D296" i="67"/>
  <c r="B296" i="67"/>
  <c r="C296" i="67"/>
  <c r="E296" i="67"/>
  <c r="F296" i="67"/>
  <c r="L296" i="67"/>
  <c r="O296" i="67"/>
  <c r="P296" i="67"/>
  <c r="K297" i="67"/>
  <c r="D297" i="67"/>
  <c r="B297" i="67"/>
  <c r="C297" i="67"/>
  <c r="E297" i="67"/>
  <c r="F297" i="67"/>
  <c r="L297" i="67"/>
  <c r="O297" i="67"/>
  <c r="P297" i="67"/>
  <c r="K298" i="67"/>
  <c r="D298" i="67"/>
  <c r="B298" i="67"/>
  <c r="C298" i="67"/>
  <c r="E298" i="67"/>
  <c r="F298" i="67"/>
  <c r="L298" i="67"/>
  <c r="O298" i="67"/>
  <c r="P298" i="67"/>
  <c r="K299" i="67"/>
  <c r="D299" i="67"/>
  <c r="B299" i="67"/>
  <c r="C299" i="67"/>
  <c r="E299" i="67"/>
  <c r="F299" i="67"/>
  <c r="L299" i="67"/>
  <c r="O299" i="67"/>
  <c r="P299" i="67"/>
  <c r="K300" i="67"/>
  <c r="D300" i="67"/>
  <c r="B300" i="67"/>
  <c r="C300" i="67"/>
  <c r="E300" i="67"/>
  <c r="F300" i="67"/>
  <c r="L300" i="67"/>
  <c r="O300" i="67"/>
  <c r="P300" i="67"/>
  <c r="D303" i="67"/>
  <c r="E303" i="67"/>
  <c r="N303" i="67"/>
  <c r="O303" i="67"/>
  <c r="D304" i="67"/>
  <c r="F304" i="67"/>
  <c r="G304" i="67"/>
  <c r="N304" i="67"/>
  <c r="P304" i="67"/>
  <c r="Q304" i="67"/>
  <c r="N305" i="67"/>
  <c r="I305" i="67"/>
  <c r="N306" i="67"/>
  <c r="I306" i="67"/>
  <c r="N307" i="67"/>
  <c r="I307" i="67"/>
  <c r="N308" i="67"/>
  <c r="I308" i="67"/>
  <c r="N309" i="67"/>
  <c r="I309" i="67"/>
  <c r="N310" i="67"/>
  <c r="I310" i="67"/>
  <c r="N311" i="67"/>
  <c r="I311" i="67"/>
  <c r="N312" i="67"/>
  <c r="I312" i="67"/>
  <c r="N313" i="67"/>
  <c r="I313" i="67"/>
  <c r="N314" i="67"/>
  <c r="I314" i="67"/>
  <c r="N315" i="67"/>
  <c r="I315" i="67"/>
  <c r="N316" i="67"/>
  <c r="I316" i="67"/>
  <c r="N317" i="67"/>
  <c r="I317" i="67"/>
  <c r="N318" i="67"/>
  <c r="I318" i="67"/>
  <c r="N319" i="67"/>
  <c r="I319" i="67"/>
  <c r="N320" i="67"/>
  <c r="I320" i="67"/>
  <c r="N321" i="67"/>
  <c r="I321" i="67"/>
  <c r="N322" i="67"/>
  <c r="I322" i="67"/>
  <c r="N323" i="67"/>
  <c r="I323" i="67"/>
  <c r="N324" i="67"/>
  <c r="I324" i="67"/>
  <c r="K305" i="67"/>
  <c r="D305" i="67"/>
  <c r="B305" i="67"/>
  <c r="C305" i="67"/>
  <c r="E305" i="67"/>
  <c r="F305" i="67"/>
  <c r="L305" i="67"/>
  <c r="O305" i="67"/>
  <c r="P305" i="67"/>
  <c r="K306" i="67"/>
  <c r="D306" i="67"/>
  <c r="B306" i="67"/>
  <c r="C306" i="67"/>
  <c r="E306" i="67"/>
  <c r="F306" i="67"/>
  <c r="L306" i="67"/>
  <c r="O306" i="67"/>
  <c r="P306" i="67"/>
  <c r="K307" i="67"/>
  <c r="D307" i="67"/>
  <c r="B307" i="67"/>
  <c r="C307" i="67"/>
  <c r="E307" i="67"/>
  <c r="F307" i="67"/>
  <c r="L307" i="67"/>
  <c r="O307" i="67"/>
  <c r="P307" i="67"/>
  <c r="K308" i="67"/>
  <c r="D308" i="67"/>
  <c r="B308" i="67"/>
  <c r="C308" i="67"/>
  <c r="E308" i="67"/>
  <c r="F308" i="67"/>
  <c r="L308" i="67"/>
  <c r="O308" i="67"/>
  <c r="P308" i="67"/>
  <c r="K309" i="67"/>
  <c r="D309" i="67"/>
  <c r="B309" i="67"/>
  <c r="C309" i="67"/>
  <c r="E309" i="67"/>
  <c r="F309" i="67"/>
  <c r="L309" i="67"/>
  <c r="O309" i="67"/>
  <c r="P309" i="67"/>
  <c r="K310" i="67"/>
  <c r="D310" i="67"/>
  <c r="B310" i="67"/>
  <c r="C310" i="67"/>
  <c r="E310" i="67"/>
  <c r="F310" i="67"/>
  <c r="L310" i="67"/>
  <c r="O310" i="67"/>
  <c r="P310" i="67"/>
  <c r="K311" i="67"/>
  <c r="D311" i="67"/>
  <c r="B311" i="67"/>
  <c r="C311" i="67"/>
  <c r="E311" i="67"/>
  <c r="F311" i="67"/>
  <c r="L311" i="67"/>
  <c r="O311" i="67"/>
  <c r="P311" i="67"/>
  <c r="K312" i="67"/>
  <c r="D312" i="67"/>
  <c r="B312" i="67"/>
  <c r="C312" i="67"/>
  <c r="E312" i="67"/>
  <c r="F312" i="67"/>
  <c r="L312" i="67"/>
  <c r="O312" i="67"/>
  <c r="P312" i="67"/>
  <c r="K313" i="67"/>
  <c r="D313" i="67"/>
  <c r="B313" i="67"/>
  <c r="C313" i="67"/>
  <c r="E313" i="67"/>
  <c r="F313" i="67"/>
  <c r="L313" i="67"/>
  <c r="O313" i="67"/>
  <c r="P313" i="67"/>
  <c r="K314" i="67"/>
  <c r="D314" i="67"/>
  <c r="B314" i="67"/>
  <c r="C314" i="67"/>
  <c r="E314" i="67"/>
  <c r="F314" i="67"/>
  <c r="L314" i="67"/>
  <c r="O314" i="67"/>
  <c r="P314" i="67"/>
  <c r="K315" i="67"/>
  <c r="D315" i="67"/>
  <c r="B315" i="67"/>
  <c r="C315" i="67"/>
  <c r="E315" i="67"/>
  <c r="F315" i="67"/>
  <c r="L315" i="67"/>
  <c r="O315" i="67"/>
  <c r="P315" i="67"/>
  <c r="K316" i="67"/>
  <c r="D316" i="67"/>
  <c r="B316" i="67"/>
  <c r="C316" i="67"/>
  <c r="E316" i="67"/>
  <c r="F316" i="67"/>
  <c r="L316" i="67"/>
  <c r="O316" i="67"/>
  <c r="P316" i="67"/>
  <c r="K317" i="67"/>
  <c r="D317" i="67"/>
  <c r="B317" i="67"/>
  <c r="C317" i="67"/>
  <c r="E317" i="67"/>
  <c r="F317" i="67"/>
  <c r="L317" i="67"/>
  <c r="O317" i="67"/>
  <c r="P317" i="67"/>
  <c r="K318" i="67"/>
  <c r="D318" i="67"/>
  <c r="B318" i="67"/>
  <c r="C318" i="67"/>
  <c r="E318" i="67"/>
  <c r="F318" i="67"/>
  <c r="L318" i="67"/>
  <c r="O318" i="67"/>
  <c r="P318" i="67"/>
  <c r="K319" i="67"/>
  <c r="D319" i="67"/>
  <c r="B319" i="67"/>
  <c r="C319" i="67"/>
  <c r="E319" i="67"/>
  <c r="F319" i="67"/>
  <c r="L319" i="67"/>
  <c r="O319" i="67"/>
  <c r="P319" i="67"/>
  <c r="K320" i="67"/>
  <c r="D320" i="67"/>
  <c r="B320" i="67"/>
  <c r="C320" i="67"/>
  <c r="E320" i="67"/>
  <c r="F320" i="67"/>
  <c r="L320" i="67"/>
  <c r="O320" i="67"/>
  <c r="P320" i="67"/>
  <c r="K321" i="67"/>
  <c r="D321" i="67"/>
  <c r="B321" i="67"/>
  <c r="C321" i="67"/>
  <c r="E321" i="67"/>
  <c r="F321" i="67"/>
  <c r="L321" i="67"/>
  <c r="O321" i="67"/>
  <c r="P321" i="67"/>
  <c r="K322" i="67"/>
  <c r="D322" i="67"/>
  <c r="B322" i="67"/>
  <c r="C322" i="67"/>
  <c r="E322" i="67"/>
  <c r="F322" i="67"/>
  <c r="L322" i="67"/>
  <c r="O322" i="67"/>
  <c r="P322" i="67"/>
  <c r="K323" i="67"/>
  <c r="D323" i="67"/>
  <c r="B323" i="67"/>
  <c r="C323" i="67"/>
  <c r="E323" i="67"/>
  <c r="F323" i="67"/>
  <c r="L323" i="67"/>
  <c r="O323" i="67"/>
  <c r="P323" i="67"/>
  <c r="K324" i="67"/>
  <c r="D324" i="67"/>
  <c r="B324" i="67"/>
  <c r="C324" i="67"/>
  <c r="E324" i="67"/>
  <c r="F324" i="67"/>
  <c r="L324" i="67"/>
  <c r="O324" i="67"/>
  <c r="P324" i="67"/>
  <c r="D328" i="67"/>
  <c r="E328" i="67"/>
  <c r="N328" i="67"/>
  <c r="O328" i="67"/>
  <c r="D329" i="67"/>
  <c r="F329" i="67"/>
  <c r="G329" i="67"/>
  <c r="N329" i="67"/>
  <c r="P329" i="67"/>
  <c r="Q329" i="67"/>
  <c r="N331" i="67"/>
  <c r="I331" i="67"/>
  <c r="N332" i="67"/>
  <c r="I332" i="67"/>
  <c r="N333" i="67"/>
  <c r="I333" i="67"/>
  <c r="N334" i="67"/>
  <c r="I334" i="67"/>
  <c r="N335" i="67"/>
  <c r="I335" i="67"/>
  <c r="N336" i="67"/>
  <c r="I336" i="67"/>
  <c r="N337" i="67"/>
  <c r="I337" i="67"/>
  <c r="N338" i="67"/>
  <c r="I338" i="67"/>
  <c r="N339" i="67"/>
  <c r="I339" i="67"/>
  <c r="N340" i="67"/>
  <c r="I340" i="67"/>
  <c r="N341" i="67"/>
  <c r="I341" i="67"/>
  <c r="N342" i="67"/>
  <c r="I342" i="67"/>
  <c r="N343" i="67"/>
  <c r="I343" i="67"/>
  <c r="N344" i="67"/>
  <c r="I344" i="67"/>
  <c r="N345" i="67"/>
  <c r="I345" i="67"/>
  <c r="N346" i="67"/>
  <c r="I346" i="67"/>
  <c r="N347" i="67"/>
  <c r="I347" i="67"/>
  <c r="N348" i="67"/>
  <c r="I348" i="67"/>
  <c r="N349" i="67"/>
  <c r="I349" i="67"/>
  <c r="N350" i="67"/>
  <c r="I350" i="67"/>
  <c r="K331" i="67"/>
  <c r="D331" i="67"/>
  <c r="B331" i="67"/>
  <c r="C331" i="67"/>
  <c r="E331" i="67"/>
  <c r="F331" i="67"/>
  <c r="L331" i="67"/>
  <c r="O331" i="67"/>
  <c r="P331" i="67"/>
  <c r="K332" i="67"/>
  <c r="D332" i="67"/>
  <c r="B332" i="67"/>
  <c r="C332" i="67"/>
  <c r="E332" i="67"/>
  <c r="F332" i="67"/>
  <c r="L332" i="67"/>
  <c r="O332" i="67"/>
  <c r="P332" i="67"/>
  <c r="K333" i="67"/>
  <c r="D333" i="67"/>
  <c r="B333" i="67"/>
  <c r="C333" i="67"/>
  <c r="E333" i="67"/>
  <c r="F333" i="67"/>
  <c r="L333" i="67"/>
  <c r="O333" i="67"/>
  <c r="P333" i="67"/>
  <c r="K334" i="67"/>
  <c r="D334" i="67"/>
  <c r="B334" i="67"/>
  <c r="C334" i="67"/>
  <c r="E334" i="67"/>
  <c r="F334" i="67"/>
  <c r="L334" i="67"/>
  <c r="O334" i="67"/>
  <c r="P334" i="67"/>
  <c r="K335" i="67"/>
  <c r="D335" i="67"/>
  <c r="B335" i="67"/>
  <c r="C335" i="67"/>
  <c r="E335" i="67"/>
  <c r="F335" i="67"/>
  <c r="L335" i="67"/>
  <c r="O335" i="67"/>
  <c r="P335" i="67"/>
  <c r="K336" i="67"/>
  <c r="D336" i="67"/>
  <c r="B336" i="67"/>
  <c r="C336" i="67"/>
  <c r="E336" i="67"/>
  <c r="F336" i="67"/>
  <c r="L336" i="67"/>
  <c r="O336" i="67"/>
  <c r="P336" i="67"/>
  <c r="K337" i="67"/>
  <c r="D337" i="67"/>
  <c r="B337" i="67"/>
  <c r="C337" i="67"/>
  <c r="E337" i="67"/>
  <c r="F337" i="67"/>
  <c r="L337" i="67"/>
  <c r="O337" i="67"/>
  <c r="P337" i="67"/>
  <c r="K338" i="67"/>
  <c r="D338" i="67"/>
  <c r="B338" i="67"/>
  <c r="C338" i="67"/>
  <c r="E338" i="67"/>
  <c r="F338" i="67"/>
  <c r="L338" i="67"/>
  <c r="O338" i="67"/>
  <c r="P338" i="67"/>
  <c r="K339" i="67"/>
  <c r="D339" i="67"/>
  <c r="B339" i="67"/>
  <c r="C339" i="67"/>
  <c r="E339" i="67"/>
  <c r="F339" i="67"/>
  <c r="L339" i="67"/>
  <c r="O339" i="67"/>
  <c r="P339" i="67"/>
  <c r="K340" i="67"/>
  <c r="D340" i="67"/>
  <c r="B340" i="67"/>
  <c r="C340" i="67"/>
  <c r="E340" i="67"/>
  <c r="F340" i="67"/>
  <c r="L340" i="67"/>
  <c r="O340" i="67"/>
  <c r="P340" i="67"/>
  <c r="K341" i="67"/>
  <c r="D341" i="67"/>
  <c r="B341" i="67"/>
  <c r="C341" i="67"/>
  <c r="E341" i="67"/>
  <c r="F341" i="67"/>
  <c r="L341" i="67"/>
  <c r="O341" i="67"/>
  <c r="P341" i="67"/>
  <c r="K342" i="67"/>
  <c r="D342" i="67"/>
  <c r="B342" i="67"/>
  <c r="C342" i="67"/>
  <c r="E342" i="67"/>
  <c r="F342" i="67"/>
  <c r="L342" i="67"/>
  <c r="O342" i="67"/>
  <c r="P342" i="67"/>
  <c r="K343" i="67"/>
  <c r="D343" i="67"/>
  <c r="B343" i="67"/>
  <c r="C343" i="67"/>
  <c r="E343" i="67"/>
  <c r="F343" i="67"/>
  <c r="L343" i="67"/>
  <c r="O343" i="67"/>
  <c r="P343" i="67"/>
  <c r="K344" i="67"/>
  <c r="D344" i="67"/>
  <c r="B344" i="67"/>
  <c r="C344" i="67"/>
  <c r="E344" i="67"/>
  <c r="F344" i="67"/>
  <c r="L344" i="67"/>
  <c r="O344" i="67"/>
  <c r="P344" i="67"/>
  <c r="K345" i="67"/>
  <c r="D345" i="67"/>
  <c r="B345" i="67"/>
  <c r="C345" i="67"/>
  <c r="E345" i="67"/>
  <c r="F345" i="67"/>
  <c r="L345" i="67"/>
  <c r="O345" i="67"/>
  <c r="P345" i="67"/>
  <c r="K346" i="67"/>
  <c r="D346" i="67"/>
  <c r="B346" i="67"/>
  <c r="C346" i="67"/>
  <c r="E346" i="67"/>
  <c r="F346" i="67"/>
  <c r="L346" i="67"/>
  <c r="O346" i="67"/>
  <c r="P346" i="67"/>
  <c r="K347" i="67"/>
  <c r="D347" i="67"/>
  <c r="B347" i="67"/>
  <c r="C347" i="67"/>
  <c r="E347" i="67"/>
  <c r="F347" i="67"/>
  <c r="L347" i="67"/>
  <c r="O347" i="67"/>
  <c r="P347" i="67"/>
  <c r="K348" i="67"/>
  <c r="D348" i="67"/>
  <c r="B348" i="67"/>
  <c r="C348" i="67"/>
  <c r="E348" i="67"/>
  <c r="F348" i="67"/>
  <c r="L348" i="67"/>
  <c r="O348" i="67"/>
  <c r="P348" i="67"/>
  <c r="K349" i="67"/>
  <c r="D349" i="67"/>
  <c r="B349" i="67"/>
  <c r="C349" i="67"/>
  <c r="E349" i="67"/>
  <c r="F349" i="67"/>
  <c r="L349" i="67"/>
  <c r="O349" i="67"/>
  <c r="P349" i="67"/>
  <c r="K350" i="67"/>
  <c r="D350" i="67"/>
  <c r="B350" i="67"/>
  <c r="C350" i="67"/>
  <c r="E350" i="67"/>
  <c r="F350" i="67"/>
  <c r="L350" i="67"/>
  <c r="O350" i="67"/>
  <c r="P350" i="67"/>
  <c r="D353" i="67"/>
  <c r="E353" i="67"/>
  <c r="N353" i="67"/>
  <c r="O353" i="67"/>
  <c r="D354" i="67"/>
  <c r="E354" i="67"/>
  <c r="F354" i="67"/>
  <c r="G354" i="67"/>
  <c r="N354" i="67"/>
  <c r="O354" i="67"/>
  <c r="P354" i="67"/>
  <c r="Q354" i="67"/>
  <c r="N356" i="67"/>
  <c r="I356" i="67"/>
  <c r="N357" i="67"/>
  <c r="I357" i="67"/>
  <c r="N358" i="67"/>
  <c r="I358" i="67"/>
  <c r="N359" i="67"/>
  <c r="I359" i="67"/>
  <c r="N360" i="67"/>
  <c r="I360" i="67"/>
  <c r="N361" i="67"/>
  <c r="I361" i="67"/>
  <c r="N362" i="67"/>
  <c r="I362" i="67"/>
  <c r="N363" i="67"/>
  <c r="I363" i="67"/>
  <c r="N364" i="67"/>
  <c r="I364" i="67"/>
  <c r="N365" i="67"/>
  <c r="I365" i="67"/>
  <c r="N366" i="67"/>
  <c r="I366" i="67"/>
  <c r="N367" i="67"/>
  <c r="I367" i="67"/>
  <c r="N368" i="67"/>
  <c r="I368" i="67"/>
  <c r="N369" i="67"/>
  <c r="I369" i="67"/>
  <c r="N370" i="67"/>
  <c r="I370" i="67"/>
  <c r="N371" i="67"/>
  <c r="I371" i="67"/>
  <c r="N372" i="67"/>
  <c r="I372" i="67"/>
  <c r="N373" i="67"/>
  <c r="I373" i="67"/>
  <c r="N374" i="67"/>
  <c r="I374" i="67"/>
  <c r="N375" i="67"/>
  <c r="I375" i="67"/>
  <c r="K356" i="67"/>
  <c r="D356" i="67"/>
  <c r="B356" i="67"/>
  <c r="C356" i="67"/>
  <c r="E356" i="67"/>
  <c r="F356" i="67"/>
  <c r="L356" i="67"/>
  <c r="O356" i="67"/>
  <c r="P356" i="67"/>
  <c r="K357" i="67"/>
  <c r="D357" i="67"/>
  <c r="B357" i="67"/>
  <c r="C357" i="67"/>
  <c r="E357" i="67"/>
  <c r="F357" i="67"/>
  <c r="L357" i="67"/>
  <c r="O357" i="67"/>
  <c r="P357" i="67"/>
  <c r="K358" i="67"/>
  <c r="D358" i="67"/>
  <c r="B358" i="67"/>
  <c r="C358" i="67"/>
  <c r="E358" i="67"/>
  <c r="F358" i="67"/>
  <c r="L358" i="67"/>
  <c r="O358" i="67"/>
  <c r="P358" i="67"/>
  <c r="K359" i="67"/>
  <c r="D359" i="67"/>
  <c r="B359" i="67"/>
  <c r="C359" i="67"/>
  <c r="E359" i="67"/>
  <c r="F359" i="67"/>
  <c r="L359" i="67"/>
  <c r="O359" i="67"/>
  <c r="P359" i="67"/>
  <c r="K360" i="67"/>
  <c r="D360" i="67"/>
  <c r="B360" i="67"/>
  <c r="C360" i="67"/>
  <c r="E360" i="67"/>
  <c r="F360" i="67"/>
  <c r="L360" i="67"/>
  <c r="O360" i="67"/>
  <c r="P360" i="67"/>
  <c r="K361" i="67"/>
  <c r="D361" i="67"/>
  <c r="B361" i="67"/>
  <c r="C361" i="67"/>
  <c r="E361" i="67"/>
  <c r="F361" i="67"/>
  <c r="L361" i="67"/>
  <c r="O361" i="67"/>
  <c r="P361" i="67"/>
  <c r="K362" i="67"/>
  <c r="D362" i="67"/>
  <c r="B362" i="67"/>
  <c r="C362" i="67"/>
  <c r="E362" i="67"/>
  <c r="F362" i="67"/>
  <c r="L362" i="67"/>
  <c r="O362" i="67"/>
  <c r="P362" i="67"/>
  <c r="K363" i="67"/>
  <c r="D363" i="67"/>
  <c r="B363" i="67"/>
  <c r="C363" i="67"/>
  <c r="E363" i="67"/>
  <c r="F363" i="67"/>
  <c r="L363" i="67"/>
  <c r="O363" i="67"/>
  <c r="P363" i="67"/>
  <c r="K364" i="67"/>
  <c r="D364" i="67"/>
  <c r="B364" i="67"/>
  <c r="C364" i="67"/>
  <c r="E364" i="67"/>
  <c r="F364" i="67"/>
  <c r="L364" i="67"/>
  <c r="O364" i="67"/>
  <c r="P364" i="67"/>
  <c r="K365" i="67"/>
  <c r="D365" i="67"/>
  <c r="B365" i="67"/>
  <c r="C365" i="67"/>
  <c r="E365" i="67"/>
  <c r="F365" i="67"/>
  <c r="L365" i="67"/>
  <c r="O365" i="67"/>
  <c r="P365" i="67"/>
  <c r="K366" i="67"/>
  <c r="D366" i="67"/>
  <c r="B366" i="67"/>
  <c r="C366" i="67"/>
  <c r="E366" i="67"/>
  <c r="F366" i="67"/>
  <c r="L366" i="67"/>
  <c r="O366" i="67"/>
  <c r="P366" i="67"/>
  <c r="K367" i="67"/>
  <c r="D367" i="67"/>
  <c r="B367" i="67"/>
  <c r="C367" i="67"/>
  <c r="E367" i="67"/>
  <c r="F367" i="67"/>
  <c r="L367" i="67"/>
  <c r="O367" i="67"/>
  <c r="P367" i="67"/>
  <c r="K368" i="67"/>
  <c r="D368" i="67"/>
  <c r="B368" i="67"/>
  <c r="C368" i="67"/>
  <c r="E368" i="67"/>
  <c r="F368" i="67"/>
  <c r="L368" i="67"/>
  <c r="O368" i="67"/>
  <c r="P368" i="67"/>
  <c r="K369" i="67"/>
  <c r="D369" i="67"/>
  <c r="B369" i="67"/>
  <c r="C369" i="67"/>
  <c r="E369" i="67"/>
  <c r="F369" i="67"/>
  <c r="L369" i="67"/>
  <c r="O369" i="67"/>
  <c r="P369" i="67"/>
  <c r="K370" i="67"/>
  <c r="D370" i="67"/>
  <c r="B370" i="67"/>
  <c r="C370" i="67"/>
  <c r="E370" i="67"/>
  <c r="F370" i="67"/>
  <c r="L370" i="67"/>
  <c r="O370" i="67"/>
  <c r="P370" i="67"/>
  <c r="K371" i="67"/>
  <c r="D371" i="67"/>
  <c r="B371" i="67"/>
  <c r="C371" i="67"/>
  <c r="E371" i="67"/>
  <c r="F371" i="67"/>
  <c r="L371" i="67"/>
  <c r="O371" i="67"/>
  <c r="P371" i="67"/>
  <c r="K372" i="67"/>
  <c r="D372" i="67"/>
  <c r="B372" i="67"/>
  <c r="C372" i="67"/>
  <c r="E372" i="67"/>
  <c r="F372" i="67"/>
  <c r="L372" i="67"/>
  <c r="O372" i="67"/>
  <c r="P372" i="67"/>
  <c r="K373" i="67"/>
  <c r="D373" i="67"/>
  <c r="B373" i="67"/>
  <c r="C373" i="67"/>
  <c r="E373" i="67"/>
  <c r="F373" i="67"/>
  <c r="L373" i="67"/>
  <c r="O373" i="67"/>
  <c r="P373" i="67"/>
  <c r="K374" i="67"/>
  <c r="D374" i="67"/>
  <c r="B374" i="67"/>
  <c r="C374" i="67"/>
  <c r="E374" i="67"/>
  <c r="F374" i="67"/>
  <c r="L374" i="67"/>
  <c r="O374" i="67"/>
  <c r="P374" i="67"/>
  <c r="K375" i="67"/>
  <c r="D375" i="67"/>
  <c r="B375" i="67"/>
  <c r="C375" i="67"/>
  <c r="E375" i="67"/>
  <c r="F375" i="67"/>
  <c r="L375" i="67"/>
  <c r="O375" i="67"/>
  <c r="P375" i="67"/>
  <c r="D379" i="67"/>
  <c r="E379" i="67"/>
  <c r="F379" i="67"/>
  <c r="N379" i="67"/>
  <c r="O379" i="67"/>
  <c r="P379" i="67"/>
  <c r="S381" i="67"/>
  <c r="R381" i="67"/>
  <c r="P381" i="67"/>
  <c r="I381" i="67"/>
  <c r="K381" i="67"/>
  <c r="F381" i="67"/>
  <c r="B381" i="67"/>
  <c r="C381" i="67"/>
  <c r="D381" i="67"/>
  <c r="E381" i="67"/>
  <c r="L381" i="67"/>
  <c r="N381" i="67"/>
  <c r="O381" i="67"/>
  <c r="K382" i="67"/>
  <c r="F382" i="67"/>
  <c r="B382" i="67"/>
  <c r="C382" i="67"/>
  <c r="D382" i="67"/>
  <c r="E382" i="67"/>
  <c r="S382" i="67"/>
  <c r="R382" i="67"/>
  <c r="P382" i="67"/>
  <c r="I382" i="67"/>
  <c r="L382" i="67"/>
  <c r="N382" i="67"/>
  <c r="O382" i="67"/>
  <c r="K383" i="67"/>
  <c r="F383" i="67"/>
  <c r="B383" i="67"/>
  <c r="C383" i="67"/>
  <c r="D383" i="67"/>
  <c r="E383" i="67"/>
  <c r="S383" i="67"/>
  <c r="R383" i="67"/>
  <c r="P383" i="67"/>
  <c r="I383" i="67"/>
  <c r="L383" i="67"/>
  <c r="N383" i="67"/>
  <c r="O383" i="67"/>
  <c r="K384" i="67"/>
  <c r="F384" i="67"/>
  <c r="B384" i="67"/>
  <c r="C384" i="67"/>
  <c r="D384" i="67"/>
  <c r="E384" i="67"/>
  <c r="S384" i="67"/>
  <c r="R384" i="67"/>
  <c r="P384" i="67"/>
  <c r="I384" i="67"/>
  <c r="L384" i="67"/>
  <c r="N384" i="67"/>
  <c r="O384" i="67"/>
  <c r="K385" i="67"/>
  <c r="F385" i="67"/>
  <c r="B385" i="67"/>
  <c r="C385" i="67"/>
  <c r="D385" i="67"/>
  <c r="E385" i="67"/>
  <c r="S385" i="67"/>
  <c r="R385" i="67"/>
  <c r="P385" i="67"/>
  <c r="I385" i="67"/>
  <c r="L385" i="67"/>
  <c r="N385" i="67"/>
  <c r="O385" i="67"/>
  <c r="K386" i="67"/>
  <c r="F386" i="67"/>
  <c r="B386" i="67"/>
  <c r="C386" i="67"/>
  <c r="D386" i="67"/>
  <c r="E386" i="67"/>
  <c r="S386" i="67"/>
  <c r="R386" i="67"/>
  <c r="P386" i="67"/>
  <c r="I386" i="67"/>
  <c r="L386" i="67"/>
  <c r="N386" i="67"/>
  <c r="O386" i="67"/>
  <c r="K387" i="67"/>
  <c r="F387" i="67"/>
  <c r="B387" i="67"/>
  <c r="C387" i="67"/>
  <c r="D387" i="67"/>
  <c r="E387" i="67"/>
  <c r="S387" i="67"/>
  <c r="R387" i="67"/>
  <c r="P387" i="67"/>
  <c r="I387" i="67"/>
  <c r="L387" i="67"/>
  <c r="N387" i="67"/>
  <c r="O387" i="67"/>
  <c r="K388" i="67"/>
  <c r="F388" i="67"/>
  <c r="B388" i="67"/>
  <c r="C388" i="67"/>
  <c r="D388" i="67"/>
  <c r="E388" i="67"/>
  <c r="S388" i="67"/>
  <c r="R388" i="67"/>
  <c r="P388" i="67"/>
  <c r="I388" i="67"/>
  <c r="L388" i="67"/>
  <c r="N388" i="67"/>
  <c r="O388" i="67"/>
  <c r="K389" i="67"/>
  <c r="F389" i="67"/>
  <c r="B389" i="67"/>
  <c r="C389" i="67"/>
  <c r="D389" i="67"/>
  <c r="E389" i="67"/>
  <c r="S389" i="67"/>
  <c r="R389" i="67"/>
  <c r="P389" i="67"/>
  <c r="I389" i="67"/>
  <c r="L389" i="67"/>
  <c r="N389" i="67"/>
  <c r="O389" i="67"/>
  <c r="K390" i="67"/>
  <c r="F390" i="67"/>
  <c r="B390" i="67"/>
  <c r="C390" i="67"/>
  <c r="D390" i="67"/>
  <c r="E390" i="67"/>
  <c r="S390" i="67"/>
  <c r="R390" i="67"/>
  <c r="P390" i="67"/>
  <c r="I390" i="67"/>
  <c r="L390" i="67"/>
  <c r="N390" i="67"/>
  <c r="O390" i="67"/>
  <c r="K391" i="67"/>
  <c r="F391" i="67"/>
  <c r="B391" i="67"/>
  <c r="C391" i="67"/>
  <c r="D391" i="67"/>
  <c r="E391" i="67"/>
  <c r="S391" i="67"/>
  <c r="R391" i="67"/>
  <c r="P391" i="67"/>
  <c r="I391" i="67"/>
  <c r="L391" i="67"/>
  <c r="N391" i="67"/>
  <c r="O391" i="67"/>
  <c r="K392" i="67"/>
  <c r="F392" i="67"/>
  <c r="B392" i="67"/>
  <c r="C392" i="67"/>
  <c r="D392" i="67"/>
  <c r="E392" i="67"/>
  <c r="S392" i="67"/>
  <c r="R392" i="67"/>
  <c r="P392" i="67"/>
  <c r="I392" i="67"/>
  <c r="L392" i="67"/>
  <c r="N392" i="67"/>
  <c r="O392" i="67"/>
  <c r="K393" i="67"/>
  <c r="F393" i="67"/>
  <c r="B393" i="67"/>
  <c r="C393" i="67"/>
  <c r="D393" i="67"/>
  <c r="E393" i="67"/>
  <c r="S393" i="67"/>
  <c r="R393" i="67"/>
  <c r="P393" i="67"/>
  <c r="I393" i="67"/>
  <c r="L393" i="67"/>
  <c r="N393" i="67"/>
  <c r="O393" i="67"/>
  <c r="K394" i="67"/>
  <c r="F394" i="67"/>
  <c r="B394" i="67"/>
  <c r="C394" i="67"/>
  <c r="D394" i="67"/>
  <c r="E394" i="67"/>
  <c r="S394" i="67"/>
  <c r="R394" i="67"/>
  <c r="P394" i="67"/>
  <c r="I394" i="67"/>
  <c r="L394" i="67"/>
  <c r="N394" i="67"/>
  <c r="O394" i="67"/>
  <c r="K395" i="67"/>
  <c r="F395" i="67"/>
  <c r="B395" i="67"/>
  <c r="C395" i="67"/>
  <c r="D395" i="67"/>
  <c r="E395" i="67"/>
  <c r="S395" i="67"/>
  <c r="R395" i="67"/>
  <c r="P395" i="67"/>
  <c r="I395" i="67"/>
  <c r="L395" i="67"/>
  <c r="N395" i="67"/>
  <c r="O395" i="67"/>
  <c r="K396" i="67"/>
  <c r="F396" i="67"/>
  <c r="B396" i="67"/>
  <c r="C396" i="67"/>
  <c r="D396" i="67"/>
  <c r="E396" i="67"/>
  <c r="S396" i="67"/>
  <c r="R396" i="67"/>
  <c r="P396" i="67"/>
  <c r="I396" i="67"/>
  <c r="L396" i="67"/>
  <c r="N396" i="67"/>
  <c r="O396" i="67"/>
  <c r="K397" i="67"/>
  <c r="F397" i="67"/>
  <c r="B397" i="67"/>
  <c r="C397" i="67"/>
  <c r="D397" i="67"/>
  <c r="E397" i="67"/>
  <c r="S397" i="67"/>
  <c r="R397" i="67"/>
  <c r="P397" i="67"/>
  <c r="I397" i="67"/>
  <c r="L397" i="67"/>
  <c r="N397" i="67"/>
  <c r="O397" i="67"/>
  <c r="K398" i="67"/>
  <c r="F398" i="67"/>
  <c r="B398" i="67"/>
  <c r="C398" i="67"/>
  <c r="D398" i="67"/>
  <c r="E398" i="67"/>
  <c r="S398" i="67"/>
  <c r="R398" i="67"/>
  <c r="P398" i="67"/>
  <c r="I398" i="67"/>
  <c r="L398" i="67"/>
  <c r="N398" i="67"/>
  <c r="O398" i="67"/>
  <c r="T398" i="67"/>
  <c r="K399" i="67"/>
  <c r="F399" i="67"/>
  <c r="B399" i="67"/>
  <c r="C399" i="67"/>
  <c r="D399" i="67"/>
  <c r="E399" i="67"/>
  <c r="S399" i="67"/>
  <c r="R399" i="67"/>
  <c r="P399" i="67"/>
  <c r="I399" i="67"/>
  <c r="L399" i="67"/>
  <c r="N399" i="67"/>
  <c r="O399" i="67"/>
  <c r="K400" i="67"/>
  <c r="F400" i="67"/>
  <c r="B400" i="67"/>
  <c r="C400" i="67"/>
  <c r="D400" i="67"/>
  <c r="E400" i="67"/>
  <c r="S400" i="67"/>
  <c r="R400" i="67"/>
  <c r="P400" i="67"/>
  <c r="I400" i="67"/>
  <c r="L400" i="67"/>
  <c r="N400" i="67"/>
  <c r="O400" i="67"/>
  <c r="D404" i="67"/>
  <c r="F404" i="67"/>
  <c r="N404" i="67"/>
  <c r="P404" i="67"/>
  <c r="N406" i="67"/>
  <c r="I406" i="67"/>
  <c r="N407" i="67"/>
  <c r="I407" i="67"/>
  <c r="N408" i="67"/>
  <c r="I408" i="67"/>
  <c r="N409" i="67"/>
  <c r="I409" i="67"/>
  <c r="N410" i="67"/>
  <c r="I410" i="67"/>
  <c r="N411" i="67"/>
  <c r="I411" i="67"/>
  <c r="N412" i="67"/>
  <c r="I412" i="67"/>
  <c r="N413" i="67"/>
  <c r="I413" i="67"/>
  <c r="N414" i="67"/>
  <c r="I414" i="67"/>
  <c r="N415" i="67"/>
  <c r="I415" i="67"/>
  <c r="N416" i="67"/>
  <c r="I416" i="67"/>
  <c r="N417" i="67"/>
  <c r="I417" i="67"/>
  <c r="N418" i="67"/>
  <c r="I418" i="67"/>
  <c r="N419" i="67"/>
  <c r="I419" i="67"/>
  <c r="N420" i="67"/>
  <c r="I420" i="67"/>
  <c r="N421" i="67"/>
  <c r="I421" i="67"/>
  <c r="N422" i="67"/>
  <c r="I422" i="67"/>
  <c r="N423" i="67"/>
  <c r="I423" i="67"/>
  <c r="N424" i="67"/>
  <c r="I424" i="67"/>
  <c r="N425" i="67"/>
  <c r="I425" i="67"/>
  <c r="K406" i="67"/>
  <c r="D406" i="67"/>
  <c r="B406" i="67"/>
  <c r="C406" i="67"/>
  <c r="E406" i="67"/>
  <c r="F406" i="67"/>
  <c r="L406" i="67"/>
  <c r="O406" i="67"/>
  <c r="P406" i="67"/>
  <c r="K407" i="67"/>
  <c r="D407" i="67"/>
  <c r="B407" i="67"/>
  <c r="C407" i="67"/>
  <c r="E407" i="67"/>
  <c r="F407" i="67"/>
  <c r="L407" i="67"/>
  <c r="O407" i="67"/>
  <c r="P407" i="67"/>
  <c r="K408" i="67"/>
  <c r="D408" i="67"/>
  <c r="B408" i="67"/>
  <c r="C408" i="67"/>
  <c r="E408" i="67"/>
  <c r="F408" i="67"/>
  <c r="L408" i="67"/>
  <c r="O408" i="67"/>
  <c r="P408" i="67"/>
  <c r="K409" i="67"/>
  <c r="D409" i="67"/>
  <c r="B409" i="67"/>
  <c r="C409" i="67"/>
  <c r="E409" i="67"/>
  <c r="F409" i="67"/>
  <c r="L409" i="67"/>
  <c r="O409" i="67"/>
  <c r="P409" i="67"/>
  <c r="K410" i="67"/>
  <c r="D410" i="67"/>
  <c r="B410" i="67"/>
  <c r="C410" i="67"/>
  <c r="E410" i="67"/>
  <c r="F410" i="67"/>
  <c r="L410" i="67"/>
  <c r="O410" i="67"/>
  <c r="P410" i="67"/>
  <c r="K411" i="67"/>
  <c r="D411" i="67"/>
  <c r="B411" i="67"/>
  <c r="C411" i="67"/>
  <c r="E411" i="67"/>
  <c r="F411" i="67"/>
  <c r="L411" i="67"/>
  <c r="O411" i="67"/>
  <c r="P411" i="67"/>
  <c r="K412" i="67"/>
  <c r="D412" i="67"/>
  <c r="B412" i="67"/>
  <c r="C412" i="67"/>
  <c r="E412" i="67"/>
  <c r="F412" i="67"/>
  <c r="L412" i="67"/>
  <c r="O412" i="67"/>
  <c r="P412" i="67"/>
  <c r="K413" i="67"/>
  <c r="D413" i="67"/>
  <c r="B413" i="67"/>
  <c r="C413" i="67"/>
  <c r="E413" i="67"/>
  <c r="F413" i="67"/>
  <c r="L413" i="67"/>
  <c r="O413" i="67"/>
  <c r="P413" i="67"/>
  <c r="K414" i="67"/>
  <c r="D414" i="67"/>
  <c r="B414" i="67"/>
  <c r="C414" i="67"/>
  <c r="E414" i="67"/>
  <c r="F414" i="67"/>
  <c r="L414" i="67"/>
  <c r="O414" i="67"/>
  <c r="P414" i="67"/>
  <c r="K415" i="67"/>
  <c r="D415" i="67"/>
  <c r="B415" i="67"/>
  <c r="C415" i="67"/>
  <c r="E415" i="67"/>
  <c r="F415" i="67"/>
  <c r="L415" i="67"/>
  <c r="O415" i="67"/>
  <c r="P415" i="67"/>
  <c r="K416" i="67"/>
  <c r="D416" i="67"/>
  <c r="B416" i="67"/>
  <c r="C416" i="67"/>
  <c r="E416" i="67"/>
  <c r="F416" i="67"/>
  <c r="L416" i="67"/>
  <c r="O416" i="67"/>
  <c r="P416" i="67"/>
  <c r="K417" i="67"/>
  <c r="D417" i="67"/>
  <c r="B417" i="67"/>
  <c r="C417" i="67"/>
  <c r="E417" i="67"/>
  <c r="F417" i="67"/>
  <c r="L417" i="67"/>
  <c r="O417" i="67"/>
  <c r="P417" i="67"/>
  <c r="K418" i="67"/>
  <c r="D418" i="67"/>
  <c r="B418" i="67"/>
  <c r="C418" i="67"/>
  <c r="E418" i="67"/>
  <c r="F418" i="67"/>
  <c r="L418" i="67"/>
  <c r="O418" i="67"/>
  <c r="P418" i="67"/>
  <c r="K419" i="67"/>
  <c r="D419" i="67"/>
  <c r="B419" i="67"/>
  <c r="C419" i="67"/>
  <c r="E419" i="67"/>
  <c r="F419" i="67"/>
  <c r="L419" i="67"/>
  <c r="O419" i="67"/>
  <c r="P419" i="67"/>
  <c r="K420" i="67"/>
  <c r="D420" i="67"/>
  <c r="B420" i="67"/>
  <c r="C420" i="67"/>
  <c r="E420" i="67"/>
  <c r="F420" i="67"/>
  <c r="L420" i="67"/>
  <c r="O420" i="67"/>
  <c r="P420" i="67"/>
  <c r="K421" i="67"/>
  <c r="D421" i="67"/>
  <c r="B421" i="67"/>
  <c r="C421" i="67"/>
  <c r="E421" i="67"/>
  <c r="F421" i="67"/>
  <c r="L421" i="67"/>
  <c r="O421" i="67"/>
  <c r="P421" i="67"/>
  <c r="K422" i="67"/>
  <c r="D422" i="67"/>
  <c r="B422" i="67"/>
  <c r="C422" i="67"/>
  <c r="E422" i="67"/>
  <c r="F422" i="67"/>
  <c r="L422" i="67"/>
  <c r="O422" i="67"/>
  <c r="P422" i="67"/>
  <c r="K423" i="67"/>
  <c r="D423" i="67"/>
  <c r="B423" i="67"/>
  <c r="C423" i="67"/>
  <c r="E423" i="67"/>
  <c r="F423" i="67"/>
  <c r="L423" i="67"/>
  <c r="O423" i="67"/>
  <c r="P423" i="67"/>
  <c r="K424" i="67"/>
  <c r="D424" i="67"/>
  <c r="B424" i="67"/>
  <c r="C424" i="67"/>
  <c r="E424" i="67"/>
  <c r="F424" i="67"/>
  <c r="L424" i="67"/>
  <c r="O424" i="67"/>
  <c r="P424" i="67"/>
  <c r="K425" i="67"/>
  <c r="D425" i="67"/>
  <c r="B425" i="67"/>
  <c r="C425" i="67"/>
  <c r="E425" i="67"/>
  <c r="F425" i="67"/>
  <c r="L425" i="67"/>
  <c r="O425" i="67"/>
  <c r="P425" i="67"/>
  <c r="C5" i="26"/>
  <c r="D5" i="26"/>
  <c r="E5" i="26"/>
  <c r="F5" i="26"/>
  <c r="G5" i="26"/>
  <c r="H5" i="26"/>
  <c r="I5" i="26"/>
  <c r="C6" i="26"/>
  <c r="D6" i="26"/>
  <c r="E6" i="26"/>
  <c r="F6" i="26"/>
  <c r="G6" i="26"/>
  <c r="H6" i="26"/>
  <c r="I6" i="26"/>
  <c r="C7" i="26"/>
  <c r="D7" i="26"/>
  <c r="E7" i="26"/>
  <c r="F7" i="26"/>
  <c r="G7" i="26"/>
  <c r="H7" i="26"/>
  <c r="I7" i="26"/>
  <c r="C8" i="26"/>
  <c r="D8" i="26"/>
  <c r="E8" i="26"/>
  <c r="F8" i="26"/>
  <c r="G8" i="26"/>
  <c r="H8" i="26"/>
  <c r="I8" i="26"/>
  <c r="C9" i="26"/>
  <c r="D9" i="26"/>
  <c r="E9" i="26"/>
  <c r="F9" i="26"/>
  <c r="G9" i="26"/>
  <c r="H9" i="26"/>
  <c r="I9" i="26"/>
  <c r="C10" i="26"/>
  <c r="D10" i="26"/>
  <c r="E10" i="26"/>
  <c r="F10" i="26"/>
  <c r="G10" i="26"/>
  <c r="H10" i="26"/>
  <c r="I10" i="26"/>
  <c r="C11" i="26"/>
  <c r="D11" i="26"/>
  <c r="E11" i="26"/>
  <c r="F11" i="26"/>
  <c r="G11" i="26"/>
  <c r="H11" i="26"/>
  <c r="I11" i="26"/>
  <c r="C12" i="26"/>
  <c r="D12" i="26"/>
  <c r="E12" i="26"/>
  <c r="F12" i="26"/>
  <c r="G12" i="26"/>
  <c r="H12" i="26"/>
  <c r="I12" i="26"/>
  <c r="C13" i="26"/>
  <c r="D13" i="26"/>
  <c r="E13" i="26"/>
  <c r="F13" i="26"/>
  <c r="G13" i="26"/>
  <c r="H13" i="26"/>
  <c r="I13" i="26"/>
  <c r="C14" i="26"/>
  <c r="D14" i="26"/>
  <c r="E14" i="26"/>
  <c r="F14" i="26"/>
  <c r="G14" i="26"/>
  <c r="H14" i="26"/>
  <c r="I14" i="26"/>
  <c r="C15" i="26"/>
  <c r="D15" i="26"/>
  <c r="E15" i="26"/>
  <c r="F15" i="26"/>
  <c r="G15" i="26"/>
  <c r="H15" i="26"/>
  <c r="I15" i="26"/>
  <c r="C16" i="26"/>
  <c r="D16" i="26"/>
  <c r="E16" i="26"/>
  <c r="F16" i="26"/>
  <c r="G16" i="26"/>
  <c r="H16" i="26"/>
  <c r="I16" i="26"/>
  <c r="C17" i="26"/>
  <c r="D17" i="26"/>
  <c r="E17" i="26"/>
  <c r="F17" i="26"/>
  <c r="G17" i="26"/>
  <c r="H17" i="26"/>
  <c r="I17" i="26"/>
  <c r="C18" i="26"/>
  <c r="D18" i="26"/>
  <c r="E18" i="26"/>
  <c r="F18" i="26"/>
  <c r="G18" i="26"/>
  <c r="H18" i="26"/>
  <c r="I18" i="26"/>
  <c r="C19" i="26"/>
  <c r="D19" i="26"/>
  <c r="E19" i="26"/>
  <c r="F19" i="26"/>
  <c r="G19" i="26"/>
  <c r="H19" i="26"/>
  <c r="I19" i="26"/>
  <c r="C20" i="26"/>
  <c r="D20" i="26"/>
  <c r="E20" i="26"/>
  <c r="F20" i="26"/>
  <c r="G20" i="26"/>
  <c r="H20" i="26"/>
  <c r="I20" i="26"/>
  <c r="C21" i="26"/>
  <c r="D21" i="26"/>
  <c r="E21" i="26"/>
  <c r="F21" i="26"/>
  <c r="G21" i="26"/>
  <c r="H21" i="26"/>
  <c r="I21" i="26"/>
  <c r="C22" i="26"/>
  <c r="D22" i="26"/>
  <c r="E22" i="26"/>
  <c r="F22" i="26"/>
  <c r="G22" i="26"/>
  <c r="H22" i="26"/>
  <c r="I22" i="26"/>
  <c r="C23" i="26"/>
  <c r="D23" i="26"/>
  <c r="E23" i="26"/>
  <c r="F23" i="26"/>
  <c r="G23" i="26"/>
  <c r="H23" i="26"/>
  <c r="I23" i="26"/>
  <c r="C24" i="26"/>
  <c r="D24" i="26"/>
  <c r="E24" i="26"/>
  <c r="F24" i="26"/>
  <c r="G24" i="26"/>
  <c r="H24" i="26"/>
  <c r="I24" i="26"/>
  <c r="C5" i="25"/>
  <c r="D5" i="25"/>
  <c r="E5" i="25"/>
  <c r="F5" i="25"/>
  <c r="G5" i="25"/>
  <c r="H5" i="25"/>
  <c r="I5" i="25"/>
  <c r="C6" i="25"/>
  <c r="D6" i="25"/>
  <c r="E6" i="25"/>
  <c r="F6" i="25"/>
  <c r="G6" i="25"/>
  <c r="H6" i="25"/>
  <c r="I6" i="25"/>
  <c r="C7" i="25"/>
  <c r="D7" i="25"/>
  <c r="E7" i="25"/>
  <c r="F7" i="25"/>
  <c r="G7" i="25"/>
  <c r="H7" i="25"/>
  <c r="I7" i="25"/>
  <c r="C8" i="25"/>
  <c r="D8" i="25"/>
  <c r="E8" i="25"/>
  <c r="F8" i="25"/>
  <c r="G8" i="25"/>
  <c r="H8" i="25"/>
  <c r="I8" i="25"/>
  <c r="C9" i="25"/>
  <c r="D9" i="25"/>
  <c r="E9" i="25"/>
  <c r="F9" i="25"/>
  <c r="G9" i="25"/>
  <c r="H9" i="25"/>
  <c r="I9" i="25"/>
  <c r="C10" i="25"/>
  <c r="D10" i="25"/>
  <c r="E10" i="25"/>
  <c r="F10" i="25"/>
  <c r="G10" i="25"/>
  <c r="H10" i="25"/>
  <c r="I10" i="25"/>
  <c r="C11" i="25"/>
  <c r="D11" i="25"/>
  <c r="E11" i="25"/>
  <c r="F11" i="25"/>
  <c r="G11" i="25"/>
  <c r="H11" i="25"/>
  <c r="I11" i="25"/>
  <c r="C12" i="25"/>
  <c r="D12" i="25"/>
  <c r="E12" i="25"/>
  <c r="F12" i="25"/>
  <c r="G12" i="25"/>
  <c r="H12" i="25"/>
  <c r="I12" i="25"/>
  <c r="C13" i="25"/>
  <c r="D13" i="25"/>
  <c r="E13" i="25"/>
  <c r="F13" i="25"/>
  <c r="G13" i="25"/>
  <c r="H13" i="25"/>
  <c r="I13" i="25"/>
  <c r="C14" i="25"/>
  <c r="D14" i="25"/>
  <c r="E14" i="25"/>
  <c r="F14" i="25"/>
  <c r="G14" i="25"/>
  <c r="H14" i="25"/>
  <c r="I14" i="25"/>
  <c r="C15" i="25"/>
  <c r="D15" i="25"/>
  <c r="E15" i="25"/>
  <c r="F15" i="25"/>
  <c r="G15" i="25"/>
  <c r="H15" i="25"/>
  <c r="I15" i="25"/>
  <c r="C16" i="25"/>
  <c r="D16" i="25"/>
  <c r="E16" i="25"/>
  <c r="F16" i="25"/>
  <c r="G16" i="25"/>
  <c r="H16" i="25"/>
  <c r="I16" i="25"/>
  <c r="C17" i="25"/>
  <c r="D17" i="25"/>
  <c r="E17" i="25"/>
  <c r="F17" i="25"/>
  <c r="G17" i="25"/>
  <c r="H17" i="25"/>
  <c r="I17" i="25"/>
  <c r="C18" i="25"/>
  <c r="D18" i="25"/>
  <c r="E18" i="25"/>
  <c r="F18" i="25"/>
  <c r="G18" i="25"/>
  <c r="H18" i="25"/>
  <c r="I18" i="25"/>
  <c r="C19" i="25"/>
  <c r="D19" i="25"/>
  <c r="E19" i="25"/>
  <c r="F19" i="25"/>
  <c r="G19" i="25"/>
  <c r="H19" i="25"/>
  <c r="I19" i="25"/>
  <c r="C20" i="25"/>
  <c r="D20" i="25"/>
  <c r="E20" i="25"/>
  <c r="F20" i="25"/>
  <c r="G20" i="25"/>
  <c r="H20" i="25"/>
  <c r="I20" i="25"/>
  <c r="C21" i="25"/>
  <c r="D21" i="25"/>
  <c r="E21" i="25"/>
  <c r="F21" i="25"/>
  <c r="G21" i="25"/>
  <c r="H21" i="25"/>
  <c r="I21" i="25"/>
  <c r="C22" i="25"/>
  <c r="D22" i="25"/>
  <c r="E22" i="25"/>
  <c r="F22" i="25"/>
  <c r="G22" i="25"/>
  <c r="H22" i="25"/>
  <c r="I22" i="25"/>
  <c r="C23" i="25"/>
  <c r="D23" i="25"/>
  <c r="E23" i="25"/>
  <c r="F23" i="25"/>
  <c r="G23" i="25"/>
  <c r="H23" i="25"/>
  <c r="I23" i="25"/>
  <c r="C24" i="25"/>
  <c r="D24" i="25"/>
  <c r="E24" i="25"/>
  <c r="F24" i="25"/>
  <c r="G24" i="25"/>
  <c r="H24" i="25"/>
  <c r="I24" i="25"/>
  <c r="A1" i="72"/>
  <c r="G24" i="72"/>
  <c r="F24" i="72"/>
  <c r="E24" i="72"/>
  <c r="D24" i="72"/>
  <c r="C24" i="72"/>
  <c r="A1" i="59"/>
  <c r="A2" i="6"/>
  <c r="A2" i="5"/>
  <c r="G2" i="1"/>
  <c r="C2" i="1"/>
  <c r="H3" i="1"/>
  <c r="I3" i="1"/>
  <c r="G3" i="1"/>
  <c r="I4" i="1"/>
  <c r="H4" i="1"/>
  <c r="G4" i="1"/>
  <c r="D4" i="1"/>
  <c r="C4" i="1"/>
  <c r="E4" i="1"/>
  <c r="E3" i="1"/>
  <c r="D3" i="1"/>
  <c r="C3" i="1"/>
  <c r="C29" i="11"/>
  <c r="K128" i="71"/>
  <c r="K126" i="71"/>
  <c r="K125" i="71"/>
  <c r="K124" i="71"/>
  <c r="K123" i="71"/>
  <c r="K122" i="71"/>
  <c r="K121" i="71"/>
  <c r="K120" i="71"/>
  <c r="K119" i="71"/>
  <c r="K118" i="71"/>
  <c r="K117" i="71"/>
  <c r="K116" i="71"/>
  <c r="K115" i="71"/>
  <c r="K114" i="71"/>
  <c r="K113" i="71"/>
  <c r="K105" i="71"/>
  <c r="K106" i="71"/>
  <c r="K104" i="71"/>
  <c r="K103" i="71"/>
  <c r="K102" i="71"/>
  <c r="K101" i="71"/>
  <c r="K100" i="71"/>
  <c r="K99" i="71"/>
  <c r="K98" i="71"/>
  <c r="M79" i="71"/>
  <c r="K70" i="71"/>
  <c r="K71" i="71"/>
  <c r="K60" i="71"/>
  <c r="K90" i="71"/>
  <c r="K79" i="71"/>
  <c r="K88" i="71"/>
  <c r="K87" i="71"/>
  <c r="K86" i="71"/>
  <c r="K85" i="71"/>
  <c r="K84" i="71"/>
  <c r="K83" i="71"/>
  <c r="K82" i="71"/>
  <c r="K81" i="71"/>
  <c r="K80" i="71"/>
  <c r="K68" i="71"/>
  <c r="K69" i="71"/>
  <c r="R6" i="62"/>
  <c r="K67" i="71"/>
  <c r="K66" i="71"/>
  <c r="K65" i="71"/>
  <c r="K64" i="71"/>
  <c r="K63" i="71"/>
  <c r="K62" i="71"/>
  <c r="K61" i="71"/>
  <c r="K53" i="71"/>
  <c r="K51" i="71"/>
  <c r="K50" i="71"/>
  <c r="K49" i="71"/>
  <c r="K48" i="71"/>
  <c r="K47" i="71"/>
  <c r="K46" i="71"/>
  <c r="K45" i="71"/>
  <c r="K44" i="71"/>
  <c r="K43" i="71"/>
  <c r="K42" i="71"/>
  <c r="K41" i="71"/>
  <c r="K40" i="71"/>
  <c r="K39" i="71"/>
  <c r="K38" i="71"/>
  <c r="K37" i="71"/>
  <c r="K36" i="71"/>
  <c r="J150" i="71"/>
  <c r="I150" i="71"/>
  <c r="H150" i="71"/>
  <c r="E150" i="71"/>
  <c r="D150" i="71"/>
  <c r="C150" i="71"/>
  <c r="C79" i="70"/>
  <c r="C78" i="70"/>
  <c r="C77" i="70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C76" i="70"/>
  <c r="C75" i="70"/>
  <c r="E74" i="70"/>
  <c r="D74" i="70"/>
  <c r="C74" i="70"/>
  <c r="E73" i="70"/>
  <c r="D73" i="70"/>
  <c r="C73" i="70"/>
  <c r="E72" i="70"/>
  <c r="D72" i="70"/>
  <c r="C72" i="70"/>
  <c r="E71" i="70"/>
  <c r="D71" i="70"/>
  <c r="C71" i="70"/>
  <c r="E70" i="70"/>
  <c r="D70" i="70"/>
  <c r="C70" i="70"/>
  <c r="E69" i="70"/>
  <c r="D69" i="70"/>
  <c r="C69" i="70"/>
  <c r="E68" i="70"/>
  <c r="D68" i="70"/>
  <c r="C68" i="70"/>
  <c r="E67" i="70"/>
  <c r="D67" i="70"/>
  <c r="C67" i="70"/>
  <c r="E66" i="70"/>
  <c r="D66" i="70"/>
  <c r="C66" i="70"/>
  <c r="E65" i="70"/>
  <c r="D65" i="70"/>
  <c r="C65" i="70"/>
  <c r="K63" i="70"/>
  <c r="J63" i="70"/>
  <c r="I63" i="70"/>
  <c r="F63" i="70"/>
  <c r="E63" i="70"/>
  <c r="D63" i="70"/>
  <c r="K6" i="70"/>
  <c r="C3" i="70"/>
  <c r="F2" i="70"/>
  <c r="C2" i="70"/>
  <c r="E32" i="68"/>
  <c r="D5" i="7"/>
  <c r="G5" i="7"/>
  <c r="J5" i="7"/>
  <c r="J3" i="68"/>
  <c r="C5" i="7"/>
  <c r="F5" i="7"/>
  <c r="I5" i="7"/>
  <c r="I3" i="68"/>
  <c r="D3" i="68"/>
  <c r="C3" i="68"/>
  <c r="B2" i="68"/>
  <c r="E2" i="70"/>
  <c r="B9" i="70"/>
  <c r="B53" i="70"/>
  <c r="C173" i="71"/>
  <c r="I49" i="68"/>
  <c r="L51" i="68"/>
  <c r="L53" i="68"/>
  <c r="C102" i="69"/>
  <c r="H51" i="68"/>
  <c r="I51" i="68"/>
  <c r="H52" i="68"/>
  <c r="I52" i="68"/>
  <c r="H53" i="68"/>
  <c r="I53" i="68"/>
  <c r="C103" i="69"/>
  <c r="C171" i="71"/>
  <c r="I22" i="68"/>
  <c r="H24" i="68"/>
  <c r="C97" i="69"/>
  <c r="I24" i="68"/>
  <c r="K24" i="68"/>
  <c r="H25" i="68"/>
  <c r="I25" i="68"/>
  <c r="K25" i="68"/>
  <c r="H26" i="68"/>
  <c r="I26" i="68"/>
  <c r="K26" i="68"/>
  <c r="C98" i="69"/>
  <c r="C166" i="71"/>
  <c r="I13" i="68"/>
  <c r="H15" i="68"/>
  <c r="C93" i="69"/>
  <c r="I15" i="68"/>
  <c r="K15" i="68"/>
  <c r="H16" i="68"/>
  <c r="I16" i="68"/>
  <c r="K16" i="68"/>
  <c r="H17" i="68"/>
  <c r="I17" i="68"/>
  <c r="K17" i="68"/>
  <c r="C94" i="69"/>
  <c r="C163" i="71"/>
  <c r="I76" i="68"/>
  <c r="C90" i="69"/>
  <c r="H78" i="68"/>
  <c r="I78" i="68"/>
  <c r="K78" i="68"/>
  <c r="I79" i="68"/>
  <c r="K79" i="68"/>
  <c r="H79" i="68"/>
  <c r="I80" i="68"/>
  <c r="K80" i="68"/>
  <c r="H80" i="68"/>
  <c r="C91" i="69"/>
  <c r="C160" i="71"/>
  <c r="E3" i="70"/>
  <c r="F3" i="70"/>
  <c r="I31" i="68"/>
  <c r="H33" i="68"/>
  <c r="I33" i="68"/>
  <c r="K33" i="68"/>
  <c r="H34" i="68"/>
  <c r="I34" i="68"/>
  <c r="K34" i="68"/>
  <c r="H35" i="68"/>
  <c r="I35" i="68"/>
  <c r="K35" i="68"/>
  <c r="C87" i="69"/>
  <c r="C157" i="71"/>
  <c r="I40" i="68"/>
  <c r="H42" i="68"/>
  <c r="I42" i="68"/>
  <c r="K42" i="68"/>
  <c r="H43" i="68"/>
  <c r="I43" i="68"/>
  <c r="K43" i="68"/>
  <c r="H44" i="68"/>
  <c r="I44" i="68"/>
  <c r="K44" i="68"/>
  <c r="C84" i="69"/>
  <c r="C153" i="71"/>
  <c r="M150" i="71"/>
  <c r="N150" i="71"/>
  <c r="O150" i="71"/>
  <c r="P150" i="71"/>
  <c r="B150" i="71"/>
  <c r="G150" i="71"/>
  <c r="L150" i="71"/>
  <c r="K150" i="71"/>
  <c r="F150" i="71"/>
  <c r="B80" i="69"/>
  <c r="B147" i="71"/>
  <c r="J67" i="68"/>
  <c r="I67" i="68"/>
  <c r="K67" i="68"/>
  <c r="C78" i="69"/>
  <c r="H69" i="68"/>
  <c r="K69" i="68"/>
  <c r="H70" i="68"/>
  <c r="K70" i="68"/>
  <c r="H71" i="68"/>
  <c r="K71" i="68"/>
  <c r="C79" i="69"/>
  <c r="C145" i="71"/>
  <c r="I4" i="68"/>
  <c r="J4" i="68"/>
  <c r="C75" i="69"/>
  <c r="H6" i="68"/>
  <c r="I6" i="68"/>
  <c r="K6" i="68"/>
  <c r="H7" i="68"/>
  <c r="I7" i="68"/>
  <c r="K7" i="68"/>
  <c r="H8" i="68"/>
  <c r="I8" i="68"/>
  <c r="K8" i="68"/>
  <c r="H9" i="68"/>
  <c r="I9" i="68"/>
  <c r="K9" i="68"/>
  <c r="C76" i="69"/>
  <c r="C142" i="71"/>
  <c r="E67" i="68"/>
  <c r="F67" i="68"/>
  <c r="C67" i="68"/>
  <c r="D67" i="68"/>
  <c r="D12" i="68"/>
  <c r="D21" i="68"/>
  <c r="D30" i="68"/>
  <c r="D39" i="68"/>
  <c r="D48" i="68"/>
  <c r="D57" i="68"/>
  <c r="D66" i="68"/>
  <c r="C72" i="69"/>
  <c r="B69" i="68"/>
  <c r="C69" i="68"/>
  <c r="E69" i="68"/>
  <c r="B70" i="68"/>
  <c r="C70" i="68"/>
  <c r="E70" i="68"/>
  <c r="B71" i="68"/>
  <c r="C71" i="68"/>
  <c r="E71" i="68"/>
  <c r="C73" i="69"/>
  <c r="C139" i="71"/>
  <c r="E58" i="68"/>
  <c r="F58" i="68"/>
  <c r="C58" i="68"/>
  <c r="D58" i="68"/>
  <c r="C69" i="69"/>
  <c r="B60" i="68"/>
  <c r="C60" i="68"/>
  <c r="E60" i="68"/>
  <c r="B61" i="68"/>
  <c r="C61" i="68"/>
  <c r="E61" i="68"/>
  <c r="B62" i="68"/>
  <c r="C62" i="68"/>
  <c r="E62" i="68"/>
  <c r="C70" i="69"/>
  <c r="C135" i="71"/>
  <c r="E49" i="68"/>
  <c r="F49" i="68"/>
  <c r="C49" i="68"/>
  <c r="D49" i="68"/>
  <c r="C63" i="69"/>
  <c r="B51" i="68"/>
  <c r="C51" i="68"/>
  <c r="E51" i="68"/>
  <c r="B52" i="68"/>
  <c r="C52" i="68"/>
  <c r="E52" i="68"/>
  <c r="B53" i="68"/>
  <c r="C53" i="68"/>
  <c r="E53" i="68"/>
  <c r="C64" i="69"/>
  <c r="C131" i="71"/>
  <c r="K127" i="71"/>
  <c r="M127" i="71"/>
  <c r="M126" i="71"/>
  <c r="M125" i="71"/>
  <c r="M124" i="71"/>
  <c r="M123" i="71"/>
  <c r="M122" i="71"/>
  <c r="M121" i="71"/>
  <c r="M120" i="71"/>
  <c r="M119" i="71"/>
  <c r="M118" i="71"/>
  <c r="M117" i="71"/>
  <c r="M116" i="71"/>
  <c r="M115" i="71"/>
  <c r="M114" i="71"/>
  <c r="M113" i="71"/>
  <c r="E40" i="68"/>
  <c r="F40" i="68"/>
  <c r="C40" i="68"/>
  <c r="C12" i="68"/>
  <c r="C21" i="68"/>
  <c r="C30" i="68"/>
  <c r="C39" i="68"/>
  <c r="D40" i="68"/>
  <c r="C57" i="69"/>
  <c r="B42" i="68"/>
  <c r="C42" i="68"/>
  <c r="E42" i="68"/>
  <c r="B43" i="68"/>
  <c r="C43" i="68"/>
  <c r="E43" i="68"/>
  <c r="B44" i="68"/>
  <c r="C44" i="68"/>
  <c r="E44" i="68"/>
  <c r="C58" i="69"/>
  <c r="C109" i="71"/>
  <c r="M105" i="71"/>
  <c r="M104" i="71"/>
  <c r="M103" i="71"/>
  <c r="M102" i="71"/>
  <c r="M101" i="71"/>
  <c r="M100" i="71"/>
  <c r="M99" i="71"/>
  <c r="M98" i="71"/>
  <c r="B33" i="68"/>
  <c r="C33" i="68"/>
  <c r="E33" i="68"/>
  <c r="B34" i="68"/>
  <c r="C34" i="68"/>
  <c r="E34" i="68"/>
  <c r="B35" i="68"/>
  <c r="C35" i="68"/>
  <c r="E35" i="68"/>
  <c r="C51" i="69"/>
  <c r="C95" i="71"/>
  <c r="E31" i="68"/>
  <c r="F31" i="68"/>
  <c r="C31" i="68"/>
  <c r="D31" i="68"/>
  <c r="C48" i="69"/>
  <c r="C93" i="71"/>
  <c r="K89" i="71"/>
  <c r="M89" i="71"/>
  <c r="M88" i="71"/>
  <c r="M87" i="71"/>
  <c r="M86" i="71"/>
  <c r="M85" i="71"/>
  <c r="M84" i="71"/>
  <c r="M83" i="71"/>
  <c r="M82" i="71"/>
  <c r="M81" i="71"/>
  <c r="M80" i="71"/>
  <c r="B24" i="68"/>
  <c r="C24" i="68"/>
  <c r="E24" i="68"/>
  <c r="B25" i="68"/>
  <c r="C25" i="68"/>
  <c r="E25" i="68"/>
  <c r="B26" i="68"/>
  <c r="C26" i="68"/>
  <c r="E26" i="68"/>
  <c r="C44" i="69"/>
  <c r="C75" i="71"/>
  <c r="C22" i="68"/>
  <c r="D22" i="68"/>
  <c r="C42" i="69"/>
  <c r="C74" i="71"/>
  <c r="M70" i="71"/>
  <c r="M69" i="71"/>
  <c r="M68" i="71"/>
  <c r="M67" i="71"/>
  <c r="M66" i="71"/>
  <c r="M65" i="71"/>
  <c r="M64" i="71"/>
  <c r="M63" i="71"/>
  <c r="M62" i="71"/>
  <c r="M61" i="71"/>
  <c r="M60" i="71"/>
  <c r="C13" i="68"/>
  <c r="D13" i="68"/>
  <c r="C37" i="69"/>
  <c r="B15" i="68"/>
  <c r="C15" i="68"/>
  <c r="E15" i="68"/>
  <c r="B16" i="68"/>
  <c r="C16" i="68"/>
  <c r="E16" i="68"/>
  <c r="B17" i="68"/>
  <c r="C17" i="68"/>
  <c r="E17" i="68"/>
  <c r="C38" i="69"/>
  <c r="C56" i="71"/>
  <c r="K52" i="71"/>
  <c r="M52" i="71"/>
  <c r="M51" i="71"/>
  <c r="M50" i="71"/>
  <c r="M49" i="71"/>
  <c r="M48" i="71"/>
  <c r="M47" i="71"/>
  <c r="M46" i="71"/>
  <c r="M45" i="71"/>
  <c r="M44" i="71"/>
  <c r="M43" i="71"/>
  <c r="M42" i="71"/>
  <c r="M41" i="71"/>
  <c r="M40" i="71"/>
  <c r="M39" i="71"/>
  <c r="M38" i="71"/>
  <c r="M37" i="71"/>
  <c r="M36" i="71"/>
  <c r="E4" i="68"/>
  <c r="F4" i="68"/>
  <c r="C4" i="68"/>
  <c r="D4" i="68"/>
  <c r="C32" i="69"/>
  <c r="B6" i="68"/>
  <c r="C6" i="68"/>
  <c r="E6" i="68"/>
  <c r="B7" i="68"/>
  <c r="C7" i="68"/>
  <c r="E7" i="68"/>
  <c r="B8" i="68"/>
  <c r="C8" i="68"/>
  <c r="E8" i="68"/>
  <c r="C33" i="69"/>
  <c r="C32" i="71"/>
  <c r="K58" i="68"/>
  <c r="L58" i="68"/>
  <c r="J12" i="68"/>
  <c r="J21" i="68"/>
  <c r="J30" i="68"/>
  <c r="J39" i="68"/>
  <c r="J48" i="68"/>
  <c r="J57" i="68"/>
  <c r="I58" i="68"/>
  <c r="C28" i="69"/>
  <c r="J58" i="68"/>
  <c r="H60" i="68"/>
  <c r="I60" i="68"/>
  <c r="H61" i="68"/>
  <c r="I61" i="68"/>
  <c r="H62" i="68"/>
  <c r="I62" i="68"/>
  <c r="C29" i="69"/>
  <c r="C28" i="71"/>
  <c r="C26" i="69"/>
  <c r="C26" i="71"/>
  <c r="C25" i="71"/>
  <c r="B7" i="71"/>
  <c r="C24" i="71"/>
  <c r="E125" i="70"/>
  <c r="D125" i="70"/>
  <c r="C125" i="70"/>
  <c r="G2" i="70"/>
  <c r="H34" i="70"/>
  <c r="J34" i="70"/>
  <c r="I3" i="70"/>
  <c r="B103" i="70"/>
  <c r="I101" i="70"/>
  <c r="H94" i="70"/>
  <c r="I97" i="70"/>
  <c r="J97" i="70"/>
  <c r="H93" i="70"/>
  <c r="H96" i="70"/>
  <c r="H97" i="70"/>
  <c r="I96" i="70"/>
  <c r="J96" i="70"/>
  <c r="K96" i="70"/>
  <c r="H95" i="70"/>
  <c r="I95" i="70"/>
  <c r="K95" i="70"/>
  <c r="I94" i="70"/>
  <c r="K94" i="70"/>
  <c r="J94" i="70"/>
  <c r="J93" i="70"/>
  <c r="P80" i="70"/>
  <c r="P78" i="70"/>
  <c r="H2" i="70"/>
  <c r="C6" i="70"/>
  <c r="C12" i="70"/>
  <c r="C16" i="70"/>
  <c r="C20" i="70"/>
  <c r="C24" i="70"/>
  <c r="C28" i="70"/>
  <c r="C32" i="70"/>
  <c r="C36" i="70"/>
  <c r="C40" i="70"/>
  <c r="C44" i="70"/>
  <c r="C48" i="70"/>
  <c r="C52" i="70"/>
  <c r="E64" i="70"/>
  <c r="D6" i="70"/>
  <c r="D12" i="70"/>
  <c r="D16" i="70"/>
  <c r="D20" i="70"/>
  <c r="D24" i="70"/>
  <c r="D28" i="70"/>
  <c r="D32" i="70"/>
  <c r="D36" i="70"/>
  <c r="D40" i="70"/>
  <c r="D44" i="70"/>
  <c r="D48" i="70"/>
  <c r="D52" i="70"/>
  <c r="D64" i="70"/>
  <c r="E6" i="70"/>
  <c r="E12" i="70"/>
  <c r="E16" i="70"/>
  <c r="E20" i="70"/>
  <c r="E24" i="70"/>
  <c r="E28" i="70"/>
  <c r="E32" i="70"/>
  <c r="E36" i="70"/>
  <c r="E40" i="70"/>
  <c r="E44" i="70"/>
  <c r="E48" i="70"/>
  <c r="E52" i="70"/>
  <c r="C64" i="70"/>
  <c r="N63" i="70"/>
  <c r="C63" i="70"/>
  <c r="H63" i="70"/>
  <c r="O63" i="70"/>
  <c r="P63" i="70"/>
  <c r="S63" i="70"/>
  <c r="R63" i="70"/>
  <c r="Q63" i="70"/>
  <c r="G63" i="70"/>
  <c r="E59" i="70"/>
  <c r="D59" i="70"/>
  <c r="C59" i="70"/>
  <c r="B59" i="70"/>
  <c r="K58" i="70"/>
  <c r="E58" i="70"/>
  <c r="J58" i="70"/>
  <c r="E57" i="70"/>
  <c r="I58" i="70"/>
  <c r="H58" i="70"/>
  <c r="D58" i="70"/>
  <c r="C58" i="70"/>
  <c r="B58" i="70"/>
  <c r="K57" i="70"/>
  <c r="J57" i="70"/>
  <c r="D57" i="70"/>
  <c r="I57" i="70"/>
  <c r="C57" i="70"/>
  <c r="B57" i="70"/>
  <c r="K56" i="70"/>
  <c r="J56" i="70"/>
  <c r="I56" i="70"/>
  <c r="E53" i="70"/>
  <c r="D53" i="70"/>
  <c r="C53" i="70"/>
  <c r="E49" i="70"/>
  <c r="D49" i="70"/>
  <c r="C49" i="70"/>
  <c r="B49" i="70"/>
  <c r="E45" i="70"/>
  <c r="D45" i="70"/>
  <c r="C45" i="70"/>
  <c r="B45" i="70"/>
  <c r="E41" i="70"/>
  <c r="D41" i="70"/>
  <c r="C41" i="70"/>
  <c r="B41" i="70"/>
  <c r="E37" i="70"/>
  <c r="D37" i="70"/>
  <c r="C37" i="70"/>
  <c r="B37" i="70"/>
  <c r="E33" i="70"/>
  <c r="D33" i="70"/>
  <c r="C33" i="70"/>
  <c r="B33" i="70"/>
  <c r="E29" i="70"/>
  <c r="D29" i="70"/>
  <c r="C29" i="70"/>
  <c r="B29" i="70"/>
  <c r="E25" i="70"/>
  <c r="D25" i="70"/>
  <c r="C25" i="70"/>
  <c r="B25" i="70"/>
  <c r="E21" i="70"/>
  <c r="D21" i="70"/>
  <c r="C21" i="70"/>
  <c r="B21" i="70"/>
  <c r="E17" i="70"/>
  <c r="D17" i="70"/>
  <c r="C17" i="70"/>
  <c r="B17" i="70"/>
  <c r="E13" i="70"/>
  <c r="D13" i="70"/>
  <c r="C13" i="70"/>
  <c r="B13" i="70"/>
  <c r="B10" i="70"/>
  <c r="E7" i="70"/>
  <c r="D7" i="70"/>
  <c r="C7" i="70"/>
  <c r="B7" i="70"/>
  <c r="F51" i="69"/>
  <c r="C25" i="69"/>
  <c r="C24" i="69"/>
  <c r="B7" i="69"/>
  <c r="K83" i="68"/>
  <c r="I83" i="68"/>
  <c r="H83" i="68"/>
  <c r="K82" i="68"/>
  <c r="I82" i="68"/>
  <c r="H82" i="68"/>
  <c r="K81" i="68"/>
  <c r="I81" i="68"/>
  <c r="H81" i="68"/>
  <c r="I77" i="68"/>
  <c r="K74" i="68"/>
  <c r="I74" i="68"/>
  <c r="H74" i="68"/>
  <c r="E74" i="68"/>
  <c r="C74" i="68"/>
  <c r="B74" i="68"/>
  <c r="K73" i="68"/>
  <c r="I73" i="68"/>
  <c r="H73" i="68"/>
  <c r="E73" i="68"/>
  <c r="C73" i="68"/>
  <c r="B73" i="68"/>
  <c r="K72" i="68"/>
  <c r="I72" i="68"/>
  <c r="H72" i="68"/>
  <c r="E72" i="68"/>
  <c r="C72" i="68"/>
  <c r="B72" i="68"/>
  <c r="I71" i="68"/>
  <c r="I70" i="68"/>
  <c r="I69" i="68"/>
  <c r="J68" i="68"/>
  <c r="I68" i="68"/>
  <c r="J66" i="68"/>
  <c r="I66" i="68"/>
  <c r="C48" i="68"/>
  <c r="C57" i="68"/>
  <c r="C66" i="68"/>
  <c r="B66" i="68"/>
  <c r="K65" i="68"/>
  <c r="I65" i="68"/>
  <c r="H65" i="68"/>
  <c r="E65" i="68"/>
  <c r="C65" i="68"/>
  <c r="B65" i="68"/>
  <c r="K64" i="68"/>
  <c r="I64" i="68"/>
  <c r="H64" i="68"/>
  <c r="E64" i="68"/>
  <c r="C64" i="68"/>
  <c r="B64" i="68"/>
  <c r="K63" i="68"/>
  <c r="I63" i="68"/>
  <c r="H63" i="68"/>
  <c r="E63" i="68"/>
  <c r="C63" i="68"/>
  <c r="B63" i="68"/>
  <c r="K62" i="68"/>
  <c r="K61" i="68"/>
  <c r="K60" i="68"/>
  <c r="N58" i="68"/>
  <c r="I12" i="68"/>
  <c r="I21" i="68"/>
  <c r="I30" i="68"/>
  <c r="I39" i="68"/>
  <c r="I48" i="68"/>
  <c r="I57" i="68"/>
  <c r="H57" i="68"/>
  <c r="B57" i="68"/>
  <c r="K56" i="68"/>
  <c r="I56" i="68"/>
  <c r="H56" i="68"/>
  <c r="E56" i="68"/>
  <c r="C56" i="68"/>
  <c r="B56" i="68"/>
  <c r="K55" i="68"/>
  <c r="I55" i="68"/>
  <c r="H55" i="68"/>
  <c r="E55" i="68"/>
  <c r="C55" i="68"/>
  <c r="B55" i="68"/>
  <c r="K54" i="68"/>
  <c r="I54" i="68"/>
  <c r="H54" i="68"/>
  <c r="E54" i="68"/>
  <c r="C54" i="68"/>
  <c r="B54" i="68"/>
  <c r="K53" i="68"/>
  <c r="K52" i="68"/>
  <c r="K51" i="68"/>
  <c r="K49" i="68"/>
  <c r="L49" i="68"/>
  <c r="J49" i="68"/>
  <c r="H48" i="68"/>
  <c r="K47" i="68"/>
  <c r="I47" i="68"/>
  <c r="H47" i="68"/>
  <c r="E47" i="68"/>
  <c r="C47" i="68"/>
  <c r="B47" i="68"/>
  <c r="K46" i="68"/>
  <c r="I46" i="68"/>
  <c r="H46" i="68"/>
  <c r="E46" i="68"/>
  <c r="C46" i="68"/>
  <c r="B46" i="68"/>
  <c r="K45" i="68"/>
  <c r="I45" i="68"/>
  <c r="H45" i="68"/>
  <c r="E45" i="68"/>
  <c r="C45" i="68"/>
  <c r="B45" i="68"/>
  <c r="K40" i="68"/>
  <c r="L40" i="68"/>
  <c r="J40" i="68"/>
  <c r="H39" i="68"/>
  <c r="K38" i="68"/>
  <c r="I38" i="68"/>
  <c r="H38" i="68"/>
  <c r="E38" i="68"/>
  <c r="C38" i="68"/>
  <c r="B38" i="68"/>
  <c r="K37" i="68"/>
  <c r="I37" i="68"/>
  <c r="H37" i="68"/>
  <c r="E37" i="68"/>
  <c r="C37" i="68"/>
  <c r="B37" i="68"/>
  <c r="K36" i="68"/>
  <c r="I36" i="68"/>
  <c r="H36" i="68"/>
  <c r="E36" i="68"/>
  <c r="C36" i="68"/>
  <c r="B36" i="68"/>
  <c r="K31" i="68"/>
  <c r="L31" i="68"/>
  <c r="J31" i="68"/>
  <c r="H30" i="68"/>
  <c r="K29" i="68"/>
  <c r="I29" i="68"/>
  <c r="H29" i="68"/>
  <c r="E29" i="68"/>
  <c r="C29" i="68"/>
  <c r="B29" i="68"/>
  <c r="K28" i="68"/>
  <c r="I28" i="68"/>
  <c r="H28" i="68"/>
  <c r="E28" i="68"/>
  <c r="C28" i="68"/>
  <c r="B28" i="68"/>
  <c r="K27" i="68"/>
  <c r="I27" i="68"/>
  <c r="H27" i="68"/>
  <c r="E27" i="68"/>
  <c r="C27" i="68"/>
  <c r="B27" i="68"/>
  <c r="K22" i="68"/>
  <c r="L22" i="68"/>
  <c r="J22" i="68"/>
  <c r="E22" i="68"/>
  <c r="F22" i="68"/>
  <c r="H21" i="68"/>
  <c r="K20" i="68"/>
  <c r="I20" i="68"/>
  <c r="H20" i="68"/>
  <c r="E20" i="68"/>
  <c r="C20" i="68"/>
  <c r="B20" i="68"/>
  <c r="K19" i="68"/>
  <c r="I19" i="68"/>
  <c r="H19" i="68"/>
  <c r="E19" i="68"/>
  <c r="C19" i="68"/>
  <c r="B19" i="68"/>
  <c r="K18" i="68"/>
  <c r="I18" i="68"/>
  <c r="H18" i="68"/>
  <c r="E18" i="68"/>
  <c r="C18" i="68"/>
  <c r="B18" i="68"/>
  <c r="K13" i="68"/>
  <c r="L13" i="68"/>
  <c r="J13" i="68"/>
  <c r="E13" i="68"/>
  <c r="F13" i="68"/>
  <c r="H12" i="68"/>
  <c r="K11" i="68"/>
  <c r="I11" i="68"/>
  <c r="H11" i="68"/>
  <c r="E11" i="68"/>
  <c r="C11" i="68"/>
  <c r="B11" i="68"/>
  <c r="K10" i="68"/>
  <c r="I10" i="68"/>
  <c r="H10" i="68"/>
  <c r="E10" i="68"/>
  <c r="C10" i="68"/>
  <c r="B10" i="68"/>
  <c r="E9" i="68"/>
  <c r="C9" i="68"/>
  <c r="B9" i="68"/>
  <c r="K4" i="68"/>
  <c r="L4" i="68"/>
  <c r="F3" i="68"/>
  <c r="L3" i="68"/>
  <c r="H3" i="68"/>
  <c r="C5" i="15"/>
  <c r="D5" i="15"/>
  <c r="E5" i="15"/>
  <c r="F5" i="15"/>
  <c r="G5" i="15"/>
  <c r="H5" i="15"/>
  <c r="I5" i="15"/>
  <c r="J5" i="15"/>
  <c r="K5" i="15"/>
  <c r="L5" i="15"/>
  <c r="M5" i="15"/>
  <c r="N5" i="15"/>
  <c r="C6" i="15"/>
  <c r="D6" i="15"/>
  <c r="E6" i="15"/>
  <c r="F6" i="15"/>
  <c r="G6" i="15"/>
  <c r="H6" i="15"/>
  <c r="I6" i="15"/>
  <c r="J6" i="15"/>
  <c r="K6" i="15"/>
  <c r="L6" i="15"/>
  <c r="M6" i="15"/>
  <c r="N6" i="15"/>
  <c r="C7" i="15"/>
  <c r="D7" i="15"/>
  <c r="E7" i="15"/>
  <c r="F7" i="15"/>
  <c r="G7" i="15"/>
  <c r="H7" i="15"/>
  <c r="I7" i="15"/>
  <c r="J7" i="15"/>
  <c r="K7" i="15"/>
  <c r="L7" i="15"/>
  <c r="M7" i="15"/>
  <c r="N7" i="15"/>
  <c r="C8" i="15"/>
  <c r="D8" i="15"/>
  <c r="E8" i="15"/>
  <c r="F8" i="15"/>
  <c r="G8" i="15"/>
  <c r="H8" i="15"/>
  <c r="I8" i="15"/>
  <c r="J8" i="15"/>
  <c r="K8" i="15"/>
  <c r="L8" i="15"/>
  <c r="M8" i="15"/>
  <c r="N8" i="15"/>
  <c r="C9" i="15"/>
  <c r="D9" i="15"/>
  <c r="E9" i="15"/>
  <c r="F9" i="15"/>
  <c r="G9" i="15"/>
  <c r="H9" i="15"/>
  <c r="I9" i="15"/>
  <c r="J9" i="15"/>
  <c r="K9" i="15"/>
  <c r="L9" i="15"/>
  <c r="M9" i="15"/>
  <c r="N9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C12" i="15"/>
  <c r="D12" i="15"/>
  <c r="E12" i="15"/>
  <c r="F12" i="15"/>
  <c r="G12" i="15"/>
  <c r="H12" i="15"/>
  <c r="I12" i="15"/>
  <c r="J12" i="15"/>
  <c r="K12" i="15"/>
  <c r="L12" i="15"/>
  <c r="M12" i="15"/>
  <c r="N12" i="15"/>
  <c r="C13" i="15"/>
  <c r="D13" i="15"/>
  <c r="E13" i="15"/>
  <c r="F13" i="15"/>
  <c r="G13" i="15"/>
  <c r="H13" i="15"/>
  <c r="I13" i="15"/>
  <c r="J13" i="15"/>
  <c r="K13" i="15"/>
  <c r="L13" i="15"/>
  <c r="M13" i="15"/>
  <c r="N13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C15" i="15"/>
  <c r="D15" i="15"/>
  <c r="E15" i="15"/>
  <c r="F15" i="15"/>
  <c r="G15" i="15"/>
  <c r="H15" i="15"/>
  <c r="I15" i="15"/>
  <c r="J15" i="15"/>
  <c r="K15" i="15"/>
  <c r="L15" i="15"/>
  <c r="M15" i="15"/>
  <c r="N15" i="15"/>
  <c r="C16" i="15"/>
  <c r="D16" i="15"/>
  <c r="E16" i="15"/>
  <c r="F16" i="15"/>
  <c r="G16" i="15"/>
  <c r="H16" i="15"/>
  <c r="I16" i="15"/>
  <c r="J16" i="15"/>
  <c r="K16" i="15"/>
  <c r="L16" i="15"/>
  <c r="M16" i="15"/>
  <c r="N16" i="15"/>
  <c r="C17" i="15"/>
  <c r="D17" i="15"/>
  <c r="E17" i="15"/>
  <c r="F17" i="15"/>
  <c r="G17" i="15"/>
  <c r="H17" i="15"/>
  <c r="I17" i="15"/>
  <c r="J17" i="15"/>
  <c r="K17" i="15"/>
  <c r="L17" i="15"/>
  <c r="M17" i="15"/>
  <c r="N17" i="15"/>
  <c r="C18" i="15"/>
  <c r="D18" i="15"/>
  <c r="E18" i="15"/>
  <c r="F18" i="15"/>
  <c r="G18" i="15"/>
  <c r="H18" i="15"/>
  <c r="I18" i="15"/>
  <c r="J18" i="15"/>
  <c r="K18" i="15"/>
  <c r="L18" i="15"/>
  <c r="M18" i="15"/>
  <c r="N18" i="15"/>
  <c r="C19" i="15"/>
  <c r="D19" i="15"/>
  <c r="E19" i="15"/>
  <c r="F19" i="15"/>
  <c r="G19" i="15"/>
  <c r="H19" i="15"/>
  <c r="I19" i="15"/>
  <c r="J19" i="15"/>
  <c r="K19" i="15"/>
  <c r="L19" i="15"/>
  <c r="M19" i="15"/>
  <c r="N19" i="15"/>
  <c r="C20" i="15"/>
  <c r="D20" i="15"/>
  <c r="E20" i="15"/>
  <c r="F20" i="15"/>
  <c r="G20" i="15"/>
  <c r="H20" i="15"/>
  <c r="I20" i="15"/>
  <c r="J20" i="15"/>
  <c r="K20" i="15"/>
  <c r="L20" i="15"/>
  <c r="M20" i="15"/>
  <c r="N20" i="15"/>
  <c r="C21" i="15"/>
  <c r="D21" i="15"/>
  <c r="E21" i="15"/>
  <c r="F21" i="15"/>
  <c r="G21" i="15"/>
  <c r="H21" i="15"/>
  <c r="I21" i="15"/>
  <c r="J21" i="15"/>
  <c r="K21" i="15"/>
  <c r="L21" i="15"/>
  <c r="M21" i="15"/>
  <c r="N21" i="15"/>
  <c r="C22" i="15"/>
  <c r="D22" i="15"/>
  <c r="E22" i="15"/>
  <c r="F22" i="15"/>
  <c r="G22" i="15"/>
  <c r="H22" i="15"/>
  <c r="I22" i="15"/>
  <c r="J22" i="15"/>
  <c r="K22" i="15"/>
  <c r="L22" i="15"/>
  <c r="M22" i="15"/>
  <c r="N22" i="15"/>
  <c r="C23" i="15"/>
  <c r="D23" i="15"/>
  <c r="E23" i="15"/>
  <c r="F23" i="15"/>
  <c r="G23" i="15"/>
  <c r="H23" i="15"/>
  <c r="I23" i="15"/>
  <c r="J23" i="15"/>
  <c r="K23" i="15"/>
  <c r="L23" i="15"/>
  <c r="M23" i="15"/>
  <c r="N23" i="15"/>
  <c r="C24" i="15"/>
  <c r="D24" i="15"/>
  <c r="E24" i="15"/>
  <c r="F24" i="15"/>
  <c r="G24" i="15"/>
  <c r="H24" i="15"/>
  <c r="I24" i="15"/>
  <c r="J24" i="15"/>
  <c r="K24" i="15"/>
  <c r="L24" i="15"/>
  <c r="M24" i="15"/>
  <c r="N24" i="15"/>
  <c r="C25" i="15"/>
  <c r="D25" i="15"/>
  <c r="E25" i="15"/>
  <c r="F25" i="15"/>
  <c r="G25" i="15"/>
  <c r="H25" i="15"/>
  <c r="I25" i="15"/>
  <c r="J25" i="15"/>
  <c r="K25" i="15"/>
  <c r="L25" i="15"/>
  <c r="M25" i="15"/>
  <c r="N25" i="15"/>
  <c r="M25" i="52"/>
  <c r="M24" i="52"/>
  <c r="M23" i="52"/>
  <c r="M22" i="52"/>
  <c r="M21" i="52"/>
  <c r="M20" i="52"/>
  <c r="M19" i="52"/>
  <c r="M18" i="52"/>
  <c r="M17" i="52"/>
  <c r="M16" i="52"/>
  <c r="M15" i="52"/>
  <c r="M14" i="52"/>
  <c r="M13" i="52"/>
  <c r="M12" i="52"/>
  <c r="M11" i="52"/>
  <c r="M10" i="52"/>
  <c r="M9" i="52"/>
  <c r="M8" i="52"/>
  <c r="M7" i="52"/>
  <c r="M6" i="52"/>
  <c r="A2" i="52"/>
  <c r="A2" i="66"/>
  <c r="A2" i="65"/>
  <c r="A2" i="64"/>
  <c r="A2" i="63"/>
  <c r="A2" i="62"/>
  <c r="A2" i="61"/>
  <c r="G3" i="14"/>
  <c r="A2" i="14"/>
  <c r="C3" i="14"/>
  <c r="A2" i="39"/>
  <c r="A2" i="38"/>
  <c r="A2" i="37"/>
  <c r="A2" i="36"/>
  <c r="A2" i="35"/>
  <c r="A2" i="34"/>
  <c r="AM5" i="33"/>
  <c r="AL5" i="33"/>
  <c r="AK5" i="33"/>
  <c r="AJ5" i="33"/>
  <c r="AH5" i="33"/>
  <c r="AG5" i="33"/>
  <c r="AF5" i="33"/>
  <c r="AE5" i="33"/>
  <c r="AD5" i="33"/>
  <c r="AC5" i="33"/>
  <c r="AB5" i="33"/>
  <c r="AA5" i="33"/>
  <c r="Z5" i="33"/>
  <c r="Y5" i="33"/>
  <c r="X5" i="33"/>
  <c r="W5" i="33"/>
  <c r="V5" i="33"/>
  <c r="U5" i="33"/>
  <c r="T5" i="33"/>
  <c r="S5" i="33"/>
  <c r="R5" i="33"/>
  <c r="Q5" i="33"/>
  <c r="P5" i="33"/>
  <c r="O5" i="33"/>
  <c r="N5" i="33"/>
  <c r="M5" i="33"/>
  <c r="L5" i="33"/>
  <c r="K5" i="33"/>
  <c r="J5" i="33"/>
  <c r="I5" i="33"/>
  <c r="H5" i="33"/>
  <c r="G5" i="33"/>
  <c r="F5" i="33"/>
  <c r="E5" i="33"/>
  <c r="D5" i="33"/>
  <c r="AL5" i="32"/>
  <c r="AM5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AG5" i="32"/>
  <c r="AH5" i="32"/>
  <c r="AJ5" i="32"/>
  <c r="AK5" i="32"/>
  <c r="D4" i="31"/>
  <c r="M4" i="31"/>
  <c r="A2" i="31"/>
  <c r="A2" i="30"/>
  <c r="D4" i="30"/>
  <c r="N4" i="30"/>
  <c r="X4" i="30"/>
  <c r="F5" i="29"/>
  <c r="E5" i="29"/>
  <c r="D5" i="29"/>
  <c r="A4" i="29"/>
  <c r="A2" i="60"/>
  <c r="X4" i="60"/>
  <c r="N4" i="60"/>
  <c r="D4" i="60"/>
  <c r="X4" i="28"/>
  <c r="N4" i="28"/>
  <c r="D4" i="28"/>
  <c r="A2" i="28"/>
  <c r="X4" i="27"/>
  <c r="N4" i="27"/>
  <c r="D4" i="27"/>
  <c r="A2" i="27"/>
  <c r="H26" i="66"/>
  <c r="G26" i="66"/>
  <c r="F26" i="66"/>
  <c r="E26" i="66"/>
  <c r="D26" i="66"/>
  <c r="C26" i="66"/>
  <c r="T6" i="65"/>
  <c r="T7" i="65"/>
  <c r="T8" i="65"/>
  <c r="T9" i="65"/>
  <c r="T10" i="65"/>
  <c r="T11" i="65"/>
  <c r="T12" i="65"/>
  <c r="T13" i="65"/>
  <c r="T14" i="65"/>
  <c r="T15" i="65"/>
  <c r="T16" i="65"/>
  <c r="T17" i="65"/>
  <c r="T18" i="65"/>
  <c r="T19" i="65"/>
  <c r="T20" i="65"/>
  <c r="T21" i="65"/>
  <c r="T22" i="65"/>
  <c r="T23" i="65"/>
  <c r="T24" i="65"/>
  <c r="T25" i="65"/>
  <c r="T26" i="65"/>
  <c r="S26" i="65"/>
  <c r="R26" i="65"/>
  <c r="Q26" i="65"/>
  <c r="P26" i="65"/>
  <c r="O26" i="65"/>
  <c r="N26" i="65"/>
  <c r="M26" i="65"/>
  <c r="L26" i="65"/>
  <c r="K26" i="65"/>
  <c r="J26" i="65"/>
  <c r="I26" i="65"/>
  <c r="H26" i="65"/>
  <c r="G26" i="65"/>
  <c r="F26" i="65"/>
  <c r="E26" i="65"/>
  <c r="D26" i="65"/>
  <c r="C26" i="65"/>
  <c r="N26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L26" i="64"/>
  <c r="K26" i="64"/>
  <c r="J26" i="64"/>
  <c r="I26" i="64"/>
  <c r="H26" i="64"/>
  <c r="G26" i="64"/>
  <c r="F26" i="64"/>
  <c r="E26" i="64"/>
  <c r="D26" i="64"/>
  <c r="C26" i="64"/>
  <c r="R6" i="63"/>
  <c r="R7" i="63"/>
  <c r="R8" i="63"/>
  <c r="R9" i="63"/>
  <c r="R10" i="63"/>
  <c r="R11" i="63"/>
  <c r="R12" i="63"/>
  <c r="R13" i="63"/>
  <c r="R14" i="63"/>
  <c r="R15" i="63"/>
  <c r="R16" i="63"/>
  <c r="R17" i="63"/>
  <c r="R18" i="63"/>
  <c r="R19" i="63"/>
  <c r="R20" i="63"/>
  <c r="R21" i="63"/>
  <c r="R22" i="63"/>
  <c r="R23" i="63"/>
  <c r="R24" i="63"/>
  <c r="R25" i="63"/>
  <c r="R26" i="63"/>
  <c r="Q26" i="63"/>
  <c r="P26" i="63"/>
  <c r="O26" i="63"/>
  <c r="N26" i="63"/>
  <c r="M26" i="63"/>
  <c r="L26" i="63"/>
  <c r="K26" i="63"/>
  <c r="J26" i="63"/>
  <c r="I26" i="63"/>
  <c r="H26" i="63"/>
  <c r="G26" i="63"/>
  <c r="F26" i="63"/>
  <c r="E26" i="63"/>
  <c r="D26" i="63"/>
  <c r="C26" i="63"/>
  <c r="R7" i="62"/>
  <c r="R8" i="62"/>
  <c r="R9" i="62"/>
  <c r="R10" i="62"/>
  <c r="R11" i="62"/>
  <c r="R12" i="62"/>
  <c r="R13" i="62"/>
  <c r="R14" i="62"/>
  <c r="R15" i="62"/>
  <c r="R16" i="62"/>
  <c r="R17" i="62"/>
  <c r="R18" i="62"/>
  <c r="R19" i="62"/>
  <c r="R20" i="62"/>
  <c r="R21" i="62"/>
  <c r="R22" i="62"/>
  <c r="R23" i="62"/>
  <c r="R24" i="62"/>
  <c r="R25" i="62"/>
  <c r="R26" i="62"/>
  <c r="Q26" i="62"/>
  <c r="P26" i="62"/>
  <c r="O26" i="62"/>
  <c r="N26" i="62"/>
  <c r="M26" i="62"/>
  <c r="L26" i="62"/>
  <c r="K26" i="62"/>
  <c r="J26" i="62"/>
  <c r="I26" i="62"/>
  <c r="H26" i="62"/>
  <c r="G26" i="62"/>
  <c r="F26" i="62"/>
  <c r="E26" i="62"/>
  <c r="D26" i="62"/>
  <c r="C26" i="62"/>
  <c r="W5" i="61"/>
  <c r="W6" i="61"/>
  <c r="W7" i="61"/>
  <c r="W8" i="61"/>
  <c r="W9" i="61"/>
  <c r="W10" i="61"/>
  <c r="W11" i="61"/>
  <c r="W12" i="61"/>
  <c r="W13" i="61"/>
  <c r="W14" i="61"/>
  <c r="W15" i="61"/>
  <c r="W16" i="61"/>
  <c r="W17" i="61"/>
  <c r="W18" i="61"/>
  <c r="W19" i="61"/>
  <c r="W20" i="61"/>
  <c r="W21" i="61"/>
  <c r="W22" i="61"/>
  <c r="W23" i="61"/>
  <c r="W24" i="61"/>
  <c r="W25" i="61"/>
  <c r="V25" i="61"/>
  <c r="U25" i="61"/>
  <c r="T25" i="61"/>
  <c r="S25" i="61"/>
  <c r="R25" i="61"/>
  <c r="Q25" i="61"/>
  <c r="P25" i="61"/>
  <c r="O25" i="61"/>
  <c r="N25" i="61"/>
  <c r="M25" i="61"/>
  <c r="L25" i="61"/>
  <c r="K25" i="61"/>
  <c r="J25" i="61"/>
  <c r="I25" i="61"/>
  <c r="H25" i="61"/>
  <c r="G25" i="61"/>
  <c r="F25" i="61"/>
  <c r="E25" i="61"/>
  <c r="D25" i="61"/>
  <c r="C25" i="61"/>
  <c r="D23" i="59"/>
  <c r="E23" i="59"/>
  <c r="F23" i="59"/>
  <c r="G23" i="59"/>
  <c r="H23" i="59"/>
  <c r="I23" i="59"/>
  <c r="J23" i="59"/>
  <c r="C23" i="59"/>
  <c r="D24" i="58"/>
  <c r="E24" i="58"/>
  <c r="F24" i="58"/>
  <c r="G24" i="58"/>
  <c r="C24" i="58"/>
  <c r="N10" i="57"/>
  <c r="M10" i="57"/>
  <c r="L10" i="57"/>
  <c r="K10" i="57"/>
  <c r="J10" i="57"/>
  <c r="I10" i="57"/>
  <c r="H10" i="57"/>
  <c r="G10" i="57"/>
  <c r="F10" i="57"/>
  <c r="E10" i="57"/>
  <c r="D10" i="57"/>
  <c r="C10" i="57"/>
  <c r="N10" i="56"/>
  <c r="M10" i="56"/>
  <c r="D10" i="56"/>
  <c r="E10" i="56"/>
  <c r="F10" i="56"/>
  <c r="G10" i="56"/>
  <c r="H10" i="56"/>
  <c r="I10" i="56"/>
  <c r="J10" i="56"/>
  <c r="K10" i="56"/>
  <c r="L10" i="56"/>
  <c r="C10" i="56"/>
  <c r="D25" i="55"/>
  <c r="E25" i="55"/>
  <c r="F25" i="55"/>
  <c r="G25" i="55"/>
  <c r="H25" i="55"/>
  <c r="I25" i="55"/>
  <c r="J25" i="55"/>
  <c r="K25" i="55"/>
  <c r="L25" i="55"/>
  <c r="C25" i="55"/>
  <c r="R6" i="9"/>
  <c r="S6" i="9"/>
  <c r="T6" i="9"/>
  <c r="U6" i="9"/>
  <c r="V6" i="9"/>
  <c r="W6" i="9"/>
  <c r="R7" i="9"/>
  <c r="S7" i="9"/>
  <c r="T7" i="9"/>
  <c r="U7" i="9"/>
  <c r="V7" i="9"/>
  <c r="W7" i="9"/>
  <c r="R8" i="9"/>
  <c r="S8" i="9"/>
  <c r="T8" i="9"/>
  <c r="U8" i="9"/>
  <c r="V8" i="9"/>
  <c r="W8" i="9"/>
  <c r="R9" i="9"/>
  <c r="S9" i="9"/>
  <c r="T9" i="9"/>
  <c r="U9" i="9"/>
  <c r="V9" i="9"/>
  <c r="W9" i="9"/>
  <c r="R10" i="9"/>
  <c r="S10" i="9"/>
  <c r="T10" i="9"/>
  <c r="U10" i="9"/>
  <c r="V10" i="9"/>
  <c r="W10" i="9"/>
  <c r="R11" i="9"/>
  <c r="S11" i="9"/>
  <c r="T11" i="9"/>
  <c r="U11" i="9"/>
  <c r="V11" i="9"/>
  <c r="W11" i="9"/>
  <c r="R12" i="9"/>
  <c r="S12" i="9"/>
  <c r="T12" i="9"/>
  <c r="U12" i="9"/>
  <c r="V12" i="9"/>
  <c r="W12" i="9"/>
  <c r="R13" i="9"/>
  <c r="S13" i="9"/>
  <c r="T13" i="9"/>
  <c r="U13" i="9"/>
  <c r="V13" i="9"/>
  <c r="W13" i="9"/>
  <c r="R14" i="9"/>
  <c r="S14" i="9"/>
  <c r="T14" i="9"/>
  <c r="U14" i="9"/>
  <c r="V14" i="9"/>
  <c r="W14" i="9"/>
  <c r="R15" i="9"/>
  <c r="S15" i="9"/>
  <c r="T15" i="9"/>
  <c r="U15" i="9"/>
  <c r="V15" i="9"/>
  <c r="W15" i="9"/>
  <c r="R16" i="9"/>
  <c r="S16" i="9"/>
  <c r="T16" i="9"/>
  <c r="U16" i="9"/>
  <c r="V16" i="9"/>
  <c r="W16" i="9"/>
  <c r="R17" i="9"/>
  <c r="S17" i="9"/>
  <c r="T17" i="9"/>
  <c r="U17" i="9"/>
  <c r="V17" i="9"/>
  <c r="W17" i="9"/>
  <c r="R18" i="9"/>
  <c r="S18" i="9"/>
  <c r="T18" i="9"/>
  <c r="U18" i="9"/>
  <c r="V18" i="9"/>
  <c r="W18" i="9"/>
  <c r="R19" i="9"/>
  <c r="S19" i="9"/>
  <c r="T19" i="9"/>
  <c r="U19" i="9"/>
  <c r="V19" i="9"/>
  <c r="W19" i="9"/>
  <c r="R20" i="9"/>
  <c r="S20" i="9"/>
  <c r="T20" i="9"/>
  <c r="U20" i="9"/>
  <c r="V20" i="9"/>
  <c r="W20" i="9"/>
  <c r="R21" i="9"/>
  <c r="S21" i="9"/>
  <c r="T21" i="9"/>
  <c r="U21" i="9"/>
  <c r="V21" i="9"/>
  <c r="W21" i="9"/>
  <c r="R22" i="9"/>
  <c r="S22" i="9"/>
  <c r="T22" i="9"/>
  <c r="U22" i="9"/>
  <c r="V22" i="9"/>
  <c r="W22" i="9"/>
  <c r="R23" i="9"/>
  <c r="S23" i="9"/>
  <c r="T23" i="9"/>
  <c r="U23" i="9"/>
  <c r="V23" i="9"/>
  <c r="W23" i="9"/>
  <c r="R24" i="9"/>
  <c r="S24" i="9"/>
  <c r="T24" i="9"/>
  <c r="U24" i="9"/>
  <c r="V24" i="9"/>
  <c r="W24" i="9"/>
  <c r="R25" i="9"/>
  <c r="S25" i="9"/>
  <c r="T25" i="9"/>
  <c r="U25" i="9"/>
  <c r="V25" i="9"/>
  <c r="W25" i="9"/>
  <c r="D6" i="60"/>
  <c r="E6" i="60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D7" i="60"/>
  <c r="E7" i="60"/>
  <c r="F7" i="60"/>
  <c r="G7" i="60"/>
  <c r="H7" i="60"/>
  <c r="I7" i="60"/>
  <c r="J7" i="60"/>
  <c r="K7" i="60"/>
  <c r="L7" i="60"/>
  <c r="M7" i="60"/>
  <c r="N7" i="60"/>
  <c r="O7" i="60"/>
  <c r="P7" i="60"/>
  <c r="Q7" i="60"/>
  <c r="R7" i="60"/>
  <c r="S7" i="60"/>
  <c r="T7" i="60"/>
  <c r="U7" i="60"/>
  <c r="V7" i="60"/>
  <c r="W7" i="60"/>
  <c r="X7" i="60"/>
  <c r="Y7" i="60"/>
  <c r="Z7" i="60"/>
  <c r="AA7" i="60"/>
  <c r="AB7" i="60"/>
  <c r="AC7" i="60"/>
  <c r="AD7" i="60"/>
  <c r="AE7" i="60"/>
  <c r="AF7" i="60"/>
  <c r="AG7" i="60"/>
  <c r="D8" i="60"/>
  <c r="E8" i="60"/>
  <c r="F8" i="60"/>
  <c r="G8" i="60"/>
  <c r="H8" i="60"/>
  <c r="I8" i="60"/>
  <c r="J8" i="60"/>
  <c r="K8" i="60"/>
  <c r="L8" i="60"/>
  <c r="M8" i="60"/>
  <c r="N8" i="60"/>
  <c r="O8" i="60"/>
  <c r="P8" i="60"/>
  <c r="Q8" i="60"/>
  <c r="R8" i="60"/>
  <c r="S8" i="60"/>
  <c r="T8" i="60"/>
  <c r="U8" i="60"/>
  <c r="V8" i="60"/>
  <c r="W8" i="60"/>
  <c r="X8" i="60"/>
  <c r="Y8" i="60"/>
  <c r="Z8" i="60"/>
  <c r="AA8" i="60"/>
  <c r="AB8" i="60"/>
  <c r="AC8" i="60"/>
  <c r="AD8" i="60"/>
  <c r="AE8" i="60"/>
  <c r="AF8" i="60"/>
  <c r="AG8" i="60"/>
  <c r="D9" i="60"/>
  <c r="E9" i="60"/>
  <c r="F9" i="60"/>
  <c r="G9" i="60"/>
  <c r="H9" i="60"/>
  <c r="I9" i="60"/>
  <c r="J9" i="60"/>
  <c r="K9" i="60"/>
  <c r="L9" i="60"/>
  <c r="M9" i="60"/>
  <c r="N9" i="60"/>
  <c r="O9" i="60"/>
  <c r="P9" i="60"/>
  <c r="Q9" i="60"/>
  <c r="R9" i="60"/>
  <c r="S9" i="60"/>
  <c r="T9" i="60"/>
  <c r="U9" i="60"/>
  <c r="V9" i="60"/>
  <c r="W9" i="60"/>
  <c r="X9" i="60"/>
  <c r="Y9" i="60"/>
  <c r="Z9" i="60"/>
  <c r="AA9" i="60"/>
  <c r="AB9" i="60"/>
  <c r="AC9" i="60"/>
  <c r="AD9" i="60"/>
  <c r="AE9" i="60"/>
  <c r="AF9" i="60"/>
  <c r="AG9" i="60"/>
  <c r="D10" i="60"/>
  <c r="E10" i="60"/>
  <c r="F10" i="60"/>
  <c r="G10" i="60"/>
  <c r="H10" i="60"/>
  <c r="I10" i="60"/>
  <c r="J10" i="60"/>
  <c r="K10" i="60"/>
  <c r="L10" i="60"/>
  <c r="M10" i="60"/>
  <c r="N10" i="60"/>
  <c r="O10" i="60"/>
  <c r="P10" i="60"/>
  <c r="Q10" i="60"/>
  <c r="R10" i="60"/>
  <c r="S10" i="60"/>
  <c r="T10" i="60"/>
  <c r="U10" i="60"/>
  <c r="V10" i="60"/>
  <c r="W10" i="60"/>
  <c r="X10" i="60"/>
  <c r="Y10" i="60"/>
  <c r="Z10" i="60"/>
  <c r="AA10" i="60"/>
  <c r="AB10" i="60"/>
  <c r="AC10" i="60"/>
  <c r="AD10" i="60"/>
  <c r="AE10" i="60"/>
  <c r="AF10" i="60"/>
  <c r="AG10" i="60"/>
  <c r="D11" i="60"/>
  <c r="E11" i="60"/>
  <c r="F11" i="60"/>
  <c r="G11" i="60"/>
  <c r="H11" i="60"/>
  <c r="I11" i="60"/>
  <c r="J11" i="60"/>
  <c r="K11" i="60"/>
  <c r="L11" i="60"/>
  <c r="M11" i="60"/>
  <c r="N11" i="60"/>
  <c r="O11" i="60"/>
  <c r="P11" i="60"/>
  <c r="Q11" i="60"/>
  <c r="R11" i="60"/>
  <c r="S11" i="60"/>
  <c r="T11" i="60"/>
  <c r="U11" i="60"/>
  <c r="V11" i="60"/>
  <c r="W11" i="60"/>
  <c r="X11" i="60"/>
  <c r="Y11" i="60"/>
  <c r="Z11" i="60"/>
  <c r="AA11" i="60"/>
  <c r="AB11" i="60"/>
  <c r="AC11" i="60"/>
  <c r="AD11" i="60"/>
  <c r="AE11" i="60"/>
  <c r="AF11" i="60"/>
  <c r="AG11" i="60"/>
  <c r="D12" i="60"/>
  <c r="E12" i="60"/>
  <c r="F12" i="60"/>
  <c r="G12" i="60"/>
  <c r="H12" i="60"/>
  <c r="I12" i="60"/>
  <c r="J12" i="60"/>
  <c r="K12" i="60"/>
  <c r="L12" i="60"/>
  <c r="M12" i="60"/>
  <c r="N12" i="60"/>
  <c r="O12" i="60"/>
  <c r="P12" i="60"/>
  <c r="Q12" i="60"/>
  <c r="R12" i="60"/>
  <c r="S12" i="60"/>
  <c r="T12" i="60"/>
  <c r="U12" i="60"/>
  <c r="V12" i="60"/>
  <c r="W12" i="60"/>
  <c r="X12" i="60"/>
  <c r="Y12" i="60"/>
  <c r="Z12" i="60"/>
  <c r="AA12" i="60"/>
  <c r="AB12" i="60"/>
  <c r="AC12" i="60"/>
  <c r="AD12" i="60"/>
  <c r="AE12" i="60"/>
  <c r="AF12" i="60"/>
  <c r="AG12" i="60"/>
  <c r="D13" i="60"/>
  <c r="E13" i="60"/>
  <c r="F13" i="60"/>
  <c r="G13" i="60"/>
  <c r="H13" i="60"/>
  <c r="I13" i="60"/>
  <c r="J13" i="60"/>
  <c r="K13" i="60"/>
  <c r="L13" i="60"/>
  <c r="M13" i="60"/>
  <c r="N13" i="60"/>
  <c r="O13" i="60"/>
  <c r="P13" i="60"/>
  <c r="Q13" i="60"/>
  <c r="R13" i="60"/>
  <c r="S13" i="60"/>
  <c r="T13" i="60"/>
  <c r="U13" i="60"/>
  <c r="V13" i="60"/>
  <c r="W13" i="60"/>
  <c r="X13" i="60"/>
  <c r="Y13" i="60"/>
  <c r="Z13" i="60"/>
  <c r="AA13" i="60"/>
  <c r="AB13" i="60"/>
  <c r="AC13" i="60"/>
  <c r="AD13" i="60"/>
  <c r="AE13" i="60"/>
  <c r="AF13" i="60"/>
  <c r="AG13" i="60"/>
  <c r="D14" i="60"/>
  <c r="E14" i="60"/>
  <c r="F14" i="60"/>
  <c r="G14" i="60"/>
  <c r="H14" i="60"/>
  <c r="I14" i="60"/>
  <c r="J14" i="60"/>
  <c r="K14" i="60"/>
  <c r="L14" i="60"/>
  <c r="M14" i="60"/>
  <c r="N14" i="60"/>
  <c r="O14" i="60"/>
  <c r="P14" i="60"/>
  <c r="Q14" i="60"/>
  <c r="R14" i="60"/>
  <c r="S14" i="60"/>
  <c r="T14" i="60"/>
  <c r="U14" i="60"/>
  <c r="V14" i="60"/>
  <c r="W14" i="60"/>
  <c r="X14" i="60"/>
  <c r="Y14" i="60"/>
  <c r="Z14" i="60"/>
  <c r="AA14" i="60"/>
  <c r="AB14" i="60"/>
  <c r="AC14" i="60"/>
  <c r="AD14" i="60"/>
  <c r="AE14" i="60"/>
  <c r="AF14" i="60"/>
  <c r="AG14" i="60"/>
  <c r="D15" i="60"/>
  <c r="E15" i="60"/>
  <c r="F15" i="60"/>
  <c r="G15" i="60"/>
  <c r="H15" i="60"/>
  <c r="I15" i="60"/>
  <c r="J15" i="60"/>
  <c r="K15" i="60"/>
  <c r="L15" i="60"/>
  <c r="M15" i="60"/>
  <c r="N15" i="60"/>
  <c r="O15" i="60"/>
  <c r="P15" i="60"/>
  <c r="Q15" i="60"/>
  <c r="R15" i="60"/>
  <c r="S15" i="60"/>
  <c r="T15" i="60"/>
  <c r="U15" i="60"/>
  <c r="V15" i="60"/>
  <c r="W15" i="60"/>
  <c r="X15" i="60"/>
  <c r="Y15" i="60"/>
  <c r="Z15" i="60"/>
  <c r="AA15" i="60"/>
  <c r="AB15" i="60"/>
  <c r="AC15" i="60"/>
  <c r="AD15" i="60"/>
  <c r="AE15" i="60"/>
  <c r="AF15" i="60"/>
  <c r="AG15" i="60"/>
  <c r="D16" i="60"/>
  <c r="E16" i="60"/>
  <c r="F16" i="60"/>
  <c r="G16" i="60"/>
  <c r="H16" i="60"/>
  <c r="I16" i="60"/>
  <c r="J16" i="60"/>
  <c r="K16" i="60"/>
  <c r="L16" i="60"/>
  <c r="M16" i="60"/>
  <c r="N16" i="60"/>
  <c r="O16" i="60"/>
  <c r="P16" i="60"/>
  <c r="Q16" i="60"/>
  <c r="R16" i="60"/>
  <c r="S16" i="60"/>
  <c r="T16" i="60"/>
  <c r="U16" i="60"/>
  <c r="V16" i="60"/>
  <c r="W16" i="60"/>
  <c r="X16" i="60"/>
  <c r="Y16" i="60"/>
  <c r="Z16" i="60"/>
  <c r="AA16" i="60"/>
  <c r="AB16" i="60"/>
  <c r="AC16" i="60"/>
  <c r="AD16" i="60"/>
  <c r="AE16" i="60"/>
  <c r="AF16" i="60"/>
  <c r="AG16" i="60"/>
  <c r="D17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Q17" i="60"/>
  <c r="R17" i="60"/>
  <c r="S17" i="60"/>
  <c r="T17" i="60"/>
  <c r="U17" i="60"/>
  <c r="V17" i="60"/>
  <c r="W17" i="60"/>
  <c r="X17" i="60"/>
  <c r="Y17" i="60"/>
  <c r="Z17" i="60"/>
  <c r="AA17" i="60"/>
  <c r="AB17" i="60"/>
  <c r="AC17" i="60"/>
  <c r="AD17" i="60"/>
  <c r="AE17" i="60"/>
  <c r="AF17" i="60"/>
  <c r="AG17" i="60"/>
  <c r="D18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D19" i="60"/>
  <c r="E19" i="60"/>
  <c r="F19" i="60"/>
  <c r="G19" i="60"/>
  <c r="H19" i="60"/>
  <c r="I19" i="60"/>
  <c r="J19" i="60"/>
  <c r="K19" i="60"/>
  <c r="L19" i="60"/>
  <c r="M19" i="60"/>
  <c r="N19" i="60"/>
  <c r="O19" i="60"/>
  <c r="P19" i="60"/>
  <c r="Q19" i="60"/>
  <c r="R19" i="60"/>
  <c r="S19" i="60"/>
  <c r="T19" i="60"/>
  <c r="U19" i="60"/>
  <c r="V19" i="60"/>
  <c r="W19" i="60"/>
  <c r="X19" i="60"/>
  <c r="Y19" i="60"/>
  <c r="Z19" i="60"/>
  <c r="AA19" i="60"/>
  <c r="AB19" i="60"/>
  <c r="AC19" i="60"/>
  <c r="AD19" i="60"/>
  <c r="AE19" i="60"/>
  <c r="AF19" i="60"/>
  <c r="AG19" i="60"/>
  <c r="D20" i="60"/>
  <c r="E20" i="60"/>
  <c r="F20" i="60"/>
  <c r="G20" i="60"/>
  <c r="H20" i="60"/>
  <c r="I20" i="60"/>
  <c r="J20" i="60"/>
  <c r="K20" i="60"/>
  <c r="L20" i="60"/>
  <c r="M20" i="60"/>
  <c r="N20" i="60"/>
  <c r="O20" i="60"/>
  <c r="P20" i="60"/>
  <c r="Q20" i="60"/>
  <c r="R20" i="60"/>
  <c r="S20" i="60"/>
  <c r="T20" i="60"/>
  <c r="U20" i="60"/>
  <c r="V20" i="60"/>
  <c r="W20" i="60"/>
  <c r="X20" i="60"/>
  <c r="Y20" i="60"/>
  <c r="Z20" i="60"/>
  <c r="AA20" i="60"/>
  <c r="AB20" i="60"/>
  <c r="AC20" i="60"/>
  <c r="AD20" i="60"/>
  <c r="AE20" i="60"/>
  <c r="AF20" i="60"/>
  <c r="AG20" i="60"/>
  <c r="D21" i="60"/>
  <c r="E21" i="60"/>
  <c r="F21" i="60"/>
  <c r="G21" i="60"/>
  <c r="H21" i="60"/>
  <c r="I21" i="60"/>
  <c r="J21" i="60"/>
  <c r="K21" i="60"/>
  <c r="L21" i="60"/>
  <c r="M21" i="60"/>
  <c r="N21" i="60"/>
  <c r="O21" i="60"/>
  <c r="P21" i="60"/>
  <c r="Q21" i="60"/>
  <c r="R21" i="60"/>
  <c r="S21" i="60"/>
  <c r="T21" i="60"/>
  <c r="U21" i="60"/>
  <c r="V21" i="60"/>
  <c r="W21" i="60"/>
  <c r="X21" i="60"/>
  <c r="Y21" i="60"/>
  <c r="Z21" i="60"/>
  <c r="AA21" i="60"/>
  <c r="AB21" i="60"/>
  <c r="AC21" i="60"/>
  <c r="AD21" i="60"/>
  <c r="AE21" i="60"/>
  <c r="AF21" i="60"/>
  <c r="AG21" i="60"/>
  <c r="D22" i="60"/>
  <c r="E22" i="60"/>
  <c r="F22" i="60"/>
  <c r="G22" i="60"/>
  <c r="H22" i="60"/>
  <c r="I22" i="60"/>
  <c r="J22" i="60"/>
  <c r="K22" i="60"/>
  <c r="L22" i="60"/>
  <c r="M22" i="60"/>
  <c r="N22" i="60"/>
  <c r="O22" i="60"/>
  <c r="P22" i="60"/>
  <c r="Q22" i="60"/>
  <c r="R22" i="60"/>
  <c r="S22" i="60"/>
  <c r="T22" i="60"/>
  <c r="U22" i="60"/>
  <c r="V22" i="60"/>
  <c r="W22" i="60"/>
  <c r="X22" i="60"/>
  <c r="Y22" i="60"/>
  <c r="Z22" i="60"/>
  <c r="AA22" i="60"/>
  <c r="AB22" i="60"/>
  <c r="AC22" i="60"/>
  <c r="AD22" i="60"/>
  <c r="AE22" i="60"/>
  <c r="AF22" i="60"/>
  <c r="AG22" i="60"/>
  <c r="D23" i="60"/>
  <c r="E23" i="60"/>
  <c r="F23" i="60"/>
  <c r="G23" i="60"/>
  <c r="H23" i="60"/>
  <c r="I23" i="60"/>
  <c r="J23" i="60"/>
  <c r="K23" i="60"/>
  <c r="L23" i="60"/>
  <c r="M23" i="60"/>
  <c r="N23" i="60"/>
  <c r="O23" i="60"/>
  <c r="P23" i="60"/>
  <c r="Q23" i="60"/>
  <c r="R23" i="60"/>
  <c r="S23" i="60"/>
  <c r="T23" i="60"/>
  <c r="U23" i="60"/>
  <c r="V23" i="60"/>
  <c r="W23" i="60"/>
  <c r="X23" i="60"/>
  <c r="Y23" i="60"/>
  <c r="Z23" i="60"/>
  <c r="AA23" i="60"/>
  <c r="AB23" i="60"/>
  <c r="AC23" i="60"/>
  <c r="AD23" i="60"/>
  <c r="AE23" i="60"/>
  <c r="AF23" i="60"/>
  <c r="AG23" i="60"/>
  <c r="D24" i="60"/>
  <c r="E24" i="60"/>
  <c r="F24" i="60"/>
  <c r="G24" i="60"/>
  <c r="H24" i="60"/>
  <c r="I24" i="60"/>
  <c r="J24" i="60"/>
  <c r="K24" i="60"/>
  <c r="L24" i="60"/>
  <c r="M24" i="60"/>
  <c r="N24" i="60"/>
  <c r="O24" i="60"/>
  <c r="P24" i="60"/>
  <c r="Q24" i="60"/>
  <c r="R24" i="60"/>
  <c r="S24" i="60"/>
  <c r="T24" i="60"/>
  <c r="U24" i="60"/>
  <c r="V24" i="60"/>
  <c r="W24" i="60"/>
  <c r="X24" i="60"/>
  <c r="Y24" i="60"/>
  <c r="Z24" i="60"/>
  <c r="AA24" i="60"/>
  <c r="AB24" i="60"/>
  <c r="AC24" i="60"/>
  <c r="AD24" i="60"/>
  <c r="AE24" i="60"/>
  <c r="AF24" i="60"/>
  <c r="AG24" i="60"/>
  <c r="D25" i="60"/>
  <c r="E25" i="60"/>
  <c r="F25" i="60"/>
  <c r="G25" i="60"/>
  <c r="H25" i="60"/>
  <c r="I25" i="60"/>
  <c r="J25" i="60"/>
  <c r="K25" i="60"/>
  <c r="L25" i="60"/>
  <c r="M25" i="60"/>
  <c r="N25" i="60"/>
  <c r="O25" i="60"/>
  <c r="P25" i="60"/>
  <c r="Q25" i="60"/>
  <c r="R25" i="60"/>
  <c r="S25" i="60"/>
  <c r="T25" i="60"/>
  <c r="U25" i="60"/>
  <c r="V25" i="60"/>
  <c r="W25" i="60"/>
  <c r="X25" i="60"/>
  <c r="Y25" i="60"/>
  <c r="Z25" i="60"/>
  <c r="AA25" i="60"/>
  <c r="AB25" i="60"/>
  <c r="AC25" i="60"/>
  <c r="AD25" i="60"/>
  <c r="AE25" i="60"/>
  <c r="AF25" i="60"/>
  <c r="AG25" i="60"/>
  <c r="D26" i="60"/>
  <c r="E26" i="60"/>
  <c r="F26" i="60"/>
  <c r="G26" i="60"/>
  <c r="H26" i="60"/>
  <c r="I26" i="60"/>
  <c r="J26" i="60"/>
  <c r="K26" i="60"/>
  <c r="L26" i="60"/>
  <c r="M26" i="60"/>
  <c r="N26" i="60"/>
  <c r="O26" i="60"/>
  <c r="P26" i="60"/>
  <c r="Q26" i="60"/>
  <c r="R26" i="60"/>
  <c r="S26" i="60"/>
  <c r="T26" i="60"/>
  <c r="U26" i="60"/>
  <c r="V26" i="60"/>
  <c r="W26" i="60"/>
  <c r="X26" i="60"/>
  <c r="Y26" i="60"/>
  <c r="Z26" i="60"/>
  <c r="AA26" i="60"/>
  <c r="AB26" i="60"/>
  <c r="AC26" i="60"/>
  <c r="AD26" i="60"/>
  <c r="AE26" i="60"/>
  <c r="AF26" i="60"/>
  <c r="AG26" i="60"/>
  <c r="D27" i="60"/>
  <c r="E27" i="60"/>
  <c r="F27" i="60"/>
  <c r="G27" i="60"/>
  <c r="H27" i="60"/>
  <c r="I27" i="60"/>
  <c r="J27" i="60"/>
  <c r="K27" i="60"/>
  <c r="L27" i="60"/>
  <c r="M27" i="60"/>
  <c r="N27" i="60"/>
  <c r="O27" i="60"/>
  <c r="P27" i="60"/>
  <c r="Q27" i="60"/>
  <c r="R27" i="60"/>
  <c r="S27" i="60"/>
  <c r="T27" i="60"/>
  <c r="U27" i="60"/>
  <c r="V27" i="60"/>
  <c r="W27" i="60"/>
  <c r="X27" i="60"/>
  <c r="Y27" i="60"/>
  <c r="Z27" i="60"/>
  <c r="AA27" i="60"/>
  <c r="AB27" i="60"/>
  <c r="AC27" i="60"/>
  <c r="AD27" i="60"/>
  <c r="AE27" i="60"/>
  <c r="AF27" i="60"/>
  <c r="AG27" i="60"/>
  <c r="D28" i="60"/>
  <c r="E28" i="60"/>
  <c r="F28" i="60"/>
  <c r="G28" i="60"/>
  <c r="H28" i="60"/>
  <c r="I28" i="60"/>
  <c r="J28" i="60"/>
  <c r="K28" i="60"/>
  <c r="L28" i="60"/>
  <c r="M28" i="60"/>
  <c r="N28" i="60"/>
  <c r="O28" i="60"/>
  <c r="P28" i="60"/>
  <c r="Q28" i="60"/>
  <c r="R28" i="60"/>
  <c r="S28" i="60"/>
  <c r="T28" i="60"/>
  <c r="U28" i="60"/>
  <c r="V28" i="60"/>
  <c r="W28" i="60"/>
  <c r="X28" i="60"/>
  <c r="Y28" i="60"/>
  <c r="Z28" i="60"/>
  <c r="AA28" i="60"/>
  <c r="AB28" i="60"/>
  <c r="AC28" i="60"/>
  <c r="AD28" i="60"/>
  <c r="AE28" i="60"/>
  <c r="AF28" i="60"/>
  <c r="AG28" i="60"/>
  <c r="D29" i="60"/>
  <c r="E29" i="60"/>
  <c r="F29" i="60"/>
  <c r="G29" i="60"/>
  <c r="H29" i="60"/>
  <c r="I29" i="60"/>
  <c r="J29" i="60"/>
  <c r="K29" i="60"/>
  <c r="L29" i="60"/>
  <c r="M29" i="60"/>
  <c r="N29" i="60"/>
  <c r="O29" i="60"/>
  <c r="P29" i="60"/>
  <c r="Q29" i="60"/>
  <c r="R29" i="60"/>
  <c r="S29" i="60"/>
  <c r="T29" i="60"/>
  <c r="U29" i="60"/>
  <c r="V29" i="60"/>
  <c r="W29" i="60"/>
  <c r="X29" i="60"/>
  <c r="Y29" i="60"/>
  <c r="Z29" i="60"/>
  <c r="AA29" i="60"/>
  <c r="AB29" i="60"/>
  <c r="AC29" i="60"/>
  <c r="AD29" i="60"/>
  <c r="AE29" i="60"/>
  <c r="AF29" i="60"/>
  <c r="AG29" i="60"/>
  <c r="D30" i="60"/>
  <c r="E30" i="60"/>
  <c r="F30" i="60"/>
  <c r="G30" i="60"/>
  <c r="H30" i="60"/>
  <c r="I30" i="60"/>
  <c r="J30" i="60"/>
  <c r="K30" i="60"/>
  <c r="L30" i="60"/>
  <c r="M30" i="60"/>
  <c r="N30" i="60"/>
  <c r="O30" i="60"/>
  <c r="P30" i="60"/>
  <c r="Q30" i="60"/>
  <c r="R30" i="60"/>
  <c r="S30" i="60"/>
  <c r="T30" i="60"/>
  <c r="U30" i="60"/>
  <c r="V30" i="60"/>
  <c r="W30" i="60"/>
  <c r="X30" i="60"/>
  <c r="Y30" i="60"/>
  <c r="Z30" i="60"/>
  <c r="AA30" i="60"/>
  <c r="AB30" i="60"/>
  <c r="AC30" i="60"/>
  <c r="AD30" i="60"/>
  <c r="AE30" i="60"/>
  <c r="AF30" i="60"/>
  <c r="AG30" i="60"/>
  <c r="D31" i="60"/>
  <c r="E31" i="60"/>
  <c r="F31" i="60"/>
  <c r="G31" i="60"/>
  <c r="H31" i="60"/>
  <c r="I31" i="60"/>
  <c r="J31" i="60"/>
  <c r="K31" i="60"/>
  <c r="L31" i="60"/>
  <c r="M31" i="60"/>
  <c r="N31" i="60"/>
  <c r="O31" i="60"/>
  <c r="P31" i="60"/>
  <c r="Q31" i="60"/>
  <c r="R31" i="60"/>
  <c r="S31" i="60"/>
  <c r="T31" i="60"/>
  <c r="U31" i="60"/>
  <c r="V31" i="60"/>
  <c r="W31" i="60"/>
  <c r="X31" i="60"/>
  <c r="Y31" i="60"/>
  <c r="Z31" i="60"/>
  <c r="AA31" i="60"/>
  <c r="AB31" i="60"/>
  <c r="AC31" i="60"/>
  <c r="AD31" i="60"/>
  <c r="AE31" i="60"/>
  <c r="AF31" i="60"/>
  <c r="AG31" i="60"/>
  <c r="D32" i="60"/>
  <c r="E32" i="60"/>
  <c r="F32" i="60"/>
  <c r="G32" i="60"/>
  <c r="H32" i="60"/>
  <c r="I32" i="60"/>
  <c r="J32" i="60"/>
  <c r="K32" i="60"/>
  <c r="L32" i="60"/>
  <c r="M32" i="60"/>
  <c r="N32" i="60"/>
  <c r="O32" i="60"/>
  <c r="P32" i="60"/>
  <c r="Q32" i="60"/>
  <c r="R32" i="60"/>
  <c r="S32" i="60"/>
  <c r="T32" i="60"/>
  <c r="U32" i="60"/>
  <c r="V32" i="60"/>
  <c r="W32" i="60"/>
  <c r="X32" i="60"/>
  <c r="Y32" i="60"/>
  <c r="Z32" i="60"/>
  <c r="AA32" i="60"/>
  <c r="AB32" i="60"/>
  <c r="AC32" i="60"/>
  <c r="AD32" i="60"/>
  <c r="AE32" i="60"/>
  <c r="AF32" i="60"/>
  <c r="AG32" i="60"/>
  <c r="D33" i="60"/>
  <c r="E33" i="60"/>
  <c r="F33" i="60"/>
  <c r="G33" i="60"/>
  <c r="H33" i="60"/>
  <c r="I33" i="60"/>
  <c r="J33" i="60"/>
  <c r="K33" i="60"/>
  <c r="L33" i="60"/>
  <c r="M33" i="60"/>
  <c r="N33" i="60"/>
  <c r="O33" i="60"/>
  <c r="P33" i="60"/>
  <c r="Q33" i="60"/>
  <c r="R33" i="60"/>
  <c r="S33" i="60"/>
  <c r="T33" i="60"/>
  <c r="U33" i="60"/>
  <c r="V33" i="60"/>
  <c r="W33" i="60"/>
  <c r="X33" i="60"/>
  <c r="Y33" i="60"/>
  <c r="Z33" i="60"/>
  <c r="AA33" i="60"/>
  <c r="AB33" i="60"/>
  <c r="AC33" i="60"/>
  <c r="AD33" i="60"/>
  <c r="AE33" i="60"/>
  <c r="AF33" i="60"/>
  <c r="AG33" i="60"/>
  <c r="D34" i="60"/>
  <c r="E34" i="60"/>
  <c r="F34" i="60"/>
  <c r="G34" i="60"/>
  <c r="H34" i="60"/>
  <c r="I34" i="60"/>
  <c r="J34" i="60"/>
  <c r="K34" i="60"/>
  <c r="L34" i="60"/>
  <c r="M34" i="60"/>
  <c r="N34" i="60"/>
  <c r="O34" i="60"/>
  <c r="P34" i="60"/>
  <c r="Q34" i="60"/>
  <c r="R34" i="60"/>
  <c r="S34" i="60"/>
  <c r="T34" i="60"/>
  <c r="U34" i="60"/>
  <c r="V34" i="60"/>
  <c r="W34" i="60"/>
  <c r="X34" i="60"/>
  <c r="Y34" i="60"/>
  <c r="Z34" i="60"/>
  <c r="AA34" i="60"/>
  <c r="AB34" i="60"/>
  <c r="AC34" i="60"/>
  <c r="AD34" i="60"/>
  <c r="AE34" i="60"/>
  <c r="AF34" i="60"/>
  <c r="AG34" i="60"/>
  <c r="D35" i="60"/>
  <c r="E35" i="60"/>
  <c r="F35" i="60"/>
  <c r="G35" i="60"/>
  <c r="H35" i="60"/>
  <c r="I35" i="60"/>
  <c r="J35" i="60"/>
  <c r="K35" i="60"/>
  <c r="L35" i="60"/>
  <c r="M35" i="60"/>
  <c r="N35" i="60"/>
  <c r="O35" i="60"/>
  <c r="P35" i="60"/>
  <c r="Q35" i="60"/>
  <c r="R35" i="60"/>
  <c r="S35" i="60"/>
  <c r="T35" i="60"/>
  <c r="U35" i="60"/>
  <c r="V35" i="60"/>
  <c r="W35" i="60"/>
  <c r="X35" i="60"/>
  <c r="Y35" i="60"/>
  <c r="Z35" i="60"/>
  <c r="AA35" i="60"/>
  <c r="AB35" i="60"/>
  <c r="AC35" i="60"/>
  <c r="AD35" i="60"/>
  <c r="AE35" i="60"/>
  <c r="AF35" i="60"/>
  <c r="AG35" i="60"/>
  <c r="C4" i="16"/>
  <c r="D4" i="16"/>
  <c r="E4" i="16"/>
  <c r="F4" i="16"/>
  <c r="G4" i="16"/>
  <c r="H4" i="16"/>
  <c r="C5" i="16"/>
  <c r="D5" i="16"/>
  <c r="E5" i="16"/>
  <c r="F5" i="16"/>
  <c r="G5" i="16"/>
  <c r="H5" i="16"/>
  <c r="C6" i="16"/>
  <c r="D6" i="16"/>
  <c r="E6" i="16"/>
  <c r="F6" i="16"/>
  <c r="G6" i="16"/>
  <c r="H6" i="16"/>
  <c r="C7" i="16"/>
  <c r="D7" i="16"/>
  <c r="E7" i="16"/>
  <c r="F7" i="16"/>
  <c r="G7" i="16"/>
  <c r="H7" i="16"/>
  <c r="C8" i="16"/>
  <c r="D8" i="16"/>
  <c r="E8" i="16"/>
  <c r="F8" i="16"/>
  <c r="G8" i="16"/>
  <c r="H8" i="16"/>
  <c r="C9" i="16"/>
  <c r="D9" i="16"/>
  <c r="E9" i="16"/>
  <c r="F9" i="16"/>
  <c r="G9" i="16"/>
  <c r="H9" i="16"/>
  <c r="C10" i="16"/>
  <c r="D10" i="16"/>
  <c r="E10" i="16"/>
  <c r="F10" i="16"/>
  <c r="G10" i="16"/>
  <c r="H10" i="16"/>
  <c r="C11" i="16"/>
  <c r="D11" i="16"/>
  <c r="E11" i="16"/>
  <c r="F11" i="16"/>
  <c r="G11" i="16"/>
  <c r="H11" i="16"/>
  <c r="C12" i="16"/>
  <c r="D12" i="16"/>
  <c r="E12" i="16"/>
  <c r="F12" i="16"/>
  <c r="G12" i="16"/>
  <c r="H12" i="16"/>
  <c r="C13" i="16"/>
  <c r="D13" i="16"/>
  <c r="E13" i="16"/>
  <c r="F13" i="16"/>
  <c r="G13" i="16"/>
  <c r="H13" i="16"/>
  <c r="C14" i="16"/>
  <c r="D14" i="16"/>
  <c r="E14" i="16"/>
  <c r="F14" i="16"/>
  <c r="G14" i="16"/>
  <c r="H14" i="16"/>
  <c r="C15" i="16"/>
  <c r="D15" i="16"/>
  <c r="E15" i="16"/>
  <c r="F15" i="16"/>
  <c r="G15" i="16"/>
  <c r="H15" i="16"/>
  <c r="C16" i="16"/>
  <c r="D16" i="16"/>
  <c r="E16" i="16"/>
  <c r="F16" i="16"/>
  <c r="G16" i="16"/>
  <c r="H16" i="16"/>
  <c r="C17" i="16"/>
  <c r="D17" i="16"/>
  <c r="E17" i="16"/>
  <c r="F17" i="16"/>
  <c r="G17" i="16"/>
  <c r="H17" i="16"/>
  <c r="C18" i="16"/>
  <c r="D18" i="16"/>
  <c r="E18" i="16"/>
  <c r="F18" i="16"/>
  <c r="G18" i="16"/>
  <c r="H18" i="16"/>
  <c r="C19" i="16"/>
  <c r="D19" i="16"/>
  <c r="E19" i="16"/>
  <c r="F19" i="16"/>
  <c r="G19" i="16"/>
  <c r="H19" i="16"/>
  <c r="C20" i="16"/>
  <c r="D20" i="16"/>
  <c r="E20" i="16"/>
  <c r="F20" i="16"/>
  <c r="G20" i="16"/>
  <c r="H20" i="16"/>
  <c r="C21" i="16"/>
  <c r="D21" i="16"/>
  <c r="E21" i="16"/>
  <c r="F21" i="16"/>
  <c r="G21" i="16"/>
  <c r="H21" i="16"/>
  <c r="C22" i="16"/>
  <c r="D22" i="16"/>
  <c r="E22" i="16"/>
  <c r="F22" i="16"/>
  <c r="G22" i="16"/>
  <c r="H22" i="16"/>
  <c r="C23" i="16"/>
  <c r="D23" i="16"/>
  <c r="E23" i="16"/>
  <c r="F23" i="16"/>
  <c r="G23" i="16"/>
  <c r="H23" i="16"/>
  <c r="C24" i="16"/>
  <c r="D24" i="16"/>
  <c r="E24" i="16"/>
  <c r="F24" i="16"/>
  <c r="G24" i="16"/>
  <c r="H24" i="16"/>
  <c r="C6" i="10"/>
  <c r="I3" i="15"/>
  <c r="K3" i="15"/>
  <c r="D24" i="13"/>
  <c r="C24" i="13"/>
  <c r="C4" i="13"/>
  <c r="D4" i="13"/>
  <c r="E4" i="13"/>
  <c r="C5" i="13"/>
  <c r="D5" i="13"/>
  <c r="E5" i="13"/>
  <c r="C6" i="13"/>
  <c r="D6" i="13"/>
  <c r="E6" i="13"/>
  <c r="C7" i="13"/>
  <c r="D7" i="13"/>
  <c r="E7" i="13"/>
  <c r="C8" i="13"/>
  <c r="D8" i="13"/>
  <c r="E8" i="13"/>
  <c r="C9" i="13"/>
  <c r="D9" i="13"/>
  <c r="E9" i="13"/>
  <c r="C10" i="13"/>
  <c r="D10" i="13"/>
  <c r="E10" i="13"/>
  <c r="C11" i="13"/>
  <c r="D11" i="13"/>
  <c r="E11" i="13"/>
  <c r="C12" i="13"/>
  <c r="D12" i="13"/>
  <c r="E12" i="13"/>
  <c r="C13" i="13"/>
  <c r="D13" i="13"/>
  <c r="E13" i="13"/>
  <c r="C14" i="13"/>
  <c r="D14" i="13"/>
  <c r="E14" i="13"/>
  <c r="C15" i="13"/>
  <c r="D15" i="13"/>
  <c r="E15" i="13"/>
  <c r="C16" i="13"/>
  <c r="D16" i="13"/>
  <c r="E16" i="13"/>
  <c r="C17" i="13"/>
  <c r="D17" i="13"/>
  <c r="E17" i="13"/>
  <c r="C18" i="13"/>
  <c r="D18" i="13"/>
  <c r="E18" i="13"/>
  <c r="C19" i="13"/>
  <c r="D19" i="13"/>
  <c r="E19" i="13"/>
  <c r="C20" i="13"/>
  <c r="D20" i="13"/>
  <c r="E20" i="13"/>
  <c r="C21" i="13"/>
  <c r="D21" i="13"/>
  <c r="E21" i="13"/>
  <c r="C22" i="13"/>
  <c r="D22" i="13"/>
  <c r="E22" i="13"/>
  <c r="C23" i="13"/>
  <c r="D23" i="13"/>
  <c r="E23" i="13"/>
  <c r="E24" i="13"/>
  <c r="C5" i="14"/>
  <c r="D5" i="14"/>
  <c r="E5" i="14"/>
  <c r="F5" i="14"/>
  <c r="G5" i="14"/>
  <c r="H5" i="14"/>
  <c r="I5" i="14"/>
  <c r="J5" i="14"/>
  <c r="C6" i="14"/>
  <c r="D6" i="14"/>
  <c r="E6" i="14"/>
  <c r="F6" i="14"/>
  <c r="G6" i="14"/>
  <c r="H6" i="14"/>
  <c r="I6" i="14"/>
  <c r="J6" i="14"/>
  <c r="C7" i="14"/>
  <c r="D7" i="14"/>
  <c r="E7" i="14"/>
  <c r="F7" i="14"/>
  <c r="G7" i="14"/>
  <c r="H7" i="14"/>
  <c r="I7" i="14"/>
  <c r="J7" i="14"/>
  <c r="C8" i="14"/>
  <c r="D8" i="14"/>
  <c r="E8" i="14"/>
  <c r="F8" i="14"/>
  <c r="G8" i="14"/>
  <c r="H8" i="14"/>
  <c r="I8" i="14"/>
  <c r="J8" i="14"/>
  <c r="C9" i="14"/>
  <c r="D9" i="14"/>
  <c r="E9" i="14"/>
  <c r="F9" i="14"/>
  <c r="G9" i="14"/>
  <c r="H9" i="14"/>
  <c r="I9" i="14"/>
  <c r="J9" i="14"/>
  <c r="C10" i="14"/>
  <c r="D10" i="14"/>
  <c r="E10" i="14"/>
  <c r="F10" i="14"/>
  <c r="G10" i="14"/>
  <c r="H10" i="14"/>
  <c r="I10" i="14"/>
  <c r="J10" i="14"/>
  <c r="C11" i="14"/>
  <c r="D11" i="14"/>
  <c r="E11" i="14"/>
  <c r="F11" i="14"/>
  <c r="G11" i="14"/>
  <c r="H11" i="14"/>
  <c r="I11" i="14"/>
  <c r="J11" i="14"/>
  <c r="C12" i="14"/>
  <c r="D12" i="14"/>
  <c r="E12" i="14"/>
  <c r="F12" i="14"/>
  <c r="G12" i="14"/>
  <c r="H12" i="14"/>
  <c r="I12" i="14"/>
  <c r="J12" i="14"/>
  <c r="C13" i="14"/>
  <c r="D13" i="14"/>
  <c r="E13" i="14"/>
  <c r="F13" i="14"/>
  <c r="G13" i="14"/>
  <c r="H13" i="14"/>
  <c r="I13" i="14"/>
  <c r="J13" i="14"/>
  <c r="C14" i="14"/>
  <c r="D14" i="14"/>
  <c r="E14" i="14"/>
  <c r="F14" i="14"/>
  <c r="G14" i="14"/>
  <c r="H14" i="14"/>
  <c r="I14" i="14"/>
  <c r="J14" i="14"/>
  <c r="C15" i="14"/>
  <c r="D15" i="14"/>
  <c r="E15" i="14"/>
  <c r="F15" i="14"/>
  <c r="G15" i="14"/>
  <c r="H15" i="14"/>
  <c r="I15" i="14"/>
  <c r="J15" i="14"/>
  <c r="C16" i="14"/>
  <c r="D16" i="14"/>
  <c r="E16" i="14"/>
  <c r="F16" i="14"/>
  <c r="G16" i="14"/>
  <c r="H16" i="14"/>
  <c r="I16" i="14"/>
  <c r="J16" i="14"/>
  <c r="C17" i="14"/>
  <c r="D17" i="14"/>
  <c r="E17" i="14"/>
  <c r="F17" i="14"/>
  <c r="G17" i="14"/>
  <c r="H17" i="14"/>
  <c r="I17" i="14"/>
  <c r="J17" i="14"/>
  <c r="C18" i="14"/>
  <c r="D18" i="14"/>
  <c r="E18" i="14"/>
  <c r="F18" i="14"/>
  <c r="G18" i="14"/>
  <c r="H18" i="14"/>
  <c r="I18" i="14"/>
  <c r="J18" i="14"/>
  <c r="C19" i="14"/>
  <c r="D19" i="14"/>
  <c r="E19" i="14"/>
  <c r="F19" i="14"/>
  <c r="G19" i="14"/>
  <c r="H19" i="14"/>
  <c r="I19" i="14"/>
  <c r="J19" i="14"/>
  <c r="C20" i="14"/>
  <c r="D20" i="14"/>
  <c r="E20" i="14"/>
  <c r="F20" i="14"/>
  <c r="G20" i="14"/>
  <c r="H20" i="14"/>
  <c r="I20" i="14"/>
  <c r="J20" i="14"/>
  <c r="C21" i="14"/>
  <c r="D21" i="14"/>
  <c r="E21" i="14"/>
  <c r="F21" i="14"/>
  <c r="G21" i="14"/>
  <c r="H21" i="14"/>
  <c r="I21" i="14"/>
  <c r="J21" i="14"/>
  <c r="C22" i="14"/>
  <c r="D22" i="14"/>
  <c r="E22" i="14"/>
  <c r="F22" i="14"/>
  <c r="G22" i="14"/>
  <c r="H22" i="14"/>
  <c r="I22" i="14"/>
  <c r="J22" i="14"/>
  <c r="C23" i="14"/>
  <c r="D23" i="14"/>
  <c r="E23" i="14"/>
  <c r="F23" i="14"/>
  <c r="G23" i="14"/>
  <c r="H23" i="14"/>
  <c r="I23" i="14"/>
  <c r="J23" i="14"/>
  <c r="C24" i="14"/>
  <c r="D24" i="14"/>
  <c r="E24" i="14"/>
  <c r="F24" i="14"/>
  <c r="G24" i="14"/>
  <c r="H24" i="14"/>
  <c r="I24" i="14"/>
  <c r="J24" i="14"/>
  <c r="C25" i="14"/>
  <c r="D25" i="14"/>
  <c r="E25" i="14"/>
  <c r="F25" i="14"/>
  <c r="G25" i="14"/>
  <c r="H25" i="14"/>
  <c r="I25" i="14"/>
  <c r="J25" i="14"/>
  <c r="C5" i="12"/>
  <c r="D5" i="12"/>
  <c r="E5" i="12"/>
  <c r="F5" i="12"/>
  <c r="G5" i="12"/>
  <c r="H5" i="12"/>
  <c r="C6" i="12"/>
  <c r="D6" i="12"/>
  <c r="E6" i="12"/>
  <c r="F6" i="12"/>
  <c r="G6" i="12"/>
  <c r="H6" i="12"/>
  <c r="C7" i="12"/>
  <c r="D7" i="12"/>
  <c r="E7" i="12"/>
  <c r="F7" i="12"/>
  <c r="G7" i="12"/>
  <c r="H7" i="12"/>
  <c r="C8" i="12"/>
  <c r="D8" i="12"/>
  <c r="E8" i="12"/>
  <c r="F8" i="12"/>
  <c r="G8" i="12"/>
  <c r="H8" i="12"/>
  <c r="C9" i="12"/>
  <c r="D9" i="12"/>
  <c r="E9" i="12"/>
  <c r="F9" i="12"/>
  <c r="G9" i="12"/>
  <c r="H9" i="12"/>
  <c r="C10" i="12"/>
  <c r="D10" i="12"/>
  <c r="E10" i="12"/>
  <c r="F10" i="12"/>
  <c r="G10" i="12"/>
  <c r="H10" i="12"/>
  <c r="C11" i="12"/>
  <c r="D11" i="12"/>
  <c r="E11" i="12"/>
  <c r="F11" i="12"/>
  <c r="G11" i="12"/>
  <c r="H11" i="12"/>
  <c r="C12" i="12"/>
  <c r="D12" i="12"/>
  <c r="E12" i="12"/>
  <c r="F12" i="12"/>
  <c r="G12" i="12"/>
  <c r="H12" i="12"/>
  <c r="C13" i="12"/>
  <c r="D13" i="12"/>
  <c r="E13" i="12"/>
  <c r="F13" i="12"/>
  <c r="G13" i="12"/>
  <c r="H13" i="12"/>
  <c r="C14" i="12"/>
  <c r="D14" i="12"/>
  <c r="E14" i="12"/>
  <c r="F14" i="12"/>
  <c r="G14" i="12"/>
  <c r="H14" i="12"/>
  <c r="C15" i="12"/>
  <c r="D15" i="12"/>
  <c r="E15" i="12"/>
  <c r="F15" i="12"/>
  <c r="G15" i="12"/>
  <c r="H15" i="12"/>
  <c r="C16" i="12"/>
  <c r="D16" i="12"/>
  <c r="E16" i="12"/>
  <c r="F16" i="12"/>
  <c r="G16" i="12"/>
  <c r="H16" i="12"/>
  <c r="C17" i="12"/>
  <c r="D17" i="12"/>
  <c r="E17" i="12"/>
  <c r="F17" i="12"/>
  <c r="G17" i="12"/>
  <c r="H17" i="12"/>
  <c r="C18" i="12"/>
  <c r="D18" i="12"/>
  <c r="E18" i="12"/>
  <c r="F18" i="12"/>
  <c r="G18" i="12"/>
  <c r="H18" i="12"/>
  <c r="C19" i="12"/>
  <c r="D19" i="12"/>
  <c r="E19" i="12"/>
  <c r="F19" i="12"/>
  <c r="G19" i="12"/>
  <c r="H19" i="12"/>
  <c r="C20" i="12"/>
  <c r="D20" i="12"/>
  <c r="E20" i="12"/>
  <c r="F20" i="12"/>
  <c r="G20" i="12"/>
  <c r="H20" i="12"/>
  <c r="C21" i="12"/>
  <c r="D21" i="12"/>
  <c r="E21" i="12"/>
  <c r="F21" i="12"/>
  <c r="G21" i="12"/>
  <c r="H21" i="12"/>
  <c r="C22" i="12"/>
  <c r="D22" i="12"/>
  <c r="E22" i="12"/>
  <c r="F22" i="12"/>
  <c r="G22" i="12"/>
  <c r="H22" i="12"/>
  <c r="C23" i="12"/>
  <c r="D23" i="12"/>
  <c r="E23" i="12"/>
  <c r="F23" i="12"/>
  <c r="G23" i="12"/>
  <c r="H23" i="12"/>
  <c r="C24" i="12"/>
  <c r="D24" i="12"/>
  <c r="E24" i="12"/>
  <c r="F24" i="12"/>
  <c r="G24" i="12"/>
  <c r="H24" i="12"/>
  <c r="C25" i="12"/>
  <c r="D25" i="12"/>
  <c r="E25" i="12"/>
  <c r="F25" i="12"/>
  <c r="G25" i="12"/>
  <c r="H25" i="12"/>
  <c r="Y33" i="10"/>
  <c r="N33" i="10"/>
  <c r="C33" i="10"/>
  <c r="Y32" i="10"/>
  <c r="N32" i="10"/>
  <c r="C32" i="10"/>
  <c r="C11" i="10"/>
  <c r="C30" i="10"/>
  <c r="C31" i="10"/>
  <c r="Y30" i="10"/>
  <c r="Z30" i="10"/>
  <c r="AA30" i="10"/>
  <c r="AB30" i="10"/>
  <c r="AC30" i="10"/>
  <c r="AD30" i="10"/>
  <c r="AE30" i="10"/>
  <c r="AF30" i="10"/>
  <c r="AG30" i="10"/>
  <c r="AH30" i="10"/>
  <c r="O30" i="10"/>
  <c r="P30" i="10"/>
  <c r="Q30" i="10"/>
  <c r="R30" i="10"/>
  <c r="S30" i="10"/>
  <c r="T30" i="10"/>
  <c r="U30" i="10"/>
  <c r="V30" i="10"/>
  <c r="W30" i="10"/>
  <c r="L30" i="10"/>
  <c r="N30" i="10"/>
  <c r="D30" i="10"/>
  <c r="E30" i="10"/>
  <c r="F30" i="10"/>
  <c r="G30" i="10"/>
  <c r="H30" i="10"/>
  <c r="I30" i="10"/>
  <c r="J30" i="10"/>
  <c r="K30" i="10"/>
  <c r="Z29" i="10"/>
  <c r="AA29" i="10"/>
  <c r="AB29" i="10"/>
  <c r="AC29" i="10"/>
  <c r="AD29" i="10"/>
  <c r="AE29" i="10"/>
  <c r="AF29" i="10"/>
  <c r="AG29" i="10"/>
  <c r="AH29" i="10"/>
  <c r="Y29" i="10"/>
  <c r="O29" i="10"/>
  <c r="P29" i="10"/>
  <c r="Q29" i="10"/>
  <c r="R29" i="10"/>
  <c r="S29" i="10"/>
  <c r="T29" i="10"/>
  <c r="U29" i="10"/>
  <c r="V29" i="10"/>
  <c r="W29" i="10"/>
  <c r="N29" i="10"/>
  <c r="D27" i="10"/>
  <c r="E27" i="10"/>
  <c r="F27" i="10"/>
  <c r="G27" i="10"/>
  <c r="H27" i="10"/>
  <c r="I27" i="10"/>
  <c r="J27" i="10"/>
  <c r="K27" i="10"/>
  <c r="L27" i="10"/>
  <c r="D28" i="10"/>
  <c r="E28" i="10"/>
  <c r="F28" i="10"/>
  <c r="G28" i="10"/>
  <c r="H28" i="10"/>
  <c r="I28" i="10"/>
  <c r="J28" i="10"/>
  <c r="K28" i="10"/>
  <c r="L28" i="10"/>
  <c r="D29" i="10"/>
  <c r="E29" i="10"/>
  <c r="F29" i="10"/>
  <c r="G29" i="10"/>
  <c r="H29" i="10"/>
  <c r="I29" i="10"/>
  <c r="J29" i="10"/>
  <c r="K29" i="10"/>
  <c r="L29" i="10"/>
  <c r="C29" i="10"/>
  <c r="C22" i="10"/>
  <c r="D22" i="10"/>
  <c r="E22" i="10"/>
  <c r="F22" i="10"/>
  <c r="G22" i="10"/>
  <c r="H22" i="10"/>
  <c r="I22" i="10"/>
  <c r="J22" i="10"/>
  <c r="K22" i="10"/>
  <c r="L22" i="10"/>
  <c r="N22" i="10"/>
  <c r="O22" i="10"/>
  <c r="P22" i="10"/>
  <c r="Q22" i="10"/>
  <c r="R22" i="10"/>
  <c r="S22" i="10"/>
  <c r="T22" i="10"/>
  <c r="U22" i="10"/>
  <c r="V22" i="10"/>
  <c r="W22" i="10"/>
  <c r="Y22" i="10"/>
  <c r="Z22" i="10"/>
  <c r="AA22" i="10"/>
  <c r="AB22" i="10"/>
  <c r="AC22" i="10"/>
  <c r="AD22" i="10"/>
  <c r="AE22" i="10"/>
  <c r="AF22" i="10"/>
  <c r="AG22" i="10"/>
  <c r="AH22" i="10"/>
  <c r="C23" i="10"/>
  <c r="D23" i="10"/>
  <c r="E23" i="10"/>
  <c r="F23" i="10"/>
  <c r="G23" i="10"/>
  <c r="H23" i="10"/>
  <c r="I23" i="10"/>
  <c r="J23" i="10"/>
  <c r="K23" i="10"/>
  <c r="L23" i="10"/>
  <c r="N23" i="10"/>
  <c r="O23" i="10"/>
  <c r="P23" i="10"/>
  <c r="Q23" i="10"/>
  <c r="R23" i="10"/>
  <c r="S23" i="10"/>
  <c r="T23" i="10"/>
  <c r="U23" i="10"/>
  <c r="V23" i="10"/>
  <c r="W23" i="10"/>
  <c r="Y23" i="10"/>
  <c r="Z23" i="10"/>
  <c r="AA23" i="10"/>
  <c r="AB23" i="10"/>
  <c r="AC23" i="10"/>
  <c r="AD23" i="10"/>
  <c r="AE23" i="10"/>
  <c r="AF23" i="10"/>
  <c r="AG23" i="10"/>
  <c r="AH23" i="10"/>
  <c r="C24" i="10"/>
  <c r="D24" i="10"/>
  <c r="E24" i="10"/>
  <c r="F24" i="10"/>
  <c r="G24" i="10"/>
  <c r="H24" i="10"/>
  <c r="I24" i="10"/>
  <c r="J24" i="10"/>
  <c r="K24" i="10"/>
  <c r="L24" i="10"/>
  <c r="N24" i="10"/>
  <c r="O24" i="10"/>
  <c r="P24" i="10"/>
  <c r="Q24" i="10"/>
  <c r="R24" i="10"/>
  <c r="S24" i="10"/>
  <c r="T24" i="10"/>
  <c r="U24" i="10"/>
  <c r="V24" i="10"/>
  <c r="W24" i="10"/>
  <c r="Y24" i="10"/>
  <c r="Z24" i="10"/>
  <c r="AA24" i="10"/>
  <c r="AB24" i="10"/>
  <c r="AC24" i="10"/>
  <c r="AD24" i="10"/>
  <c r="AE24" i="10"/>
  <c r="AF24" i="10"/>
  <c r="AG24" i="10"/>
  <c r="AH24" i="10"/>
  <c r="C25" i="10"/>
  <c r="D25" i="10"/>
  <c r="E25" i="10"/>
  <c r="F25" i="10"/>
  <c r="G25" i="10"/>
  <c r="H25" i="10"/>
  <c r="I25" i="10"/>
  <c r="J25" i="10"/>
  <c r="K25" i="10"/>
  <c r="L25" i="10"/>
  <c r="N25" i="10"/>
  <c r="O25" i="10"/>
  <c r="P25" i="10"/>
  <c r="Q25" i="10"/>
  <c r="R25" i="10"/>
  <c r="S25" i="10"/>
  <c r="T25" i="10"/>
  <c r="U25" i="10"/>
  <c r="V25" i="10"/>
  <c r="W25" i="10"/>
  <c r="Y25" i="10"/>
  <c r="Z25" i="10"/>
  <c r="AA25" i="10"/>
  <c r="AB25" i="10"/>
  <c r="AC25" i="10"/>
  <c r="AD25" i="10"/>
  <c r="AE25" i="10"/>
  <c r="AF25" i="10"/>
  <c r="AG25" i="10"/>
  <c r="AH25" i="10"/>
  <c r="C26" i="10"/>
  <c r="D26" i="10"/>
  <c r="E26" i="10"/>
  <c r="F26" i="10"/>
  <c r="G26" i="10"/>
  <c r="H26" i="10"/>
  <c r="I26" i="10"/>
  <c r="J26" i="10"/>
  <c r="K26" i="10"/>
  <c r="L26" i="10"/>
  <c r="N26" i="10"/>
  <c r="O26" i="10"/>
  <c r="P26" i="10"/>
  <c r="Q26" i="10"/>
  <c r="R26" i="10"/>
  <c r="S26" i="10"/>
  <c r="T26" i="10"/>
  <c r="U26" i="10"/>
  <c r="V26" i="10"/>
  <c r="W26" i="10"/>
  <c r="Y26" i="10"/>
  <c r="Z26" i="10"/>
  <c r="AA26" i="10"/>
  <c r="AB26" i="10"/>
  <c r="AC26" i="10"/>
  <c r="AD26" i="10"/>
  <c r="AE26" i="10"/>
  <c r="AF26" i="10"/>
  <c r="AG26" i="10"/>
  <c r="AH26" i="10"/>
  <c r="C27" i="10"/>
  <c r="N27" i="10"/>
  <c r="O27" i="10"/>
  <c r="P27" i="10"/>
  <c r="Q27" i="10"/>
  <c r="R27" i="10"/>
  <c r="S27" i="10"/>
  <c r="T27" i="10"/>
  <c r="U27" i="10"/>
  <c r="V27" i="10"/>
  <c r="W27" i="10"/>
  <c r="Y27" i="10"/>
  <c r="Z27" i="10"/>
  <c r="AA27" i="10"/>
  <c r="AB27" i="10"/>
  <c r="AC27" i="10"/>
  <c r="AD27" i="10"/>
  <c r="AE27" i="10"/>
  <c r="AF27" i="10"/>
  <c r="AG27" i="10"/>
  <c r="AH27" i="10"/>
  <c r="C28" i="10"/>
  <c r="N28" i="10"/>
  <c r="O28" i="10"/>
  <c r="P28" i="10"/>
  <c r="Q28" i="10"/>
  <c r="R28" i="10"/>
  <c r="S28" i="10"/>
  <c r="T28" i="10"/>
  <c r="U28" i="10"/>
  <c r="V28" i="10"/>
  <c r="W28" i="10"/>
  <c r="Y28" i="10"/>
  <c r="Z28" i="10"/>
  <c r="AA28" i="10"/>
  <c r="AB28" i="10"/>
  <c r="AC28" i="10"/>
  <c r="AD28" i="10"/>
  <c r="AE28" i="10"/>
  <c r="AF28" i="10"/>
  <c r="AG28" i="10"/>
  <c r="AH28" i="10"/>
  <c r="C13" i="10"/>
  <c r="D13" i="10"/>
  <c r="E13" i="10"/>
  <c r="F13" i="10"/>
  <c r="G13" i="10"/>
  <c r="H13" i="10"/>
  <c r="I13" i="10"/>
  <c r="J13" i="10"/>
  <c r="K13" i="10"/>
  <c r="L13" i="10"/>
  <c r="N13" i="10"/>
  <c r="O13" i="10"/>
  <c r="P13" i="10"/>
  <c r="Q13" i="10"/>
  <c r="R13" i="10"/>
  <c r="S13" i="10"/>
  <c r="T13" i="10"/>
  <c r="U13" i="10"/>
  <c r="V13" i="10"/>
  <c r="W13" i="10"/>
  <c r="Y13" i="10"/>
  <c r="Z13" i="10"/>
  <c r="AA13" i="10"/>
  <c r="AB13" i="10"/>
  <c r="AC13" i="10"/>
  <c r="AD13" i="10"/>
  <c r="AE13" i="10"/>
  <c r="AF13" i="10"/>
  <c r="AG13" i="10"/>
  <c r="AH13" i="10"/>
  <c r="C14" i="10"/>
  <c r="D14" i="10"/>
  <c r="E14" i="10"/>
  <c r="F14" i="10"/>
  <c r="G14" i="10"/>
  <c r="H14" i="10"/>
  <c r="I14" i="10"/>
  <c r="J14" i="10"/>
  <c r="K14" i="10"/>
  <c r="L14" i="10"/>
  <c r="N14" i="10"/>
  <c r="O14" i="10"/>
  <c r="P14" i="10"/>
  <c r="Q14" i="10"/>
  <c r="R14" i="10"/>
  <c r="S14" i="10"/>
  <c r="T14" i="10"/>
  <c r="U14" i="10"/>
  <c r="V14" i="10"/>
  <c r="W14" i="10"/>
  <c r="Y14" i="10"/>
  <c r="Z14" i="10"/>
  <c r="AA14" i="10"/>
  <c r="AB14" i="10"/>
  <c r="AC14" i="10"/>
  <c r="AD14" i="10"/>
  <c r="AE14" i="10"/>
  <c r="AF14" i="10"/>
  <c r="AG14" i="10"/>
  <c r="AH14" i="10"/>
  <c r="C15" i="10"/>
  <c r="D15" i="10"/>
  <c r="E15" i="10"/>
  <c r="F15" i="10"/>
  <c r="G15" i="10"/>
  <c r="H15" i="10"/>
  <c r="I15" i="10"/>
  <c r="J15" i="10"/>
  <c r="K15" i="10"/>
  <c r="L15" i="10"/>
  <c r="N15" i="10"/>
  <c r="O15" i="10"/>
  <c r="P15" i="10"/>
  <c r="Q15" i="10"/>
  <c r="R15" i="10"/>
  <c r="S15" i="10"/>
  <c r="T15" i="10"/>
  <c r="U15" i="10"/>
  <c r="V15" i="10"/>
  <c r="W15" i="10"/>
  <c r="Y15" i="10"/>
  <c r="Z15" i="10"/>
  <c r="AA15" i="10"/>
  <c r="AB15" i="10"/>
  <c r="AC15" i="10"/>
  <c r="AD15" i="10"/>
  <c r="AE15" i="10"/>
  <c r="AF15" i="10"/>
  <c r="AG15" i="10"/>
  <c r="AH15" i="10"/>
  <c r="C16" i="10"/>
  <c r="D16" i="10"/>
  <c r="E16" i="10"/>
  <c r="F16" i="10"/>
  <c r="G16" i="10"/>
  <c r="H16" i="10"/>
  <c r="I16" i="10"/>
  <c r="J16" i="10"/>
  <c r="K16" i="10"/>
  <c r="L16" i="10"/>
  <c r="N16" i="10"/>
  <c r="O16" i="10"/>
  <c r="P16" i="10"/>
  <c r="Q16" i="10"/>
  <c r="R16" i="10"/>
  <c r="S16" i="10"/>
  <c r="T16" i="10"/>
  <c r="U16" i="10"/>
  <c r="V16" i="10"/>
  <c r="W16" i="10"/>
  <c r="Y16" i="10"/>
  <c r="Z16" i="10"/>
  <c r="AA16" i="10"/>
  <c r="AB16" i="10"/>
  <c r="AC16" i="10"/>
  <c r="AD16" i="10"/>
  <c r="AE16" i="10"/>
  <c r="AF16" i="10"/>
  <c r="AG16" i="10"/>
  <c r="AH16" i="10"/>
  <c r="C17" i="10"/>
  <c r="D17" i="10"/>
  <c r="E17" i="10"/>
  <c r="F17" i="10"/>
  <c r="G17" i="10"/>
  <c r="H17" i="10"/>
  <c r="I17" i="10"/>
  <c r="J17" i="10"/>
  <c r="K17" i="10"/>
  <c r="L17" i="10"/>
  <c r="N17" i="10"/>
  <c r="O17" i="10"/>
  <c r="P17" i="10"/>
  <c r="Q17" i="10"/>
  <c r="R17" i="10"/>
  <c r="S17" i="10"/>
  <c r="T17" i="10"/>
  <c r="U17" i="10"/>
  <c r="V17" i="10"/>
  <c r="W17" i="10"/>
  <c r="Y17" i="10"/>
  <c r="Z17" i="10"/>
  <c r="AA17" i="10"/>
  <c r="AB17" i="10"/>
  <c r="AC17" i="10"/>
  <c r="AD17" i="10"/>
  <c r="AE17" i="10"/>
  <c r="AF17" i="10"/>
  <c r="AG17" i="10"/>
  <c r="AH17" i="10"/>
  <c r="C18" i="10"/>
  <c r="D18" i="10"/>
  <c r="E18" i="10"/>
  <c r="F18" i="10"/>
  <c r="G18" i="10"/>
  <c r="H18" i="10"/>
  <c r="I18" i="10"/>
  <c r="J18" i="10"/>
  <c r="K18" i="10"/>
  <c r="L18" i="10"/>
  <c r="N18" i="10"/>
  <c r="O18" i="10"/>
  <c r="P18" i="10"/>
  <c r="Q18" i="10"/>
  <c r="R18" i="10"/>
  <c r="S18" i="10"/>
  <c r="T18" i="10"/>
  <c r="U18" i="10"/>
  <c r="V18" i="10"/>
  <c r="W18" i="10"/>
  <c r="Y18" i="10"/>
  <c r="Z18" i="10"/>
  <c r="AA18" i="10"/>
  <c r="AB18" i="10"/>
  <c r="AC18" i="10"/>
  <c r="AD18" i="10"/>
  <c r="AE18" i="10"/>
  <c r="AF18" i="10"/>
  <c r="AG18" i="10"/>
  <c r="AH18" i="10"/>
  <c r="C19" i="10"/>
  <c r="D19" i="10"/>
  <c r="E19" i="10"/>
  <c r="F19" i="10"/>
  <c r="G19" i="10"/>
  <c r="H19" i="10"/>
  <c r="I19" i="10"/>
  <c r="J19" i="10"/>
  <c r="K19" i="10"/>
  <c r="L19" i="10"/>
  <c r="N19" i="10"/>
  <c r="O19" i="10"/>
  <c r="P19" i="10"/>
  <c r="Q19" i="10"/>
  <c r="R19" i="10"/>
  <c r="S19" i="10"/>
  <c r="T19" i="10"/>
  <c r="U19" i="10"/>
  <c r="V19" i="10"/>
  <c r="W19" i="10"/>
  <c r="Y19" i="10"/>
  <c r="Z19" i="10"/>
  <c r="AA19" i="10"/>
  <c r="AB19" i="10"/>
  <c r="AC19" i="10"/>
  <c r="AD19" i="10"/>
  <c r="AE19" i="10"/>
  <c r="AF19" i="10"/>
  <c r="AG19" i="10"/>
  <c r="AH19" i="10"/>
  <c r="C20" i="10"/>
  <c r="D20" i="10"/>
  <c r="E20" i="10"/>
  <c r="F20" i="10"/>
  <c r="G20" i="10"/>
  <c r="H20" i="10"/>
  <c r="I20" i="10"/>
  <c r="J20" i="10"/>
  <c r="K20" i="10"/>
  <c r="L20" i="10"/>
  <c r="N20" i="10"/>
  <c r="O20" i="10"/>
  <c r="P20" i="10"/>
  <c r="Q20" i="10"/>
  <c r="R20" i="10"/>
  <c r="S20" i="10"/>
  <c r="T20" i="10"/>
  <c r="U20" i="10"/>
  <c r="V20" i="10"/>
  <c r="W20" i="10"/>
  <c r="Y20" i="10"/>
  <c r="Z20" i="10"/>
  <c r="AA20" i="10"/>
  <c r="AB20" i="10"/>
  <c r="AC20" i="10"/>
  <c r="AD20" i="10"/>
  <c r="AE20" i="10"/>
  <c r="AF20" i="10"/>
  <c r="AG20" i="10"/>
  <c r="AH20" i="10"/>
  <c r="D6" i="10"/>
  <c r="E6" i="10"/>
  <c r="F6" i="10"/>
  <c r="G6" i="10"/>
  <c r="H6" i="10"/>
  <c r="I6" i="10"/>
  <c r="J6" i="10"/>
  <c r="K6" i="10"/>
  <c r="L6" i="10"/>
  <c r="N6" i="10"/>
  <c r="O6" i="10"/>
  <c r="P6" i="10"/>
  <c r="Q6" i="10"/>
  <c r="R6" i="10"/>
  <c r="S6" i="10"/>
  <c r="T6" i="10"/>
  <c r="U6" i="10"/>
  <c r="V6" i="10"/>
  <c r="W6" i="10"/>
  <c r="Y6" i="10"/>
  <c r="Z6" i="10"/>
  <c r="AA6" i="10"/>
  <c r="AB6" i="10"/>
  <c r="AC6" i="10"/>
  <c r="AD6" i="10"/>
  <c r="AE6" i="10"/>
  <c r="AF6" i="10"/>
  <c r="AG6" i="10"/>
  <c r="AH6" i="10"/>
  <c r="C7" i="10"/>
  <c r="D7" i="10"/>
  <c r="E7" i="10"/>
  <c r="F7" i="10"/>
  <c r="G7" i="10"/>
  <c r="H7" i="10"/>
  <c r="I7" i="10"/>
  <c r="J7" i="10"/>
  <c r="K7" i="10"/>
  <c r="L7" i="10"/>
  <c r="N7" i="10"/>
  <c r="O7" i="10"/>
  <c r="P7" i="10"/>
  <c r="Q7" i="10"/>
  <c r="R7" i="10"/>
  <c r="S7" i="10"/>
  <c r="T7" i="10"/>
  <c r="U7" i="10"/>
  <c r="V7" i="10"/>
  <c r="W7" i="10"/>
  <c r="Y7" i="10"/>
  <c r="Z7" i="10"/>
  <c r="AA7" i="10"/>
  <c r="AB7" i="10"/>
  <c r="AC7" i="10"/>
  <c r="AD7" i="10"/>
  <c r="AE7" i="10"/>
  <c r="AF7" i="10"/>
  <c r="AG7" i="10"/>
  <c r="AH7" i="10"/>
  <c r="C8" i="10"/>
  <c r="D8" i="10"/>
  <c r="E8" i="10"/>
  <c r="F8" i="10"/>
  <c r="G8" i="10"/>
  <c r="H8" i="10"/>
  <c r="I8" i="10"/>
  <c r="J8" i="10"/>
  <c r="K8" i="10"/>
  <c r="L8" i="10"/>
  <c r="N8" i="10"/>
  <c r="O8" i="10"/>
  <c r="P8" i="10"/>
  <c r="Q8" i="10"/>
  <c r="R8" i="10"/>
  <c r="S8" i="10"/>
  <c r="T8" i="10"/>
  <c r="U8" i="10"/>
  <c r="V8" i="10"/>
  <c r="W8" i="10"/>
  <c r="Y8" i="10"/>
  <c r="Z8" i="10"/>
  <c r="AA8" i="10"/>
  <c r="AB8" i="10"/>
  <c r="AC8" i="10"/>
  <c r="AD8" i="10"/>
  <c r="AE8" i="10"/>
  <c r="AF8" i="10"/>
  <c r="AG8" i="10"/>
  <c r="AH8" i="10"/>
  <c r="C9" i="10"/>
  <c r="D9" i="10"/>
  <c r="E9" i="10"/>
  <c r="F9" i="10"/>
  <c r="G9" i="10"/>
  <c r="H9" i="10"/>
  <c r="I9" i="10"/>
  <c r="J9" i="10"/>
  <c r="K9" i="10"/>
  <c r="L9" i="10"/>
  <c r="N9" i="10"/>
  <c r="O9" i="10"/>
  <c r="P9" i="10"/>
  <c r="Q9" i="10"/>
  <c r="R9" i="10"/>
  <c r="S9" i="10"/>
  <c r="T9" i="10"/>
  <c r="U9" i="10"/>
  <c r="V9" i="10"/>
  <c r="W9" i="10"/>
  <c r="Y9" i="10"/>
  <c r="Z9" i="10"/>
  <c r="AA9" i="10"/>
  <c r="AB9" i="10"/>
  <c r="AC9" i="10"/>
  <c r="AD9" i="10"/>
  <c r="AE9" i="10"/>
  <c r="AF9" i="10"/>
  <c r="AG9" i="10"/>
  <c r="AH9" i="10"/>
  <c r="C10" i="10"/>
  <c r="D10" i="10"/>
  <c r="E10" i="10"/>
  <c r="F10" i="10"/>
  <c r="G10" i="10"/>
  <c r="H10" i="10"/>
  <c r="I10" i="10"/>
  <c r="J10" i="10"/>
  <c r="K10" i="10"/>
  <c r="L10" i="10"/>
  <c r="N10" i="10"/>
  <c r="O10" i="10"/>
  <c r="P10" i="10"/>
  <c r="Q10" i="10"/>
  <c r="R10" i="10"/>
  <c r="S10" i="10"/>
  <c r="T10" i="10"/>
  <c r="U10" i="10"/>
  <c r="V10" i="10"/>
  <c r="W10" i="10"/>
  <c r="Y10" i="10"/>
  <c r="Z10" i="10"/>
  <c r="AA10" i="10"/>
  <c r="AB10" i="10"/>
  <c r="AC10" i="10"/>
  <c r="AD10" i="10"/>
  <c r="AE10" i="10"/>
  <c r="AF10" i="10"/>
  <c r="AG10" i="10"/>
  <c r="AH10" i="10"/>
  <c r="D11" i="10"/>
  <c r="E11" i="10"/>
  <c r="F11" i="10"/>
  <c r="G11" i="10"/>
  <c r="H11" i="10"/>
  <c r="I11" i="10"/>
  <c r="J11" i="10"/>
  <c r="K11" i="10"/>
  <c r="L11" i="10"/>
  <c r="N11" i="10"/>
  <c r="O11" i="10"/>
  <c r="P11" i="10"/>
  <c r="Q11" i="10"/>
  <c r="R11" i="10"/>
  <c r="S11" i="10"/>
  <c r="T11" i="10"/>
  <c r="U11" i="10"/>
  <c r="V11" i="10"/>
  <c r="W11" i="10"/>
  <c r="Y11" i="10"/>
  <c r="Z11" i="10"/>
  <c r="AA11" i="10"/>
  <c r="AB11" i="10"/>
  <c r="AC11" i="10"/>
  <c r="AD11" i="10"/>
  <c r="AE11" i="10"/>
  <c r="AF11" i="10"/>
  <c r="AG11" i="10"/>
  <c r="AH11" i="10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E5" i="9"/>
  <c r="H5" i="9"/>
  <c r="K5" i="9"/>
  <c r="N5" i="9"/>
  <c r="Q5" i="9"/>
  <c r="D5" i="9"/>
  <c r="G5" i="9"/>
  <c r="J5" i="9"/>
  <c r="M5" i="9"/>
  <c r="P5" i="9"/>
  <c r="C5" i="9"/>
  <c r="F5" i="9"/>
  <c r="I5" i="9"/>
  <c r="L5" i="9"/>
  <c r="O5" i="9"/>
  <c r="E4" i="9"/>
  <c r="H4" i="9"/>
  <c r="K4" i="9"/>
  <c r="N4" i="9"/>
  <c r="Q4" i="9"/>
  <c r="D4" i="9"/>
  <c r="G4" i="9"/>
  <c r="J4" i="9"/>
  <c r="M4" i="9"/>
  <c r="P4" i="9"/>
  <c r="C4" i="9"/>
  <c r="F4" i="9"/>
  <c r="I4" i="9"/>
  <c r="L4" i="9"/>
  <c r="O4" i="9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E5" i="4"/>
  <c r="H5" i="4"/>
  <c r="K5" i="4"/>
  <c r="N5" i="4"/>
  <c r="Q5" i="4"/>
  <c r="D5" i="4"/>
  <c r="G5" i="4"/>
  <c r="J5" i="4"/>
  <c r="M5" i="4"/>
  <c r="P5" i="4"/>
  <c r="C5" i="4"/>
  <c r="F5" i="4"/>
  <c r="I5" i="4"/>
  <c r="L5" i="4"/>
  <c r="O5" i="4"/>
  <c r="E4" i="4"/>
  <c r="H4" i="4"/>
  <c r="K4" i="4"/>
  <c r="N4" i="4"/>
  <c r="Q4" i="4"/>
  <c r="D4" i="4"/>
  <c r="G4" i="4"/>
  <c r="J4" i="4"/>
  <c r="M4" i="4"/>
  <c r="P4" i="4"/>
  <c r="C4" i="4"/>
  <c r="F4" i="4"/>
  <c r="I4" i="4"/>
  <c r="L4" i="4"/>
  <c r="O4" i="4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I29" i="1"/>
  <c r="H29" i="1"/>
  <c r="G29" i="1"/>
  <c r="E29" i="1"/>
  <c r="D29" i="1"/>
  <c r="C29" i="1"/>
  <c r="I28" i="1"/>
  <c r="H28" i="1"/>
  <c r="G28" i="1"/>
  <c r="E28" i="1"/>
  <c r="D28" i="1"/>
  <c r="C28" i="1"/>
  <c r="I27" i="1"/>
  <c r="H27" i="1"/>
  <c r="G27" i="1"/>
  <c r="E27" i="1"/>
  <c r="D27" i="1"/>
  <c r="C27" i="1"/>
  <c r="I25" i="1"/>
  <c r="H25" i="1"/>
  <c r="G25" i="1"/>
  <c r="E25" i="1"/>
  <c r="D25" i="1"/>
  <c r="C25" i="1"/>
  <c r="I24" i="1"/>
  <c r="H24" i="1"/>
  <c r="G24" i="1"/>
  <c r="E24" i="1"/>
  <c r="D24" i="1"/>
  <c r="C24" i="1"/>
  <c r="I23" i="1"/>
  <c r="H23" i="1"/>
  <c r="G23" i="1"/>
  <c r="E23" i="1"/>
  <c r="D23" i="1"/>
  <c r="C23" i="1"/>
  <c r="I22" i="1"/>
  <c r="H22" i="1"/>
  <c r="G22" i="1"/>
  <c r="E22" i="1"/>
  <c r="D22" i="1"/>
  <c r="C22" i="1"/>
  <c r="I19" i="1"/>
  <c r="H19" i="1"/>
  <c r="G19" i="1"/>
  <c r="E19" i="1"/>
  <c r="D19" i="1"/>
  <c r="C19" i="1"/>
  <c r="I18" i="1"/>
  <c r="H18" i="1"/>
  <c r="G18" i="1"/>
  <c r="E18" i="1"/>
  <c r="D18" i="1"/>
  <c r="C18" i="1"/>
  <c r="I17" i="1"/>
  <c r="H17" i="1"/>
  <c r="G17" i="1"/>
  <c r="E17" i="1"/>
  <c r="D17" i="1"/>
  <c r="C17" i="1"/>
  <c r="I16" i="1"/>
  <c r="H16" i="1"/>
  <c r="G16" i="1"/>
  <c r="E16" i="1"/>
  <c r="D16" i="1"/>
  <c r="C16" i="1"/>
  <c r="I15" i="1"/>
  <c r="H15" i="1"/>
  <c r="G15" i="1"/>
  <c r="E15" i="1"/>
  <c r="D15" i="1"/>
  <c r="C15" i="1"/>
  <c r="I14" i="1"/>
  <c r="H14" i="1"/>
  <c r="G14" i="1"/>
  <c r="E14" i="1"/>
  <c r="D14" i="1"/>
  <c r="C14" i="1"/>
  <c r="I13" i="1"/>
  <c r="H13" i="1"/>
  <c r="G13" i="1"/>
  <c r="E13" i="1"/>
  <c r="D13" i="1"/>
  <c r="C13" i="1"/>
  <c r="I10" i="1"/>
  <c r="H10" i="1"/>
  <c r="G10" i="1"/>
  <c r="E10" i="1"/>
  <c r="D10" i="1"/>
  <c r="C10" i="1"/>
  <c r="I9" i="1"/>
  <c r="H9" i="1"/>
  <c r="G9" i="1"/>
  <c r="E9" i="1"/>
  <c r="D9" i="1"/>
  <c r="C9" i="1"/>
  <c r="I8" i="1"/>
  <c r="H8" i="1"/>
  <c r="G8" i="1"/>
  <c r="E8" i="1"/>
  <c r="D8" i="1"/>
  <c r="C8" i="1"/>
  <c r="I7" i="1"/>
  <c r="H7" i="1"/>
  <c r="G7" i="1"/>
  <c r="E7" i="1"/>
  <c r="D7" i="1"/>
  <c r="C7" i="1"/>
  <c r="I6" i="1"/>
  <c r="H6" i="1"/>
  <c r="G6" i="1"/>
  <c r="E6" i="1"/>
  <c r="D6" i="1"/>
  <c r="C6" i="1"/>
  <c r="C30" i="1"/>
  <c r="C26" i="1"/>
  <c r="C20" i="1"/>
  <c r="C11" i="1"/>
  <c r="C31" i="1"/>
  <c r="J29" i="1"/>
  <c r="J28" i="1"/>
  <c r="J27" i="1"/>
  <c r="J14" i="1"/>
  <c r="J30" i="1"/>
  <c r="I30" i="1"/>
  <c r="H30" i="1"/>
  <c r="G30" i="1"/>
  <c r="F29" i="1"/>
  <c r="F28" i="1"/>
  <c r="F27" i="1"/>
  <c r="F14" i="1"/>
  <c r="F30" i="1"/>
  <c r="E30" i="1"/>
  <c r="D30" i="1"/>
  <c r="G26" i="1"/>
  <c r="H26" i="1"/>
  <c r="J26" i="1"/>
  <c r="I26" i="1"/>
  <c r="D26" i="1"/>
  <c r="F26" i="1"/>
  <c r="E26" i="1"/>
  <c r="J25" i="1"/>
  <c r="F25" i="1"/>
  <c r="J24" i="1"/>
  <c r="F24" i="1"/>
  <c r="J23" i="1"/>
  <c r="F23" i="1"/>
  <c r="J22" i="1"/>
  <c r="F22" i="1"/>
  <c r="G20" i="1"/>
  <c r="H20" i="1"/>
  <c r="J20" i="1"/>
  <c r="I20" i="1"/>
  <c r="D20" i="1"/>
  <c r="F20" i="1"/>
  <c r="E20" i="1"/>
  <c r="J19" i="1"/>
  <c r="F19" i="1"/>
  <c r="J18" i="1"/>
  <c r="F18" i="1"/>
  <c r="J17" i="1"/>
  <c r="F17" i="1"/>
  <c r="J16" i="1"/>
  <c r="F16" i="1"/>
  <c r="J15" i="1"/>
  <c r="F15" i="1"/>
  <c r="J13" i="1"/>
  <c r="F13" i="1"/>
  <c r="J10" i="1"/>
  <c r="F10" i="1"/>
  <c r="J9" i="1"/>
  <c r="F9" i="1"/>
  <c r="J8" i="1"/>
  <c r="F8" i="1"/>
  <c r="J7" i="1"/>
  <c r="F7" i="1"/>
  <c r="J6" i="1"/>
  <c r="F6" i="1"/>
  <c r="D11" i="1"/>
  <c r="E11" i="1"/>
  <c r="F11" i="1"/>
  <c r="G11" i="1"/>
  <c r="H11" i="1"/>
  <c r="I11" i="1"/>
  <c r="J11" i="1"/>
  <c r="D31" i="1"/>
  <c r="E31" i="1"/>
  <c r="F31" i="1"/>
  <c r="G31" i="1"/>
  <c r="H31" i="1"/>
  <c r="I31" i="1"/>
  <c r="J31" i="1"/>
  <c r="A1" i="58"/>
  <c r="A1" i="57"/>
  <c r="A1" i="56"/>
  <c r="A1" i="55"/>
  <c r="A2" i="54"/>
  <c r="A2" i="53"/>
  <c r="A2" i="51"/>
  <c r="A2" i="50"/>
  <c r="A2" i="49"/>
  <c r="D26" i="54"/>
  <c r="E26" i="54"/>
  <c r="F26" i="54"/>
  <c r="G26" i="54"/>
  <c r="H26" i="54"/>
  <c r="C26" i="54"/>
  <c r="D26" i="53"/>
  <c r="E26" i="53"/>
  <c r="F26" i="53"/>
  <c r="G26" i="53"/>
  <c r="H26" i="53"/>
  <c r="I26" i="53"/>
  <c r="J26" i="53"/>
  <c r="K26" i="53"/>
  <c r="L26" i="53"/>
  <c r="M26" i="53"/>
  <c r="N26" i="53"/>
  <c r="O26" i="53"/>
  <c r="P26" i="53"/>
  <c r="Q26" i="53"/>
  <c r="R26" i="53"/>
  <c r="S26" i="53"/>
  <c r="T26" i="53"/>
  <c r="C26" i="53"/>
  <c r="T7" i="53"/>
  <c r="T8" i="53"/>
  <c r="T9" i="53"/>
  <c r="T10" i="53"/>
  <c r="T11" i="53"/>
  <c r="T12" i="53"/>
  <c r="T13" i="53"/>
  <c r="T14" i="53"/>
  <c r="T15" i="53"/>
  <c r="T16" i="53"/>
  <c r="T17" i="53"/>
  <c r="T18" i="53"/>
  <c r="T19" i="53"/>
  <c r="T20" i="53"/>
  <c r="T21" i="53"/>
  <c r="T22" i="53"/>
  <c r="T23" i="53"/>
  <c r="T24" i="53"/>
  <c r="T25" i="53"/>
  <c r="T6" i="53"/>
  <c r="N26" i="52"/>
  <c r="M26" i="52"/>
  <c r="L26" i="52"/>
  <c r="K26" i="52"/>
  <c r="J26" i="52"/>
  <c r="I26" i="52"/>
  <c r="H26" i="52"/>
  <c r="G26" i="52"/>
  <c r="F26" i="52"/>
  <c r="E26" i="52"/>
  <c r="D26" i="52"/>
  <c r="C26" i="52"/>
  <c r="R26" i="51"/>
  <c r="C26" i="51"/>
  <c r="Q26" i="51"/>
  <c r="P26" i="51"/>
  <c r="O26" i="51"/>
  <c r="N26" i="51"/>
  <c r="M26" i="51"/>
  <c r="L26" i="51"/>
  <c r="K26" i="51"/>
  <c r="J26" i="51"/>
  <c r="I26" i="51"/>
  <c r="H26" i="51"/>
  <c r="G26" i="51"/>
  <c r="F26" i="51"/>
  <c r="E26" i="51"/>
  <c r="D26" i="51"/>
  <c r="R7" i="51"/>
  <c r="R8" i="51"/>
  <c r="R9" i="51"/>
  <c r="R10" i="51"/>
  <c r="R11" i="51"/>
  <c r="R12" i="51"/>
  <c r="R13" i="51"/>
  <c r="R14" i="51"/>
  <c r="R15" i="51"/>
  <c r="R16" i="51"/>
  <c r="R17" i="51"/>
  <c r="R18" i="51"/>
  <c r="R19" i="51"/>
  <c r="R20" i="51"/>
  <c r="R21" i="51"/>
  <c r="R22" i="51"/>
  <c r="R23" i="51"/>
  <c r="R24" i="51"/>
  <c r="R25" i="51"/>
  <c r="R6" i="51"/>
  <c r="R6" i="50"/>
  <c r="R7" i="50"/>
  <c r="R8" i="50"/>
  <c r="R9" i="50"/>
  <c r="R10" i="50"/>
  <c r="R11" i="50"/>
  <c r="R12" i="50"/>
  <c r="R13" i="50"/>
  <c r="R14" i="50"/>
  <c r="R15" i="50"/>
  <c r="R16" i="50"/>
  <c r="R17" i="50"/>
  <c r="R18" i="50"/>
  <c r="R19" i="50"/>
  <c r="R20" i="50"/>
  <c r="R21" i="50"/>
  <c r="R22" i="50"/>
  <c r="R23" i="50"/>
  <c r="R24" i="50"/>
  <c r="R25" i="50"/>
  <c r="R26" i="50"/>
  <c r="Q26" i="50"/>
  <c r="P26" i="50"/>
  <c r="O26" i="50"/>
  <c r="N26" i="50"/>
  <c r="M26" i="50"/>
  <c r="L26" i="50"/>
  <c r="K26" i="50"/>
  <c r="J26" i="50"/>
  <c r="I26" i="50"/>
  <c r="H26" i="50"/>
  <c r="G26" i="50"/>
  <c r="F26" i="50"/>
  <c r="E26" i="50"/>
  <c r="D26" i="50"/>
  <c r="C26" i="50"/>
  <c r="D25" i="49"/>
  <c r="E25" i="49"/>
  <c r="F25" i="49"/>
  <c r="G25" i="49"/>
  <c r="H25" i="49"/>
  <c r="I25" i="49"/>
  <c r="J25" i="49"/>
  <c r="K25" i="49"/>
  <c r="L25" i="49"/>
  <c r="M25" i="49"/>
  <c r="N25" i="49"/>
  <c r="O25" i="49"/>
  <c r="P25" i="49"/>
  <c r="Q25" i="49"/>
  <c r="R25" i="49"/>
  <c r="S25" i="49"/>
  <c r="T25" i="49"/>
  <c r="U25" i="49"/>
  <c r="V25" i="49"/>
  <c r="W25" i="49"/>
  <c r="C25" i="49"/>
  <c r="W24" i="49"/>
  <c r="W23" i="49"/>
  <c r="W22" i="49"/>
  <c r="W21" i="49"/>
  <c r="W20" i="49"/>
  <c r="W19" i="49"/>
  <c r="W18" i="49"/>
  <c r="W17" i="49"/>
  <c r="W16" i="49"/>
  <c r="W15" i="49"/>
  <c r="W14" i="49"/>
  <c r="W13" i="49"/>
  <c r="W12" i="49"/>
  <c r="W11" i="49"/>
  <c r="W10" i="49"/>
  <c r="W9" i="49"/>
  <c r="W8" i="49"/>
  <c r="W7" i="49"/>
  <c r="W6" i="49"/>
  <c r="W5" i="49"/>
  <c r="A1" i="47"/>
  <c r="A1" i="46"/>
  <c r="A2" i="48"/>
  <c r="A2" i="45"/>
  <c r="AA25" i="48"/>
  <c r="AB25" i="48"/>
  <c r="AC25" i="48"/>
  <c r="X25" i="48"/>
  <c r="AE25" i="48"/>
  <c r="AD25" i="48"/>
  <c r="Z25" i="48"/>
  <c r="Y25" i="48"/>
  <c r="W25" i="48"/>
  <c r="V25" i="48"/>
  <c r="U25" i="48"/>
  <c r="T25" i="48"/>
  <c r="S25" i="48"/>
  <c r="R25" i="48"/>
  <c r="Q25" i="48"/>
  <c r="P25" i="48"/>
  <c r="O25" i="48"/>
  <c r="N25" i="48"/>
  <c r="M25" i="48"/>
  <c r="L25" i="48"/>
  <c r="K25" i="48"/>
  <c r="J25" i="48"/>
  <c r="I25" i="48"/>
  <c r="H25" i="48"/>
  <c r="G25" i="48"/>
  <c r="F25" i="48"/>
  <c r="E25" i="48"/>
  <c r="D25" i="48"/>
  <c r="C25" i="48"/>
  <c r="AE24" i="48"/>
  <c r="AD24" i="48"/>
  <c r="AE23" i="48"/>
  <c r="AD23" i="48"/>
  <c r="AE22" i="48"/>
  <c r="AD22" i="48"/>
  <c r="AE21" i="48"/>
  <c r="AD21" i="48"/>
  <c r="AE20" i="48"/>
  <c r="AD20" i="48"/>
  <c r="AE19" i="48"/>
  <c r="AD19" i="48"/>
  <c r="AE18" i="48"/>
  <c r="AD18" i="48"/>
  <c r="AE17" i="48"/>
  <c r="AD17" i="48"/>
  <c r="AE16" i="48"/>
  <c r="AD16" i="48"/>
  <c r="AE15" i="48"/>
  <c r="AD15" i="48"/>
  <c r="AE14" i="48"/>
  <c r="AD14" i="48"/>
  <c r="AE13" i="48"/>
  <c r="AD13" i="48"/>
  <c r="AE12" i="48"/>
  <c r="AD12" i="48"/>
  <c r="AE11" i="48"/>
  <c r="AD11" i="48"/>
  <c r="AE10" i="48"/>
  <c r="AD10" i="48"/>
  <c r="AE9" i="48"/>
  <c r="AD9" i="48"/>
  <c r="AE8" i="48"/>
  <c r="AD8" i="48"/>
  <c r="AE7" i="48"/>
  <c r="AD7" i="48"/>
  <c r="AE6" i="48"/>
  <c r="AD6" i="48"/>
  <c r="AE5" i="48"/>
  <c r="AD5" i="48"/>
  <c r="X24" i="47"/>
  <c r="W24" i="47"/>
  <c r="V24" i="47"/>
  <c r="U24" i="47"/>
  <c r="T24" i="47"/>
  <c r="S24" i="47"/>
  <c r="R24" i="47"/>
  <c r="Q24" i="47"/>
  <c r="P24" i="47"/>
  <c r="O24" i="47"/>
  <c r="N24" i="47"/>
  <c r="M24" i="47"/>
  <c r="L24" i="47"/>
  <c r="K24" i="47"/>
  <c r="J24" i="47"/>
  <c r="I24" i="47"/>
  <c r="H24" i="47"/>
  <c r="G24" i="47"/>
  <c r="F24" i="47"/>
  <c r="E24" i="47"/>
  <c r="D24" i="47"/>
  <c r="C24" i="47"/>
  <c r="X24" i="46"/>
  <c r="W24" i="46"/>
  <c r="V24" i="46"/>
  <c r="U24" i="46"/>
  <c r="T24" i="46"/>
  <c r="S24" i="46"/>
  <c r="R24" i="46"/>
  <c r="Q24" i="46"/>
  <c r="P24" i="46"/>
  <c r="O24" i="46"/>
  <c r="N24" i="46"/>
  <c r="M24" i="46"/>
  <c r="L24" i="46"/>
  <c r="K24" i="46"/>
  <c r="J24" i="46"/>
  <c r="I24" i="46"/>
  <c r="H24" i="46"/>
  <c r="G24" i="46"/>
  <c r="F24" i="46"/>
  <c r="E24" i="46"/>
  <c r="D24" i="46"/>
  <c r="C24" i="46"/>
  <c r="AA25" i="45"/>
  <c r="AB25" i="45"/>
  <c r="AC25" i="45"/>
  <c r="X25" i="45"/>
  <c r="AE25" i="45"/>
  <c r="AD25" i="45"/>
  <c r="Z25" i="45"/>
  <c r="Y25" i="45"/>
  <c r="W25" i="45"/>
  <c r="V25" i="45"/>
  <c r="U25" i="45"/>
  <c r="T25" i="45"/>
  <c r="S25" i="45"/>
  <c r="R25" i="45"/>
  <c r="Q25" i="45"/>
  <c r="P25" i="45"/>
  <c r="O25" i="45"/>
  <c r="N25" i="45"/>
  <c r="M25" i="45"/>
  <c r="L25" i="45"/>
  <c r="K25" i="45"/>
  <c r="J25" i="45"/>
  <c r="I25" i="45"/>
  <c r="H25" i="45"/>
  <c r="G25" i="45"/>
  <c r="F25" i="45"/>
  <c r="E25" i="45"/>
  <c r="D25" i="45"/>
  <c r="C25" i="45"/>
  <c r="AE24" i="45"/>
  <c r="AD24" i="45"/>
  <c r="AE23" i="45"/>
  <c r="AD23" i="45"/>
  <c r="AE22" i="45"/>
  <c r="AD22" i="45"/>
  <c r="AE21" i="45"/>
  <c r="AD21" i="45"/>
  <c r="AE20" i="45"/>
  <c r="AD20" i="45"/>
  <c r="AE19" i="45"/>
  <c r="AD19" i="45"/>
  <c r="AE18" i="45"/>
  <c r="AD18" i="45"/>
  <c r="AE17" i="45"/>
  <c r="AD17" i="45"/>
  <c r="AE16" i="45"/>
  <c r="AD16" i="45"/>
  <c r="AE15" i="45"/>
  <c r="AD15" i="45"/>
  <c r="AE14" i="45"/>
  <c r="AD14" i="45"/>
  <c r="AE13" i="45"/>
  <c r="AD13" i="45"/>
  <c r="AE12" i="45"/>
  <c r="AD12" i="45"/>
  <c r="AE11" i="45"/>
  <c r="AD11" i="45"/>
  <c r="AE10" i="45"/>
  <c r="AD10" i="45"/>
  <c r="AE9" i="45"/>
  <c r="AD9" i="45"/>
  <c r="AE8" i="45"/>
  <c r="AD8" i="45"/>
  <c r="AE7" i="45"/>
  <c r="AD7" i="45"/>
  <c r="AE6" i="45"/>
  <c r="AD6" i="45"/>
  <c r="AE5" i="45"/>
  <c r="AD5" i="4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5" i="25"/>
  <c r="C5" i="24"/>
  <c r="D5" i="24"/>
  <c r="E5" i="24"/>
  <c r="F5" i="24"/>
  <c r="G5" i="24"/>
  <c r="H5" i="24"/>
  <c r="I5" i="24"/>
  <c r="J5" i="24"/>
  <c r="K5" i="24"/>
  <c r="L5" i="24"/>
  <c r="M5" i="24"/>
  <c r="C6" i="24"/>
  <c r="D6" i="24"/>
  <c r="E6" i="24"/>
  <c r="F6" i="24"/>
  <c r="G6" i="24"/>
  <c r="H6" i="24"/>
  <c r="I6" i="24"/>
  <c r="J6" i="24"/>
  <c r="K6" i="24"/>
  <c r="L6" i="24"/>
  <c r="M6" i="24"/>
  <c r="C7" i="24"/>
  <c r="D7" i="24"/>
  <c r="E7" i="24"/>
  <c r="F7" i="24"/>
  <c r="G7" i="24"/>
  <c r="H7" i="24"/>
  <c r="I7" i="24"/>
  <c r="J7" i="24"/>
  <c r="K7" i="24"/>
  <c r="L7" i="24"/>
  <c r="M7" i="24"/>
  <c r="C8" i="24"/>
  <c r="D8" i="24"/>
  <c r="E8" i="24"/>
  <c r="F8" i="24"/>
  <c r="G8" i="24"/>
  <c r="H8" i="24"/>
  <c r="I8" i="24"/>
  <c r="J8" i="24"/>
  <c r="K8" i="24"/>
  <c r="L8" i="24"/>
  <c r="M8" i="24"/>
  <c r="C9" i="24"/>
  <c r="D9" i="24"/>
  <c r="E9" i="24"/>
  <c r="F9" i="24"/>
  <c r="G9" i="24"/>
  <c r="H9" i="24"/>
  <c r="I9" i="24"/>
  <c r="J9" i="24"/>
  <c r="K9" i="24"/>
  <c r="L9" i="24"/>
  <c r="M9" i="24"/>
  <c r="C10" i="24"/>
  <c r="D10" i="24"/>
  <c r="E10" i="24"/>
  <c r="F10" i="24"/>
  <c r="G10" i="24"/>
  <c r="H10" i="24"/>
  <c r="I10" i="24"/>
  <c r="J10" i="24"/>
  <c r="K10" i="24"/>
  <c r="L10" i="24"/>
  <c r="M10" i="24"/>
  <c r="C11" i="24"/>
  <c r="D11" i="24"/>
  <c r="E11" i="24"/>
  <c r="F11" i="24"/>
  <c r="G11" i="24"/>
  <c r="H11" i="24"/>
  <c r="I11" i="24"/>
  <c r="J11" i="24"/>
  <c r="K11" i="24"/>
  <c r="L11" i="24"/>
  <c r="M11" i="24"/>
  <c r="C12" i="24"/>
  <c r="D12" i="24"/>
  <c r="E12" i="24"/>
  <c r="F12" i="24"/>
  <c r="G12" i="24"/>
  <c r="H12" i="24"/>
  <c r="I12" i="24"/>
  <c r="J12" i="24"/>
  <c r="K12" i="24"/>
  <c r="L12" i="24"/>
  <c r="M12" i="24"/>
  <c r="C13" i="24"/>
  <c r="D13" i="24"/>
  <c r="E13" i="24"/>
  <c r="F13" i="24"/>
  <c r="G13" i="24"/>
  <c r="H13" i="24"/>
  <c r="I13" i="24"/>
  <c r="J13" i="24"/>
  <c r="K13" i="24"/>
  <c r="L13" i="24"/>
  <c r="M13" i="24"/>
  <c r="C14" i="24"/>
  <c r="D14" i="24"/>
  <c r="E14" i="24"/>
  <c r="F14" i="24"/>
  <c r="G14" i="24"/>
  <c r="H14" i="24"/>
  <c r="I14" i="24"/>
  <c r="J14" i="24"/>
  <c r="K14" i="24"/>
  <c r="L14" i="24"/>
  <c r="M14" i="24"/>
  <c r="C15" i="24"/>
  <c r="D15" i="24"/>
  <c r="E15" i="24"/>
  <c r="F15" i="24"/>
  <c r="G15" i="24"/>
  <c r="H15" i="24"/>
  <c r="I15" i="24"/>
  <c r="J15" i="24"/>
  <c r="K15" i="24"/>
  <c r="L15" i="24"/>
  <c r="M15" i="24"/>
  <c r="C16" i="24"/>
  <c r="D16" i="24"/>
  <c r="E16" i="24"/>
  <c r="F16" i="24"/>
  <c r="G16" i="24"/>
  <c r="H16" i="24"/>
  <c r="I16" i="24"/>
  <c r="J16" i="24"/>
  <c r="K16" i="24"/>
  <c r="L16" i="24"/>
  <c r="M16" i="24"/>
  <c r="C17" i="24"/>
  <c r="D17" i="24"/>
  <c r="E17" i="24"/>
  <c r="F17" i="24"/>
  <c r="G17" i="24"/>
  <c r="H17" i="24"/>
  <c r="I17" i="24"/>
  <c r="J17" i="24"/>
  <c r="K17" i="24"/>
  <c r="L17" i="24"/>
  <c r="M17" i="24"/>
  <c r="C18" i="24"/>
  <c r="D18" i="24"/>
  <c r="E18" i="24"/>
  <c r="F18" i="24"/>
  <c r="G18" i="24"/>
  <c r="H18" i="24"/>
  <c r="I18" i="24"/>
  <c r="J18" i="24"/>
  <c r="K18" i="24"/>
  <c r="L18" i="24"/>
  <c r="M18" i="24"/>
  <c r="C19" i="24"/>
  <c r="D19" i="24"/>
  <c r="E19" i="24"/>
  <c r="F19" i="24"/>
  <c r="G19" i="24"/>
  <c r="H19" i="24"/>
  <c r="I19" i="24"/>
  <c r="J19" i="24"/>
  <c r="K19" i="24"/>
  <c r="L19" i="24"/>
  <c r="M19" i="24"/>
  <c r="C20" i="24"/>
  <c r="D20" i="24"/>
  <c r="E20" i="24"/>
  <c r="F20" i="24"/>
  <c r="G20" i="24"/>
  <c r="H20" i="24"/>
  <c r="I20" i="24"/>
  <c r="J20" i="24"/>
  <c r="K20" i="24"/>
  <c r="L20" i="24"/>
  <c r="M20" i="24"/>
  <c r="C21" i="24"/>
  <c r="D21" i="24"/>
  <c r="E21" i="24"/>
  <c r="F21" i="24"/>
  <c r="G21" i="24"/>
  <c r="H21" i="24"/>
  <c r="I21" i="24"/>
  <c r="J21" i="24"/>
  <c r="K21" i="24"/>
  <c r="L21" i="24"/>
  <c r="M21" i="24"/>
  <c r="C22" i="24"/>
  <c r="D22" i="24"/>
  <c r="E22" i="24"/>
  <c r="F22" i="24"/>
  <c r="G22" i="24"/>
  <c r="H22" i="24"/>
  <c r="I22" i="24"/>
  <c r="J22" i="24"/>
  <c r="K22" i="24"/>
  <c r="L22" i="24"/>
  <c r="M22" i="24"/>
  <c r="C23" i="24"/>
  <c r="D23" i="24"/>
  <c r="E23" i="24"/>
  <c r="F23" i="24"/>
  <c r="G23" i="24"/>
  <c r="H23" i="24"/>
  <c r="I23" i="24"/>
  <c r="J23" i="24"/>
  <c r="K23" i="24"/>
  <c r="L23" i="24"/>
  <c r="M23" i="24"/>
  <c r="C24" i="24"/>
  <c r="D24" i="24"/>
  <c r="E24" i="24"/>
  <c r="F24" i="24"/>
  <c r="G24" i="24"/>
  <c r="H24" i="24"/>
  <c r="I24" i="24"/>
  <c r="J24" i="24"/>
  <c r="K24" i="24"/>
  <c r="L24" i="24"/>
  <c r="M24" i="24"/>
  <c r="M25" i="24"/>
  <c r="C5" i="23"/>
  <c r="D5" i="23"/>
  <c r="E5" i="23"/>
  <c r="F5" i="23"/>
  <c r="G5" i="23"/>
  <c r="H5" i="23"/>
  <c r="I5" i="23"/>
  <c r="J5" i="23"/>
  <c r="K5" i="23"/>
  <c r="L5" i="23"/>
  <c r="C6" i="23"/>
  <c r="D6" i="23"/>
  <c r="E6" i="23"/>
  <c r="F6" i="23"/>
  <c r="G6" i="23"/>
  <c r="H6" i="23"/>
  <c r="I6" i="23"/>
  <c r="J6" i="23"/>
  <c r="K6" i="23"/>
  <c r="L6" i="23"/>
  <c r="C7" i="23"/>
  <c r="D7" i="23"/>
  <c r="E7" i="23"/>
  <c r="F7" i="23"/>
  <c r="G7" i="23"/>
  <c r="H7" i="23"/>
  <c r="I7" i="23"/>
  <c r="J7" i="23"/>
  <c r="K7" i="23"/>
  <c r="L7" i="23"/>
  <c r="C8" i="23"/>
  <c r="D8" i="23"/>
  <c r="E8" i="23"/>
  <c r="F8" i="23"/>
  <c r="G8" i="23"/>
  <c r="H8" i="23"/>
  <c r="I8" i="23"/>
  <c r="J8" i="23"/>
  <c r="K8" i="23"/>
  <c r="L8" i="23"/>
  <c r="C9" i="23"/>
  <c r="D9" i="23"/>
  <c r="E9" i="23"/>
  <c r="F9" i="23"/>
  <c r="G9" i="23"/>
  <c r="H9" i="23"/>
  <c r="I9" i="23"/>
  <c r="J9" i="23"/>
  <c r="K9" i="23"/>
  <c r="L9" i="23"/>
  <c r="C10" i="23"/>
  <c r="D10" i="23"/>
  <c r="E10" i="23"/>
  <c r="F10" i="23"/>
  <c r="G10" i="23"/>
  <c r="H10" i="23"/>
  <c r="I10" i="23"/>
  <c r="J10" i="23"/>
  <c r="K10" i="23"/>
  <c r="L10" i="23"/>
  <c r="C11" i="23"/>
  <c r="D11" i="23"/>
  <c r="E11" i="23"/>
  <c r="F11" i="23"/>
  <c r="G11" i="23"/>
  <c r="H11" i="23"/>
  <c r="I11" i="23"/>
  <c r="J11" i="23"/>
  <c r="K11" i="23"/>
  <c r="L11" i="23"/>
  <c r="C12" i="23"/>
  <c r="D12" i="23"/>
  <c r="E12" i="23"/>
  <c r="F12" i="23"/>
  <c r="G12" i="23"/>
  <c r="H12" i="23"/>
  <c r="I12" i="23"/>
  <c r="J12" i="23"/>
  <c r="K12" i="23"/>
  <c r="L12" i="23"/>
  <c r="C13" i="23"/>
  <c r="D13" i="23"/>
  <c r="E13" i="23"/>
  <c r="F13" i="23"/>
  <c r="G13" i="23"/>
  <c r="H13" i="23"/>
  <c r="I13" i="23"/>
  <c r="J13" i="23"/>
  <c r="K13" i="23"/>
  <c r="L13" i="23"/>
  <c r="C14" i="23"/>
  <c r="D14" i="23"/>
  <c r="E14" i="23"/>
  <c r="F14" i="23"/>
  <c r="G14" i="23"/>
  <c r="H14" i="23"/>
  <c r="I14" i="23"/>
  <c r="J14" i="23"/>
  <c r="K14" i="23"/>
  <c r="L14" i="23"/>
  <c r="C15" i="23"/>
  <c r="D15" i="23"/>
  <c r="E15" i="23"/>
  <c r="F15" i="23"/>
  <c r="G15" i="23"/>
  <c r="H15" i="23"/>
  <c r="I15" i="23"/>
  <c r="J15" i="23"/>
  <c r="K15" i="23"/>
  <c r="L15" i="23"/>
  <c r="C16" i="23"/>
  <c r="D16" i="23"/>
  <c r="E16" i="23"/>
  <c r="F16" i="23"/>
  <c r="G16" i="23"/>
  <c r="H16" i="23"/>
  <c r="I16" i="23"/>
  <c r="J16" i="23"/>
  <c r="K16" i="23"/>
  <c r="L16" i="23"/>
  <c r="C17" i="23"/>
  <c r="D17" i="23"/>
  <c r="E17" i="23"/>
  <c r="F17" i="23"/>
  <c r="G17" i="23"/>
  <c r="H17" i="23"/>
  <c r="I17" i="23"/>
  <c r="J17" i="23"/>
  <c r="K17" i="23"/>
  <c r="L17" i="23"/>
  <c r="C18" i="23"/>
  <c r="D18" i="23"/>
  <c r="E18" i="23"/>
  <c r="F18" i="23"/>
  <c r="G18" i="23"/>
  <c r="H18" i="23"/>
  <c r="I18" i="23"/>
  <c r="J18" i="23"/>
  <c r="K18" i="23"/>
  <c r="L18" i="23"/>
  <c r="C19" i="23"/>
  <c r="D19" i="23"/>
  <c r="E19" i="23"/>
  <c r="F19" i="23"/>
  <c r="G19" i="23"/>
  <c r="H19" i="23"/>
  <c r="I19" i="23"/>
  <c r="J19" i="23"/>
  <c r="K19" i="23"/>
  <c r="L19" i="23"/>
  <c r="C20" i="23"/>
  <c r="D20" i="23"/>
  <c r="E20" i="23"/>
  <c r="F20" i="23"/>
  <c r="G20" i="23"/>
  <c r="H20" i="23"/>
  <c r="I20" i="23"/>
  <c r="J20" i="23"/>
  <c r="K20" i="23"/>
  <c r="L20" i="23"/>
  <c r="C21" i="23"/>
  <c r="D21" i="23"/>
  <c r="E21" i="23"/>
  <c r="F21" i="23"/>
  <c r="G21" i="23"/>
  <c r="H21" i="23"/>
  <c r="I21" i="23"/>
  <c r="J21" i="23"/>
  <c r="K21" i="23"/>
  <c r="L21" i="23"/>
  <c r="C22" i="23"/>
  <c r="D22" i="23"/>
  <c r="E22" i="23"/>
  <c r="F22" i="23"/>
  <c r="G22" i="23"/>
  <c r="H22" i="23"/>
  <c r="I22" i="23"/>
  <c r="J22" i="23"/>
  <c r="K22" i="23"/>
  <c r="L22" i="23"/>
  <c r="C23" i="23"/>
  <c r="D23" i="23"/>
  <c r="E23" i="23"/>
  <c r="F23" i="23"/>
  <c r="G23" i="23"/>
  <c r="H23" i="23"/>
  <c r="I23" i="23"/>
  <c r="J23" i="23"/>
  <c r="K23" i="23"/>
  <c r="L23" i="23"/>
  <c r="C24" i="23"/>
  <c r="D24" i="23"/>
  <c r="E24" i="23"/>
  <c r="F24" i="23"/>
  <c r="G24" i="23"/>
  <c r="H24" i="23"/>
  <c r="I24" i="23"/>
  <c r="J24" i="23"/>
  <c r="K24" i="23"/>
  <c r="L24" i="23"/>
  <c r="M5" i="23"/>
  <c r="N26" i="35"/>
  <c r="M26" i="35"/>
  <c r="L26" i="35"/>
  <c r="K26" i="35"/>
  <c r="J26" i="35"/>
  <c r="I26" i="35"/>
  <c r="H26" i="35"/>
  <c r="G26" i="35"/>
  <c r="F26" i="35"/>
  <c r="E26" i="35"/>
  <c r="D26" i="35"/>
  <c r="C26" i="35"/>
  <c r="B26" i="35"/>
  <c r="U825" i="31"/>
  <c r="T825" i="31"/>
  <c r="S825" i="31"/>
  <c r="R825" i="31"/>
  <c r="Q825" i="31"/>
  <c r="P825" i="31"/>
  <c r="O825" i="31"/>
  <c r="N825" i="31"/>
  <c r="M825" i="31"/>
  <c r="L825" i="31"/>
  <c r="K825" i="31"/>
  <c r="J825" i="31"/>
  <c r="I825" i="31"/>
  <c r="H825" i="31"/>
  <c r="G825" i="31"/>
  <c r="F825" i="31"/>
  <c r="E825" i="31"/>
  <c r="D825" i="31"/>
  <c r="U824" i="31"/>
  <c r="T824" i="31"/>
  <c r="S824" i="31"/>
  <c r="R824" i="31"/>
  <c r="Q824" i="31"/>
  <c r="P824" i="31"/>
  <c r="O824" i="31"/>
  <c r="N824" i="31"/>
  <c r="M824" i="31"/>
  <c r="L824" i="31"/>
  <c r="K824" i="31"/>
  <c r="J824" i="31"/>
  <c r="I824" i="31"/>
  <c r="H824" i="31"/>
  <c r="G824" i="31"/>
  <c r="F824" i="31"/>
  <c r="E824" i="31"/>
  <c r="D824" i="31"/>
  <c r="U823" i="31"/>
  <c r="T823" i="31"/>
  <c r="S823" i="31"/>
  <c r="R823" i="31"/>
  <c r="Q823" i="31"/>
  <c r="P823" i="31"/>
  <c r="O823" i="31"/>
  <c r="N823" i="31"/>
  <c r="M823" i="31"/>
  <c r="L823" i="31"/>
  <c r="K823" i="31"/>
  <c r="J823" i="31"/>
  <c r="I823" i="31"/>
  <c r="H823" i="31"/>
  <c r="G823" i="31"/>
  <c r="F823" i="31"/>
  <c r="E823" i="31"/>
  <c r="D823" i="31"/>
  <c r="U822" i="31"/>
  <c r="T822" i="31"/>
  <c r="S822" i="31"/>
  <c r="R822" i="31"/>
  <c r="Q822" i="31"/>
  <c r="P822" i="31"/>
  <c r="O822" i="31"/>
  <c r="N822" i="31"/>
  <c r="M822" i="31"/>
  <c r="L822" i="31"/>
  <c r="K822" i="31"/>
  <c r="J822" i="31"/>
  <c r="I822" i="31"/>
  <c r="H822" i="31"/>
  <c r="G822" i="31"/>
  <c r="F822" i="31"/>
  <c r="E822" i="31"/>
  <c r="D822" i="31"/>
  <c r="U821" i="31"/>
  <c r="T821" i="31"/>
  <c r="S821" i="31"/>
  <c r="R821" i="31"/>
  <c r="Q821" i="31"/>
  <c r="P821" i="31"/>
  <c r="O821" i="31"/>
  <c r="N821" i="31"/>
  <c r="M821" i="31"/>
  <c r="L821" i="31"/>
  <c r="K821" i="31"/>
  <c r="J821" i="31"/>
  <c r="I821" i="31"/>
  <c r="H821" i="31"/>
  <c r="G821" i="31"/>
  <c r="F821" i="31"/>
  <c r="E821" i="31"/>
  <c r="D821" i="31"/>
  <c r="U820" i="31"/>
  <c r="T820" i="31"/>
  <c r="S820" i="31"/>
  <c r="R820" i="31"/>
  <c r="Q820" i="31"/>
  <c r="P820" i="31"/>
  <c r="O820" i="31"/>
  <c r="N820" i="31"/>
  <c r="M820" i="31"/>
  <c r="L820" i="31"/>
  <c r="K820" i="31"/>
  <c r="J820" i="31"/>
  <c r="I820" i="31"/>
  <c r="H820" i="31"/>
  <c r="G820" i="31"/>
  <c r="F820" i="31"/>
  <c r="E820" i="31"/>
  <c r="D820" i="31"/>
  <c r="U819" i="31"/>
  <c r="T819" i="31"/>
  <c r="S819" i="31"/>
  <c r="R819" i="31"/>
  <c r="Q819" i="31"/>
  <c r="P819" i="31"/>
  <c r="O819" i="31"/>
  <c r="N819" i="31"/>
  <c r="M819" i="31"/>
  <c r="L819" i="31"/>
  <c r="K819" i="31"/>
  <c r="J819" i="31"/>
  <c r="I819" i="31"/>
  <c r="H819" i="31"/>
  <c r="G819" i="31"/>
  <c r="F819" i="31"/>
  <c r="E819" i="31"/>
  <c r="D819" i="31"/>
  <c r="U818" i="31"/>
  <c r="T818" i="31"/>
  <c r="S818" i="31"/>
  <c r="R818" i="31"/>
  <c r="Q818" i="31"/>
  <c r="P818" i="31"/>
  <c r="O818" i="31"/>
  <c r="N818" i="31"/>
  <c r="M818" i="31"/>
  <c r="L818" i="31"/>
  <c r="K818" i="31"/>
  <c r="J818" i="31"/>
  <c r="I818" i="31"/>
  <c r="H818" i="31"/>
  <c r="G818" i="31"/>
  <c r="F818" i="31"/>
  <c r="E818" i="31"/>
  <c r="D818" i="31"/>
  <c r="U817" i="31"/>
  <c r="T817" i="31"/>
  <c r="S817" i="31"/>
  <c r="R817" i="31"/>
  <c r="Q817" i="31"/>
  <c r="P817" i="31"/>
  <c r="O817" i="31"/>
  <c r="N817" i="31"/>
  <c r="M817" i="31"/>
  <c r="L817" i="31"/>
  <c r="K817" i="31"/>
  <c r="J817" i="31"/>
  <c r="I817" i="31"/>
  <c r="H817" i="31"/>
  <c r="G817" i="31"/>
  <c r="F817" i="31"/>
  <c r="E817" i="31"/>
  <c r="D817" i="31"/>
  <c r="U816" i="31"/>
  <c r="T816" i="31"/>
  <c r="S816" i="31"/>
  <c r="R816" i="31"/>
  <c r="Q816" i="31"/>
  <c r="P816" i="31"/>
  <c r="O816" i="31"/>
  <c r="N816" i="31"/>
  <c r="M816" i="31"/>
  <c r="L816" i="31"/>
  <c r="K816" i="31"/>
  <c r="J816" i="31"/>
  <c r="I816" i="31"/>
  <c r="H816" i="31"/>
  <c r="G816" i="31"/>
  <c r="F816" i="31"/>
  <c r="E816" i="31"/>
  <c r="D816" i="31"/>
  <c r="U815" i="31"/>
  <c r="T815" i="31"/>
  <c r="S815" i="31"/>
  <c r="R815" i="31"/>
  <c r="Q815" i="31"/>
  <c r="P815" i="31"/>
  <c r="O815" i="31"/>
  <c r="N815" i="31"/>
  <c r="M815" i="31"/>
  <c r="L815" i="31"/>
  <c r="K815" i="31"/>
  <c r="J815" i="31"/>
  <c r="I815" i="31"/>
  <c r="H815" i="31"/>
  <c r="G815" i="31"/>
  <c r="F815" i="31"/>
  <c r="E815" i="31"/>
  <c r="D815" i="31"/>
  <c r="U814" i="31"/>
  <c r="T814" i="31"/>
  <c r="S814" i="31"/>
  <c r="R814" i="31"/>
  <c r="Q814" i="31"/>
  <c r="P814" i="31"/>
  <c r="O814" i="31"/>
  <c r="N814" i="31"/>
  <c r="M814" i="31"/>
  <c r="L814" i="31"/>
  <c r="K814" i="31"/>
  <c r="J814" i="31"/>
  <c r="I814" i="31"/>
  <c r="H814" i="31"/>
  <c r="G814" i="31"/>
  <c r="F814" i="31"/>
  <c r="E814" i="31"/>
  <c r="D814" i="31"/>
  <c r="U813" i="31"/>
  <c r="T813" i="31"/>
  <c r="S813" i="31"/>
  <c r="R813" i="31"/>
  <c r="Q813" i="31"/>
  <c r="P813" i="31"/>
  <c r="O813" i="31"/>
  <c r="N813" i="31"/>
  <c r="M813" i="31"/>
  <c r="L813" i="31"/>
  <c r="K813" i="31"/>
  <c r="J813" i="31"/>
  <c r="I813" i="31"/>
  <c r="H813" i="31"/>
  <c r="G813" i="31"/>
  <c r="F813" i="31"/>
  <c r="E813" i="31"/>
  <c r="D813" i="31"/>
  <c r="U812" i="31"/>
  <c r="T812" i="31"/>
  <c r="S812" i="31"/>
  <c r="R812" i="31"/>
  <c r="Q812" i="31"/>
  <c r="P812" i="31"/>
  <c r="O812" i="31"/>
  <c r="N812" i="31"/>
  <c r="M812" i="31"/>
  <c r="L812" i="31"/>
  <c r="K812" i="31"/>
  <c r="J812" i="31"/>
  <c r="I812" i="31"/>
  <c r="H812" i="31"/>
  <c r="G812" i="31"/>
  <c r="F812" i="31"/>
  <c r="E812" i="31"/>
  <c r="D812" i="31"/>
  <c r="U811" i="31"/>
  <c r="T811" i="31"/>
  <c r="S811" i="31"/>
  <c r="R811" i="31"/>
  <c r="Q811" i="31"/>
  <c r="P811" i="31"/>
  <c r="O811" i="31"/>
  <c r="N811" i="31"/>
  <c r="M811" i="31"/>
  <c r="L811" i="31"/>
  <c r="K811" i="31"/>
  <c r="J811" i="31"/>
  <c r="I811" i="31"/>
  <c r="H811" i="31"/>
  <c r="G811" i="31"/>
  <c r="F811" i="31"/>
  <c r="E811" i="31"/>
  <c r="D811" i="31"/>
  <c r="U810" i="31"/>
  <c r="T810" i="31"/>
  <c r="S810" i="31"/>
  <c r="R810" i="31"/>
  <c r="Q810" i="31"/>
  <c r="P810" i="31"/>
  <c r="O810" i="31"/>
  <c r="N810" i="31"/>
  <c r="M810" i="31"/>
  <c r="L810" i="31"/>
  <c r="K810" i="31"/>
  <c r="J810" i="31"/>
  <c r="I810" i="31"/>
  <c r="H810" i="31"/>
  <c r="G810" i="31"/>
  <c r="F810" i="31"/>
  <c r="E810" i="31"/>
  <c r="D810" i="31"/>
  <c r="U809" i="31"/>
  <c r="T809" i="31"/>
  <c r="S809" i="31"/>
  <c r="R809" i="31"/>
  <c r="Q809" i="31"/>
  <c r="P809" i="31"/>
  <c r="O809" i="31"/>
  <c r="N809" i="31"/>
  <c r="M809" i="31"/>
  <c r="L809" i="31"/>
  <c r="K809" i="31"/>
  <c r="J809" i="31"/>
  <c r="I809" i="31"/>
  <c r="H809" i="31"/>
  <c r="G809" i="31"/>
  <c r="F809" i="31"/>
  <c r="E809" i="31"/>
  <c r="D809" i="31"/>
  <c r="U808" i="31"/>
  <c r="T808" i="31"/>
  <c r="S808" i="31"/>
  <c r="R808" i="31"/>
  <c r="Q808" i="31"/>
  <c r="P808" i="31"/>
  <c r="O808" i="31"/>
  <c r="N808" i="31"/>
  <c r="M808" i="31"/>
  <c r="L808" i="31"/>
  <c r="K808" i="31"/>
  <c r="J808" i="31"/>
  <c r="I808" i="31"/>
  <c r="H808" i="31"/>
  <c r="G808" i="31"/>
  <c r="F808" i="31"/>
  <c r="E808" i="31"/>
  <c r="D808" i="31"/>
  <c r="U807" i="31"/>
  <c r="T807" i="31"/>
  <c r="S807" i="31"/>
  <c r="R807" i="31"/>
  <c r="Q807" i="31"/>
  <c r="P807" i="31"/>
  <c r="O807" i="31"/>
  <c r="N807" i="31"/>
  <c r="M807" i="31"/>
  <c r="L807" i="31"/>
  <c r="K807" i="31"/>
  <c r="J807" i="31"/>
  <c r="I807" i="31"/>
  <c r="H807" i="31"/>
  <c r="G807" i="31"/>
  <c r="F807" i="31"/>
  <c r="E807" i="31"/>
  <c r="D807" i="31"/>
  <c r="U806" i="31"/>
  <c r="T806" i="31"/>
  <c r="S806" i="31"/>
  <c r="R806" i="31"/>
  <c r="Q806" i="31"/>
  <c r="P806" i="31"/>
  <c r="O806" i="31"/>
  <c r="N806" i="31"/>
  <c r="M806" i="31"/>
  <c r="L806" i="31"/>
  <c r="K806" i="31"/>
  <c r="J806" i="31"/>
  <c r="I806" i="31"/>
  <c r="H806" i="31"/>
  <c r="G806" i="31"/>
  <c r="F806" i="31"/>
  <c r="E806" i="31"/>
  <c r="D806" i="31"/>
  <c r="U735" i="31"/>
  <c r="T735" i="31"/>
  <c r="S735" i="31"/>
  <c r="R735" i="31"/>
  <c r="Q735" i="31"/>
  <c r="P735" i="31"/>
  <c r="O735" i="31"/>
  <c r="N735" i="31"/>
  <c r="M735" i="31"/>
  <c r="L735" i="31"/>
  <c r="K735" i="31"/>
  <c r="J735" i="31"/>
  <c r="I735" i="31"/>
  <c r="H735" i="31"/>
  <c r="G735" i="31"/>
  <c r="F735" i="31"/>
  <c r="E735" i="31"/>
  <c r="D735" i="31"/>
  <c r="U734" i="31"/>
  <c r="T734" i="31"/>
  <c r="S734" i="31"/>
  <c r="R734" i="31"/>
  <c r="Q734" i="31"/>
  <c r="P734" i="31"/>
  <c r="O734" i="31"/>
  <c r="N734" i="31"/>
  <c r="M734" i="31"/>
  <c r="L734" i="31"/>
  <c r="K734" i="31"/>
  <c r="J734" i="31"/>
  <c r="I734" i="31"/>
  <c r="H734" i="31"/>
  <c r="G734" i="31"/>
  <c r="F734" i="31"/>
  <c r="E734" i="31"/>
  <c r="D734" i="31"/>
  <c r="U733" i="31"/>
  <c r="T733" i="31"/>
  <c r="S733" i="31"/>
  <c r="R733" i="31"/>
  <c r="Q733" i="31"/>
  <c r="P733" i="31"/>
  <c r="O733" i="31"/>
  <c r="N733" i="31"/>
  <c r="M733" i="31"/>
  <c r="L733" i="31"/>
  <c r="K733" i="31"/>
  <c r="J733" i="31"/>
  <c r="I733" i="31"/>
  <c r="H733" i="31"/>
  <c r="G733" i="31"/>
  <c r="F733" i="31"/>
  <c r="E733" i="31"/>
  <c r="D733" i="31"/>
  <c r="U732" i="31"/>
  <c r="T732" i="31"/>
  <c r="S732" i="31"/>
  <c r="R732" i="31"/>
  <c r="Q732" i="31"/>
  <c r="P732" i="31"/>
  <c r="O732" i="31"/>
  <c r="N732" i="31"/>
  <c r="M732" i="31"/>
  <c r="L732" i="31"/>
  <c r="K732" i="31"/>
  <c r="J732" i="31"/>
  <c r="I732" i="31"/>
  <c r="H732" i="31"/>
  <c r="G732" i="31"/>
  <c r="F732" i="31"/>
  <c r="E732" i="31"/>
  <c r="D732" i="31"/>
  <c r="U731" i="31"/>
  <c r="T731" i="31"/>
  <c r="S731" i="31"/>
  <c r="R731" i="31"/>
  <c r="Q731" i="31"/>
  <c r="P731" i="31"/>
  <c r="O731" i="31"/>
  <c r="N731" i="31"/>
  <c r="M731" i="31"/>
  <c r="L731" i="31"/>
  <c r="K731" i="31"/>
  <c r="J731" i="31"/>
  <c r="I731" i="31"/>
  <c r="H731" i="31"/>
  <c r="G731" i="31"/>
  <c r="F731" i="31"/>
  <c r="E731" i="31"/>
  <c r="D731" i="31"/>
  <c r="U730" i="31"/>
  <c r="T730" i="31"/>
  <c r="S730" i="31"/>
  <c r="R730" i="31"/>
  <c r="Q730" i="31"/>
  <c r="P730" i="31"/>
  <c r="O730" i="31"/>
  <c r="N730" i="31"/>
  <c r="M730" i="31"/>
  <c r="L730" i="31"/>
  <c r="K730" i="31"/>
  <c r="J730" i="31"/>
  <c r="I730" i="31"/>
  <c r="H730" i="31"/>
  <c r="G730" i="31"/>
  <c r="F730" i="31"/>
  <c r="E730" i="31"/>
  <c r="D730" i="31"/>
  <c r="U729" i="31"/>
  <c r="T729" i="31"/>
  <c r="S729" i="31"/>
  <c r="R729" i="31"/>
  <c r="Q729" i="31"/>
  <c r="P729" i="31"/>
  <c r="O729" i="31"/>
  <c r="N729" i="31"/>
  <c r="M729" i="31"/>
  <c r="L729" i="31"/>
  <c r="K729" i="31"/>
  <c r="J729" i="31"/>
  <c r="I729" i="31"/>
  <c r="H729" i="31"/>
  <c r="G729" i="31"/>
  <c r="F729" i="31"/>
  <c r="E729" i="31"/>
  <c r="D729" i="31"/>
  <c r="U728" i="31"/>
  <c r="T728" i="31"/>
  <c r="S728" i="31"/>
  <c r="R728" i="31"/>
  <c r="Q728" i="31"/>
  <c r="P728" i="31"/>
  <c r="O728" i="31"/>
  <c r="N728" i="31"/>
  <c r="M728" i="31"/>
  <c r="L728" i="31"/>
  <c r="K728" i="31"/>
  <c r="J728" i="31"/>
  <c r="I728" i="31"/>
  <c r="H728" i="31"/>
  <c r="G728" i="31"/>
  <c r="F728" i="31"/>
  <c r="E728" i="31"/>
  <c r="D728" i="31"/>
  <c r="U727" i="31"/>
  <c r="T727" i="31"/>
  <c r="S727" i="31"/>
  <c r="R727" i="31"/>
  <c r="Q727" i="31"/>
  <c r="P727" i="31"/>
  <c r="O727" i="31"/>
  <c r="N727" i="31"/>
  <c r="M727" i="31"/>
  <c r="L727" i="31"/>
  <c r="K727" i="31"/>
  <c r="J727" i="31"/>
  <c r="I727" i="31"/>
  <c r="H727" i="31"/>
  <c r="G727" i="31"/>
  <c r="F727" i="31"/>
  <c r="E727" i="31"/>
  <c r="D727" i="31"/>
  <c r="U726" i="31"/>
  <c r="T726" i="31"/>
  <c r="S726" i="31"/>
  <c r="R726" i="31"/>
  <c r="Q726" i="31"/>
  <c r="P726" i="31"/>
  <c r="O726" i="31"/>
  <c r="N726" i="31"/>
  <c r="M726" i="31"/>
  <c r="L726" i="31"/>
  <c r="K726" i="31"/>
  <c r="J726" i="31"/>
  <c r="I726" i="31"/>
  <c r="H726" i="31"/>
  <c r="G726" i="31"/>
  <c r="F726" i="31"/>
  <c r="E726" i="31"/>
  <c r="D726" i="31"/>
  <c r="U725" i="31"/>
  <c r="T725" i="31"/>
  <c r="S725" i="31"/>
  <c r="R725" i="31"/>
  <c r="Q725" i="31"/>
  <c r="P725" i="31"/>
  <c r="O725" i="31"/>
  <c r="N725" i="31"/>
  <c r="M725" i="31"/>
  <c r="L725" i="31"/>
  <c r="K725" i="31"/>
  <c r="J725" i="31"/>
  <c r="I725" i="31"/>
  <c r="H725" i="31"/>
  <c r="G725" i="31"/>
  <c r="F725" i="31"/>
  <c r="E725" i="31"/>
  <c r="D725" i="31"/>
  <c r="U724" i="31"/>
  <c r="T724" i="31"/>
  <c r="S724" i="31"/>
  <c r="R724" i="31"/>
  <c r="Q724" i="31"/>
  <c r="P724" i="31"/>
  <c r="O724" i="31"/>
  <c r="N724" i="31"/>
  <c r="M724" i="31"/>
  <c r="L724" i="31"/>
  <c r="K724" i="31"/>
  <c r="J724" i="31"/>
  <c r="I724" i="31"/>
  <c r="H724" i="31"/>
  <c r="G724" i="31"/>
  <c r="F724" i="31"/>
  <c r="E724" i="31"/>
  <c r="D724" i="31"/>
  <c r="U723" i="31"/>
  <c r="T723" i="31"/>
  <c r="S723" i="31"/>
  <c r="R723" i="31"/>
  <c r="Q723" i="31"/>
  <c r="P723" i="31"/>
  <c r="O723" i="31"/>
  <c r="N723" i="31"/>
  <c r="M723" i="31"/>
  <c r="L723" i="31"/>
  <c r="K723" i="31"/>
  <c r="J723" i="31"/>
  <c r="I723" i="31"/>
  <c r="H723" i="31"/>
  <c r="G723" i="31"/>
  <c r="F723" i="31"/>
  <c r="E723" i="31"/>
  <c r="D723" i="31"/>
  <c r="U722" i="31"/>
  <c r="T722" i="31"/>
  <c r="S722" i="31"/>
  <c r="R722" i="31"/>
  <c r="Q722" i="31"/>
  <c r="P722" i="31"/>
  <c r="O722" i="31"/>
  <c r="N722" i="31"/>
  <c r="M722" i="31"/>
  <c r="L722" i="31"/>
  <c r="K722" i="31"/>
  <c r="J722" i="31"/>
  <c r="I722" i="31"/>
  <c r="H722" i="31"/>
  <c r="G722" i="31"/>
  <c r="F722" i="31"/>
  <c r="E722" i="31"/>
  <c r="D722" i="31"/>
  <c r="U721" i="31"/>
  <c r="T721" i="31"/>
  <c r="S721" i="31"/>
  <c r="R721" i="31"/>
  <c r="Q721" i="31"/>
  <c r="P721" i="31"/>
  <c r="O721" i="31"/>
  <c r="N721" i="31"/>
  <c r="M721" i="31"/>
  <c r="L721" i="31"/>
  <c r="K721" i="31"/>
  <c r="J721" i="31"/>
  <c r="I721" i="31"/>
  <c r="H721" i="31"/>
  <c r="G721" i="31"/>
  <c r="F721" i="31"/>
  <c r="E721" i="31"/>
  <c r="D721" i="31"/>
  <c r="U720" i="31"/>
  <c r="T720" i="31"/>
  <c r="S720" i="31"/>
  <c r="R720" i="31"/>
  <c r="Q720" i="31"/>
  <c r="P720" i="31"/>
  <c r="O720" i="31"/>
  <c r="N720" i="31"/>
  <c r="M720" i="31"/>
  <c r="L720" i="31"/>
  <c r="K720" i="31"/>
  <c r="J720" i="31"/>
  <c r="I720" i="31"/>
  <c r="H720" i="31"/>
  <c r="G720" i="31"/>
  <c r="F720" i="31"/>
  <c r="E720" i="31"/>
  <c r="D720" i="31"/>
  <c r="U719" i="31"/>
  <c r="T719" i="31"/>
  <c r="S719" i="31"/>
  <c r="R719" i="31"/>
  <c r="Q719" i="31"/>
  <c r="P719" i="31"/>
  <c r="O719" i="31"/>
  <c r="N719" i="31"/>
  <c r="M719" i="31"/>
  <c r="L719" i="31"/>
  <c r="K719" i="31"/>
  <c r="J719" i="31"/>
  <c r="I719" i="31"/>
  <c r="H719" i="31"/>
  <c r="G719" i="31"/>
  <c r="F719" i="31"/>
  <c r="E719" i="31"/>
  <c r="D719" i="31"/>
  <c r="U718" i="31"/>
  <c r="T718" i="31"/>
  <c r="S718" i="31"/>
  <c r="R718" i="31"/>
  <c r="Q718" i="31"/>
  <c r="P718" i="31"/>
  <c r="O718" i="31"/>
  <c r="N718" i="31"/>
  <c r="M718" i="31"/>
  <c r="L718" i="31"/>
  <c r="K718" i="31"/>
  <c r="J718" i="31"/>
  <c r="I718" i="31"/>
  <c r="H718" i="31"/>
  <c r="G718" i="31"/>
  <c r="F718" i="31"/>
  <c r="E718" i="31"/>
  <c r="D718" i="31"/>
  <c r="U717" i="31"/>
  <c r="T717" i="31"/>
  <c r="S717" i="31"/>
  <c r="R717" i="31"/>
  <c r="Q717" i="31"/>
  <c r="P717" i="31"/>
  <c r="O717" i="31"/>
  <c r="N717" i="31"/>
  <c r="M717" i="31"/>
  <c r="L717" i="31"/>
  <c r="K717" i="31"/>
  <c r="J717" i="31"/>
  <c r="I717" i="31"/>
  <c r="H717" i="31"/>
  <c r="G717" i="31"/>
  <c r="F717" i="31"/>
  <c r="E717" i="31"/>
  <c r="D717" i="31"/>
  <c r="U716" i="31"/>
  <c r="T716" i="31"/>
  <c r="S716" i="31"/>
  <c r="R716" i="31"/>
  <c r="Q716" i="31"/>
  <c r="P716" i="31"/>
  <c r="O716" i="31"/>
  <c r="N716" i="31"/>
  <c r="M716" i="31"/>
  <c r="L716" i="31"/>
  <c r="K716" i="31"/>
  <c r="J716" i="31"/>
  <c r="I716" i="31"/>
  <c r="H716" i="31"/>
  <c r="G716" i="31"/>
  <c r="F716" i="31"/>
  <c r="E716" i="31"/>
  <c r="D716" i="31"/>
  <c r="U715" i="31"/>
  <c r="T715" i="31"/>
  <c r="S715" i="31"/>
  <c r="R715" i="31"/>
  <c r="Q715" i="31"/>
  <c r="P715" i="31"/>
  <c r="O715" i="31"/>
  <c r="N715" i="31"/>
  <c r="M715" i="31"/>
  <c r="L715" i="31"/>
  <c r="K715" i="31"/>
  <c r="J715" i="31"/>
  <c r="I715" i="31"/>
  <c r="H715" i="31"/>
  <c r="G715" i="31"/>
  <c r="F715" i="31"/>
  <c r="E715" i="31"/>
  <c r="D715" i="31"/>
  <c r="U714" i="31"/>
  <c r="T714" i="31"/>
  <c r="S714" i="31"/>
  <c r="R714" i="31"/>
  <c r="Q714" i="31"/>
  <c r="P714" i="31"/>
  <c r="O714" i="31"/>
  <c r="N714" i="31"/>
  <c r="M714" i="31"/>
  <c r="L714" i="31"/>
  <c r="K714" i="31"/>
  <c r="J714" i="31"/>
  <c r="I714" i="31"/>
  <c r="H714" i="31"/>
  <c r="G714" i="31"/>
  <c r="F714" i="31"/>
  <c r="E714" i="31"/>
  <c r="D714" i="31"/>
  <c r="U713" i="31"/>
  <c r="T713" i="31"/>
  <c r="S713" i="31"/>
  <c r="R713" i="31"/>
  <c r="Q713" i="31"/>
  <c r="P713" i="31"/>
  <c r="O713" i="31"/>
  <c r="N713" i="31"/>
  <c r="M713" i="31"/>
  <c r="L713" i="31"/>
  <c r="K713" i="31"/>
  <c r="J713" i="31"/>
  <c r="I713" i="31"/>
  <c r="H713" i="31"/>
  <c r="G713" i="31"/>
  <c r="F713" i="31"/>
  <c r="E713" i="31"/>
  <c r="D713" i="31"/>
  <c r="U712" i="31"/>
  <c r="T712" i="31"/>
  <c r="S712" i="31"/>
  <c r="R712" i="31"/>
  <c r="Q712" i="31"/>
  <c r="P712" i="31"/>
  <c r="O712" i="31"/>
  <c r="N712" i="31"/>
  <c r="M712" i="31"/>
  <c r="L712" i="31"/>
  <c r="K712" i="31"/>
  <c r="J712" i="31"/>
  <c r="I712" i="31"/>
  <c r="H712" i="31"/>
  <c r="G712" i="31"/>
  <c r="F712" i="31"/>
  <c r="E712" i="31"/>
  <c r="D712" i="31"/>
  <c r="U711" i="31"/>
  <c r="T711" i="31"/>
  <c r="S711" i="31"/>
  <c r="R711" i="31"/>
  <c r="Q711" i="31"/>
  <c r="P711" i="31"/>
  <c r="O711" i="31"/>
  <c r="N711" i="31"/>
  <c r="M711" i="31"/>
  <c r="L711" i="31"/>
  <c r="K711" i="31"/>
  <c r="J711" i="31"/>
  <c r="I711" i="31"/>
  <c r="H711" i="31"/>
  <c r="G711" i="31"/>
  <c r="F711" i="31"/>
  <c r="E711" i="31"/>
  <c r="D711" i="31"/>
  <c r="U710" i="31"/>
  <c r="T710" i="31"/>
  <c r="S710" i="31"/>
  <c r="R710" i="31"/>
  <c r="Q710" i="31"/>
  <c r="P710" i="31"/>
  <c r="O710" i="31"/>
  <c r="N710" i="31"/>
  <c r="M710" i="31"/>
  <c r="L710" i="31"/>
  <c r="K710" i="31"/>
  <c r="J710" i="31"/>
  <c r="I710" i="31"/>
  <c r="H710" i="31"/>
  <c r="G710" i="31"/>
  <c r="F710" i="31"/>
  <c r="E710" i="31"/>
  <c r="D710" i="31"/>
  <c r="U709" i="31"/>
  <c r="T709" i="31"/>
  <c r="S709" i="31"/>
  <c r="R709" i="31"/>
  <c r="Q709" i="31"/>
  <c r="P709" i="31"/>
  <c r="O709" i="31"/>
  <c r="N709" i="31"/>
  <c r="M709" i="31"/>
  <c r="L709" i="31"/>
  <c r="K709" i="31"/>
  <c r="J709" i="31"/>
  <c r="I709" i="31"/>
  <c r="H709" i="31"/>
  <c r="G709" i="31"/>
  <c r="F709" i="31"/>
  <c r="E709" i="31"/>
  <c r="D709" i="31"/>
  <c r="U708" i="31"/>
  <c r="T708" i="31"/>
  <c r="S708" i="31"/>
  <c r="R708" i="31"/>
  <c r="Q708" i="31"/>
  <c r="P708" i="31"/>
  <c r="O708" i="31"/>
  <c r="N708" i="31"/>
  <c r="M708" i="31"/>
  <c r="L708" i="31"/>
  <c r="K708" i="31"/>
  <c r="J708" i="31"/>
  <c r="I708" i="31"/>
  <c r="H708" i="31"/>
  <c r="G708" i="31"/>
  <c r="F708" i="31"/>
  <c r="E708" i="31"/>
  <c r="D708" i="31"/>
  <c r="U707" i="31"/>
  <c r="T707" i="31"/>
  <c r="S707" i="31"/>
  <c r="R707" i="31"/>
  <c r="Q707" i="31"/>
  <c r="P707" i="31"/>
  <c r="O707" i="31"/>
  <c r="N707" i="31"/>
  <c r="M707" i="31"/>
  <c r="L707" i="31"/>
  <c r="K707" i="31"/>
  <c r="J707" i="31"/>
  <c r="I707" i="31"/>
  <c r="H707" i="31"/>
  <c r="G707" i="31"/>
  <c r="F707" i="31"/>
  <c r="E707" i="31"/>
  <c r="D707" i="31"/>
  <c r="U706" i="31"/>
  <c r="T706" i="31"/>
  <c r="S706" i="31"/>
  <c r="R706" i="31"/>
  <c r="Q706" i="31"/>
  <c r="P706" i="31"/>
  <c r="O706" i="31"/>
  <c r="N706" i="31"/>
  <c r="M706" i="31"/>
  <c r="L706" i="31"/>
  <c r="K706" i="31"/>
  <c r="J706" i="31"/>
  <c r="I706" i="31"/>
  <c r="H706" i="31"/>
  <c r="G706" i="31"/>
  <c r="F706" i="31"/>
  <c r="E706" i="31"/>
  <c r="D706" i="31"/>
  <c r="AG825" i="30"/>
  <c r="AF825" i="30"/>
  <c r="AE825" i="30"/>
  <c r="AD825" i="30"/>
  <c r="AC825" i="30"/>
  <c r="AB825" i="30"/>
  <c r="AA825" i="30"/>
  <c r="Z825" i="30"/>
  <c r="Y825" i="30"/>
  <c r="X825" i="30"/>
  <c r="W825" i="30"/>
  <c r="V825" i="30"/>
  <c r="U825" i="30"/>
  <c r="T825" i="30"/>
  <c r="S825" i="30"/>
  <c r="R825" i="30"/>
  <c r="Q825" i="30"/>
  <c r="P825" i="30"/>
  <c r="O825" i="30"/>
  <c r="N825" i="30"/>
  <c r="M825" i="30"/>
  <c r="L825" i="30"/>
  <c r="K825" i="30"/>
  <c r="J825" i="30"/>
  <c r="I825" i="30"/>
  <c r="H825" i="30"/>
  <c r="G825" i="30"/>
  <c r="F825" i="30"/>
  <c r="E825" i="30"/>
  <c r="D825" i="30"/>
  <c r="AG824" i="30"/>
  <c r="AF824" i="30"/>
  <c r="AE824" i="30"/>
  <c r="AD824" i="30"/>
  <c r="AC824" i="30"/>
  <c r="AB824" i="30"/>
  <c r="AA824" i="30"/>
  <c r="Z824" i="30"/>
  <c r="Y824" i="30"/>
  <c r="X824" i="30"/>
  <c r="W824" i="30"/>
  <c r="V824" i="30"/>
  <c r="U824" i="30"/>
  <c r="T824" i="30"/>
  <c r="S824" i="30"/>
  <c r="R824" i="30"/>
  <c r="Q824" i="30"/>
  <c r="P824" i="30"/>
  <c r="O824" i="30"/>
  <c r="N824" i="30"/>
  <c r="M824" i="30"/>
  <c r="L824" i="30"/>
  <c r="K824" i="30"/>
  <c r="J824" i="30"/>
  <c r="I824" i="30"/>
  <c r="H824" i="30"/>
  <c r="G824" i="30"/>
  <c r="F824" i="30"/>
  <c r="E824" i="30"/>
  <c r="D824" i="30"/>
  <c r="AG823" i="30"/>
  <c r="AF823" i="30"/>
  <c r="AE823" i="30"/>
  <c r="AD823" i="30"/>
  <c r="AC823" i="30"/>
  <c r="AB823" i="30"/>
  <c r="AA823" i="30"/>
  <c r="Z823" i="30"/>
  <c r="Y823" i="30"/>
  <c r="X823" i="30"/>
  <c r="W823" i="30"/>
  <c r="V823" i="30"/>
  <c r="U823" i="30"/>
  <c r="T823" i="30"/>
  <c r="S823" i="30"/>
  <c r="R823" i="30"/>
  <c r="Q823" i="30"/>
  <c r="P823" i="30"/>
  <c r="O823" i="30"/>
  <c r="N823" i="30"/>
  <c r="M823" i="30"/>
  <c r="L823" i="30"/>
  <c r="K823" i="30"/>
  <c r="J823" i="30"/>
  <c r="I823" i="30"/>
  <c r="H823" i="30"/>
  <c r="G823" i="30"/>
  <c r="F823" i="30"/>
  <c r="E823" i="30"/>
  <c r="D823" i="30"/>
  <c r="AG822" i="30"/>
  <c r="AF822" i="30"/>
  <c r="AE822" i="30"/>
  <c r="AD822" i="30"/>
  <c r="AC822" i="30"/>
  <c r="AB822" i="30"/>
  <c r="AA822" i="30"/>
  <c r="Z822" i="30"/>
  <c r="Y822" i="30"/>
  <c r="X822" i="30"/>
  <c r="W822" i="30"/>
  <c r="V822" i="30"/>
  <c r="U822" i="30"/>
  <c r="T822" i="30"/>
  <c r="S822" i="30"/>
  <c r="R822" i="30"/>
  <c r="Q822" i="30"/>
  <c r="P822" i="30"/>
  <c r="O822" i="30"/>
  <c r="N822" i="30"/>
  <c r="M822" i="30"/>
  <c r="L822" i="30"/>
  <c r="K822" i="30"/>
  <c r="J822" i="30"/>
  <c r="I822" i="30"/>
  <c r="H822" i="30"/>
  <c r="G822" i="30"/>
  <c r="F822" i="30"/>
  <c r="E822" i="30"/>
  <c r="D822" i="30"/>
  <c r="AG821" i="30"/>
  <c r="AF821" i="30"/>
  <c r="AE821" i="30"/>
  <c r="AD821" i="30"/>
  <c r="AC821" i="30"/>
  <c r="AB821" i="30"/>
  <c r="AA821" i="30"/>
  <c r="Z821" i="30"/>
  <c r="Y821" i="30"/>
  <c r="X821" i="30"/>
  <c r="W821" i="30"/>
  <c r="V821" i="30"/>
  <c r="U821" i="30"/>
  <c r="T821" i="30"/>
  <c r="S821" i="30"/>
  <c r="R821" i="30"/>
  <c r="Q821" i="30"/>
  <c r="P821" i="30"/>
  <c r="O821" i="30"/>
  <c r="N821" i="30"/>
  <c r="M821" i="30"/>
  <c r="L821" i="30"/>
  <c r="K821" i="30"/>
  <c r="J821" i="30"/>
  <c r="I821" i="30"/>
  <c r="H821" i="30"/>
  <c r="G821" i="30"/>
  <c r="F821" i="30"/>
  <c r="E821" i="30"/>
  <c r="D821" i="30"/>
  <c r="AG820" i="30"/>
  <c r="AF820" i="30"/>
  <c r="AE820" i="30"/>
  <c r="AD820" i="30"/>
  <c r="AC820" i="30"/>
  <c r="AB820" i="30"/>
  <c r="AA820" i="30"/>
  <c r="Z820" i="30"/>
  <c r="Y820" i="30"/>
  <c r="X820" i="30"/>
  <c r="W820" i="30"/>
  <c r="V820" i="30"/>
  <c r="U820" i="30"/>
  <c r="T820" i="30"/>
  <c r="S820" i="30"/>
  <c r="R820" i="30"/>
  <c r="Q820" i="30"/>
  <c r="P820" i="30"/>
  <c r="O820" i="30"/>
  <c r="N820" i="30"/>
  <c r="M820" i="30"/>
  <c r="L820" i="30"/>
  <c r="K820" i="30"/>
  <c r="J820" i="30"/>
  <c r="I820" i="30"/>
  <c r="H820" i="30"/>
  <c r="G820" i="30"/>
  <c r="F820" i="30"/>
  <c r="E820" i="30"/>
  <c r="D820" i="30"/>
  <c r="AG819" i="30"/>
  <c r="AF819" i="30"/>
  <c r="AE819" i="30"/>
  <c r="AD819" i="30"/>
  <c r="AC819" i="30"/>
  <c r="AB819" i="30"/>
  <c r="AA819" i="30"/>
  <c r="Z819" i="30"/>
  <c r="Y819" i="30"/>
  <c r="X819" i="30"/>
  <c r="W819" i="30"/>
  <c r="V819" i="30"/>
  <c r="U819" i="30"/>
  <c r="T819" i="30"/>
  <c r="S819" i="30"/>
  <c r="R819" i="30"/>
  <c r="Q819" i="30"/>
  <c r="P819" i="30"/>
  <c r="O819" i="30"/>
  <c r="N819" i="30"/>
  <c r="M819" i="30"/>
  <c r="L819" i="30"/>
  <c r="K819" i="30"/>
  <c r="J819" i="30"/>
  <c r="I819" i="30"/>
  <c r="H819" i="30"/>
  <c r="G819" i="30"/>
  <c r="F819" i="30"/>
  <c r="E819" i="30"/>
  <c r="D819" i="30"/>
  <c r="AG818" i="30"/>
  <c r="AF818" i="30"/>
  <c r="AE818" i="30"/>
  <c r="AD818" i="30"/>
  <c r="AC818" i="30"/>
  <c r="AB818" i="30"/>
  <c r="AA818" i="30"/>
  <c r="Z818" i="30"/>
  <c r="Y818" i="30"/>
  <c r="X818" i="30"/>
  <c r="W818" i="30"/>
  <c r="V818" i="30"/>
  <c r="U818" i="30"/>
  <c r="T818" i="30"/>
  <c r="S818" i="30"/>
  <c r="R818" i="30"/>
  <c r="Q818" i="30"/>
  <c r="P818" i="30"/>
  <c r="O818" i="30"/>
  <c r="N818" i="30"/>
  <c r="M818" i="30"/>
  <c r="L818" i="30"/>
  <c r="K818" i="30"/>
  <c r="J818" i="30"/>
  <c r="I818" i="30"/>
  <c r="H818" i="30"/>
  <c r="G818" i="30"/>
  <c r="F818" i="30"/>
  <c r="E818" i="30"/>
  <c r="D818" i="30"/>
  <c r="AG817" i="30"/>
  <c r="AF817" i="30"/>
  <c r="AE817" i="30"/>
  <c r="AD817" i="30"/>
  <c r="AC817" i="30"/>
  <c r="AB817" i="30"/>
  <c r="AA817" i="30"/>
  <c r="Z817" i="30"/>
  <c r="Y817" i="30"/>
  <c r="X817" i="30"/>
  <c r="W817" i="30"/>
  <c r="V817" i="30"/>
  <c r="U817" i="30"/>
  <c r="T817" i="30"/>
  <c r="S817" i="30"/>
  <c r="R817" i="30"/>
  <c r="Q817" i="30"/>
  <c r="P817" i="30"/>
  <c r="O817" i="30"/>
  <c r="N817" i="30"/>
  <c r="M817" i="30"/>
  <c r="L817" i="30"/>
  <c r="K817" i="30"/>
  <c r="J817" i="30"/>
  <c r="I817" i="30"/>
  <c r="H817" i="30"/>
  <c r="G817" i="30"/>
  <c r="F817" i="30"/>
  <c r="E817" i="30"/>
  <c r="D817" i="30"/>
  <c r="AG816" i="30"/>
  <c r="AF816" i="30"/>
  <c r="AE816" i="30"/>
  <c r="AD816" i="30"/>
  <c r="AC816" i="30"/>
  <c r="AB816" i="30"/>
  <c r="AA816" i="30"/>
  <c r="Z816" i="30"/>
  <c r="Y816" i="30"/>
  <c r="X816" i="30"/>
  <c r="W816" i="30"/>
  <c r="V816" i="30"/>
  <c r="U816" i="30"/>
  <c r="T816" i="30"/>
  <c r="S816" i="30"/>
  <c r="R816" i="30"/>
  <c r="Q816" i="30"/>
  <c r="P816" i="30"/>
  <c r="O816" i="30"/>
  <c r="N816" i="30"/>
  <c r="M816" i="30"/>
  <c r="L816" i="30"/>
  <c r="K816" i="30"/>
  <c r="J816" i="30"/>
  <c r="I816" i="30"/>
  <c r="H816" i="30"/>
  <c r="G816" i="30"/>
  <c r="F816" i="30"/>
  <c r="E816" i="30"/>
  <c r="D816" i="30"/>
  <c r="AG815" i="30"/>
  <c r="AF815" i="30"/>
  <c r="AE815" i="30"/>
  <c r="AD815" i="30"/>
  <c r="AC815" i="30"/>
  <c r="AB815" i="30"/>
  <c r="AA815" i="30"/>
  <c r="Z815" i="30"/>
  <c r="Y815" i="30"/>
  <c r="X815" i="30"/>
  <c r="W815" i="30"/>
  <c r="V815" i="30"/>
  <c r="U815" i="30"/>
  <c r="T815" i="30"/>
  <c r="S815" i="30"/>
  <c r="R815" i="30"/>
  <c r="Q815" i="30"/>
  <c r="P815" i="30"/>
  <c r="O815" i="30"/>
  <c r="N815" i="30"/>
  <c r="M815" i="30"/>
  <c r="L815" i="30"/>
  <c r="K815" i="30"/>
  <c r="J815" i="30"/>
  <c r="I815" i="30"/>
  <c r="H815" i="30"/>
  <c r="G815" i="30"/>
  <c r="F815" i="30"/>
  <c r="E815" i="30"/>
  <c r="D815" i="30"/>
  <c r="AG814" i="30"/>
  <c r="AF814" i="30"/>
  <c r="AE814" i="30"/>
  <c r="AD814" i="30"/>
  <c r="AC814" i="30"/>
  <c r="AB814" i="30"/>
  <c r="AA814" i="30"/>
  <c r="Z814" i="30"/>
  <c r="Y814" i="30"/>
  <c r="X814" i="30"/>
  <c r="W814" i="30"/>
  <c r="V814" i="30"/>
  <c r="U814" i="30"/>
  <c r="T814" i="30"/>
  <c r="S814" i="30"/>
  <c r="R814" i="30"/>
  <c r="Q814" i="30"/>
  <c r="P814" i="30"/>
  <c r="O814" i="30"/>
  <c r="N814" i="30"/>
  <c r="M814" i="30"/>
  <c r="L814" i="30"/>
  <c r="K814" i="30"/>
  <c r="J814" i="30"/>
  <c r="I814" i="30"/>
  <c r="H814" i="30"/>
  <c r="G814" i="30"/>
  <c r="F814" i="30"/>
  <c r="E814" i="30"/>
  <c r="D814" i="30"/>
  <c r="AG813" i="30"/>
  <c r="AF813" i="30"/>
  <c r="AE813" i="30"/>
  <c r="AD813" i="30"/>
  <c r="AC813" i="30"/>
  <c r="AB813" i="30"/>
  <c r="AA813" i="30"/>
  <c r="Z813" i="30"/>
  <c r="Y813" i="30"/>
  <c r="X813" i="30"/>
  <c r="W813" i="30"/>
  <c r="V813" i="30"/>
  <c r="U813" i="30"/>
  <c r="T813" i="30"/>
  <c r="S813" i="30"/>
  <c r="R813" i="30"/>
  <c r="Q813" i="30"/>
  <c r="P813" i="30"/>
  <c r="O813" i="30"/>
  <c r="N813" i="30"/>
  <c r="M813" i="30"/>
  <c r="L813" i="30"/>
  <c r="K813" i="30"/>
  <c r="J813" i="30"/>
  <c r="I813" i="30"/>
  <c r="H813" i="30"/>
  <c r="G813" i="30"/>
  <c r="F813" i="30"/>
  <c r="E813" i="30"/>
  <c r="D813" i="30"/>
  <c r="AG812" i="30"/>
  <c r="AF812" i="30"/>
  <c r="AE812" i="30"/>
  <c r="AD812" i="30"/>
  <c r="AC812" i="30"/>
  <c r="AB812" i="30"/>
  <c r="AA812" i="30"/>
  <c r="Z812" i="30"/>
  <c r="Y812" i="30"/>
  <c r="X812" i="30"/>
  <c r="W812" i="30"/>
  <c r="V812" i="30"/>
  <c r="U812" i="30"/>
  <c r="T812" i="30"/>
  <c r="S812" i="30"/>
  <c r="R812" i="30"/>
  <c r="Q812" i="30"/>
  <c r="P812" i="30"/>
  <c r="O812" i="30"/>
  <c r="N812" i="30"/>
  <c r="M812" i="30"/>
  <c r="L812" i="30"/>
  <c r="K812" i="30"/>
  <c r="J812" i="30"/>
  <c r="I812" i="30"/>
  <c r="H812" i="30"/>
  <c r="G812" i="30"/>
  <c r="F812" i="30"/>
  <c r="E812" i="30"/>
  <c r="D812" i="30"/>
  <c r="AG811" i="30"/>
  <c r="AF811" i="30"/>
  <c r="AE811" i="30"/>
  <c r="AD811" i="30"/>
  <c r="AC811" i="30"/>
  <c r="AB811" i="30"/>
  <c r="AA811" i="30"/>
  <c r="Z811" i="30"/>
  <c r="Y811" i="30"/>
  <c r="X811" i="30"/>
  <c r="W811" i="30"/>
  <c r="V811" i="30"/>
  <c r="U811" i="30"/>
  <c r="T811" i="30"/>
  <c r="S811" i="30"/>
  <c r="R811" i="30"/>
  <c r="Q811" i="30"/>
  <c r="P811" i="30"/>
  <c r="O811" i="30"/>
  <c r="N811" i="30"/>
  <c r="M811" i="30"/>
  <c r="L811" i="30"/>
  <c r="K811" i="30"/>
  <c r="J811" i="30"/>
  <c r="I811" i="30"/>
  <c r="H811" i="30"/>
  <c r="G811" i="30"/>
  <c r="F811" i="30"/>
  <c r="E811" i="30"/>
  <c r="D811" i="30"/>
  <c r="AG810" i="30"/>
  <c r="AF810" i="30"/>
  <c r="AE810" i="30"/>
  <c r="AD810" i="30"/>
  <c r="AC810" i="30"/>
  <c r="AB810" i="30"/>
  <c r="AA810" i="30"/>
  <c r="Z810" i="30"/>
  <c r="Y810" i="30"/>
  <c r="X810" i="30"/>
  <c r="W810" i="30"/>
  <c r="V810" i="30"/>
  <c r="U810" i="30"/>
  <c r="T810" i="30"/>
  <c r="S810" i="30"/>
  <c r="R810" i="30"/>
  <c r="Q810" i="30"/>
  <c r="P810" i="30"/>
  <c r="O810" i="30"/>
  <c r="N810" i="30"/>
  <c r="M810" i="30"/>
  <c r="L810" i="30"/>
  <c r="K810" i="30"/>
  <c r="J810" i="30"/>
  <c r="I810" i="30"/>
  <c r="H810" i="30"/>
  <c r="G810" i="30"/>
  <c r="F810" i="30"/>
  <c r="E810" i="30"/>
  <c r="D810" i="30"/>
  <c r="AG809" i="30"/>
  <c r="AF809" i="30"/>
  <c r="AE809" i="30"/>
  <c r="AD809" i="30"/>
  <c r="AC809" i="30"/>
  <c r="AB809" i="30"/>
  <c r="AA809" i="30"/>
  <c r="Z809" i="30"/>
  <c r="Y809" i="30"/>
  <c r="X809" i="30"/>
  <c r="W809" i="30"/>
  <c r="V809" i="30"/>
  <c r="U809" i="30"/>
  <c r="T809" i="30"/>
  <c r="S809" i="30"/>
  <c r="R809" i="30"/>
  <c r="Q809" i="30"/>
  <c r="P809" i="30"/>
  <c r="O809" i="30"/>
  <c r="N809" i="30"/>
  <c r="M809" i="30"/>
  <c r="L809" i="30"/>
  <c r="K809" i="30"/>
  <c r="J809" i="30"/>
  <c r="I809" i="30"/>
  <c r="H809" i="30"/>
  <c r="G809" i="30"/>
  <c r="F809" i="30"/>
  <c r="E809" i="30"/>
  <c r="D809" i="30"/>
  <c r="AG808" i="30"/>
  <c r="AF808" i="30"/>
  <c r="AE808" i="30"/>
  <c r="AD808" i="30"/>
  <c r="AC808" i="30"/>
  <c r="AB808" i="30"/>
  <c r="AA808" i="30"/>
  <c r="Z808" i="30"/>
  <c r="Y808" i="30"/>
  <c r="X808" i="30"/>
  <c r="W808" i="30"/>
  <c r="V808" i="30"/>
  <c r="U808" i="30"/>
  <c r="T808" i="30"/>
  <c r="S808" i="30"/>
  <c r="R808" i="30"/>
  <c r="Q808" i="30"/>
  <c r="P808" i="30"/>
  <c r="O808" i="30"/>
  <c r="N808" i="30"/>
  <c r="M808" i="30"/>
  <c r="L808" i="30"/>
  <c r="K808" i="30"/>
  <c r="J808" i="30"/>
  <c r="I808" i="30"/>
  <c r="H808" i="30"/>
  <c r="G808" i="30"/>
  <c r="F808" i="30"/>
  <c r="E808" i="30"/>
  <c r="D808" i="30"/>
  <c r="AG807" i="30"/>
  <c r="AF807" i="30"/>
  <c r="AE807" i="30"/>
  <c r="AD807" i="30"/>
  <c r="AC807" i="30"/>
  <c r="AB807" i="30"/>
  <c r="AA807" i="30"/>
  <c r="Z807" i="30"/>
  <c r="Y807" i="30"/>
  <c r="X807" i="30"/>
  <c r="W807" i="30"/>
  <c r="V807" i="30"/>
  <c r="U807" i="30"/>
  <c r="T807" i="30"/>
  <c r="S807" i="30"/>
  <c r="R807" i="30"/>
  <c r="Q807" i="30"/>
  <c r="P807" i="30"/>
  <c r="O807" i="30"/>
  <c r="N807" i="30"/>
  <c r="M807" i="30"/>
  <c r="L807" i="30"/>
  <c r="K807" i="30"/>
  <c r="J807" i="30"/>
  <c r="I807" i="30"/>
  <c r="H807" i="30"/>
  <c r="G807" i="30"/>
  <c r="F807" i="30"/>
  <c r="E807" i="30"/>
  <c r="D807" i="30"/>
  <c r="AG806" i="30"/>
  <c r="AF806" i="30"/>
  <c r="AE806" i="30"/>
  <c r="AD806" i="30"/>
  <c r="AC806" i="30"/>
  <c r="AB806" i="30"/>
  <c r="AA806" i="30"/>
  <c r="Z806" i="30"/>
  <c r="Y806" i="30"/>
  <c r="X806" i="30"/>
  <c r="W806" i="30"/>
  <c r="V806" i="30"/>
  <c r="U806" i="30"/>
  <c r="T806" i="30"/>
  <c r="S806" i="30"/>
  <c r="R806" i="30"/>
  <c r="Q806" i="30"/>
  <c r="P806" i="30"/>
  <c r="O806" i="30"/>
  <c r="N806" i="30"/>
  <c r="M806" i="30"/>
  <c r="L806" i="30"/>
  <c r="K806" i="30"/>
  <c r="J806" i="30"/>
  <c r="I806" i="30"/>
  <c r="H806" i="30"/>
  <c r="G806" i="30"/>
  <c r="F806" i="30"/>
  <c r="E806" i="30"/>
  <c r="D806" i="30"/>
  <c r="AG735" i="30"/>
  <c r="AF735" i="30"/>
  <c r="AE735" i="30"/>
  <c r="AD735" i="30"/>
  <c r="AC735" i="30"/>
  <c r="AB735" i="30"/>
  <c r="AA735" i="30"/>
  <c r="Z735" i="30"/>
  <c r="Y735" i="30"/>
  <c r="X735" i="30"/>
  <c r="W735" i="30"/>
  <c r="V735" i="30"/>
  <c r="U735" i="30"/>
  <c r="T735" i="30"/>
  <c r="S735" i="30"/>
  <c r="R735" i="30"/>
  <c r="Q735" i="30"/>
  <c r="P735" i="30"/>
  <c r="O735" i="30"/>
  <c r="N735" i="30"/>
  <c r="M735" i="30"/>
  <c r="L735" i="30"/>
  <c r="K735" i="30"/>
  <c r="J735" i="30"/>
  <c r="I735" i="30"/>
  <c r="H735" i="30"/>
  <c r="G735" i="30"/>
  <c r="F735" i="30"/>
  <c r="E735" i="30"/>
  <c r="D735" i="30"/>
  <c r="AG734" i="30"/>
  <c r="AF734" i="30"/>
  <c r="AE734" i="30"/>
  <c r="AD734" i="30"/>
  <c r="AC734" i="30"/>
  <c r="AB734" i="30"/>
  <c r="AA734" i="30"/>
  <c r="Z734" i="30"/>
  <c r="Y734" i="30"/>
  <c r="X734" i="30"/>
  <c r="W734" i="30"/>
  <c r="V734" i="30"/>
  <c r="U734" i="30"/>
  <c r="T734" i="30"/>
  <c r="S734" i="30"/>
  <c r="R734" i="30"/>
  <c r="Q734" i="30"/>
  <c r="P734" i="30"/>
  <c r="O734" i="30"/>
  <c r="N734" i="30"/>
  <c r="M734" i="30"/>
  <c r="L734" i="30"/>
  <c r="K734" i="30"/>
  <c r="J734" i="30"/>
  <c r="I734" i="30"/>
  <c r="H734" i="30"/>
  <c r="G734" i="30"/>
  <c r="F734" i="30"/>
  <c r="E734" i="30"/>
  <c r="D734" i="30"/>
  <c r="AG733" i="30"/>
  <c r="AF733" i="30"/>
  <c r="AE733" i="30"/>
  <c r="AD733" i="30"/>
  <c r="AC733" i="30"/>
  <c r="AB733" i="30"/>
  <c r="AA733" i="30"/>
  <c r="Z733" i="30"/>
  <c r="Y733" i="30"/>
  <c r="X733" i="30"/>
  <c r="W733" i="30"/>
  <c r="V733" i="30"/>
  <c r="U733" i="30"/>
  <c r="T733" i="30"/>
  <c r="S733" i="30"/>
  <c r="R733" i="30"/>
  <c r="Q733" i="30"/>
  <c r="P733" i="30"/>
  <c r="O733" i="30"/>
  <c r="N733" i="30"/>
  <c r="M733" i="30"/>
  <c r="L733" i="30"/>
  <c r="K733" i="30"/>
  <c r="J733" i="30"/>
  <c r="I733" i="30"/>
  <c r="H733" i="30"/>
  <c r="G733" i="30"/>
  <c r="F733" i="30"/>
  <c r="E733" i="30"/>
  <c r="D733" i="30"/>
  <c r="AG732" i="30"/>
  <c r="AF732" i="30"/>
  <c r="AE732" i="30"/>
  <c r="AD732" i="30"/>
  <c r="AC732" i="30"/>
  <c r="AB732" i="30"/>
  <c r="AA732" i="30"/>
  <c r="Z732" i="30"/>
  <c r="Y732" i="30"/>
  <c r="X732" i="30"/>
  <c r="W732" i="30"/>
  <c r="V732" i="30"/>
  <c r="U732" i="30"/>
  <c r="T732" i="30"/>
  <c r="S732" i="30"/>
  <c r="R732" i="30"/>
  <c r="Q732" i="30"/>
  <c r="P732" i="30"/>
  <c r="O732" i="30"/>
  <c r="N732" i="30"/>
  <c r="M732" i="30"/>
  <c r="L732" i="30"/>
  <c r="K732" i="30"/>
  <c r="J732" i="30"/>
  <c r="I732" i="30"/>
  <c r="H732" i="30"/>
  <c r="G732" i="30"/>
  <c r="F732" i="30"/>
  <c r="E732" i="30"/>
  <c r="D732" i="30"/>
  <c r="AG731" i="30"/>
  <c r="AF731" i="30"/>
  <c r="AE731" i="30"/>
  <c r="AD731" i="30"/>
  <c r="AC731" i="30"/>
  <c r="AB731" i="30"/>
  <c r="AA731" i="30"/>
  <c r="Z731" i="30"/>
  <c r="Y731" i="30"/>
  <c r="X731" i="30"/>
  <c r="W731" i="30"/>
  <c r="V731" i="30"/>
  <c r="U731" i="30"/>
  <c r="T731" i="30"/>
  <c r="S731" i="30"/>
  <c r="R731" i="30"/>
  <c r="Q731" i="30"/>
  <c r="P731" i="30"/>
  <c r="O731" i="30"/>
  <c r="N731" i="30"/>
  <c r="M731" i="30"/>
  <c r="L731" i="30"/>
  <c r="K731" i="30"/>
  <c r="J731" i="30"/>
  <c r="I731" i="30"/>
  <c r="H731" i="30"/>
  <c r="G731" i="30"/>
  <c r="F731" i="30"/>
  <c r="E731" i="30"/>
  <c r="D731" i="30"/>
  <c r="AG730" i="30"/>
  <c r="AF730" i="30"/>
  <c r="AE730" i="30"/>
  <c r="AD730" i="30"/>
  <c r="AC730" i="30"/>
  <c r="AB730" i="30"/>
  <c r="AA730" i="30"/>
  <c r="Z730" i="30"/>
  <c r="Y730" i="30"/>
  <c r="X730" i="30"/>
  <c r="W730" i="30"/>
  <c r="V730" i="30"/>
  <c r="U730" i="30"/>
  <c r="T730" i="30"/>
  <c r="S730" i="30"/>
  <c r="R730" i="30"/>
  <c r="Q730" i="30"/>
  <c r="P730" i="30"/>
  <c r="O730" i="30"/>
  <c r="N730" i="30"/>
  <c r="M730" i="30"/>
  <c r="L730" i="30"/>
  <c r="K730" i="30"/>
  <c r="J730" i="30"/>
  <c r="I730" i="30"/>
  <c r="H730" i="30"/>
  <c r="G730" i="30"/>
  <c r="F730" i="30"/>
  <c r="E730" i="30"/>
  <c r="D730" i="30"/>
  <c r="AG729" i="30"/>
  <c r="AF729" i="30"/>
  <c r="AE729" i="30"/>
  <c r="AD729" i="30"/>
  <c r="AC729" i="30"/>
  <c r="AB729" i="30"/>
  <c r="AA729" i="30"/>
  <c r="Z729" i="30"/>
  <c r="Y729" i="30"/>
  <c r="X729" i="30"/>
  <c r="W729" i="30"/>
  <c r="V729" i="30"/>
  <c r="U729" i="30"/>
  <c r="T729" i="30"/>
  <c r="S729" i="30"/>
  <c r="R729" i="30"/>
  <c r="Q729" i="30"/>
  <c r="P729" i="30"/>
  <c r="O729" i="30"/>
  <c r="N729" i="30"/>
  <c r="M729" i="30"/>
  <c r="L729" i="30"/>
  <c r="K729" i="30"/>
  <c r="J729" i="30"/>
  <c r="I729" i="30"/>
  <c r="H729" i="30"/>
  <c r="G729" i="30"/>
  <c r="F729" i="30"/>
  <c r="E729" i="30"/>
  <c r="D729" i="30"/>
  <c r="AG728" i="30"/>
  <c r="AF728" i="30"/>
  <c r="AE728" i="30"/>
  <c r="AD728" i="30"/>
  <c r="AC728" i="30"/>
  <c r="AB728" i="30"/>
  <c r="AA728" i="30"/>
  <c r="Z728" i="30"/>
  <c r="Y728" i="30"/>
  <c r="X728" i="30"/>
  <c r="W728" i="30"/>
  <c r="V728" i="30"/>
  <c r="U728" i="30"/>
  <c r="T728" i="30"/>
  <c r="S728" i="30"/>
  <c r="R728" i="30"/>
  <c r="Q728" i="30"/>
  <c r="P728" i="30"/>
  <c r="O728" i="30"/>
  <c r="N728" i="30"/>
  <c r="M728" i="30"/>
  <c r="L728" i="30"/>
  <c r="K728" i="30"/>
  <c r="J728" i="30"/>
  <c r="I728" i="30"/>
  <c r="H728" i="30"/>
  <c r="G728" i="30"/>
  <c r="F728" i="30"/>
  <c r="E728" i="30"/>
  <c r="D728" i="30"/>
  <c r="AG727" i="30"/>
  <c r="AF727" i="30"/>
  <c r="AE727" i="30"/>
  <c r="AD727" i="30"/>
  <c r="AC727" i="30"/>
  <c r="AB727" i="30"/>
  <c r="AA727" i="30"/>
  <c r="Z727" i="30"/>
  <c r="Y727" i="30"/>
  <c r="X727" i="30"/>
  <c r="W727" i="30"/>
  <c r="V727" i="30"/>
  <c r="U727" i="30"/>
  <c r="T727" i="30"/>
  <c r="S727" i="30"/>
  <c r="R727" i="30"/>
  <c r="Q727" i="30"/>
  <c r="P727" i="30"/>
  <c r="O727" i="30"/>
  <c r="N727" i="30"/>
  <c r="M727" i="30"/>
  <c r="L727" i="30"/>
  <c r="K727" i="30"/>
  <c r="J727" i="30"/>
  <c r="I727" i="30"/>
  <c r="H727" i="30"/>
  <c r="G727" i="30"/>
  <c r="F727" i="30"/>
  <c r="E727" i="30"/>
  <c r="D727" i="30"/>
  <c r="AG726" i="30"/>
  <c r="AF726" i="30"/>
  <c r="AE726" i="30"/>
  <c r="AD726" i="30"/>
  <c r="AC726" i="30"/>
  <c r="AB726" i="30"/>
  <c r="AA726" i="30"/>
  <c r="Z726" i="30"/>
  <c r="Y726" i="30"/>
  <c r="X726" i="30"/>
  <c r="W726" i="30"/>
  <c r="V726" i="30"/>
  <c r="U726" i="30"/>
  <c r="T726" i="30"/>
  <c r="S726" i="30"/>
  <c r="R726" i="30"/>
  <c r="Q726" i="30"/>
  <c r="P726" i="30"/>
  <c r="O726" i="30"/>
  <c r="N726" i="30"/>
  <c r="M726" i="30"/>
  <c r="L726" i="30"/>
  <c r="K726" i="30"/>
  <c r="J726" i="30"/>
  <c r="I726" i="30"/>
  <c r="H726" i="30"/>
  <c r="G726" i="30"/>
  <c r="F726" i="30"/>
  <c r="E726" i="30"/>
  <c r="D726" i="30"/>
  <c r="AG725" i="30"/>
  <c r="AF725" i="30"/>
  <c r="AE725" i="30"/>
  <c r="AD725" i="30"/>
  <c r="AC725" i="30"/>
  <c r="AB725" i="30"/>
  <c r="AA725" i="30"/>
  <c r="Z725" i="30"/>
  <c r="Y725" i="30"/>
  <c r="X725" i="30"/>
  <c r="W725" i="30"/>
  <c r="V725" i="30"/>
  <c r="U725" i="30"/>
  <c r="T725" i="30"/>
  <c r="S725" i="30"/>
  <c r="R725" i="30"/>
  <c r="Q725" i="30"/>
  <c r="P725" i="30"/>
  <c r="O725" i="30"/>
  <c r="N725" i="30"/>
  <c r="M725" i="30"/>
  <c r="L725" i="30"/>
  <c r="K725" i="30"/>
  <c r="J725" i="30"/>
  <c r="I725" i="30"/>
  <c r="H725" i="30"/>
  <c r="G725" i="30"/>
  <c r="F725" i="30"/>
  <c r="E725" i="30"/>
  <c r="D725" i="30"/>
  <c r="AG724" i="30"/>
  <c r="AF724" i="30"/>
  <c r="AE724" i="30"/>
  <c r="AD724" i="30"/>
  <c r="AC724" i="30"/>
  <c r="AB724" i="30"/>
  <c r="AA724" i="30"/>
  <c r="Z724" i="30"/>
  <c r="Y724" i="30"/>
  <c r="X724" i="30"/>
  <c r="W724" i="30"/>
  <c r="V724" i="30"/>
  <c r="U724" i="30"/>
  <c r="T724" i="30"/>
  <c r="S724" i="30"/>
  <c r="R724" i="30"/>
  <c r="Q724" i="30"/>
  <c r="P724" i="30"/>
  <c r="O724" i="30"/>
  <c r="N724" i="30"/>
  <c r="M724" i="30"/>
  <c r="L724" i="30"/>
  <c r="K724" i="30"/>
  <c r="J724" i="30"/>
  <c r="I724" i="30"/>
  <c r="H724" i="30"/>
  <c r="G724" i="30"/>
  <c r="F724" i="30"/>
  <c r="E724" i="30"/>
  <c r="D724" i="30"/>
  <c r="AG723" i="30"/>
  <c r="AF723" i="30"/>
  <c r="AE723" i="30"/>
  <c r="AD723" i="30"/>
  <c r="AC723" i="30"/>
  <c r="AB723" i="30"/>
  <c r="AA723" i="30"/>
  <c r="Z723" i="30"/>
  <c r="Y723" i="30"/>
  <c r="X723" i="30"/>
  <c r="W723" i="30"/>
  <c r="V723" i="30"/>
  <c r="U723" i="30"/>
  <c r="T723" i="30"/>
  <c r="S723" i="30"/>
  <c r="R723" i="30"/>
  <c r="Q723" i="30"/>
  <c r="P723" i="30"/>
  <c r="O723" i="30"/>
  <c r="N723" i="30"/>
  <c r="M723" i="30"/>
  <c r="L723" i="30"/>
  <c r="K723" i="30"/>
  <c r="J723" i="30"/>
  <c r="I723" i="30"/>
  <c r="H723" i="30"/>
  <c r="G723" i="30"/>
  <c r="F723" i="30"/>
  <c r="E723" i="30"/>
  <c r="D723" i="30"/>
  <c r="AG722" i="30"/>
  <c r="AF722" i="30"/>
  <c r="AE722" i="30"/>
  <c r="AD722" i="30"/>
  <c r="AC722" i="30"/>
  <c r="AB722" i="30"/>
  <c r="AA722" i="30"/>
  <c r="Z722" i="30"/>
  <c r="Y722" i="30"/>
  <c r="X722" i="30"/>
  <c r="W722" i="30"/>
  <c r="V722" i="30"/>
  <c r="U722" i="30"/>
  <c r="T722" i="30"/>
  <c r="S722" i="30"/>
  <c r="R722" i="30"/>
  <c r="Q722" i="30"/>
  <c r="P722" i="30"/>
  <c r="O722" i="30"/>
  <c r="N722" i="30"/>
  <c r="M722" i="30"/>
  <c r="L722" i="30"/>
  <c r="K722" i="30"/>
  <c r="J722" i="30"/>
  <c r="I722" i="30"/>
  <c r="H722" i="30"/>
  <c r="G722" i="30"/>
  <c r="F722" i="30"/>
  <c r="E722" i="30"/>
  <c r="D722" i="30"/>
  <c r="AG721" i="30"/>
  <c r="AF721" i="30"/>
  <c r="AE721" i="30"/>
  <c r="AD721" i="30"/>
  <c r="AC721" i="30"/>
  <c r="AB721" i="30"/>
  <c r="AA721" i="30"/>
  <c r="Z721" i="30"/>
  <c r="Y721" i="30"/>
  <c r="X721" i="30"/>
  <c r="W721" i="30"/>
  <c r="V721" i="30"/>
  <c r="U721" i="30"/>
  <c r="T721" i="30"/>
  <c r="S721" i="30"/>
  <c r="R721" i="30"/>
  <c r="Q721" i="30"/>
  <c r="P721" i="30"/>
  <c r="O721" i="30"/>
  <c r="N721" i="30"/>
  <c r="M721" i="30"/>
  <c r="L721" i="30"/>
  <c r="K721" i="30"/>
  <c r="J721" i="30"/>
  <c r="I721" i="30"/>
  <c r="H721" i="30"/>
  <c r="G721" i="30"/>
  <c r="F721" i="30"/>
  <c r="E721" i="30"/>
  <c r="D721" i="30"/>
  <c r="AG720" i="30"/>
  <c r="AF720" i="30"/>
  <c r="AE720" i="30"/>
  <c r="AD720" i="30"/>
  <c r="AC720" i="30"/>
  <c r="AB720" i="30"/>
  <c r="AA720" i="30"/>
  <c r="Z720" i="30"/>
  <c r="Y720" i="30"/>
  <c r="X720" i="30"/>
  <c r="W720" i="30"/>
  <c r="V720" i="30"/>
  <c r="U720" i="30"/>
  <c r="T720" i="30"/>
  <c r="S720" i="30"/>
  <c r="R720" i="30"/>
  <c r="Q720" i="30"/>
  <c r="P720" i="30"/>
  <c r="O720" i="30"/>
  <c r="N720" i="30"/>
  <c r="M720" i="30"/>
  <c r="L720" i="30"/>
  <c r="K720" i="30"/>
  <c r="J720" i="30"/>
  <c r="I720" i="30"/>
  <c r="H720" i="30"/>
  <c r="G720" i="30"/>
  <c r="F720" i="30"/>
  <c r="E720" i="30"/>
  <c r="D720" i="30"/>
  <c r="AG719" i="30"/>
  <c r="AF719" i="30"/>
  <c r="AE719" i="30"/>
  <c r="AD719" i="30"/>
  <c r="AC719" i="30"/>
  <c r="AB719" i="30"/>
  <c r="AA719" i="30"/>
  <c r="Z719" i="30"/>
  <c r="Y719" i="30"/>
  <c r="X719" i="30"/>
  <c r="W719" i="30"/>
  <c r="V719" i="30"/>
  <c r="U719" i="30"/>
  <c r="T719" i="30"/>
  <c r="S719" i="30"/>
  <c r="R719" i="30"/>
  <c r="Q719" i="30"/>
  <c r="P719" i="30"/>
  <c r="O719" i="30"/>
  <c r="N719" i="30"/>
  <c r="M719" i="30"/>
  <c r="L719" i="30"/>
  <c r="K719" i="30"/>
  <c r="J719" i="30"/>
  <c r="I719" i="30"/>
  <c r="H719" i="30"/>
  <c r="G719" i="30"/>
  <c r="F719" i="30"/>
  <c r="E719" i="30"/>
  <c r="D719" i="30"/>
  <c r="AG718" i="30"/>
  <c r="AF718" i="30"/>
  <c r="AE718" i="30"/>
  <c r="AD718" i="30"/>
  <c r="AC718" i="30"/>
  <c r="AB718" i="30"/>
  <c r="AA718" i="30"/>
  <c r="Z718" i="30"/>
  <c r="Y718" i="30"/>
  <c r="X718" i="30"/>
  <c r="W718" i="30"/>
  <c r="V718" i="30"/>
  <c r="U718" i="30"/>
  <c r="T718" i="30"/>
  <c r="S718" i="30"/>
  <c r="R718" i="30"/>
  <c r="Q718" i="30"/>
  <c r="P718" i="30"/>
  <c r="O718" i="30"/>
  <c r="N718" i="30"/>
  <c r="M718" i="30"/>
  <c r="L718" i="30"/>
  <c r="K718" i="30"/>
  <c r="J718" i="30"/>
  <c r="I718" i="30"/>
  <c r="H718" i="30"/>
  <c r="G718" i="30"/>
  <c r="F718" i="30"/>
  <c r="E718" i="30"/>
  <c r="D718" i="30"/>
  <c r="AG717" i="30"/>
  <c r="AF717" i="30"/>
  <c r="AE717" i="30"/>
  <c r="AD717" i="30"/>
  <c r="AC717" i="30"/>
  <c r="AB717" i="30"/>
  <c r="AA717" i="30"/>
  <c r="Z717" i="30"/>
  <c r="Y717" i="30"/>
  <c r="X717" i="30"/>
  <c r="W717" i="30"/>
  <c r="V717" i="30"/>
  <c r="U717" i="30"/>
  <c r="T717" i="30"/>
  <c r="S717" i="30"/>
  <c r="R717" i="30"/>
  <c r="Q717" i="30"/>
  <c r="P717" i="30"/>
  <c r="O717" i="30"/>
  <c r="N717" i="30"/>
  <c r="M717" i="30"/>
  <c r="L717" i="30"/>
  <c r="K717" i="30"/>
  <c r="J717" i="30"/>
  <c r="I717" i="30"/>
  <c r="H717" i="30"/>
  <c r="G717" i="30"/>
  <c r="F717" i="30"/>
  <c r="E717" i="30"/>
  <c r="D717" i="30"/>
  <c r="AG716" i="30"/>
  <c r="AF716" i="30"/>
  <c r="AE716" i="30"/>
  <c r="AD716" i="30"/>
  <c r="AC716" i="30"/>
  <c r="AB716" i="30"/>
  <c r="AA716" i="30"/>
  <c r="Z716" i="30"/>
  <c r="Y716" i="30"/>
  <c r="X716" i="30"/>
  <c r="W716" i="30"/>
  <c r="V716" i="30"/>
  <c r="U716" i="30"/>
  <c r="T716" i="30"/>
  <c r="S716" i="30"/>
  <c r="R716" i="30"/>
  <c r="Q716" i="30"/>
  <c r="P716" i="30"/>
  <c r="O716" i="30"/>
  <c r="N716" i="30"/>
  <c r="M716" i="30"/>
  <c r="L716" i="30"/>
  <c r="K716" i="30"/>
  <c r="J716" i="30"/>
  <c r="I716" i="30"/>
  <c r="H716" i="30"/>
  <c r="G716" i="30"/>
  <c r="F716" i="30"/>
  <c r="E716" i="30"/>
  <c r="D716" i="30"/>
  <c r="AG715" i="30"/>
  <c r="AF715" i="30"/>
  <c r="AE715" i="30"/>
  <c r="AD715" i="30"/>
  <c r="AC715" i="30"/>
  <c r="AB715" i="30"/>
  <c r="AA715" i="30"/>
  <c r="Z715" i="30"/>
  <c r="Y715" i="30"/>
  <c r="X715" i="30"/>
  <c r="W715" i="30"/>
  <c r="V715" i="30"/>
  <c r="U715" i="30"/>
  <c r="T715" i="30"/>
  <c r="S715" i="30"/>
  <c r="R715" i="30"/>
  <c r="Q715" i="30"/>
  <c r="P715" i="30"/>
  <c r="O715" i="30"/>
  <c r="N715" i="30"/>
  <c r="M715" i="30"/>
  <c r="L715" i="30"/>
  <c r="K715" i="30"/>
  <c r="J715" i="30"/>
  <c r="I715" i="30"/>
  <c r="H715" i="30"/>
  <c r="G715" i="30"/>
  <c r="F715" i="30"/>
  <c r="E715" i="30"/>
  <c r="D715" i="30"/>
  <c r="AG714" i="30"/>
  <c r="AF714" i="30"/>
  <c r="AE714" i="30"/>
  <c r="AD714" i="30"/>
  <c r="AC714" i="30"/>
  <c r="AB714" i="30"/>
  <c r="AA714" i="30"/>
  <c r="Z714" i="30"/>
  <c r="Y714" i="30"/>
  <c r="X714" i="30"/>
  <c r="W714" i="30"/>
  <c r="V714" i="30"/>
  <c r="U714" i="30"/>
  <c r="T714" i="30"/>
  <c r="S714" i="30"/>
  <c r="R714" i="30"/>
  <c r="Q714" i="30"/>
  <c r="P714" i="30"/>
  <c r="O714" i="30"/>
  <c r="N714" i="30"/>
  <c r="M714" i="30"/>
  <c r="L714" i="30"/>
  <c r="K714" i="30"/>
  <c r="J714" i="30"/>
  <c r="I714" i="30"/>
  <c r="H714" i="30"/>
  <c r="G714" i="30"/>
  <c r="F714" i="30"/>
  <c r="E714" i="30"/>
  <c r="D714" i="30"/>
  <c r="AG713" i="30"/>
  <c r="AF713" i="30"/>
  <c r="AE713" i="30"/>
  <c r="AD713" i="30"/>
  <c r="AC713" i="30"/>
  <c r="AB713" i="30"/>
  <c r="AA713" i="30"/>
  <c r="Z713" i="30"/>
  <c r="Y713" i="30"/>
  <c r="X713" i="30"/>
  <c r="W713" i="30"/>
  <c r="V713" i="30"/>
  <c r="U713" i="30"/>
  <c r="T713" i="30"/>
  <c r="S713" i="30"/>
  <c r="R713" i="30"/>
  <c r="Q713" i="30"/>
  <c r="P713" i="30"/>
  <c r="O713" i="30"/>
  <c r="N713" i="30"/>
  <c r="M713" i="30"/>
  <c r="L713" i="30"/>
  <c r="K713" i="30"/>
  <c r="J713" i="30"/>
  <c r="I713" i="30"/>
  <c r="H713" i="30"/>
  <c r="G713" i="30"/>
  <c r="F713" i="30"/>
  <c r="E713" i="30"/>
  <c r="D713" i="30"/>
  <c r="AG712" i="30"/>
  <c r="AF712" i="30"/>
  <c r="AE712" i="30"/>
  <c r="AD712" i="30"/>
  <c r="AC712" i="30"/>
  <c r="AB712" i="30"/>
  <c r="AA712" i="30"/>
  <c r="Z712" i="30"/>
  <c r="Y712" i="30"/>
  <c r="X712" i="30"/>
  <c r="W712" i="30"/>
  <c r="V712" i="30"/>
  <c r="U712" i="30"/>
  <c r="T712" i="30"/>
  <c r="S712" i="30"/>
  <c r="R712" i="30"/>
  <c r="Q712" i="30"/>
  <c r="P712" i="30"/>
  <c r="O712" i="30"/>
  <c r="N712" i="30"/>
  <c r="M712" i="30"/>
  <c r="L712" i="30"/>
  <c r="K712" i="30"/>
  <c r="J712" i="30"/>
  <c r="I712" i="30"/>
  <c r="H712" i="30"/>
  <c r="G712" i="30"/>
  <c r="F712" i="30"/>
  <c r="E712" i="30"/>
  <c r="D712" i="30"/>
  <c r="AG711" i="30"/>
  <c r="AF711" i="30"/>
  <c r="AE711" i="30"/>
  <c r="AD711" i="30"/>
  <c r="AC711" i="30"/>
  <c r="AB711" i="30"/>
  <c r="AA711" i="30"/>
  <c r="Z711" i="30"/>
  <c r="Y711" i="30"/>
  <c r="X711" i="30"/>
  <c r="W711" i="30"/>
  <c r="V711" i="30"/>
  <c r="U711" i="30"/>
  <c r="T711" i="30"/>
  <c r="S711" i="30"/>
  <c r="R711" i="30"/>
  <c r="Q711" i="30"/>
  <c r="P711" i="30"/>
  <c r="O711" i="30"/>
  <c r="N711" i="30"/>
  <c r="M711" i="30"/>
  <c r="L711" i="30"/>
  <c r="K711" i="30"/>
  <c r="J711" i="30"/>
  <c r="I711" i="30"/>
  <c r="H711" i="30"/>
  <c r="G711" i="30"/>
  <c r="F711" i="30"/>
  <c r="E711" i="30"/>
  <c r="D711" i="30"/>
  <c r="AG710" i="30"/>
  <c r="AF710" i="30"/>
  <c r="AE710" i="30"/>
  <c r="AD710" i="30"/>
  <c r="AC710" i="30"/>
  <c r="AB710" i="30"/>
  <c r="AA710" i="30"/>
  <c r="Z710" i="30"/>
  <c r="Y710" i="30"/>
  <c r="X710" i="30"/>
  <c r="W710" i="30"/>
  <c r="V710" i="30"/>
  <c r="U710" i="30"/>
  <c r="T710" i="30"/>
  <c r="S710" i="30"/>
  <c r="R710" i="30"/>
  <c r="Q710" i="30"/>
  <c r="P710" i="30"/>
  <c r="O710" i="30"/>
  <c r="N710" i="30"/>
  <c r="M710" i="30"/>
  <c r="L710" i="30"/>
  <c r="K710" i="30"/>
  <c r="J710" i="30"/>
  <c r="I710" i="30"/>
  <c r="H710" i="30"/>
  <c r="G710" i="30"/>
  <c r="F710" i="30"/>
  <c r="E710" i="30"/>
  <c r="D710" i="30"/>
  <c r="AG709" i="30"/>
  <c r="AF709" i="30"/>
  <c r="AE709" i="30"/>
  <c r="AD709" i="30"/>
  <c r="AC709" i="30"/>
  <c r="AB709" i="30"/>
  <c r="AA709" i="30"/>
  <c r="Z709" i="30"/>
  <c r="Y709" i="30"/>
  <c r="X709" i="30"/>
  <c r="W709" i="30"/>
  <c r="V709" i="30"/>
  <c r="U709" i="30"/>
  <c r="T709" i="30"/>
  <c r="S709" i="30"/>
  <c r="R709" i="30"/>
  <c r="Q709" i="30"/>
  <c r="P709" i="30"/>
  <c r="O709" i="30"/>
  <c r="N709" i="30"/>
  <c r="M709" i="30"/>
  <c r="L709" i="30"/>
  <c r="K709" i="30"/>
  <c r="J709" i="30"/>
  <c r="I709" i="30"/>
  <c r="H709" i="30"/>
  <c r="G709" i="30"/>
  <c r="F709" i="30"/>
  <c r="E709" i="30"/>
  <c r="D709" i="30"/>
  <c r="AG708" i="30"/>
  <c r="AF708" i="30"/>
  <c r="AE708" i="30"/>
  <c r="AD708" i="30"/>
  <c r="AC708" i="30"/>
  <c r="AB708" i="30"/>
  <c r="AA708" i="30"/>
  <c r="Z708" i="30"/>
  <c r="Y708" i="30"/>
  <c r="X708" i="30"/>
  <c r="W708" i="30"/>
  <c r="V708" i="30"/>
  <c r="U708" i="30"/>
  <c r="T708" i="30"/>
  <c r="S708" i="30"/>
  <c r="R708" i="30"/>
  <c r="Q708" i="30"/>
  <c r="P708" i="30"/>
  <c r="O708" i="30"/>
  <c r="N708" i="30"/>
  <c r="M708" i="30"/>
  <c r="L708" i="30"/>
  <c r="K708" i="30"/>
  <c r="J708" i="30"/>
  <c r="I708" i="30"/>
  <c r="H708" i="30"/>
  <c r="G708" i="30"/>
  <c r="F708" i="30"/>
  <c r="E708" i="30"/>
  <c r="D708" i="30"/>
  <c r="AG707" i="30"/>
  <c r="AF707" i="30"/>
  <c r="AE707" i="30"/>
  <c r="AD707" i="30"/>
  <c r="AC707" i="30"/>
  <c r="AB707" i="30"/>
  <c r="AA707" i="30"/>
  <c r="Z707" i="30"/>
  <c r="Y707" i="30"/>
  <c r="X707" i="30"/>
  <c r="W707" i="30"/>
  <c r="V707" i="30"/>
  <c r="U707" i="30"/>
  <c r="T707" i="30"/>
  <c r="S707" i="30"/>
  <c r="R707" i="30"/>
  <c r="Q707" i="30"/>
  <c r="P707" i="30"/>
  <c r="O707" i="30"/>
  <c r="N707" i="30"/>
  <c r="M707" i="30"/>
  <c r="L707" i="30"/>
  <c r="K707" i="30"/>
  <c r="J707" i="30"/>
  <c r="I707" i="30"/>
  <c r="H707" i="30"/>
  <c r="G707" i="30"/>
  <c r="F707" i="30"/>
  <c r="E707" i="30"/>
  <c r="D707" i="30"/>
  <c r="AG706" i="30"/>
  <c r="AF706" i="30"/>
  <c r="AE706" i="30"/>
  <c r="AD706" i="30"/>
  <c r="AC706" i="30"/>
  <c r="AB706" i="30"/>
  <c r="AA706" i="30"/>
  <c r="Z706" i="30"/>
  <c r="Y706" i="30"/>
  <c r="X706" i="30"/>
  <c r="W706" i="30"/>
  <c r="V706" i="30"/>
  <c r="U706" i="30"/>
  <c r="T706" i="30"/>
  <c r="S706" i="30"/>
  <c r="R706" i="30"/>
  <c r="Q706" i="30"/>
  <c r="P706" i="30"/>
  <c r="O706" i="30"/>
  <c r="N706" i="30"/>
  <c r="M706" i="30"/>
  <c r="L706" i="30"/>
  <c r="K706" i="30"/>
  <c r="J706" i="30"/>
  <c r="I706" i="30"/>
  <c r="H706" i="30"/>
  <c r="G706" i="30"/>
  <c r="F706" i="30"/>
  <c r="E706" i="30"/>
  <c r="D706" i="30"/>
  <c r="I25" i="26"/>
  <c r="H25" i="26"/>
  <c r="G25" i="26"/>
  <c r="F25" i="26"/>
  <c r="E25" i="26"/>
  <c r="D25" i="26"/>
  <c r="C25" i="26"/>
  <c r="A2" i="26"/>
  <c r="J25" i="25"/>
  <c r="I25" i="25"/>
  <c r="H25" i="25"/>
  <c r="G25" i="25"/>
  <c r="F25" i="25"/>
  <c r="E25" i="25"/>
  <c r="D25" i="25"/>
  <c r="C25" i="25"/>
  <c r="A2" i="25"/>
  <c r="L25" i="24"/>
  <c r="K25" i="24"/>
  <c r="J25" i="24"/>
  <c r="I25" i="24"/>
  <c r="H25" i="24"/>
  <c r="G25" i="24"/>
  <c r="F25" i="24"/>
  <c r="E25" i="24"/>
  <c r="D25" i="24"/>
  <c r="C25" i="24"/>
  <c r="A2" i="24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L25" i="23"/>
  <c r="K25" i="23"/>
  <c r="J25" i="23"/>
  <c r="I25" i="23"/>
  <c r="H25" i="23"/>
  <c r="G25" i="23"/>
  <c r="F25" i="23"/>
  <c r="E25" i="23"/>
  <c r="D25" i="23"/>
  <c r="C25" i="23"/>
  <c r="A2" i="23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24" i="22"/>
  <c r="H25" i="22"/>
  <c r="H26" i="22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26" i="22"/>
  <c r="F6" i="22"/>
  <c r="F7" i="22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E6" i="22"/>
  <c r="E7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A2" i="22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A2" i="21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A2" i="20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A2" i="19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A2" i="18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S7" i="17"/>
  <c r="S8" i="17"/>
  <c r="S9" i="17"/>
  <c r="S10" i="17"/>
  <c r="S11" i="17"/>
  <c r="S12" i="17"/>
  <c r="S13" i="17"/>
  <c r="S14" i="17"/>
  <c r="S15" i="17"/>
  <c r="S16" i="17"/>
  <c r="S17" i="17"/>
  <c r="S18" i="17"/>
  <c r="S19" i="17"/>
  <c r="S20" i="17"/>
  <c r="S21" i="17"/>
  <c r="S22" i="17"/>
  <c r="S23" i="17"/>
  <c r="S24" i="17"/>
  <c r="S25" i="17"/>
  <c r="S26" i="17"/>
  <c r="S27" i="17"/>
  <c r="R7" i="17"/>
  <c r="R8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23" i="17"/>
  <c r="R24" i="17"/>
  <c r="R25" i="17"/>
  <c r="R26" i="17"/>
  <c r="R27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23" i="17"/>
  <c r="Q24" i="17"/>
  <c r="Q25" i="17"/>
  <c r="Q26" i="17"/>
  <c r="Q27" i="17"/>
  <c r="P7" i="17"/>
  <c r="P8" i="17"/>
  <c r="P9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A2" i="17"/>
  <c r="A2" i="16"/>
  <c r="G3" i="15"/>
  <c r="E3" i="15"/>
  <c r="C3" i="15"/>
  <c r="A2" i="15"/>
  <c r="A2" i="13"/>
  <c r="F3" i="12"/>
  <c r="C3" i="12"/>
  <c r="Y38" i="11"/>
  <c r="Y37" i="11"/>
  <c r="Y39" i="11"/>
  <c r="N38" i="11"/>
  <c r="N37" i="11"/>
  <c r="N39" i="11"/>
  <c r="C38" i="11"/>
  <c r="C37" i="11"/>
  <c r="C39" i="11"/>
  <c r="AH36" i="11"/>
  <c r="AG36" i="11"/>
  <c r="AF36" i="11"/>
  <c r="AE36" i="11"/>
  <c r="AD36" i="11"/>
  <c r="AC36" i="11"/>
  <c r="AB36" i="11"/>
  <c r="AA36" i="11"/>
  <c r="Z36" i="11"/>
  <c r="Y36" i="11"/>
  <c r="W36" i="11"/>
  <c r="V36" i="11"/>
  <c r="U36" i="11"/>
  <c r="T36" i="11"/>
  <c r="S36" i="11"/>
  <c r="R36" i="11"/>
  <c r="Q36" i="11"/>
  <c r="P36" i="11"/>
  <c r="O36" i="11"/>
  <c r="N36" i="11"/>
  <c r="L36" i="11"/>
  <c r="K36" i="11"/>
  <c r="J36" i="11"/>
  <c r="I36" i="11"/>
  <c r="H36" i="11"/>
  <c r="G36" i="11"/>
  <c r="F36" i="11"/>
  <c r="E36" i="11"/>
  <c r="D36" i="11"/>
  <c r="C36" i="11"/>
  <c r="AH35" i="11"/>
  <c r="AG35" i="11"/>
  <c r="AF35" i="11"/>
  <c r="AE35" i="11"/>
  <c r="AD35" i="11"/>
  <c r="AC35" i="11"/>
  <c r="AB35" i="11"/>
  <c r="AA35" i="11"/>
  <c r="Z35" i="11"/>
  <c r="Y35" i="11"/>
  <c r="W35" i="11"/>
  <c r="V35" i="11"/>
  <c r="U35" i="11"/>
  <c r="T35" i="11"/>
  <c r="S35" i="11"/>
  <c r="R35" i="11"/>
  <c r="Q35" i="11"/>
  <c r="P35" i="11"/>
  <c r="O35" i="11"/>
  <c r="N35" i="11"/>
  <c r="L35" i="11"/>
  <c r="K35" i="11"/>
  <c r="J35" i="11"/>
  <c r="I35" i="11"/>
  <c r="H35" i="11"/>
  <c r="G35" i="11"/>
  <c r="F35" i="11"/>
  <c r="E35" i="11"/>
  <c r="D35" i="11"/>
  <c r="C35" i="11"/>
  <c r="AH34" i="11"/>
  <c r="AG34" i="11"/>
  <c r="AF34" i="11"/>
  <c r="AE34" i="11"/>
  <c r="AD34" i="11"/>
  <c r="AC34" i="11"/>
  <c r="AB34" i="11"/>
  <c r="AA34" i="11"/>
  <c r="Z34" i="11"/>
  <c r="Y34" i="11"/>
  <c r="W34" i="11"/>
  <c r="V34" i="11"/>
  <c r="U34" i="11"/>
  <c r="T34" i="11"/>
  <c r="S34" i="11"/>
  <c r="R34" i="11"/>
  <c r="Q34" i="11"/>
  <c r="P34" i="11"/>
  <c r="O34" i="11"/>
  <c r="N34" i="11"/>
  <c r="L34" i="11"/>
  <c r="K34" i="11"/>
  <c r="J34" i="11"/>
  <c r="I34" i="11"/>
  <c r="H34" i="11"/>
  <c r="G34" i="11"/>
  <c r="F34" i="11"/>
  <c r="E34" i="11"/>
  <c r="D34" i="11"/>
  <c r="C34" i="11"/>
  <c r="AH33" i="11"/>
  <c r="AG33" i="11"/>
  <c r="AF33" i="11"/>
  <c r="AE33" i="11"/>
  <c r="AD33" i="11"/>
  <c r="AC33" i="11"/>
  <c r="AB33" i="11"/>
  <c r="AA33" i="11"/>
  <c r="Z33" i="11"/>
  <c r="Y33" i="11"/>
  <c r="W33" i="11"/>
  <c r="V33" i="11"/>
  <c r="U33" i="11"/>
  <c r="T33" i="11"/>
  <c r="S33" i="11"/>
  <c r="R33" i="11"/>
  <c r="Q33" i="11"/>
  <c r="P33" i="11"/>
  <c r="O33" i="11"/>
  <c r="N33" i="11"/>
  <c r="L33" i="11"/>
  <c r="K33" i="11"/>
  <c r="J33" i="11"/>
  <c r="I33" i="11"/>
  <c r="H33" i="11"/>
  <c r="G33" i="11"/>
  <c r="F33" i="11"/>
  <c r="E33" i="11"/>
  <c r="D33" i="11"/>
  <c r="C33" i="11"/>
  <c r="AH32" i="11"/>
  <c r="AG32" i="11"/>
  <c r="AF32" i="11"/>
  <c r="AE32" i="11"/>
  <c r="AD32" i="11"/>
  <c r="AC32" i="11"/>
  <c r="AB32" i="11"/>
  <c r="AA32" i="11"/>
  <c r="Z32" i="11"/>
  <c r="Y32" i="11"/>
  <c r="W32" i="11"/>
  <c r="V32" i="11"/>
  <c r="U32" i="11"/>
  <c r="T32" i="11"/>
  <c r="S32" i="11"/>
  <c r="R32" i="11"/>
  <c r="Q32" i="11"/>
  <c r="P32" i="11"/>
  <c r="O32" i="11"/>
  <c r="N32" i="11"/>
  <c r="L32" i="11"/>
  <c r="K32" i="11"/>
  <c r="J32" i="11"/>
  <c r="I32" i="11"/>
  <c r="H32" i="11"/>
  <c r="G32" i="11"/>
  <c r="F32" i="11"/>
  <c r="E32" i="11"/>
  <c r="D32" i="11"/>
  <c r="C32" i="11"/>
  <c r="AH31" i="11"/>
  <c r="AG31" i="11"/>
  <c r="AF31" i="11"/>
  <c r="AE31" i="11"/>
  <c r="AD31" i="11"/>
  <c r="AC31" i="11"/>
  <c r="AB31" i="11"/>
  <c r="AA31" i="11"/>
  <c r="Z31" i="11"/>
  <c r="Y31" i="11"/>
  <c r="W31" i="11"/>
  <c r="V31" i="11"/>
  <c r="U31" i="11"/>
  <c r="T31" i="11"/>
  <c r="S31" i="11"/>
  <c r="R31" i="11"/>
  <c r="Q31" i="11"/>
  <c r="P31" i="11"/>
  <c r="O31" i="11"/>
  <c r="N31" i="11"/>
  <c r="L31" i="11"/>
  <c r="K31" i="11"/>
  <c r="J31" i="11"/>
  <c r="I31" i="11"/>
  <c r="H31" i="11"/>
  <c r="G31" i="11"/>
  <c r="F31" i="11"/>
  <c r="E31" i="11"/>
  <c r="D31" i="11"/>
  <c r="C31" i="11"/>
  <c r="AH29" i="11"/>
  <c r="AH25" i="11"/>
  <c r="AH24" i="11"/>
  <c r="AH23" i="11"/>
  <c r="AH22" i="11"/>
  <c r="AH26" i="11"/>
  <c r="AH19" i="11"/>
  <c r="AH18" i="11"/>
  <c r="AH17" i="11"/>
  <c r="AH16" i="11"/>
  <c r="AH15" i="11"/>
  <c r="AH13" i="11"/>
  <c r="AH20" i="11"/>
  <c r="AH6" i="11"/>
  <c r="AH7" i="11"/>
  <c r="AH8" i="11"/>
  <c r="AH9" i="11"/>
  <c r="AH10" i="11"/>
  <c r="AH11" i="11"/>
  <c r="AH30" i="11"/>
  <c r="AG29" i="11"/>
  <c r="AG25" i="11"/>
  <c r="AG24" i="11"/>
  <c r="AG23" i="11"/>
  <c r="AG22" i="11"/>
  <c r="AG26" i="11"/>
  <c r="AG19" i="11"/>
  <c r="AG18" i="11"/>
  <c r="AG17" i="11"/>
  <c r="AG16" i="11"/>
  <c r="AG15" i="11"/>
  <c r="AG13" i="11"/>
  <c r="AG20" i="11"/>
  <c r="AG6" i="11"/>
  <c r="AG7" i="11"/>
  <c r="AG8" i="11"/>
  <c r="AG9" i="11"/>
  <c r="AG10" i="11"/>
  <c r="AG11" i="11"/>
  <c r="AG30" i="11"/>
  <c r="AF29" i="11"/>
  <c r="AF25" i="11"/>
  <c r="AF24" i="11"/>
  <c r="AF23" i="11"/>
  <c r="AF22" i="11"/>
  <c r="AF26" i="11"/>
  <c r="AF19" i="11"/>
  <c r="AF18" i="11"/>
  <c r="AF17" i="11"/>
  <c r="AF16" i="11"/>
  <c r="AF15" i="11"/>
  <c r="AF13" i="11"/>
  <c r="AF20" i="11"/>
  <c r="AF6" i="11"/>
  <c r="AF7" i="11"/>
  <c r="AF8" i="11"/>
  <c r="AF9" i="11"/>
  <c r="AF10" i="11"/>
  <c r="AF11" i="11"/>
  <c r="AF30" i="11"/>
  <c r="AE29" i="11"/>
  <c r="AE25" i="11"/>
  <c r="AE24" i="11"/>
  <c r="AE23" i="11"/>
  <c r="AE22" i="11"/>
  <c r="AE26" i="11"/>
  <c r="AE19" i="11"/>
  <c r="AE18" i="11"/>
  <c r="AE17" i="11"/>
  <c r="AE16" i="11"/>
  <c r="AE15" i="11"/>
  <c r="AE13" i="11"/>
  <c r="AE20" i="11"/>
  <c r="AE6" i="11"/>
  <c r="AE7" i="11"/>
  <c r="AE8" i="11"/>
  <c r="AE9" i="11"/>
  <c r="AE10" i="11"/>
  <c r="AE11" i="11"/>
  <c r="AE30" i="11"/>
  <c r="AD29" i="11"/>
  <c r="AD25" i="11"/>
  <c r="AD24" i="11"/>
  <c r="AD23" i="11"/>
  <c r="AD22" i="11"/>
  <c r="AD26" i="11"/>
  <c r="AD19" i="11"/>
  <c r="AD18" i="11"/>
  <c r="AD17" i="11"/>
  <c r="AD16" i="11"/>
  <c r="AD15" i="11"/>
  <c r="AD13" i="11"/>
  <c r="AD20" i="11"/>
  <c r="AD6" i="11"/>
  <c r="AD7" i="11"/>
  <c r="AD8" i="11"/>
  <c r="AD9" i="11"/>
  <c r="AD10" i="11"/>
  <c r="AD11" i="11"/>
  <c r="AD30" i="11"/>
  <c r="AC29" i="11"/>
  <c r="AC25" i="11"/>
  <c r="AC24" i="11"/>
  <c r="AC23" i="11"/>
  <c r="AC22" i="11"/>
  <c r="AC26" i="11"/>
  <c r="AC19" i="11"/>
  <c r="AC18" i="11"/>
  <c r="AC17" i="11"/>
  <c r="AC16" i="11"/>
  <c r="AC15" i="11"/>
  <c r="AC13" i="11"/>
  <c r="AC20" i="11"/>
  <c r="AC6" i="11"/>
  <c r="AC7" i="11"/>
  <c r="AC8" i="11"/>
  <c r="AC9" i="11"/>
  <c r="AC10" i="11"/>
  <c r="AC11" i="11"/>
  <c r="AC30" i="11"/>
  <c r="AB29" i="11"/>
  <c r="AB25" i="11"/>
  <c r="AB24" i="11"/>
  <c r="AB23" i="11"/>
  <c r="AB22" i="11"/>
  <c r="AB26" i="11"/>
  <c r="AB19" i="11"/>
  <c r="AB18" i="11"/>
  <c r="AB17" i="11"/>
  <c r="AB16" i="11"/>
  <c r="AB15" i="11"/>
  <c r="AB13" i="11"/>
  <c r="AB20" i="11"/>
  <c r="AB6" i="11"/>
  <c r="AB7" i="11"/>
  <c r="AB8" i="11"/>
  <c r="AB9" i="11"/>
  <c r="AB10" i="11"/>
  <c r="AB11" i="11"/>
  <c r="AB30" i="11"/>
  <c r="AA29" i="11"/>
  <c r="AA25" i="11"/>
  <c r="AA24" i="11"/>
  <c r="AA23" i="11"/>
  <c r="AA22" i="11"/>
  <c r="AA26" i="11"/>
  <c r="AA19" i="11"/>
  <c r="AA18" i="11"/>
  <c r="AA17" i="11"/>
  <c r="AA16" i="11"/>
  <c r="AA15" i="11"/>
  <c r="AA13" i="11"/>
  <c r="AA20" i="11"/>
  <c r="AA6" i="11"/>
  <c r="AA7" i="11"/>
  <c r="AA8" i="11"/>
  <c r="AA9" i="11"/>
  <c r="AA10" i="11"/>
  <c r="AA11" i="11"/>
  <c r="AA30" i="11"/>
  <c r="Z29" i="11"/>
  <c r="Z25" i="11"/>
  <c r="Z24" i="11"/>
  <c r="Z23" i="11"/>
  <c r="Z22" i="11"/>
  <c r="Z26" i="11"/>
  <c r="Z19" i="11"/>
  <c r="Z18" i="11"/>
  <c r="Z17" i="11"/>
  <c r="Z16" i="11"/>
  <c r="Z15" i="11"/>
  <c r="Z13" i="11"/>
  <c r="Z20" i="11"/>
  <c r="Z6" i="11"/>
  <c r="Z7" i="11"/>
  <c r="Z8" i="11"/>
  <c r="Z9" i="11"/>
  <c r="Z10" i="11"/>
  <c r="Z11" i="11"/>
  <c r="Z30" i="11"/>
  <c r="Y29" i="11"/>
  <c r="Y25" i="11"/>
  <c r="Y24" i="11"/>
  <c r="Y23" i="11"/>
  <c r="Y22" i="11"/>
  <c r="Y26" i="11"/>
  <c r="Y19" i="11"/>
  <c r="Y18" i="11"/>
  <c r="Y17" i="11"/>
  <c r="Y16" i="11"/>
  <c r="Y15" i="11"/>
  <c r="Y13" i="11"/>
  <c r="Y20" i="11"/>
  <c r="Y6" i="11"/>
  <c r="Y7" i="11"/>
  <c r="Y8" i="11"/>
  <c r="Y9" i="11"/>
  <c r="Y10" i="11"/>
  <c r="Y11" i="11"/>
  <c r="Y30" i="11"/>
  <c r="W29" i="11"/>
  <c r="W25" i="11"/>
  <c r="W24" i="11"/>
  <c r="W23" i="11"/>
  <c r="W22" i="11"/>
  <c r="W26" i="11"/>
  <c r="W19" i="11"/>
  <c r="W18" i="11"/>
  <c r="W17" i="11"/>
  <c r="W16" i="11"/>
  <c r="W15" i="11"/>
  <c r="W13" i="11"/>
  <c r="W20" i="11"/>
  <c r="W6" i="11"/>
  <c r="W7" i="11"/>
  <c r="W8" i="11"/>
  <c r="W9" i="11"/>
  <c r="W10" i="11"/>
  <c r="W11" i="11"/>
  <c r="W30" i="11"/>
  <c r="V29" i="11"/>
  <c r="V25" i="11"/>
  <c r="V24" i="11"/>
  <c r="V23" i="11"/>
  <c r="V22" i="11"/>
  <c r="V26" i="11"/>
  <c r="V19" i="11"/>
  <c r="V18" i="11"/>
  <c r="V17" i="11"/>
  <c r="V16" i="11"/>
  <c r="V15" i="11"/>
  <c r="V13" i="11"/>
  <c r="V20" i="11"/>
  <c r="V6" i="11"/>
  <c r="V7" i="11"/>
  <c r="V8" i="11"/>
  <c r="V9" i="11"/>
  <c r="V10" i="11"/>
  <c r="V11" i="11"/>
  <c r="V30" i="11"/>
  <c r="U29" i="11"/>
  <c r="U25" i="11"/>
  <c r="U24" i="11"/>
  <c r="U23" i="11"/>
  <c r="U22" i="11"/>
  <c r="U26" i="11"/>
  <c r="U19" i="11"/>
  <c r="U18" i="11"/>
  <c r="U17" i="11"/>
  <c r="U16" i="11"/>
  <c r="U15" i="11"/>
  <c r="U13" i="11"/>
  <c r="U20" i="11"/>
  <c r="U6" i="11"/>
  <c r="U7" i="11"/>
  <c r="U8" i="11"/>
  <c r="U9" i="11"/>
  <c r="U10" i="11"/>
  <c r="U11" i="11"/>
  <c r="U30" i="11"/>
  <c r="T29" i="11"/>
  <c r="T25" i="11"/>
  <c r="T24" i="11"/>
  <c r="T23" i="11"/>
  <c r="T22" i="11"/>
  <c r="T26" i="11"/>
  <c r="T19" i="11"/>
  <c r="T18" i="11"/>
  <c r="T17" i="11"/>
  <c r="T16" i="11"/>
  <c r="T15" i="11"/>
  <c r="T13" i="11"/>
  <c r="T20" i="11"/>
  <c r="T6" i="11"/>
  <c r="T7" i="11"/>
  <c r="T8" i="11"/>
  <c r="T9" i="11"/>
  <c r="T10" i="11"/>
  <c r="T11" i="11"/>
  <c r="T30" i="11"/>
  <c r="S29" i="11"/>
  <c r="S25" i="11"/>
  <c r="S24" i="11"/>
  <c r="S23" i="11"/>
  <c r="S22" i="11"/>
  <c r="S26" i="11"/>
  <c r="S19" i="11"/>
  <c r="S18" i="11"/>
  <c r="S17" i="11"/>
  <c r="S16" i="11"/>
  <c r="S15" i="11"/>
  <c r="S13" i="11"/>
  <c r="S20" i="11"/>
  <c r="S6" i="11"/>
  <c r="S7" i="11"/>
  <c r="S8" i="11"/>
  <c r="S9" i="11"/>
  <c r="S10" i="11"/>
  <c r="S11" i="11"/>
  <c r="S30" i="11"/>
  <c r="R29" i="11"/>
  <c r="R25" i="11"/>
  <c r="R24" i="11"/>
  <c r="R23" i="11"/>
  <c r="R22" i="11"/>
  <c r="R26" i="11"/>
  <c r="R19" i="11"/>
  <c r="R18" i="11"/>
  <c r="R17" i="11"/>
  <c r="R16" i="11"/>
  <c r="R15" i="11"/>
  <c r="R13" i="11"/>
  <c r="R20" i="11"/>
  <c r="R6" i="11"/>
  <c r="R7" i="11"/>
  <c r="R8" i="11"/>
  <c r="R9" i="11"/>
  <c r="R10" i="11"/>
  <c r="R11" i="11"/>
  <c r="R30" i="11"/>
  <c r="Q29" i="11"/>
  <c r="Q25" i="11"/>
  <c r="Q24" i="11"/>
  <c r="Q23" i="11"/>
  <c r="Q22" i="11"/>
  <c r="Q26" i="11"/>
  <c r="Q19" i="11"/>
  <c r="Q18" i="11"/>
  <c r="Q17" i="11"/>
  <c r="Q16" i="11"/>
  <c r="Q15" i="11"/>
  <c r="Q13" i="11"/>
  <c r="Q20" i="11"/>
  <c r="Q6" i="11"/>
  <c r="Q7" i="11"/>
  <c r="Q8" i="11"/>
  <c r="Q9" i="11"/>
  <c r="Q10" i="11"/>
  <c r="Q11" i="11"/>
  <c r="Q30" i="11"/>
  <c r="P29" i="11"/>
  <c r="P25" i="11"/>
  <c r="P24" i="11"/>
  <c r="P23" i="11"/>
  <c r="P22" i="11"/>
  <c r="P26" i="11"/>
  <c r="P19" i="11"/>
  <c r="P18" i="11"/>
  <c r="P17" i="11"/>
  <c r="P16" i="11"/>
  <c r="P15" i="11"/>
  <c r="P13" i="11"/>
  <c r="P20" i="11"/>
  <c r="P6" i="11"/>
  <c r="P7" i="11"/>
  <c r="P8" i="11"/>
  <c r="P9" i="11"/>
  <c r="P10" i="11"/>
  <c r="P11" i="11"/>
  <c r="P30" i="11"/>
  <c r="O29" i="11"/>
  <c r="O25" i="11"/>
  <c r="O24" i="11"/>
  <c r="O23" i="11"/>
  <c r="O22" i="11"/>
  <c r="O26" i="11"/>
  <c r="O19" i="11"/>
  <c r="O18" i="11"/>
  <c r="O17" i="11"/>
  <c r="O16" i="11"/>
  <c r="O15" i="11"/>
  <c r="O13" i="11"/>
  <c r="O20" i="11"/>
  <c r="O6" i="11"/>
  <c r="O7" i="11"/>
  <c r="O8" i="11"/>
  <c r="O9" i="11"/>
  <c r="O10" i="11"/>
  <c r="O11" i="11"/>
  <c r="O30" i="11"/>
  <c r="N29" i="11"/>
  <c r="N25" i="11"/>
  <c r="N24" i="11"/>
  <c r="N23" i="11"/>
  <c r="N22" i="11"/>
  <c r="N26" i="11"/>
  <c r="N19" i="11"/>
  <c r="N18" i="11"/>
  <c r="N17" i="11"/>
  <c r="N16" i="11"/>
  <c r="N15" i="11"/>
  <c r="N13" i="11"/>
  <c r="N20" i="11"/>
  <c r="N6" i="11"/>
  <c r="N7" i="11"/>
  <c r="N8" i="11"/>
  <c r="N9" i="11"/>
  <c r="N10" i="11"/>
  <c r="N11" i="11"/>
  <c r="N30" i="11"/>
  <c r="L29" i="11"/>
  <c r="L25" i="11"/>
  <c r="L24" i="11"/>
  <c r="L23" i="11"/>
  <c r="L22" i="11"/>
  <c r="L26" i="11"/>
  <c r="L19" i="11"/>
  <c r="L18" i="11"/>
  <c r="L17" i="11"/>
  <c r="L16" i="11"/>
  <c r="L15" i="11"/>
  <c r="L13" i="11"/>
  <c r="L20" i="11"/>
  <c r="L6" i="11"/>
  <c r="L7" i="11"/>
  <c r="L8" i="11"/>
  <c r="L9" i="11"/>
  <c r="L10" i="11"/>
  <c r="L11" i="11"/>
  <c r="L30" i="11"/>
  <c r="K29" i="11"/>
  <c r="K25" i="11"/>
  <c r="K24" i="11"/>
  <c r="K23" i="11"/>
  <c r="K22" i="11"/>
  <c r="K26" i="11"/>
  <c r="K19" i="11"/>
  <c r="K18" i="11"/>
  <c r="K17" i="11"/>
  <c r="K16" i="11"/>
  <c r="K15" i="11"/>
  <c r="K13" i="11"/>
  <c r="K20" i="11"/>
  <c r="K6" i="11"/>
  <c r="K7" i="11"/>
  <c r="K8" i="11"/>
  <c r="K9" i="11"/>
  <c r="K10" i="11"/>
  <c r="K11" i="11"/>
  <c r="K30" i="11"/>
  <c r="J29" i="11"/>
  <c r="J25" i="11"/>
  <c r="J24" i="11"/>
  <c r="J23" i="11"/>
  <c r="J22" i="11"/>
  <c r="J26" i="11"/>
  <c r="J19" i="11"/>
  <c r="J18" i="11"/>
  <c r="J17" i="11"/>
  <c r="J16" i="11"/>
  <c r="J15" i="11"/>
  <c r="J13" i="11"/>
  <c r="J20" i="11"/>
  <c r="J6" i="11"/>
  <c r="J7" i="11"/>
  <c r="J8" i="11"/>
  <c r="J9" i="11"/>
  <c r="J10" i="11"/>
  <c r="J11" i="11"/>
  <c r="J30" i="11"/>
  <c r="I29" i="11"/>
  <c r="I25" i="11"/>
  <c r="I24" i="11"/>
  <c r="I23" i="11"/>
  <c r="I22" i="11"/>
  <c r="I26" i="11"/>
  <c r="I19" i="11"/>
  <c r="I18" i="11"/>
  <c r="I17" i="11"/>
  <c r="I16" i="11"/>
  <c r="I15" i="11"/>
  <c r="I13" i="11"/>
  <c r="I20" i="11"/>
  <c r="I6" i="11"/>
  <c r="I7" i="11"/>
  <c r="I8" i="11"/>
  <c r="I9" i="11"/>
  <c r="I10" i="11"/>
  <c r="I11" i="11"/>
  <c r="I30" i="11"/>
  <c r="H29" i="11"/>
  <c r="H25" i="11"/>
  <c r="H24" i="11"/>
  <c r="H23" i="11"/>
  <c r="H22" i="11"/>
  <c r="H26" i="11"/>
  <c r="H19" i="11"/>
  <c r="H18" i="11"/>
  <c r="H17" i="11"/>
  <c r="H16" i="11"/>
  <c r="H15" i="11"/>
  <c r="H13" i="11"/>
  <c r="H20" i="11"/>
  <c r="H6" i="11"/>
  <c r="H7" i="11"/>
  <c r="H8" i="11"/>
  <c r="H9" i="11"/>
  <c r="H10" i="11"/>
  <c r="H11" i="11"/>
  <c r="H30" i="11"/>
  <c r="G29" i="11"/>
  <c r="G25" i="11"/>
  <c r="G24" i="11"/>
  <c r="G23" i="11"/>
  <c r="G22" i="11"/>
  <c r="G26" i="11"/>
  <c r="G19" i="11"/>
  <c r="G18" i="11"/>
  <c r="G17" i="11"/>
  <c r="G16" i="11"/>
  <c r="G15" i="11"/>
  <c r="G13" i="11"/>
  <c r="G20" i="11"/>
  <c r="G6" i="11"/>
  <c r="G7" i="11"/>
  <c r="G8" i="11"/>
  <c r="G9" i="11"/>
  <c r="G10" i="11"/>
  <c r="G11" i="11"/>
  <c r="G30" i="11"/>
  <c r="F29" i="11"/>
  <c r="F25" i="11"/>
  <c r="F24" i="11"/>
  <c r="F23" i="11"/>
  <c r="F22" i="11"/>
  <c r="F26" i="11"/>
  <c r="F19" i="11"/>
  <c r="F18" i="11"/>
  <c r="F17" i="11"/>
  <c r="F16" i="11"/>
  <c r="F15" i="11"/>
  <c r="F13" i="11"/>
  <c r="F20" i="11"/>
  <c r="F6" i="11"/>
  <c r="F7" i="11"/>
  <c r="F8" i="11"/>
  <c r="F9" i="11"/>
  <c r="F10" i="11"/>
  <c r="F11" i="11"/>
  <c r="F30" i="11"/>
  <c r="E29" i="11"/>
  <c r="E25" i="11"/>
  <c r="E24" i="11"/>
  <c r="E23" i="11"/>
  <c r="E22" i="11"/>
  <c r="E26" i="11"/>
  <c r="E19" i="11"/>
  <c r="E18" i="11"/>
  <c r="E17" i="11"/>
  <c r="E16" i="11"/>
  <c r="E15" i="11"/>
  <c r="E13" i="11"/>
  <c r="E20" i="11"/>
  <c r="E6" i="11"/>
  <c r="E7" i="11"/>
  <c r="E8" i="11"/>
  <c r="E9" i="11"/>
  <c r="E10" i="11"/>
  <c r="E11" i="11"/>
  <c r="E30" i="11"/>
  <c r="D29" i="11"/>
  <c r="D25" i="11"/>
  <c r="D24" i="11"/>
  <c r="D23" i="11"/>
  <c r="D22" i="11"/>
  <c r="D26" i="11"/>
  <c r="D19" i="11"/>
  <c r="D18" i="11"/>
  <c r="D17" i="11"/>
  <c r="D16" i="11"/>
  <c r="D15" i="11"/>
  <c r="D13" i="11"/>
  <c r="D20" i="11"/>
  <c r="D6" i="11"/>
  <c r="D7" i="11"/>
  <c r="D8" i="11"/>
  <c r="D9" i="11"/>
  <c r="D10" i="11"/>
  <c r="D11" i="11"/>
  <c r="D30" i="11"/>
  <c r="C25" i="11"/>
  <c r="C24" i="11"/>
  <c r="C23" i="11"/>
  <c r="C22" i="11"/>
  <c r="C26" i="11"/>
  <c r="C19" i="11"/>
  <c r="C18" i="11"/>
  <c r="C17" i="11"/>
  <c r="C16" i="11"/>
  <c r="C15" i="11"/>
  <c r="C13" i="11"/>
  <c r="C20" i="11"/>
  <c r="C6" i="11"/>
  <c r="C7" i="11"/>
  <c r="C8" i="11"/>
  <c r="C9" i="11"/>
  <c r="C10" i="11"/>
  <c r="C11" i="11"/>
  <c r="C30" i="11"/>
  <c r="AH28" i="11"/>
  <c r="AG28" i="11"/>
  <c r="AF28" i="11"/>
  <c r="AE28" i="11"/>
  <c r="AD28" i="11"/>
  <c r="AC28" i="11"/>
  <c r="AB28" i="11"/>
  <c r="AA28" i="11"/>
  <c r="Z28" i="11"/>
  <c r="Y28" i="11"/>
  <c r="W28" i="11"/>
  <c r="V28" i="11"/>
  <c r="U28" i="11"/>
  <c r="T28" i="11"/>
  <c r="S28" i="11"/>
  <c r="R28" i="11"/>
  <c r="Q28" i="11"/>
  <c r="P28" i="11"/>
  <c r="O28" i="11"/>
  <c r="N28" i="11"/>
  <c r="L28" i="11"/>
  <c r="K28" i="11"/>
  <c r="J28" i="11"/>
  <c r="I28" i="11"/>
  <c r="H28" i="11"/>
  <c r="G28" i="11"/>
  <c r="F28" i="11"/>
  <c r="E28" i="11"/>
  <c r="D28" i="11"/>
  <c r="C28" i="11"/>
  <c r="AH27" i="11"/>
  <c r="AG27" i="11"/>
  <c r="AF27" i="11"/>
  <c r="AE27" i="11"/>
  <c r="AD27" i="11"/>
  <c r="AC27" i="11"/>
  <c r="AB27" i="11"/>
  <c r="AA27" i="11"/>
  <c r="Z27" i="11"/>
  <c r="Y27" i="11"/>
  <c r="W27" i="11"/>
  <c r="V27" i="11"/>
  <c r="U27" i="11"/>
  <c r="T27" i="11"/>
  <c r="S27" i="11"/>
  <c r="R27" i="11"/>
  <c r="Q27" i="11"/>
  <c r="P27" i="11"/>
  <c r="O27" i="11"/>
  <c r="N27" i="11"/>
  <c r="L27" i="11"/>
  <c r="K27" i="11"/>
  <c r="J27" i="11"/>
  <c r="I27" i="11"/>
  <c r="H27" i="11"/>
  <c r="G27" i="11"/>
  <c r="F27" i="11"/>
  <c r="E27" i="11"/>
  <c r="D27" i="11"/>
  <c r="C27" i="11"/>
  <c r="AH14" i="11"/>
  <c r="AG14" i="11"/>
  <c r="AF14" i="11"/>
  <c r="AE14" i="11"/>
  <c r="AD14" i="11"/>
  <c r="AC14" i="11"/>
  <c r="AB14" i="11"/>
  <c r="AA14" i="11"/>
  <c r="Z14" i="11"/>
  <c r="Y14" i="11"/>
  <c r="W14" i="11"/>
  <c r="V14" i="11"/>
  <c r="U14" i="11"/>
  <c r="T14" i="11"/>
  <c r="S14" i="11"/>
  <c r="R14" i="11"/>
  <c r="Q14" i="11"/>
  <c r="P14" i="11"/>
  <c r="O14" i="11"/>
  <c r="N14" i="11"/>
  <c r="L14" i="11"/>
  <c r="K14" i="11"/>
  <c r="J14" i="11"/>
  <c r="I14" i="11"/>
  <c r="H14" i="11"/>
  <c r="G14" i="11"/>
  <c r="F14" i="11"/>
  <c r="E14" i="11"/>
  <c r="D14" i="11"/>
  <c r="C14" i="11"/>
  <c r="Y3" i="11"/>
  <c r="N3" i="11"/>
  <c r="C3" i="11"/>
  <c r="A2" i="11"/>
  <c r="Y34" i="10"/>
  <c r="N34" i="10"/>
  <c r="C34" i="10"/>
  <c r="AH31" i="10"/>
  <c r="AG31" i="10"/>
  <c r="AF31" i="10"/>
  <c r="AE31" i="10"/>
  <c r="AD31" i="10"/>
  <c r="AC31" i="10"/>
  <c r="AB31" i="10"/>
  <c r="AA31" i="10"/>
  <c r="Z31" i="10"/>
  <c r="Y31" i="10"/>
  <c r="W31" i="10"/>
  <c r="V31" i="10"/>
  <c r="U31" i="10"/>
  <c r="T31" i="10"/>
  <c r="S31" i="10"/>
  <c r="R31" i="10"/>
  <c r="Q31" i="10"/>
  <c r="P31" i="10"/>
  <c r="O31" i="10"/>
  <c r="N31" i="10"/>
  <c r="L31" i="10"/>
  <c r="K31" i="10"/>
  <c r="J31" i="10"/>
  <c r="I31" i="10"/>
  <c r="H31" i="10"/>
  <c r="G31" i="10"/>
  <c r="F31" i="10"/>
  <c r="E31" i="10"/>
  <c r="D31" i="10"/>
  <c r="Y3" i="10"/>
  <c r="N3" i="10"/>
  <c r="C3" i="10"/>
  <c r="A2" i="10"/>
  <c r="T5" i="9"/>
  <c r="W5" i="9"/>
  <c r="S5" i="9"/>
  <c r="V5" i="9"/>
  <c r="R5" i="9"/>
  <c r="U5" i="9"/>
  <c r="T4" i="9"/>
  <c r="W4" i="9"/>
  <c r="S4" i="9"/>
  <c r="V4" i="9"/>
  <c r="R4" i="9"/>
  <c r="U4" i="9"/>
  <c r="A2" i="9"/>
  <c r="E5" i="8"/>
  <c r="H5" i="8"/>
  <c r="K5" i="8"/>
  <c r="N5" i="8"/>
  <c r="Q5" i="8"/>
  <c r="W5" i="8"/>
  <c r="D5" i="8"/>
  <c r="G5" i="8"/>
  <c r="J5" i="8"/>
  <c r="M5" i="8"/>
  <c r="P5" i="8"/>
  <c r="V5" i="8"/>
  <c r="C5" i="8"/>
  <c r="F5" i="8"/>
  <c r="I5" i="8"/>
  <c r="L5" i="8"/>
  <c r="O5" i="8"/>
  <c r="U5" i="8"/>
  <c r="T5" i="8"/>
  <c r="S5" i="8"/>
  <c r="R5" i="8"/>
  <c r="E4" i="8"/>
  <c r="H4" i="8"/>
  <c r="K4" i="8"/>
  <c r="N4" i="8"/>
  <c r="Q4" i="8"/>
  <c r="W4" i="8"/>
  <c r="D4" i="8"/>
  <c r="G4" i="8"/>
  <c r="J4" i="8"/>
  <c r="M4" i="8"/>
  <c r="P4" i="8"/>
  <c r="V4" i="8"/>
  <c r="C4" i="8"/>
  <c r="F4" i="8"/>
  <c r="I4" i="8"/>
  <c r="L4" i="8"/>
  <c r="O4" i="8"/>
  <c r="U4" i="8"/>
  <c r="T4" i="8"/>
  <c r="S4" i="8"/>
  <c r="R4" i="8"/>
  <c r="A2" i="8"/>
  <c r="E5" i="7"/>
  <c r="H5" i="7"/>
  <c r="K5" i="7"/>
  <c r="N5" i="7"/>
  <c r="Q5" i="7"/>
  <c r="W5" i="7"/>
  <c r="M5" i="7"/>
  <c r="P5" i="7"/>
  <c r="V5" i="7"/>
  <c r="L5" i="7"/>
  <c r="O5" i="7"/>
  <c r="U5" i="7"/>
  <c r="T5" i="7"/>
  <c r="S5" i="7"/>
  <c r="R5" i="7"/>
  <c r="E4" i="7"/>
  <c r="H4" i="7"/>
  <c r="K4" i="7"/>
  <c r="N4" i="7"/>
  <c r="Q4" i="7"/>
  <c r="W4" i="7"/>
  <c r="D4" i="7"/>
  <c r="G4" i="7"/>
  <c r="J4" i="7"/>
  <c r="M4" i="7"/>
  <c r="P4" i="7"/>
  <c r="V4" i="7"/>
  <c r="C4" i="7"/>
  <c r="F4" i="7"/>
  <c r="I4" i="7"/>
  <c r="L4" i="7"/>
  <c r="O4" i="7"/>
  <c r="U4" i="7"/>
  <c r="T4" i="7"/>
  <c r="S4" i="7"/>
  <c r="R4" i="7"/>
  <c r="A2" i="7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E5" i="6"/>
  <c r="H5" i="6"/>
  <c r="K5" i="6"/>
  <c r="N5" i="6"/>
  <c r="Q5" i="6"/>
  <c r="T5" i="6"/>
  <c r="W5" i="6"/>
  <c r="D5" i="6"/>
  <c r="G5" i="6"/>
  <c r="J5" i="6"/>
  <c r="M5" i="6"/>
  <c r="P5" i="6"/>
  <c r="S5" i="6"/>
  <c r="V5" i="6"/>
  <c r="C5" i="6"/>
  <c r="F5" i="6"/>
  <c r="I5" i="6"/>
  <c r="L5" i="6"/>
  <c r="O5" i="6"/>
  <c r="R5" i="6"/>
  <c r="U5" i="6"/>
  <c r="E4" i="6"/>
  <c r="H4" i="6"/>
  <c r="K4" i="6"/>
  <c r="N4" i="6"/>
  <c r="Q4" i="6"/>
  <c r="T4" i="6"/>
  <c r="W4" i="6"/>
  <c r="D4" i="6"/>
  <c r="G4" i="6"/>
  <c r="J4" i="6"/>
  <c r="M4" i="6"/>
  <c r="P4" i="6"/>
  <c r="S4" i="6"/>
  <c r="V4" i="6"/>
  <c r="C4" i="6"/>
  <c r="F4" i="6"/>
  <c r="I4" i="6"/>
  <c r="L4" i="6"/>
  <c r="O4" i="6"/>
  <c r="R4" i="6"/>
  <c r="U4" i="6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E5" i="5"/>
  <c r="H5" i="5"/>
  <c r="K5" i="5"/>
  <c r="N5" i="5"/>
  <c r="Q5" i="5"/>
  <c r="T5" i="5"/>
  <c r="W5" i="5"/>
  <c r="D5" i="5"/>
  <c r="G5" i="5"/>
  <c r="J5" i="5"/>
  <c r="M5" i="5"/>
  <c r="P5" i="5"/>
  <c r="S5" i="5"/>
  <c r="V5" i="5"/>
  <c r="C5" i="5"/>
  <c r="F5" i="5"/>
  <c r="I5" i="5"/>
  <c r="L5" i="5"/>
  <c r="O5" i="5"/>
  <c r="R5" i="5"/>
  <c r="U5" i="5"/>
  <c r="E4" i="5"/>
  <c r="H4" i="5"/>
  <c r="K4" i="5"/>
  <c r="N4" i="5"/>
  <c r="Q4" i="5"/>
  <c r="T4" i="5"/>
  <c r="W4" i="5"/>
  <c r="D4" i="5"/>
  <c r="G4" i="5"/>
  <c r="J4" i="5"/>
  <c r="M4" i="5"/>
  <c r="P4" i="5"/>
  <c r="S4" i="5"/>
  <c r="V4" i="5"/>
  <c r="C4" i="5"/>
  <c r="F4" i="5"/>
  <c r="I4" i="5"/>
  <c r="L4" i="5"/>
  <c r="O4" i="5"/>
  <c r="R4" i="5"/>
  <c r="U4" i="5"/>
  <c r="T5" i="4"/>
  <c r="W5" i="4"/>
  <c r="S5" i="4"/>
  <c r="V5" i="4"/>
  <c r="R5" i="4"/>
  <c r="U5" i="4"/>
  <c r="T4" i="4"/>
  <c r="W4" i="4"/>
  <c r="S4" i="4"/>
  <c r="V4" i="4"/>
  <c r="R4" i="4"/>
  <c r="U4" i="4"/>
  <c r="A2" i="4"/>
  <c r="E5" i="3"/>
  <c r="H5" i="3"/>
  <c r="K5" i="3"/>
  <c r="N5" i="3"/>
  <c r="T5" i="3"/>
  <c r="W5" i="3"/>
  <c r="D5" i="3"/>
  <c r="G5" i="3"/>
  <c r="J5" i="3"/>
  <c r="M5" i="3"/>
  <c r="S5" i="3"/>
  <c r="V5" i="3"/>
  <c r="C5" i="3"/>
  <c r="F5" i="3"/>
  <c r="I5" i="3"/>
  <c r="L5" i="3"/>
  <c r="R5" i="3"/>
  <c r="U5" i="3"/>
  <c r="Q5" i="3"/>
  <c r="P5" i="3"/>
  <c r="O5" i="3"/>
  <c r="E4" i="3"/>
  <c r="H4" i="3"/>
  <c r="K4" i="3"/>
  <c r="N4" i="3"/>
  <c r="T4" i="3"/>
  <c r="W4" i="3"/>
  <c r="D4" i="3"/>
  <c r="G4" i="3"/>
  <c r="J4" i="3"/>
  <c r="M4" i="3"/>
  <c r="S4" i="3"/>
  <c r="V4" i="3"/>
  <c r="C4" i="3"/>
  <c r="F4" i="3"/>
  <c r="I4" i="3"/>
  <c r="L4" i="3"/>
  <c r="R4" i="3"/>
  <c r="U4" i="3"/>
  <c r="Q4" i="3"/>
  <c r="P4" i="3"/>
  <c r="O4" i="3"/>
  <c r="A2" i="3"/>
  <c r="E5" i="2"/>
  <c r="H5" i="2"/>
  <c r="K5" i="2"/>
  <c r="N5" i="2"/>
  <c r="T5" i="2"/>
  <c r="W5" i="2"/>
  <c r="D5" i="2"/>
  <c r="G5" i="2"/>
  <c r="J5" i="2"/>
  <c r="M5" i="2"/>
  <c r="S5" i="2"/>
  <c r="V5" i="2"/>
  <c r="C5" i="2"/>
  <c r="F5" i="2"/>
  <c r="I5" i="2"/>
  <c r="L5" i="2"/>
  <c r="R5" i="2"/>
  <c r="U5" i="2"/>
  <c r="Q5" i="2"/>
  <c r="P5" i="2"/>
  <c r="O5" i="2"/>
  <c r="E4" i="2"/>
  <c r="H4" i="2"/>
  <c r="K4" i="2"/>
  <c r="N4" i="2"/>
  <c r="T4" i="2"/>
  <c r="W4" i="2"/>
  <c r="D4" i="2"/>
  <c r="G4" i="2"/>
  <c r="J4" i="2"/>
  <c r="M4" i="2"/>
  <c r="S4" i="2"/>
  <c r="V4" i="2"/>
  <c r="C4" i="2"/>
  <c r="F4" i="2"/>
  <c r="I4" i="2"/>
  <c r="L4" i="2"/>
  <c r="R4" i="2"/>
  <c r="U4" i="2"/>
  <c r="Q4" i="2"/>
  <c r="P4" i="2"/>
  <c r="O4" i="2"/>
  <c r="A2" i="2"/>
  <c r="J3" i="1"/>
  <c r="F3" i="1"/>
</calcChain>
</file>

<file path=xl/sharedStrings.xml><?xml version="1.0" encoding="utf-8"?>
<sst xmlns="http://schemas.openxmlformats.org/spreadsheetml/2006/main" count="2784" uniqueCount="799">
  <si>
    <t>STATEMENT - I</t>
  </si>
  <si>
    <t>PAGE:  1</t>
  </si>
  <si>
    <t>S.No</t>
  </si>
  <si>
    <t>HEAD OF THE CRIME</t>
  </si>
  <si>
    <t>PROPERTY CRIME</t>
  </si>
  <si>
    <t>MURDER FOR GAIN</t>
  </si>
  <si>
    <t>DACOITIES</t>
  </si>
  <si>
    <t>ROBBERIES</t>
  </si>
  <si>
    <t>BURGALARIES</t>
  </si>
  <si>
    <t>ORDINARY THEFTS</t>
  </si>
  <si>
    <t>TOTAL</t>
  </si>
  <si>
    <t>BODILY OFFENCES</t>
  </si>
  <si>
    <t>MURDERS</t>
  </si>
  <si>
    <t>ATTEMPT TO COMMIT MURDER</t>
  </si>
  <si>
    <t>CULPABLE HOMICIDE</t>
  </si>
  <si>
    <t>RIOTINGS</t>
  </si>
  <si>
    <t>KIDNAPPING/ABDUCTION</t>
  </si>
  <si>
    <t>RAPE CASES</t>
  </si>
  <si>
    <t>HURT CASES</t>
  </si>
  <si>
    <t>WHITE COLLAR CRIME</t>
  </si>
  <si>
    <t>CHEATING</t>
  </si>
  <si>
    <t>CR.BR. OF TRUST</t>
  </si>
  <si>
    <t>COUNTERFEIT</t>
  </si>
  <si>
    <t>STUPEFYING DRUGS</t>
  </si>
  <si>
    <t>304 (A) IPC</t>
  </si>
  <si>
    <t>337 and 338 IPC</t>
  </si>
  <si>
    <t>OTHER IPC CASES</t>
  </si>
  <si>
    <t>TOTAL COGNIZABLE CRIME UNDER  IPC</t>
  </si>
  <si>
    <t>STATEMENT  - II</t>
  </si>
  <si>
    <t>Page:2</t>
  </si>
  <si>
    <t>S.No.</t>
  </si>
  <si>
    <t>Name of 
the District</t>
  </si>
  <si>
    <t>BURGLARIES</t>
  </si>
  <si>
    <t>ORD. THEFTS</t>
  </si>
  <si>
    <t>MURDER</t>
  </si>
  <si>
    <t>ATTEMPT. TO MURDER</t>
  </si>
  <si>
    <t>KURNOOL</t>
  </si>
  <si>
    <t>CUDDAPAH</t>
  </si>
  <si>
    <t>ANANTHAPUR</t>
  </si>
  <si>
    <t>CHITTOOR</t>
  </si>
  <si>
    <t>TIRUPATHI  U</t>
  </si>
  <si>
    <t>GUNTUR</t>
  </si>
  <si>
    <t>GUNTUR   U</t>
  </si>
  <si>
    <t>NELLORE</t>
  </si>
  <si>
    <t>PRAKASHAM</t>
  </si>
  <si>
    <t>WEST GODAVARI</t>
  </si>
  <si>
    <t>EAST GODAVARI</t>
  </si>
  <si>
    <t>RAJAHMUNDRY U</t>
  </si>
  <si>
    <t>KRISHNA</t>
  </si>
  <si>
    <t>VIJAYAWADA CITY</t>
  </si>
  <si>
    <t>VSP CITY</t>
  </si>
  <si>
    <t>VSP RURAL</t>
  </si>
  <si>
    <t>VIZIANAGARAM</t>
  </si>
  <si>
    <t>SRIKAKULAM</t>
  </si>
  <si>
    <t>RP VIJAYAWADA</t>
  </si>
  <si>
    <t>RP GUNTAKAL</t>
  </si>
  <si>
    <t>T O T A L</t>
  </si>
  <si>
    <t>CONTD…..STATEMENT  - II</t>
  </si>
  <si>
    <t>Page:3</t>
  </si>
  <si>
    <t>CUL.HOMICIDE</t>
  </si>
  <si>
    <t>KID &amp; ABD.</t>
  </si>
  <si>
    <t>CHEATINGS</t>
  </si>
  <si>
    <t>Cr.Br. of TRUST.</t>
  </si>
  <si>
    <t>Page:4</t>
  </si>
  <si>
    <t>Name of
 the District</t>
  </si>
  <si>
    <t>337 &amp; 338 IPC</t>
  </si>
  <si>
    <t>TOTAL COG. CRIME</t>
  </si>
  <si>
    <t>STATEMENT  - II A</t>
  </si>
  <si>
    <t>PAGE: 5</t>
  </si>
  <si>
    <t>304(B) IPC</t>
  </si>
  <si>
    <t>306 IPC</t>
  </si>
  <si>
    <t>332 IPC</t>
  </si>
  <si>
    <t>341 &amp; 342 IPC</t>
  </si>
  <si>
    <t>353 IPC</t>
  </si>
  <si>
    <t>354 IPC</t>
  </si>
  <si>
    <t>386 IPC</t>
  </si>
  <si>
    <r>
      <rPr>
        <b/>
        <sz val="12"/>
        <rFont val="Calibri"/>
      </rPr>
      <t>CONTD</t>
    </r>
    <r>
      <rPr>
        <b/>
        <sz val="12"/>
        <rFont val="Calibri"/>
      </rPr>
      <t>……STATEMENT  - II A</t>
    </r>
  </si>
  <si>
    <t>PAGE  6</t>
  </si>
  <si>
    <t>435 &amp; 436 IPC</t>
  </si>
  <si>
    <t>447 &amp; 448 IPC</t>
  </si>
  <si>
    <t>494 &amp; 497 IPC</t>
  </si>
  <si>
    <t>498 (A) IPC</t>
  </si>
  <si>
    <t>503 &amp; 506 IPC</t>
  </si>
  <si>
    <t>509 IPC</t>
  </si>
  <si>
    <t>OTHER IPC</t>
  </si>
  <si>
    <r>
      <rPr>
        <b/>
        <sz val="12"/>
        <rFont val="Calibri"/>
      </rPr>
      <t>CONTD</t>
    </r>
    <r>
      <rPr>
        <b/>
        <sz val="12"/>
        <rFont val="Calibri"/>
      </rPr>
      <t>…..STATEMENT - III</t>
    </r>
  </si>
  <si>
    <t>PAGE : 7</t>
  </si>
  <si>
    <t>PAGE : 8</t>
  </si>
  <si>
    <t>CONTD…..STATEMENT - III</t>
  </si>
  <si>
    <t>PAGE :8</t>
  </si>
  <si>
    <t>PAGE : 9</t>
  </si>
  <si>
    <t>S T A T E M E N T - IV</t>
  </si>
  <si>
    <t>PAGE: 10</t>
  </si>
  <si>
    <t>Rep</t>
  </si>
  <si>
    <t>Fal</t>
  </si>
  <si>
    <t>Tru</t>
  </si>
  <si>
    <t>Ch</t>
  </si>
  <si>
    <t>Con</t>
  </si>
  <si>
    <t>Dis
Acq</t>
  </si>
  <si>
    <t>Com</t>
  </si>
  <si>
    <t>PT</t>
  </si>
  <si>
    <t>UN</t>
  </si>
  <si>
    <t>UI</t>
  </si>
  <si>
    <t>PROPERTY CRIME</t>
  </si>
  <si>
    <t>BODILY OFFENCES</t>
  </si>
  <si>
    <t>ATT.COMMIT MURDER</t>
  </si>
  <si>
    <t>WHITE COLLAR CRIME</t>
  </si>
  <si>
    <t>304(A) IPC</t>
  </si>
  <si>
    <t>337,338 IPC</t>
  </si>
  <si>
    <t>TOTAL COGNIZABLE 
CRIME UNDER  IPC</t>
  </si>
  <si>
    <t>Property Lost</t>
  </si>
  <si>
    <t>Property Rec.</t>
  </si>
  <si>
    <t>% of recovery</t>
  </si>
  <si>
    <t>S T A T E M E N T - V</t>
  </si>
  <si>
    <t>PAGE: 11</t>
  </si>
  <si>
    <t>KID./ABDUCTION</t>
  </si>
  <si>
    <t>TOTAL COGNIZABLE 
CRIME UNDER  IPC</t>
  </si>
  <si>
    <t>SPL. &amp; LOCAL LAWS</t>
  </si>
  <si>
    <t>106 Cr.P.C.</t>
  </si>
  <si>
    <t>107 Cr.P.C.</t>
  </si>
  <si>
    <t>108 Cr.P.C.</t>
  </si>
  <si>
    <t>109 Cr.P.C.</t>
  </si>
  <si>
    <t>110 Cr.P.C.</t>
  </si>
  <si>
    <t>STATEMENT- VI</t>
  </si>
  <si>
    <t>PAGE: 12</t>
  </si>
  <si>
    <t>STATEMENT SHOWING THE DETAILS OF PROPERTY LOST AND RECOVERED WITH PERCENTAGE</t>
  </si>
  <si>
    <t>NAME OF THE
 DISTRICT</t>
  </si>
  <si>
    <t>PROPERTY 
LOST</t>
  </si>
  <si>
    <t>PROPERTY 
RECOVERED</t>
  </si>
  <si>
    <t>PERCENTAGE
 OF RECOVERY</t>
  </si>
  <si>
    <t>PROPERTY
 LOST</t>
  </si>
  <si>
    <t>PROPERTY
 RECOVERED</t>
  </si>
  <si>
    <t>S T A T E M E N T - VII</t>
  </si>
  <si>
    <t>PAGE:  13</t>
  </si>
  <si>
    <t>NAME OF THE DISTRICT</t>
  </si>
  <si>
    <t>CON+ACQ+COMP+UN</t>
  </si>
  <si>
    <t>CONVICTION</t>
  </si>
  <si>
    <t>PERCENTAGE</t>
  </si>
  <si>
    <t>S T A T E M E N T - VIII</t>
  </si>
  <si>
    <t>PAGE:  14</t>
  </si>
  <si>
    <t>CON</t>
  </si>
  <si>
    <t>DIS/ACQ</t>
  </si>
  <si>
    <t>COMP</t>
  </si>
  <si>
    <t>S T A T E M E N T - IX</t>
  </si>
  <si>
    <t>PAGE:  15</t>
  </si>
  <si>
    <t>S T A T E M E N T - X</t>
  </si>
  <si>
    <t>PAGE:  16</t>
  </si>
  <si>
    <t>OFFENCES AGAINST 
(DACO &amp; ROBB)</t>
  </si>
  <si>
    <t>OFFENCES AGAINST PROPERTY</t>
  </si>
  <si>
    <t>OFFENCES AGAINST BODY</t>
  </si>
  <si>
    <t>WHITE COLLAR OFFENCES</t>
  </si>
  <si>
    <t>OTER IPC CASES</t>
  </si>
  <si>
    <t>TOTAL 
COG.CRIME
 UNDER IPC</t>
  </si>
  <si>
    <t>S T A T E M E N T - XI</t>
  </si>
  <si>
    <t>PAGE:   17</t>
  </si>
  <si>
    <t>NAME OF THE 
DISTRICT</t>
  </si>
  <si>
    <t>NO. OF CASES POSTED FOR TRIAL DURING THE MONTH</t>
  </si>
  <si>
    <t>NO. OF CASES IN WHICH TRIAL CONDUCTED</t>
  </si>
  <si>
    <t>NO.OF CASES IN WHICH TRIAL POSTED.BUT NOT CONDUCTED</t>
  </si>
  <si>
    <t>NO.OF ACCUSED ATTENDING TRIAL</t>
  </si>
  <si>
    <t>NO. OF WITNESSES</t>
  </si>
  <si>
    <t>NO. OF I.Os.</t>
  </si>
  <si>
    <t>OFFICERS ATTENDING COURT</t>
  </si>
  <si>
    <t>IN JUD.CUSTODY</t>
  </si>
  <si>
    <t>ON BAIL</t>
  </si>
  <si>
    <t>ABSCO
NDING</t>
  </si>
  <si>
    <t>SUMMONED</t>
  </si>
  <si>
    <t>PRESENT</t>
  </si>
  <si>
    <t>EXAMINED</t>
  </si>
  <si>
    <t>C.I.</t>
  </si>
  <si>
    <t>S.I.</t>
  </si>
  <si>
    <t>ASI/HC</t>
  </si>
  <si>
    <t>PC</t>
  </si>
  <si>
    <t>ABSENT</t>
  </si>
  <si>
    <t>S T A T E M E N T - XII</t>
  </si>
  <si>
    <t>PAGE: 18</t>
  </si>
  <si>
    <t>DISTRICT</t>
  </si>
  <si>
    <t>NO. OF CASES DISPOSED OF DURING THE MONTH</t>
  </si>
  <si>
    <t>TOTAL NO. OF CASES PENDING AT THE END OF THE MONTH</t>
  </si>
  <si>
    <t>SESSIONS/
ADDL.SESSIONS/
SUB JUDGE COURTS</t>
  </si>
  <si>
    <t>JUDICIAL FIRST CLASS 
MAGISTRATE COURTS</t>
  </si>
  <si>
    <t>OTHER COURTS</t>
  </si>
  <si>
    <t>TOTAL CASES 
DISPOSED</t>
  </si>
  <si>
    <t>SESSIONS/ADDL SESSIONS/ SUB JUDGE COURTS</t>
  </si>
  <si>
    <t>JUDICIAL
 FIRST CLASS 
MAGISTRATE 
COURTS</t>
  </si>
  <si>
    <t>TOTAL 
PENDING CASES</t>
  </si>
  <si>
    <t>CON.</t>
  </si>
  <si>
    <t>ACQ/DIS</t>
  </si>
  <si>
    <t>ACQ</t>
  </si>
  <si>
    <t>S T A T E M E N T - XIII</t>
  </si>
  <si>
    <t>PAGE: 19</t>
  </si>
  <si>
    <t>S.NO.</t>
  </si>
  <si>
    <t>IN ALL THE COGNIZABLE CASES REPORTED DURING THE MONTH</t>
  </si>
  <si>
    <t>IN ALL THE PENDING UI/PT CASES OF PREVIOUS MONTHS/YEARS</t>
  </si>
  <si>
    <t>TOTAL NO. OF
 ACCUSED WANTED</t>
  </si>
  <si>
    <t>TOTAL NO. OF 
ACCUSED ARRESTED
 DURING THE MONTH</t>
  </si>
  <si>
    <t>TOTAL NO. OF 
ACCUSED
 SURRENDERED
 TO COURT</t>
  </si>
  <si>
    <t>TOTAL NO.OF 
ACCUSED GRANTED
 ANTICIPATORY
 BAIL BY COURT</t>
  </si>
  <si>
    <t>TOTAL NO. OF
 ACCUSED WANTED</t>
  </si>
  <si>
    <t>S T A T E M E N T - XIV</t>
  </si>
  <si>
    <t>PAGE: 20</t>
  </si>
  <si>
    <t>NON-BAILABLE WARRANTS</t>
  </si>
  <si>
    <t>SUMMONS</t>
  </si>
  <si>
    <t>PENDING AT BEGINNING OF THE MONTH</t>
  </si>
  <si>
    <t>RECEIVED DURING THE MONTH</t>
  </si>
  <si>
    <t>EXECUTED DURING THE MONTH</t>
  </si>
  <si>
    <t>RETURN TO THE COURT</t>
  </si>
  <si>
    <t>PENDING EXECUTION AT THE END OF THE MONTH</t>
  </si>
  <si>
    <t>SERVED DURING THE MONTH</t>
  </si>
  <si>
    <t>PENDING SERVICE AT THE END OF THE MONTH</t>
  </si>
  <si>
    <t>S T A T E M E N T - XV</t>
  </si>
  <si>
    <t>PAGE: 21</t>
  </si>
  <si>
    <t>NO.OF ALL U.I.CASES
 PENDING AT THE 
BEGINNING OF THE MONTH</t>
  </si>
  <si>
    <t>NEW CASES REPORTED 
DURING THE MONTH</t>
  </si>
  <si>
    <t>TOTAL 
U.I. CASES</t>
  </si>
  <si>
    <t>CASES REFERED BY POLICE</t>
  </si>
  <si>
    <t>CASES CHARGED
 DURING THE MONTH</t>
  </si>
  <si>
    <t>CASES STILL U.I. AT THE 
END OF THE MONTH</t>
  </si>
  <si>
    <t>NUMBER OF PENDING CASES - REASON WISE</t>
  </si>
  <si>
    <t>FOR ARREST 
OF ACCUSED</t>
  </si>
  <si>
    <t>FOR M.C./
PME REPORT</t>
  </si>
  <si>
    <t>FOR 
FSL REPORT</t>
  </si>
  <si>
    <t>SANCTION FOR 
PROSECUTION</t>
  </si>
  <si>
    <t>DUE TO COURT 
STAY ORDERS</t>
  </si>
  <si>
    <t>FOR WANT OF 
RECORDS FROM
 OTHER DEPTS.</t>
  </si>
  <si>
    <t>ANY OTHER
 REASON</t>
  </si>
  <si>
    <t>S T A T E M E N T - XVI</t>
  </si>
  <si>
    <t>PAGE:  22</t>
  </si>
  <si>
    <t>NO.OF CASES PENDING TRIAL AT THE 
BEGINNING OF THE MONTH</t>
  </si>
  <si>
    <t>CASES CHARGED 
DURING THE MONTH</t>
  </si>
  <si>
    <t>TOTAL 
P.T. CASES</t>
  </si>
  <si>
    <t>CASES DISPOSED
 DURING THE MONTH</t>
  </si>
  <si>
    <t>NO.OF P.T.CASES AT THE END OF THE MONTH</t>
  </si>
  <si>
    <t>NUMBER OF CASES PENDING TRIAL REASON WISE</t>
  </si>
  <si>
    <t>NO.OF PT CASES IN WHICH TRIAL NOT COMMENCED WITHIN TWO YEARS OF FILING CHARGE SHEET</t>
  </si>
  <si>
    <t>NO.OF PT CASES WHICH CAN BE COMPOUNDED BY
 LOK-ADALAT</t>
  </si>
  <si>
    <t>FOR WANT OF ACCUSED</t>
  </si>
  <si>
    <t>DUE TO COURT STAY ORDERS</t>
  </si>
  <si>
    <t>FOR NON ATTENDANCE OF WITNESSES</t>
  </si>
  <si>
    <t>FOR NON ATTENDANCE OF I.Os.</t>
  </si>
  <si>
    <t>ANY OTHER REASON</t>
  </si>
  <si>
    <t>S T A T E M E N T - XVII</t>
  </si>
  <si>
    <t>PAGE:23</t>
  </si>
  <si>
    <t>DOWRY MURDERS</t>
  </si>
  <si>
    <t>DOWRY 
DEATHS</t>
  </si>
  <si>
    <t>ABETMENT
 TO SUICIDE</t>
  </si>
  <si>
    <t>HARRAS-
SMENT</t>
  </si>
  <si>
    <t>MURDERS 
WOMEN</t>
  </si>
  <si>
    <t>D.P.ACT</t>
  </si>
  <si>
    <t>RAPE</t>
  </si>
  <si>
    <t>KIDNA-
PPING</t>
  </si>
  <si>
    <t>MOLES-
TATION</t>
  </si>
  <si>
    <t>BIGOMY</t>
  </si>
  <si>
    <t>S T A T E M E N T - XVII A</t>
  </si>
  <si>
    <t>PAGE: 24</t>
  </si>
  <si>
    <t>S T A T E M E N T - XVIII</t>
  </si>
  <si>
    <t>PAGE:  25</t>
  </si>
  <si>
    <t>HURT</t>
  </si>
  <si>
    <t>ARSON</t>
  </si>
  <si>
    <t>SC &amp; ST ACT</t>
  </si>
  <si>
    <t>P.C.R. ACT</t>
  </si>
  <si>
    <t>S T A T E M E N T - XVIII -A</t>
  </si>
  <si>
    <t>PAGE: 26</t>
  </si>
  <si>
    <t>S T A T E M E N T - I</t>
  </si>
  <si>
    <t>District Name</t>
  </si>
  <si>
    <t>Head Id</t>
  </si>
  <si>
    <t>CRIME 
HEAD</t>
  </si>
  <si>
    <t>REP</t>
  </si>
  <si>
    <t>FAL</t>
  </si>
  <si>
    <t>TRU</t>
  </si>
  <si>
    <t>CHA</t>
  </si>
  <si>
    <t>COM</t>
  </si>
  <si>
    <t>Murder for gain</t>
  </si>
  <si>
    <t>Dacoity</t>
  </si>
  <si>
    <t>Robbery</t>
  </si>
  <si>
    <t>H.Bs by Day</t>
  </si>
  <si>
    <t>H.Bs by Night</t>
  </si>
  <si>
    <t>Ordinary +</t>
  </si>
  <si>
    <t>Murders</t>
  </si>
  <si>
    <t>C.Homicides</t>
  </si>
  <si>
    <t>Riotings</t>
  </si>
  <si>
    <t>Kidnappings</t>
  </si>
  <si>
    <t>Rape</t>
  </si>
  <si>
    <t>Griev. Hurts</t>
  </si>
  <si>
    <t>Simple Hurts</t>
  </si>
  <si>
    <t>Cheatings</t>
  </si>
  <si>
    <t>C.B.of Trust</t>
  </si>
  <si>
    <t>C.F.Currency</t>
  </si>
  <si>
    <t>S.Drugs</t>
  </si>
  <si>
    <t>307  IPC</t>
  </si>
  <si>
    <t>Other  IPC</t>
  </si>
  <si>
    <t>SLL</t>
  </si>
  <si>
    <t>U/S 106 Cr.PC</t>
  </si>
  <si>
    <t>U/S 107 Cr.PC</t>
  </si>
  <si>
    <t>U/S 108 Cr.PC</t>
  </si>
  <si>
    <t>U/S 109 Cr.PC</t>
  </si>
  <si>
    <t>U/S 110 Cr.PC</t>
  </si>
  <si>
    <t>Property Recovered</t>
  </si>
  <si>
    <t>Property Percentage</t>
  </si>
  <si>
    <t>S T A T E M E N T - II</t>
  </si>
  <si>
    <t>STATEMENT - II (A)</t>
  </si>
  <si>
    <t>Head ID</t>
  </si>
  <si>
    <t>Sec. of Law</t>
  </si>
  <si>
    <t>S T A T E M E N T - III</t>
  </si>
  <si>
    <t>CRIME HEAD</t>
  </si>
  <si>
    <t>STATEMENT - IV</t>
  </si>
  <si>
    <t>District</t>
  </si>
  <si>
    <t>HEAD OF CRIME.</t>
  </si>
  <si>
    <t>PRREVIOUS YEARS</t>
  </si>
  <si>
    <t>CURRENT YEAR</t>
  </si>
  <si>
    <t>TOTAL Col. No.</t>
  </si>
  <si>
    <t>MF/F</t>
  </si>
  <si>
    <t>TOTAL Col. No.</t>
  </si>
  <si>
    <t>(4 to 7)</t>
  </si>
  <si>
    <t>13 to 16</t>
  </si>
  <si>
    <t>STATEMENT- V(A)</t>
  </si>
  <si>
    <t>STATEMENT SHOWING THE P.T CASES FOR THE MONTH OF DEC 2015</t>
  </si>
  <si>
    <t>HEAD OF THE CRIME</t>
  </si>
  <si>
    <t>TOTAL 
PT</t>
  </si>
  <si>
    <t>STATEMENT- V(B)</t>
  </si>
  <si>
    <t>STATEMENT SHOWING THE UI CASES FOR THE MONTH OF DEC 2015</t>
  </si>
  <si>
    <t>STATEMENT-VI</t>
  </si>
  <si>
    <t>No.of cases posted for trial during the month</t>
  </si>
  <si>
    <t>No. of cases in which trial conducted</t>
  </si>
  <si>
    <t>No. of cases in which trail posted, but not conducted</t>
  </si>
  <si>
    <t>No. of accused attending trial</t>
  </si>
  <si>
    <t>No. of witnesses</t>
  </si>
  <si>
    <t>No. of IOs</t>
  </si>
  <si>
    <t>Officers attending Court</t>
  </si>
  <si>
    <t>in Jud. Custody</t>
  </si>
  <si>
    <t>On bail</t>
  </si>
  <si>
    <t>Present</t>
  </si>
  <si>
    <t>Absent</t>
  </si>
  <si>
    <t>Absconding</t>
  </si>
  <si>
    <t>Summoned</t>
  </si>
  <si>
    <t>present</t>
  </si>
  <si>
    <t>Examined</t>
  </si>
  <si>
    <t>Present</t>
  </si>
  <si>
    <t>Examinaed</t>
  </si>
  <si>
    <t>CI</t>
  </si>
  <si>
    <t>SI</t>
  </si>
  <si>
    <t>STATEMENT-VII</t>
  </si>
  <si>
    <t>No of cases IPC  disposed of during the month</t>
  </si>
  <si>
    <t>Total No. of cases Pending at the end of month IPC Cases</t>
  </si>
  <si>
    <t>Sessions/Addl. Sessions, Sub judges courts</t>
  </si>
  <si>
    <t>Judicial First class Magistrate courts</t>
  </si>
  <si>
    <t>Other Courts</t>
  </si>
  <si>
    <t>Total Cases disposed</t>
  </si>
  <si>
    <t>Sessions/Addl. Sessions, Sub Judge courts</t>
  </si>
  <si>
    <t>Judicial First class Magistrate</t>
  </si>
  <si>
    <t>other courts</t>
  </si>
  <si>
    <t>Total cases, courts  pending</t>
  </si>
  <si>
    <t>con</t>
  </si>
  <si>
    <t>Acq/Dis</t>
  </si>
  <si>
    <t>comp</t>
  </si>
  <si>
    <t>STATEMENT-VIII</t>
  </si>
  <si>
    <t>A</t>
  </si>
  <si>
    <t>B</t>
  </si>
  <si>
    <t>In all the cognizable cases reported during the month</t>
  </si>
  <si>
    <t>In all the pending UI/PT cases of previous months/years.</t>
  </si>
  <si>
    <t>Total No. of accused wanted</t>
  </si>
  <si>
    <t>Total no. of accused arrested during the month</t>
  </si>
  <si>
    <t>Total No.of accused Surrendered to court</t>
  </si>
  <si>
    <t>Total No of accused granted Anticipatory Bails by courts</t>
  </si>
  <si>
    <t>Total No.of accused surrendered to court</t>
  </si>
  <si>
    <t>Total No of accused granted anticipatory bails by courts</t>
  </si>
  <si>
    <t>STATEMENTS-IX</t>
  </si>
  <si>
    <t>Non-Bailable warrants</t>
  </si>
  <si>
    <t>Summons</t>
  </si>
  <si>
    <t>Pending at beginning of the month</t>
  </si>
  <si>
    <t>Received during the month</t>
  </si>
  <si>
    <t>Executed  during the month</t>
  </si>
  <si>
    <t>Return to Court</t>
  </si>
  <si>
    <t>Pending execution at the end of the month</t>
  </si>
  <si>
    <t>Served during  the month</t>
  </si>
  <si>
    <t>Pending service on the end of the month</t>
  </si>
  <si>
    <t>STATEMENT-X</t>
  </si>
  <si>
    <t>No. of all UI 
Cases pending
 at the beginning
 of the month</t>
  </si>
  <si>
    <t>cases 
reported
 during
 the month</t>
  </si>
  <si>
    <t>Total 
UI cases</t>
  </si>
  <si>
    <t>Cases Referred by the Police
 during 
the month</t>
  </si>
  <si>
    <t>Cases Charged during 
the month</t>
  </si>
  <si>
    <r>
      <rPr>
        <sz val="10"/>
        <rFont val="Calibri"/>
        <family val="2"/>
      </rPr>
      <t>Cases still</t>
    </r>
    <r>
      <rPr>
        <sz val="10"/>
        <rFont val="Calibri"/>
        <family val="2"/>
      </rPr>
      <t>UIat the end
 of the month</t>
    </r>
  </si>
  <si>
    <t>Number of pending cases- Reason wise.</t>
  </si>
  <si>
    <t>For arrest
 of accused</t>
  </si>
  <si>
    <t>For MC/
PME report</t>
  </si>
  <si>
    <t>For FSL 
reports</t>
  </si>
  <si>
    <t>Sanstion  for 
prosecution</t>
  </si>
  <si>
    <t>Due to court 
stay orders</t>
  </si>
  <si>
    <t>For want of
 records from 
other Depts.</t>
  </si>
  <si>
    <t>Any other
 reason</t>
  </si>
  <si>
    <t>STATEMENT-XI</t>
  </si>
  <si>
    <t>No. of cases pending 
trial at the 
beginning
 of the month</t>
  </si>
  <si>
    <t>Cases 
charged
 during the month</t>
  </si>
  <si>
    <t>Total
 PT Cases</t>
  </si>
  <si>
    <t>Cases 
disposed of during the month</t>
  </si>
  <si>
    <t>Cases PT
 at the end
 of the month</t>
  </si>
  <si>
    <t>Number of cases pending trial reason-wise.</t>
  </si>
  <si>
    <t>No.of  PT. 
cases in which
 trial not
 commenced 
within 2 years of filing 
charge sheet</t>
  </si>
  <si>
    <t>No.of P.T. 
Cases which
 can be
 compounded
 by Lok-Adalath</t>
  </si>
  <si>
    <t>For want 
of accused</t>
  </si>
  <si>
    <t>Due to
 court stay
 orders</t>
  </si>
  <si>
    <t>For Non-
Attendance of witnesses</t>
  </si>
  <si>
    <t>For Non-
Attendance
 of IOs</t>
  </si>
  <si>
    <t>Any other 
reason 
witnesses</t>
  </si>
  <si>
    <t>Statement No. XIV-A</t>
  </si>
  <si>
    <t>RTC Buses</t>
  </si>
  <si>
    <t>Private Buses</t>
  </si>
  <si>
    <t>Lorries</t>
  </si>
  <si>
    <t>Light Motor Vehicles</t>
  </si>
  <si>
    <t>Two Wheelers</t>
  </si>
  <si>
    <t>Three Wheelers</t>
  </si>
  <si>
    <t>Others</t>
  </si>
  <si>
    <t>Total</t>
  </si>
  <si>
    <t>No. accidents in National Highway</t>
  </si>
  <si>
    <t>No. accidents in State Highway</t>
  </si>
  <si>
    <t>No. accidents in other roads</t>
  </si>
  <si>
    <t>No. of accidents</t>
  </si>
  <si>
    <t xml:space="preserve">No. of deaths </t>
  </si>
  <si>
    <t>No. of injured</t>
  </si>
  <si>
    <t>Total No. of accidents</t>
  </si>
  <si>
    <t xml:space="preserve">Total No. of deaths </t>
  </si>
  <si>
    <t>Total No. of injured</t>
  </si>
  <si>
    <t>GAMBLING</t>
  </si>
  <si>
    <t>MATKA</t>
  </si>
  <si>
    <t>ORGANISED PROSTITUTION</t>
  </si>
  <si>
    <t>INDECENT PERFORMANCE</t>
  </si>
  <si>
    <t>OBSCENE  POSTERS/BOOKS</t>
  </si>
  <si>
    <t>EVE-TEASING</t>
  </si>
  <si>
    <t>EXHIBITION OF BLUE FILMS</t>
  </si>
  <si>
    <t>ILLEGAL SALE LOTT. TICKETS</t>
  </si>
  <si>
    <t>NO. OF CASES BOOKED</t>
  </si>
  <si>
    <t>NO. OF ORGANIS. ARRESTED</t>
  </si>
  <si>
    <t>NO. OF PERSONS ARRESTED</t>
  </si>
  <si>
    <t>AMOUNT SEIZED</t>
  </si>
  <si>
    <t>NO. OF ORGANIS.ARRESTED</t>
  </si>
  <si>
    <t>NO. OF    MEN / WOMEN  ARRESTED</t>
  </si>
  <si>
    <t xml:space="preserve">T O T A L </t>
  </si>
  <si>
    <t xml:space="preserve">STATEMENT XIV-II(1) MO WISE </t>
  </si>
  <si>
    <t>Murder for gain Profes</t>
  </si>
  <si>
    <t xml:space="preserve">Murder for gain Non-Profes </t>
  </si>
  <si>
    <t xml:space="preserve">By Extremists </t>
  </si>
  <si>
    <t xml:space="preserve">Political </t>
  </si>
  <si>
    <t xml:space="preserve">Communal </t>
  </si>
  <si>
    <t>Inter-caste</t>
  </si>
  <si>
    <t>Faction</t>
  </si>
  <si>
    <t xml:space="preserve">Previous eminity </t>
  </si>
  <si>
    <t>Family Disputes</t>
  </si>
  <si>
    <t>Sexual Jealousy</t>
  </si>
  <si>
    <t>Petty Quarrel</t>
  </si>
  <si>
    <t>Land disputes</t>
  </si>
  <si>
    <t>Pro-Disputes</t>
  </si>
  <si>
    <t>Water Disputes</t>
  </si>
  <si>
    <t>Sudden Provacation</t>
  </si>
  <si>
    <t>Sorcery</t>
  </si>
  <si>
    <t>Dowry</t>
  </si>
  <si>
    <t>Dec. and Acc. Not know</t>
  </si>
  <si>
    <t xml:space="preserve"> Dec. Known but Acc. Not known </t>
  </si>
  <si>
    <t xml:space="preserve">Other Cases </t>
  </si>
  <si>
    <t xml:space="preserve">STATEMENT XIV-II(2) MO WISE </t>
  </si>
  <si>
    <t xml:space="preserve">Highway Dacoities </t>
  </si>
  <si>
    <t xml:space="preserve">House </t>
  </si>
  <si>
    <t>Bank</t>
  </si>
  <si>
    <t>Shop</t>
  </si>
  <si>
    <t>Petrol Bunk</t>
  </si>
  <si>
    <t xml:space="preserve">Fields </t>
  </si>
  <si>
    <t xml:space="preserve">Sheep </t>
  </si>
  <si>
    <t xml:space="preserve">Other cases </t>
  </si>
  <si>
    <t xml:space="preserve">Bus </t>
  </si>
  <si>
    <t>Lorry</t>
  </si>
  <si>
    <t>Van / Car</t>
  </si>
  <si>
    <t>Auto</t>
  </si>
  <si>
    <t>MC/SC</t>
  </si>
  <si>
    <t>Cycle</t>
  </si>
  <si>
    <t>Pedestrain</t>
  </si>
  <si>
    <t>Running Train</t>
  </si>
  <si>
    <t xml:space="preserve">STATEMENT XIV-II(3)  MO WISE </t>
  </si>
  <si>
    <t>Highway Robberies</t>
  </si>
  <si>
    <t xml:space="preserve">STATEMENT XIV-II(4) MO WISE </t>
  </si>
  <si>
    <t>Burglaries</t>
  </si>
  <si>
    <t>No of Grave Burglaries</t>
  </si>
  <si>
    <t xml:space="preserve">Augul hole </t>
  </si>
  <si>
    <t xml:space="preserve">Bolt hole </t>
  </si>
  <si>
    <t xml:space="preserve">Door </t>
  </si>
  <si>
    <t xml:space="preserve">Man hole / Wall hole </t>
  </si>
  <si>
    <t xml:space="preserve">Eaves </t>
  </si>
  <si>
    <t xml:space="preserve">Lock Breaking </t>
  </si>
  <si>
    <t xml:space="preserve">Roof Hole </t>
  </si>
  <si>
    <t xml:space="preserve">Thresh hold </t>
  </si>
  <si>
    <t xml:space="preserve"> window </t>
  </si>
  <si>
    <t xml:space="preserve">Misc </t>
  </si>
  <si>
    <t xml:space="preserve">STATEMENT XIV-II (5) MO WISE </t>
  </si>
  <si>
    <t xml:space="preserve">Extremists </t>
  </si>
  <si>
    <t>Pre-enimity</t>
  </si>
  <si>
    <t xml:space="preserve">Family Disputes </t>
  </si>
  <si>
    <t>Industrial</t>
  </si>
  <si>
    <t xml:space="preserve">Attack on police </t>
  </si>
  <si>
    <t xml:space="preserve">Attack on public servant </t>
  </si>
  <si>
    <t xml:space="preserve">Student Rivalary </t>
  </si>
  <si>
    <t>STATEMENT XIV-II(6) MO WISE</t>
  </si>
  <si>
    <t>Total Rape cases(Including SC &amp; ST Cases)</t>
  </si>
  <si>
    <t>SC &amp; ST Rape Cases</t>
  </si>
  <si>
    <t>a) Cases of elopement and false promises of marriage (Major or minor)</t>
  </si>
  <si>
    <t>b) POCSO / Sexual assault on minors</t>
  </si>
  <si>
    <t>c) Cases of sexual assault on adult women (excluding a &amp; b)</t>
  </si>
  <si>
    <t>No. of  Rape cases</t>
  </si>
  <si>
    <t xml:space="preserve"> Unkown/Un-Identified Accused</t>
  </si>
  <si>
    <t xml:space="preserve"> Known Accused</t>
  </si>
  <si>
    <t xml:space="preserve">Grand Father/Father/ Brother/Son </t>
  </si>
  <si>
    <t>Close Family members (Other than Col.3)</t>
  </si>
  <si>
    <t>Relatives (Other than cols. 3 &amp; 4)</t>
  </si>
  <si>
    <t>Neighbours</t>
  </si>
  <si>
    <t>Employer/Co-Workers</t>
  </si>
  <si>
    <t>Live-In Partener/ Husband(seperated)/Ex-Husband</t>
  </si>
  <si>
    <t>Known Persons on pretext or proimise to marry</t>
  </si>
  <si>
    <t>Other Known Offenders</t>
  </si>
  <si>
    <t>Head of Crime</t>
  </si>
  <si>
    <t>No. of cases reported</t>
  </si>
  <si>
    <t>Amount involved</t>
  </si>
  <si>
    <t xml:space="preserve">No.of Accused </t>
  </si>
  <si>
    <t>No. of Victims/ Depositors</t>
  </si>
  <si>
    <r>
      <t xml:space="preserve">Cheating/ Misappropriation / Criminal Breach of Trust in an Organised manner </t>
    </r>
    <r>
      <rPr>
        <sz val="12"/>
        <color indexed="8"/>
        <rFont val="Calibri"/>
        <family val="2"/>
      </rPr>
      <t>(No need to include transaction between two individuals / small groups)</t>
    </r>
  </si>
  <si>
    <r>
      <t>Fraud by chit fund companies</t>
    </r>
    <r>
      <rPr>
        <sz val="12"/>
        <color indexed="8"/>
        <rFont val="Calibri"/>
        <family val="2"/>
      </rPr>
      <t xml:space="preserve"> (No need to included House hold activities / Neighbourhood chits)</t>
    </r>
  </si>
  <si>
    <t>Collective Investment schemes (CIS)such as Agri Gold, Abhaya Gold etc.</t>
  </si>
  <si>
    <t>Money circulation scheme which are banned under PCMCS(B)Act. Ex: Gold quest, Amway etc.</t>
  </si>
  <si>
    <t>Bank Frauds(More than 10 Lakhs)</t>
  </si>
  <si>
    <t>Any other big frauds</t>
  </si>
  <si>
    <t>MAR-2016</t>
  </si>
  <si>
    <t>FEB-2016</t>
  </si>
  <si>
    <t>MAR-2015</t>
  </si>
  <si>
    <t>UPTO MAR-2016</t>
  </si>
  <si>
    <t>UPTO MAR-2015</t>
  </si>
  <si>
    <t>UPTO MAR-2014</t>
  </si>
  <si>
    <t>No. of Cases registered</t>
  </si>
  <si>
    <t>No. of Victims Rescued.</t>
  </si>
  <si>
    <t>Minors</t>
  </si>
  <si>
    <t>No. of Traffickers and other Exploiters</t>
  </si>
  <si>
    <t>Trafficers</t>
  </si>
  <si>
    <t>Customers</t>
  </si>
  <si>
    <t>No. of Cases Registred</t>
  </si>
  <si>
    <t>Cases Detected</t>
  </si>
  <si>
    <t>Number of Accused Involved</t>
  </si>
  <si>
    <t>Number of Accused Arrested</t>
  </si>
  <si>
    <t>Property Recoverd</t>
  </si>
  <si>
    <t>% of Recovery</t>
  </si>
  <si>
    <t>UI cases</t>
  </si>
  <si>
    <t xml:space="preserve">Total
(3 to 33)
</t>
  </si>
  <si>
    <t>S.NO</t>
  </si>
  <si>
    <t>DIST WISE CALUCULATIONS</t>
  </si>
  <si>
    <t>VERIATION %</t>
  </si>
  <si>
    <t>Disrict</t>
  </si>
  <si>
    <t xml:space="preserve">Highest </t>
  </si>
  <si>
    <t>%</t>
  </si>
  <si>
    <t>Anantapur</t>
  </si>
  <si>
    <t>Guntur</t>
  </si>
  <si>
    <t>Prakasham</t>
  </si>
  <si>
    <t>Kurnool</t>
  </si>
  <si>
    <t>Cuddapah</t>
  </si>
  <si>
    <t>Nellore</t>
  </si>
  <si>
    <t>East Godavari</t>
  </si>
  <si>
    <t>Visakhapatnam  Rural</t>
  </si>
  <si>
    <t>Chittoor</t>
  </si>
  <si>
    <t>West Godavari</t>
  </si>
  <si>
    <t>Vizianagaram</t>
  </si>
  <si>
    <t>Visakhapatnam City</t>
  </si>
  <si>
    <t>Guntur Urban</t>
  </si>
  <si>
    <t>Srikakulam</t>
  </si>
  <si>
    <t>Krishna</t>
  </si>
  <si>
    <t>Tirupathi Urban</t>
  </si>
  <si>
    <t>Vijayawada City</t>
  </si>
  <si>
    <t>Rajahmundry  Urban</t>
  </si>
  <si>
    <t>RP Guntakal</t>
  </si>
  <si>
    <t>RP Vijayawada</t>
  </si>
  <si>
    <t>*0*</t>
  </si>
  <si>
    <t>DACOITY</t>
  </si>
  <si>
    <t>ROBBERY</t>
  </si>
  <si>
    <t>KIDNAP</t>
  </si>
  <si>
    <t>COUNTERFIET</t>
  </si>
  <si>
    <t>Crime against Women</t>
  </si>
  <si>
    <t>Crime against SCs/STs</t>
  </si>
  <si>
    <t>PT CASES</t>
  </si>
  <si>
    <t>UI  CASES</t>
  </si>
  <si>
    <t>ROAD ACCIDENTS</t>
  </si>
  <si>
    <t>deaths</t>
  </si>
  <si>
    <t>injured</t>
  </si>
  <si>
    <t>TOT COG. CRIME</t>
  </si>
  <si>
    <t>PROPERTY 
 REC.</t>
  </si>
  <si>
    <t>LOST</t>
  </si>
  <si>
    <t>REC</t>
  </si>
  <si>
    <t xml:space="preserve">REC. </t>
  </si>
  <si>
    <t>NBWs</t>
  </si>
  <si>
    <t>VERI  %</t>
  </si>
  <si>
    <t>RANK</t>
  </si>
  <si>
    <t>PRATAP</t>
  </si>
  <si>
    <t>grave</t>
  </si>
  <si>
    <t>PROP.  REC.</t>
  </si>
  <si>
    <t>GOVERNMENT OF ANDHRA PRADESH</t>
  </si>
  <si>
    <t>ANDHRA PRADESH POLICE</t>
  </si>
  <si>
    <t xml:space="preserve">CRIME ANALYSIS REPORT </t>
  </si>
  <si>
    <t>POLICE RESEARCH CENTRE</t>
  </si>
  <si>
    <t>CRIME INVESTIGATION DEPARTMENT</t>
  </si>
  <si>
    <r>
      <t xml:space="preserve">O/o ADGP, CID, AC GUARDS, </t>
    </r>
    <r>
      <rPr>
        <b/>
        <sz val="13"/>
        <color rgb="FF660066"/>
        <rFont val="Calibri"/>
        <family val="2"/>
        <scheme val="minor"/>
      </rPr>
      <t>H</t>
    </r>
    <r>
      <rPr>
        <b/>
        <sz val="11"/>
        <color rgb="FF660066"/>
        <rFont val="Calibri"/>
        <family val="2"/>
        <scheme val="minor"/>
      </rPr>
      <t>YDERABAD – 500 004. (A.P.)</t>
    </r>
  </si>
  <si>
    <r>
      <t>:040-23233025</t>
    </r>
    <r>
      <rPr>
        <sz val="10"/>
        <rFont val="Arial"/>
        <family val="2"/>
      </rPr>
      <t/>
    </r>
  </si>
  <si>
    <t xml:space="preserve">NOTE ON CRIME IN ANDHRA PRADESH STATE </t>
  </si>
  <si>
    <t>1.    TOTAL COGNIZABLE CRIME:</t>
  </si>
  <si>
    <t>graff</t>
  </si>
  <si>
    <t>2.    MURDER:</t>
  </si>
  <si>
    <t>2.1   An analysis of the  motive for murders revealed as follows:-</t>
  </si>
  <si>
    <t>table   3</t>
  </si>
  <si>
    <t>3. DACOITY:</t>
  </si>
  <si>
    <t>The modus operandi for dacoities are as follows:-</t>
  </si>
  <si>
    <t>4.  ROBBERY:</t>
  </si>
  <si>
    <t>4.2  The modus operandi for robberies are as follows:-</t>
  </si>
  <si>
    <t>5.   BURGLARY:</t>
  </si>
  <si>
    <t>5.2 The M.O. for Burglaries are as follows:-</t>
  </si>
  <si>
    <t>6.    RIOTING:</t>
  </si>
  <si>
    <t>5.1  The underlying motive for rioting is as follows:-</t>
  </si>
  <si>
    <t>1.    KIDNAPING:</t>
  </si>
  <si>
    <t>1.    RAPE:</t>
  </si>
  <si>
    <t>1.    CHEATING:</t>
  </si>
  <si>
    <t>1.    COUNTERFEIT CURRENCY:</t>
  </si>
  <si>
    <t xml:space="preserve">          </t>
  </si>
  <si>
    <t>PROPERTY LOST AND RECOVERED</t>
  </si>
  <si>
    <t>"&amp;&amp;"</t>
  </si>
  <si>
    <r>
      <t xml:space="preserve">1.    </t>
    </r>
    <r>
      <rPr>
        <b/>
        <sz val="12"/>
        <color theme="1"/>
        <rFont val="Calibri"/>
        <family val="2"/>
        <scheme val="minor"/>
      </rPr>
      <t>U.I. CASES</t>
    </r>
    <r>
      <rPr>
        <sz val="12"/>
        <color theme="1"/>
        <rFont val="Calibri"/>
        <family val="2"/>
        <scheme val="minor"/>
      </rPr>
      <t>:</t>
    </r>
  </si>
  <si>
    <r>
      <t xml:space="preserve">1.    </t>
    </r>
    <r>
      <rPr>
        <b/>
        <sz val="12"/>
        <color theme="1"/>
        <rFont val="Calibri"/>
        <family val="2"/>
        <scheme val="minor"/>
      </rPr>
      <t>P.T.CASES:</t>
    </r>
  </si>
  <si>
    <t xml:space="preserve"> N.B.Ws PENDING</t>
  </si>
  <si>
    <t>15.  CRIME AGAINST WOMEN</t>
  </si>
  <si>
    <t>1.    CRIME AGAINST SCs/STs:</t>
  </si>
  <si>
    <t>&amp;&amp;</t>
  </si>
  <si>
    <t xml:space="preserve">1.    ROAD ACCIDENTS: </t>
  </si>
  <si>
    <t xml:space="preserve">                                                                                                                        Addl. Director General of Police,
                                                                                                                                C.I.D., A.P., Hyderabad.</t>
  </si>
  <si>
    <t xml:space="preserve">date </t>
  </si>
  <si>
    <t>long</t>
  </si>
  <si>
    <t>.04.2016</t>
  </si>
  <si>
    <t>cut type date</t>
  </si>
  <si>
    <t>Total Cognizable Crime</t>
  </si>
  <si>
    <t>GRAFF1</t>
  </si>
  <si>
    <r>
      <t>30</t>
    </r>
    <r>
      <rPr>
        <vertAlign val="superscript"/>
        <sz val="12"/>
        <color rgb="FF000000"/>
        <rFont val="Calibri"/>
        <family val="2"/>
      </rPr>
      <t>th</t>
    </r>
  </si>
  <si>
    <t>for AA</t>
  </si>
  <si>
    <t>Robberies</t>
  </si>
  <si>
    <t>E68</t>
  </si>
  <si>
    <t>D68</t>
  </si>
  <si>
    <t>C68</t>
  </si>
  <si>
    <t>E69</t>
  </si>
  <si>
    <t>D69</t>
  </si>
  <si>
    <t>C69</t>
  </si>
  <si>
    <t>E70</t>
  </si>
  <si>
    <t>D70</t>
  </si>
  <si>
    <t>C70</t>
  </si>
  <si>
    <t>E71</t>
  </si>
  <si>
    <t>D71</t>
  </si>
  <si>
    <t>C71</t>
  </si>
  <si>
    <t>E72</t>
  </si>
  <si>
    <t>D72</t>
  </si>
  <si>
    <t>C72</t>
  </si>
  <si>
    <t>E73</t>
  </si>
  <si>
    <t>D73</t>
  </si>
  <si>
    <t>C73</t>
  </si>
  <si>
    <t>E74</t>
  </si>
  <si>
    <t>D74</t>
  </si>
  <si>
    <t>C74</t>
  </si>
  <si>
    <t>E75</t>
  </si>
  <si>
    <t>D75</t>
  </si>
  <si>
    <t>C75</t>
  </si>
  <si>
    <t>E76</t>
  </si>
  <si>
    <t>D76</t>
  </si>
  <si>
    <t>C76</t>
  </si>
  <si>
    <t>E77</t>
  </si>
  <si>
    <t>D77</t>
  </si>
  <si>
    <t>C77</t>
  </si>
  <si>
    <t>E78</t>
  </si>
  <si>
    <t>D78</t>
  </si>
  <si>
    <t>C78</t>
  </si>
  <si>
    <t xml:space="preserve">Kidnaping / Abduction </t>
  </si>
  <si>
    <t>E79</t>
  </si>
  <si>
    <t>D79</t>
  </si>
  <si>
    <t>C79</t>
  </si>
  <si>
    <t>E80</t>
  </si>
  <si>
    <t>D80</t>
  </si>
  <si>
    <t>C80</t>
  </si>
  <si>
    <t>for Tot cog crime</t>
  </si>
  <si>
    <t>Rape cases</t>
  </si>
  <si>
    <t>Counterfeit Currency</t>
  </si>
  <si>
    <t>Road Accidents</t>
  </si>
  <si>
    <t>No. of Accidents</t>
  </si>
  <si>
    <t>No. of deaths</t>
  </si>
  <si>
    <t>No. of  injured</t>
  </si>
  <si>
    <t>Previous Years</t>
  </si>
  <si>
    <t>Current Year</t>
  </si>
  <si>
    <t xml:space="preserve">Total Disposed </t>
  </si>
  <si>
    <t>Acq</t>
  </si>
  <si>
    <t>Con %</t>
  </si>
  <si>
    <t xml:space="preserve">Total Cognizable Crime </t>
  </si>
  <si>
    <t>Here</t>
  </si>
  <si>
    <t>4th statement Property</t>
  </si>
  <si>
    <t xml:space="preserve">in </t>
  </si>
  <si>
    <t>Road accidents</t>
  </si>
  <si>
    <t>Prop Lost</t>
  </si>
  <si>
    <t>Prop Rec</t>
  </si>
  <si>
    <t>Deaths</t>
  </si>
  <si>
    <t>Injuries</t>
  </si>
  <si>
    <t xml:space="preserve">               </t>
  </si>
  <si>
    <t xml:space="preserve">   </t>
  </si>
  <si>
    <t xml:space="preserve"> </t>
  </si>
  <si>
    <t>ANDHRA PRADESH</t>
  </si>
  <si>
    <t>PRESENT YEAR</t>
  </si>
  <si>
    <t xml:space="preserve">PRESENT MONTH </t>
  </si>
  <si>
    <t xml:space="preserve">PREVIOUS MONTH </t>
  </si>
  <si>
    <t xml:space="preserve">=H95=0 "DECEMBER" IF(H95=1,"JANUARY",IF(H95=2,"FEBRUARY",IF(H95=3,"MARCH",IF(H95=4,"APRIL",IF(H95=5,"MAY",IF(H95=6,"JUNE",IF(H95=7,"JULY",IF(H95=8,"AUGUST",IF(H95=9,"SEPTEMBER",IF(H95=10,"OCTOBER",IF(H95=11,"NOVEMBER",IF(H95=12,"DECEMBER")))))))))))) </t>
  </si>
  <si>
    <t>PREVIOUS YEARS</t>
  </si>
  <si>
    <t>PREVIOUS YEAR/MONTH</t>
  </si>
  <si>
    <t xml:space="preserve">=H101=1 "31 st JANUARY" H101=2 " 28 th FEBRUARY" H101=3 "31 st MARCH" H101=4 "30 th APRIL" H101=5 "31 st MAY" H101=6 "30 th JUNE" H101=7 "31 st JULY" H101=8 "31 st AUGUST" H101=9 "30 th SEPTEMBER" H101=10 "31 st OCTOBER" H101=11 "30 th NOVEMBER" </t>
  </si>
  <si>
    <t>Previous year data</t>
  </si>
  <si>
    <t>short</t>
  </si>
  <si>
    <t xml:space="preserve">=H102=1 "31 st JAN" H102=2 " 28 th FEB" H102=3 "31 st MAR" H102=4 "30 th APR" H102=5 "31 st MAY" H102=6 "30 th JUN" H102=7 "31 st JULY" H102=8 "31 st AUG" IF(H102=9,"30 th SEP",IF(H102=10,"31 st OCT",IF(H102=11,"30 th NOV",IF(H102=12,"31 st DEC",)))) </t>
  </si>
  <si>
    <t xml:space="preserve">=I103=1 "31 st JAN" I103=2 " 28 th FEB" I103=3 "31 st MAR" I103=4 "30 th APR" I103=5 "31 st MAY" I103=6 "30 th JUN" I103=7 "31 st JULY" I103=8 "31 st AUG" IF(I103=9,"30 th SEP",IF(I103=10,"31 st OCT",IF(I103=11,"30 th NOV",IF(I103=12,"31 st DEC",)))) </t>
  </si>
  <si>
    <t>Dist</t>
  </si>
  <si>
    <t>Accidents</t>
  </si>
  <si>
    <t>Injured</t>
  </si>
  <si>
    <t>Ok up dated</t>
  </si>
  <si>
    <t>ANDHRA PRADESH POLICE DEPARTMENT</t>
  </si>
  <si>
    <t>O/o ADGP, CID, AC GUARDS, HYDERABAD – 500 004. (A.P.)</t>
  </si>
  <si>
    <t>:040-23233026</t>
  </si>
  <si>
    <t>MOTIVE</t>
  </si>
  <si>
    <t xml:space="preserve">INCIDENCE </t>
  </si>
  <si>
    <t xml:space="preserve">  Extremists </t>
  </si>
  <si>
    <t xml:space="preserve">  Communal</t>
  </si>
  <si>
    <t xml:space="preserve">  Faction</t>
  </si>
  <si>
    <t xml:space="preserve">  Political </t>
  </si>
  <si>
    <t xml:space="preserve">  Previous Enmity</t>
  </si>
  <si>
    <t xml:space="preserve">  Sexual Jealousy</t>
  </si>
  <si>
    <t xml:space="preserve">  Family Disputes </t>
  </si>
  <si>
    <t xml:space="preserve">  Petty Quarrels</t>
  </si>
  <si>
    <t xml:space="preserve">  Land Disputes</t>
  </si>
  <si>
    <t xml:space="preserve">  Property Disputes</t>
  </si>
  <si>
    <t xml:space="preserve">  Water Disputers</t>
  </si>
  <si>
    <t xml:space="preserve">  Sudden Provocation</t>
  </si>
  <si>
    <t xml:space="preserve">  Dowry</t>
  </si>
  <si>
    <t xml:space="preserve">  Sorcery</t>
  </si>
  <si>
    <t xml:space="preserve">  Deceased, Accused &amp; Motive not known</t>
  </si>
  <si>
    <t xml:space="preserve">  Accused and  motive not known</t>
  </si>
  <si>
    <t xml:space="preserve">  Others</t>
  </si>
  <si>
    <t xml:space="preserve">Total </t>
  </si>
  <si>
    <t xml:space="preserve">  High way Dacoities</t>
  </si>
  <si>
    <t xml:space="preserve">              Bus</t>
  </si>
  <si>
    <t xml:space="preserve">              Lorry</t>
  </si>
  <si>
    <t xml:space="preserve">              Van/Car</t>
  </si>
  <si>
    <t xml:space="preserve">              Auto</t>
  </si>
  <si>
    <t xml:space="preserve">              Motor Cycle/Scooter</t>
  </si>
  <si>
    <t xml:space="preserve">              Pedestrian</t>
  </si>
  <si>
    <t xml:space="preserve">              Running Train</t>
  </si>
  <si>
    <t xml:space="preserve">  House Dacoities</t>
  </si>
  <si>
    <t xml:space="preserve">              Bank</t>
  </si>
  <si>
    <t xml:space="preserve">              Total</t>
  </si>
  <si>
    <t xml:space="preserve">  High way Robberies</t>
  </si>
  <si>
    <t xml:space="preserve">  House Robberies</t>
  </si>
  <si>
    <r>
      <t>5.2 </t>
    </r>
    <r>
      <rPr>
        <b/>
        <sz val="12"/>
        <color theme="1"/>
        <rFont val="Arial"/>
        <family val="2"/>
      </rPr>
      <t>The M.O. for Burglaries are as follows:-</t>
    </r>
  </si>
  <si>
    <t>M O</t>
  </si>
  <si>
    <t>Doors</t>
  </si>
  <si>
    <t>Lock Breaking</t>
  </si>
  <si>
    <t>Roof</t>
  </si>
  <si>
    <t>Windows</t>
  </si>
  <si>
    <t>Auger hole</t>
  </si>
  <si>
    <t>Eaves</t>
  </si>
  <si>
    <t>Man/Wall hole</t>
  </si>
  <si>
    <t>6.1  The underlying motive for rioting is as follows:-</t>
  </si>
  <si>
    <t>Extremists</t>
  </si>
  <si>
    <t>Political</t>
  </si>
  <si>
    <t>Previous enmity</t>
  </si>
  <si>
    <t>Family disputes</t>
  </si>
  <si>
    <t>Petty Quarrels</t>
  </si>
  <si>
    <t>Land Disputes</t>
  </si>
  <si>
    <t>Property Disputes</t>
  </si>
  <si>
    <t>Water Disputers</t>
  </si>
  <si>
    <t>Attack on Police</t>
  </si>
  <si>
    <t>Attack on Public servent</t>
  </si>
  <si>
    <t>Student Rivalary</t>
  </si>
  <si>
    <t>7.    KIDNAPING:</t>
  </si>
  <si>
    <t>8.    RAPE:</t>
  </si>
  <si>
    <t>9.    CHEATING:</t>
  </si>
  <si>
    <t>10.    COUNTERFEIT CURRENCY:</t>
  </si>
  <si>
    <t>11.   PROPERTY LOST AND RECOVERED</t>
  </si>
  <si>
    <t>13.    U.I. CASES:</t>
  </si>
  <si>
    <t>14.    P.T.CASES:</t>
  </si>
  <si>
    <t xml:space="preserve"> 15.   N.B.Ws PENDING</t>
  </si>
  <si>
    <t>16.  CRIME AGAINST WOMEN</t>
  </si>
  <si>
    <t>17.    CRIME AGAINST SCs/STs:</t>
  </si>
  <si>
    <t xml:space="preserve">18.    ROAD ACCIDENTS: </t>
  </si>
  <si>
    <t xml:space="preserve">                                                                   Addl. Director General of Police,
                                                                    C.I.D., A.P., Hyderabad.</t>
  </si>
  <si>
    <t>CH</t>
  </si>
  <si>
    <t>DIS
ACQ</t>
  </si>
  <si>
    <t>Year</t>
  </si>
  <si>
    <t>Month</t>
  </si>
  <si>
    <t>Women</t>
  </si>
  <si>
    <t>SC-ST</t>
  </si>
  <si>
    <t>RA</t>
  </si>
  <si>
    <t>DEATH</t>
  </si>
  <si>
    <t>INJURED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</si>
</sst>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(* #,##0.00_);_(* \(#,##0.00\);_(* \-??_);_(@_)"/>
    <numFmt numFmtId="165" formatCode="[$₹-4009]\ #,##0.00"/>
    <numFmt numFmtId="166" formatCode="&quot;₹&quot;#,##0.00"/>
    <numFmt numFmtId="167" formatCode="0.00000"/>
    <numFmt numFmtId="168" formatCode="0.0%"/>
  </numFmts>
  <fonts count="110" x14ac:knownFonts="1">
    <font>
      <sz val="10"/>
      <name val="Arial"/>
      <family val="2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4"/>
      <name val="Calibri"/>
      <family val="2"/>
    </font>
    <font>
      <sz val="8"/>
      <name val="Calibri"/>
      <family val="2"/>
    </font>
    <font>
      <sz val="10"/>
      <name val="Calibri"/>
      <family val="2"/>
    </font>
    <font>
      <b/>
      <sz val="12"/>
      <name val="Calibri"/>
    </font>
    <font>
      <b/>
      <sz val="10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8"/>
      <name val="Calibri"/>
      <family val="2"/>
    </font>
    <font>
      <sz val="12"/>
      <name val="Calibri"/>
    </font>
    <font>
      <b/>
      <i/>
      <sz val="10"/>
      <name val="Calibri"/>
      <family val="2"/>
    </font>
    <font>
      <b/>
      <u/>
      <sz val="12"/>
      <name val="Calibri"/>
      <family val="2"/>
    </font>
    <font>
      <b/>
      <u/>
      <sz val="11"/>
      <name val="Calibri"/>
      <family val="2"/>
    </font>
    <font>
      <b/>
      <u/>
      <sz val="10"/>
      <name val="Calibri"/>
      <family val="2"/>
    </font>
    <font>
      <b/>
      <u/>
      <sz val="14"/>
      <name val="Calibri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11"/>
      <color rgb="FF000000"/>
      <name val="Calibri"/>
      <family val="2"/>
    </font>
    <font>
      <sz val="10"/>
      <color rgb="FFDD0806"/>
      <name val="Arial"/>
      <family val="2"/>
    </font>
    <font>
      <sz val="10"/>
      <color rgb="FF000000"/>
      <name val="Arial"/>
      <family val="2"/>
    </font>
    <font>
      <sz val="9"/>
      <color rgb="FF000000"/>
      <name val="Calibri"/>
      <family val="2"/>
    </font>
    <font>
      <sz val="12"/>
      <color rgb="FF000000"/>
      <name val="Calibri"/>
      <family val="2"/>
    </font>
    <font>
      <sz val="8"/>
      <color rgb="FF000000"/>
      <name val="Calibri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name val="Calibri"/>
      <family val="2"/>
      <scheme val="minor"/>
    </font>
    <font>
      <sz val="9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8"/>
      <name val="Calibri"/>
      <family val="2"/>
      <scheme val="minor"/>
    </font>
    <font>
      <sz val="14"/>
      <name val="Calibri"/>
    </font>
    <font>
      <b/>
      <sz val="10"/>
      <name val="Arial"/>
    </font>
    <font>
      <sz val="10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scheme val="minor"/>
    </font>
    <font>
      <b/>
      <sz val="14"/>
      <color rgb="FF000000"/>
      <name val="Calibri"/>
      <scheme val="minor"/>
    </font>
    <font>
      <sz val="12"/>
      <color rgb="FF000000"/>
      <name val="Calibri"/>
      <scheme val="minor"/>
    </font>
    <font>
      <sz val="12"/>
      <color indexed="8"/>
      <name val="Calibri"/>
      <family val="2"/>
    </font>
    <font>
      <b/>
      <sz val="11"/>
      <color rgb="FF000000"/>
      <name val="Calibri"/>
      <scheme val="minor"/>
    </font>
    <font>
      <b/>
      <sz val="14"/>
      <color theme="1"/>
      <name val="Calibri"/>
      <scheme val="minor"/>
    </font>
    <font>
      <b/>
      <sz val="16"/>
      <color theme="1"/>
      <name val="Calibri"/>
      <scheme val="minor"/>
    </font>
    <font>
      <b/>
      <sz val="6"/>
      <name val="Calibri"/>
    </font>
    <font>
      <b/>
      <sz val="6"/>
      <color rgb="FF000000"/>
      <name val="Calibri"/>
    </font>
    <font>
      <b/>
      <sz val="7"/>
      <name val="Calibri"/>
    </font>
    <font>
      <b/>
      <sz val="10"/>
      <color rgb="FF000000"/>
      <name val="Calibri"/>
      <scheme val="minor"/>
    </font>
    <font>
      <b/>
      <sz val="8"/>
      <color rgb="FF000000"/>
      <name val="Calibri"/>
      <scheme val="minor"/>
    </font>
    <font>
      <sz val="11"/>
      <color theme="0"/>
      <name val="Calibri"/>
      <family val="2"/>
      <scheme val="minor"/>
    </font>
    <font>
      <b/>
      <sz val="12"/>
      <color theme="1"/>
      <name val="Maiandra GD"/>
      <family val="2"/>
    </font>
    <font>
      <sz val="8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rgb="FF9900FF"/>
      <name val="Calibri"/>
      <family val="2"/>
      <scheme val="minor"/>
    </font>
    <font>
      <sz val="11"/>
      <name val="Arial"/>
      <family val="2"/>
    </font>
    <font>
      <sz val="8"/>
      <color theme="2" tint="-0.749992370372631"/>
      <name val="Calibri"/>
      <family val="2"/>
      <scheme val="minor"/>
    </font>
    <font>
      <sz val="10"/>
      <color rgb="FFFFFFFF"/>
      <name val="Calibri"/>
      <family val="2"/>
    </font>
    <font>
      <b/>
      <sz val="11"/>
      <color rgb="FF000000"/>
      <name val="Maiandra GD"/>
      <family val="2"/>
    </font>
    <font>
      <b/>
      <sz val="10"/>
      <color rgb="FF000000"/>
      <name val="Maiandra GD"/>
      <family val="2"/>
    </font>
    <font>
      <b/>
      <sz val="8"/>
      <color rgb="FF000000"/>
      <name val="Calibri"/>
      <family val="2"/>
    </font>
    <font>
      <sz val="6"/>
      <name val="Calibri"/>
      <family val="2"/>
    </font>
    <font>
      <b/>
      <sz val="10"/>
      <color rgb="FF000000"/>
      <name val="Arial"/>
      <family val="2"/>
    </font>
    <font>
      <b/>
      <sz val="9"/>
      <color rgb="FF000000"/>
      <name val="Calibri"/>
      <family val="2"/>
    </font>
    <font>
      <b/>
      <sz val="14"/>
      <color rgb="FFFF0000"/>
      <name val="Calibri"/>
      <family val="2"/>
      <scheme val="minor"/>
    </font>
    <font>
      <b/>
      <sz val="21"/>
      <color rgb="FF000099"/>
      <name val="Calibri"/>
      <family val="2"/>
      <scheme val="minor"/>
    </font>
    <font>
      <sz val="16"/>
      <color rgb="FF000099"/>
      <name val="Calibri"/>
      <family val="2"/>
      <scheme val="minor"/>
    </font>
    <font>
      <b/>
      <sz val="17"/>
      <color rgb="FFFF0000"/>
      <name val="Calibri"/>
      <family val="2"/>
      <scheme val="minor"/>
    </font>
    <font>
      <b/>
      <sz val="18"/>
      <color rgb="FF000099"/>
      <name val="Calibri"/>
      <family val="2"/>
      <scheme val="minor"/>
    </font>
    <font>
      <b/>
      <sz val="11"/>
      <color rgb="FF660066"/>
      <name val="Calibri"/>
      <family val="2"/>
      <scheme val="minor"/>
    </font>
    <font>
      <b/>
      <sz val="13"/>
      <color rgb="FF660066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perscript"/>
      <sz val="12"/>
      <color rgb="FF000000"/>
      <name val="Calibri"/>
      <family val="2"/>
    </font>
    <font>
      <sz val="11"/>
      <color rgb="FFFF0000"/>
      <name val="Calibri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8"/>
      <color rgb="FFFF0000"/>
      <name val="Arial"/>
      <family val="2"/>
    </font>
    <font>
      <b/>
      <sz val="14"/>
      <color rgb="FFFF0000"/>
      <name val="Arial"/>
      <family val="2"/>
    </font>
    <font>
      <b/>
      <i/>
      <sz val="16"/>
      <color rgb="FF000099"/>
      <name val="Arial"/>
      <family val="2"/>
    </font>
    <font>
      <b/>
      <i/>
      <sz val="14"/>
      <color rgb="FF000099"/>
      <name val="Arial"/>
      <family val="2"/>
    </font>
    <font>
      <b/>
      <sz val="12"/>
      <color rgb="FFFF0000"/>
      <name val="Arial"/>
      <family val="2"/>
    </font>
    <font>
      <b/>
      <sz val="14"/>
      <color rgb="FF000099"/>
      <name val="Arial"/>
      <family val="2"/>
    </font>
    <font>
      <b/>
      <sz val="10"/>
      <color rgb="FF660066"/>
      <name val="Arial"/>
      <family val="2"/>
    </font>
    <font>
      <b/>
      <sz val="14"/>
      <color theme="1"/>
      <name val="Arial"/>
      <family val="2"/>
    </font>
    <font>
      <b/>
      <sz val="10"/>
      <color theme="1"/>
      <name val="Arial"/>
      <family val="2"/>
    </font>
    <font>
      <b/>
      <u/>
      <sz val="12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12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2"/>
      <color rgb="FFFF0000"/>
      <name val="Arial"/>
      <family val="2"/>
    </font>
    <font>
      <sz val="10"/>
      <color theme="1"/>
      <name val="Arial"/>
      <family val="2"/>
    </font>
    <font>
      <b/>
      <sz val="11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  <fill>
      <patternFill patternType="solid">
        <fgColor rgb="FFD9D9D9"/>
        <bgColor rgb="FFBFBFBF"/>
      </patternFill>
    </fill>
    <fill>
      <patternFill patternType="solid">
        <fgColor rgb="FFBFBFBF"/>
        <bgColor rgb="FFD9D9D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rgb="FFFCD5B4"/>
        <bgColor rgb="FF000000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5B3D7"/>
        <bgColor rgb="FF000000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/>
        <bgColor rgb="FF000000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/>
        <bgColor rgb="FFFFFFCC"/>
      </patternFill>
    </fill>
    <fill>
      <gradientFill degree="90">
        <stop position="0">
          <color theme="0"/>
        </stop>
        <stop position="1">
          <color rgb="FFECE0E1"/>
        </stop>
      </gradientFill>
    </fill>
    <fill>
      <patternFill patternType="solid">
        <fgColor rgb="FFDCDEBC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DCDEBC"/>
        <bgColor rgb="FF000000"/>
      </patternFill>
    </fill>
    <fill>
      <patternFill patternType="solid">
        <fgColor rgb="FFFFFFD5"/>
        <bgColor indexed="64"/>
      </patternFill>
    </fill>
    <fill>
      <patternFill patternType="solid">
        <fgColor rgb="FFFFFFCC"/>
        <bgColor rgb="FF000000"/>
      </patternFill>
    </fill>
    <fill>
      <patternFill patternType="solid">
        <fgColor rgb="FF99FF99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C1DE9A"/>
        <bgColor rgb="FF000000"/>
      </patternFill>
    </fill>
    <fill>
      <patternFill patternType="solid">
        <fgColor rgb="FFD7F9A1"/>
        <bgColor rgb="FF000000"/>
      </patternFill>
    </fill>
    <fill>
      <patternFill patternType="solid">
        <fgColor rgb="FF7DC1A2"/>
        <bgColor rgb="FF000000"/>
      </patternFill>
    </fill>
    <fill>
      <patternFill patternType="solid">
        <fgColor rgb="FFD5D5FF"/>
        <bgColor rgb="FF000000"/>
      </patternFill>
    </fill>
  </fills>
  <borders count="5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/>
      <bottom style="thick">
        <color rgb="FFFF0000"/>
      </bottom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/>
      <bottom/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46">
    <xf numFmtId="0" fontId="0" fillId="0" borderId="0"/>
    <xf numFmtId="164" fontId="4" fillId="0" borderId="0" applyBorder="0" applyProtection="0"/>
    <xf numFmtId="0" fontId="21" fillId="0" borderId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17" borderId="1">
      <alignment horizontal="center" vertical="top"/>
    </xf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9" fontId="4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</cellStyleXfs>
  <cellXfs count="943">
    <xf numFmtId="0" fontId="0" fillId="0" borderId="0" xfId="0"/>
    <xf numFmtId="0" fontId="21" fillId="0" borderId="0" xfId="2"/>
    <xf numFmtId="0" fontId="7" fillId="0" borderId="1" xfId="2" applyFont="1" applyBorder="1" applyAlignment="1">
      <alignment horizontal="center"/>
    </xf>
    <xf numFmtId="0" fontId="9" fillId="0" borderId="1" xfId="2" applyFont="1" applyBorder="1" applyAlignment="1">
      <alignment horizontal="center" vertical="center"/>
    </xf>
    <xf numFmtId="0" fontId="9" fillId="0" borderId="2" xfId="2" applyFont="1" applyBorder="1" applyAlignment="1">
      <alignment horizontal="center" wrapText="1"/>
    </xf>
    <xf numFmtId="0" fontId="9" fillId="0" borderId="0" xfId="2" applyFont="1" applyBorder="1" applyAlignment="1">
      <alignment horizontal="center" vertical="center"/>
    </xf>
    <xf numFmtId="0" fontId="9" fillId="0" borderId="3" xfId="2" applyFont="1" applyBorder="1" applyAlignment="1">
      <alignment horizontal="center" vertical="top" wrapText="1"/>
    </xf>
    <xf numFmtId="2" fontId="9" fillId="0" borderId="3" xfId="2" applyNumberFormat="1" applyFont="1" applyBorder="1" applyAlignment="1">
      <alignment horizontal="center" vertical="top" wrapText="1"/>
    </xf>
    <xf numFmtId="0" fontId="7" fillId="0" borderId="1" xfId="2" applyFont="1" applyBorder="1" applyAlignment="1">
      <alignment horizontal="left"/>
    </xf>
    <xf numFmtId="0" fontId="11" fillId="0" borderId="1" xfId="0" applyFont="1" applyBorder="1" applyAlignment="1" applyProtection="1">
      <alignment horizontal="center"/>
    </xf>
    <xf numFmtId="10" fontId="11" fillId="0" borderId="1" xfId="0" applyNumberFormat="1" applyFont="1" applyBorder="1" applyAlignment="1" applyProtection="1">
      <alignment horizontal="center"/>
    </xf>
    <xf numFmtId="0" fontId="11" fillId="0" borderId="1" xfId="2" applyFont="1" applyBorder="1" applyAlignment="1">
      <alignment horizontal="center"/>
    </xf>
    <xf numFmtId="10" fontId="11" fillId="0" borderId="1" xfId="2" applyNumberFormat="1" applyFont="1" applyBorder="1" applyAlignment="1">
      <alignment horizontal="center"/>
    </xf>
    <xf numFmtId="0" fontId="9" fillId="0" borderId="1" xfId="2" applyFont="1" applyBorder="1" applyAlignment="1">
      <alignment horizontal="center"/>
    </xf>
    <xf numFmtId="0" fontId="10" fillId="0" borderId="1" xfId="0" applyFont="1" applyBorder="1" applyAlignment="1" applyProtection="1">
      <alignment horizontal="center"/>
    </xf>
    <xf numFmtId="10" fontId="10" fillId="0" borderId="1" xfId="0" applyNumberFormat="1" applyFont="1" applyBorder="1" applyAlignment="1" applyProtection="1">
      <alignment horizontal="center"/>
    </xf>
    <xf numFmtId="10" fontId="10" fillId="0" borderId="1" xfId="2" applyNumberFormat="1" applyFont="1" applyBorder="1" applyAlignment="1">
      <alignment horizontal="center"/>
    </xf>
    <xf numFmtId="0" fontId="7" fillId="2" borderId="1" xfId="2" applyFont="1" applyFill="1" applyBorder="1" applyAlignment="1">
      <alignment horizontal="center"/>
    </xf>
    <xf numFmtId="0" fontId="10" fillId="0" borderId="1" xfId="2" applyFont="1" applyBorder="1" applyAlignment="1">
      <alignment horizontal="center"/>
    </xf>
    <xf numFmtId="0" fontId="9" fillId="0" borderId="0" xfId="2" applyFont="1" applyBorder="1"/>
    <xf numFmtId="0" fontId="9" fillId="2" borderId="1" xfId="2" applyFont="1" applyFill="1" applyBorder="1" applyAlignment="1">
      <alignment horizontal="center"/>
    </xf>
    <xf numFmtId="0" fontId="10" fillId="0" borderId="1" xfId="2" applyFont="1" applyBorder="1" applyAlignment="1">
      <alignment horizontal="center" vertical="center" wrapText="1"/>
    </xf>
    <xf numFmtId="0" fontId="8" fillId="0" borderId="1" xfId="2" applyFont="1" applyBorder="1" applyAlignment="1">
      <alignment horizontal="center" vertical="center"/>
    </xf>
    <xf numFmtId="10" fontId="8" fillId="0" borderId="1" xfId="2" applyNumberFormat="1" applyFont="1" applyBorder="1" applyAlignment="1">
      <alignment horizontal="center" vertical="center"/>
    </xf>
    <xf numFmtId="0" fontId="5" fillId="0" borderId="0" xfId="2" applyFont="1" applyAlignment="1">
      <alignment vertical="center"/>
    </xf>
    <xf numFmtId="0" fontId="9" fillId="0" borderId="1" xfId="2" applyFont="1" applyBorder="1" applyAlignment="1">
      <alignment horizontal="center" vertical="center" wrapText="1"/>
    </xf>
    <xf numFmtId="0" fontId="13" fillId="0" borderId="0" xfId="2" applyFont="1" applyAlignment="1">
      <alignment vertical="center"/>
    </xf>
    <xf numFmtId="49" fontId="14" fillId="0" borderId="2" xfId="2" applyNumberFormat="1" applyFont="1" applyBorder="1" applyAlignment="1">
      <alignment horizontal="center" wrapText="1"/>
    </xf>
    <xf numFmtId="0" fontId="14" fillId="0" borderId="2" xfId="2" applyFont="1" applyBorder="1" applyAlignment="1">
      <alignment horizontal="center" wrapText="1"/>
    </xf>
    <xf numFmtId="0" fontId="14" fillId="0" borderId="0" xfId="2" applyFont="1"/>
    <xf numFmtId="0" fontId="14" fillId="0" borderId="3" xfId="2" applyFont="1" applyBorder="1" applyAlignment="1">
      <alignment horizontal="center" vertical="top" wrapText="1"/>
    </xf>
    <xf numFmtId="0" fontId="7" fillId="0" borderId="1" xfId="2" applyFont="1" applyBorder="1" applyAlignment="1">
      <alignment horizontal="center" vertical="center"/>
    </xf>
    <xf numFmtId="0" fontId="7" fillId="0" borderId="1" xfId="2" applyFont="1" applyBorder="1" applyAlignment="1">
      <alignment vertical="center"/>
    </xf>
    <xf numFmtId="0" fontId="11" fillId="0" borderId="1" xfId="2" applyFont="1" applyBorder="1" applyAlignment="1">
      <alignment horizontal="center" vertical="center"/>
    </xf>
    <xf numFmtId="0" fontId="7" fillId="0" borderId="0" xfId="2" applyFont="1" applyAlignment="1">
      <alignment vertical="center"/>
    </xf>
    <xf numFmtId="0" fontId="10" fillId="0" borderId="1" xfId="2" applyFont="1" applyBorder="1" applyAlignment="1">
      <alignment horizontal="center" vertical="center"/>
    </xf>
    <xf numFmtId="0" fontId="9" fillId="0" borderId="0" xfId="2" applyFont="1" applyAlignment="1">
      <alignment horizontal="right" vertical="center"/>
    </xf>
    <xf numFmtId="0" fontId="13" fillId="3" borderId="1" xfId="2" applyFont="1" applyFill="1" applyBorder="1" applyAlignment="1">
      <alignment horizontal="center" vertical="center"/>
    </xf>
    <xf numFmtId="49" fontId="14" fillId="3" borderId="2" xfId="2" applyNumberFormat="1" applyFont="1" applyFill="1" applyBorder="1" applyAlignment="1">
      <alignment horizontal="center" wrapText="1"/>
    </xf>
    <xf numFmtId="49" fontId="14" fillId="3" borderId="4" xfId="2" applyNumberFormat="1" applyFont="1" applyFill="1" applyBorder="1" applyAlignment="1">
      <alignment horizontal="center" wrapText="1"/>
    </xf>
    <xf numFmtId="0" fontId="14" fillId="3" borderId="4" xfId="2" applyFont="1" applyFill="1" applyBorder="1" applyAlignment="1">
      <alignment horizontal="center" wrapText="1"/>
    </xf>
    <xf numFmtId="0" fontId="14" fillId="3" borderId="2" xfId="2" applyFont="1" applyFill="1" applyBorder="1" applyAlignment="1">
      <alignment horizontal="center" wrapText="1"/>
    </xf>
    <xf numFmtId="0" fontId="14" fillId="3" borderId="5" xfId="2" applyFont="1" applyFill="1" applyBorder="1" applyAlignment="1">
      <alignment horizontal="center" wrapText="1"/>
    </xf>
    <xf numFmtId="0" fontId="21" fillId="3" borderId="0" xfId="2" applyFont="1" applyFill="1"/>
    <xf numFmtId="0" fontId="14" fillId="3" borderId="3" xfId="2" applyFont="1" applyFill="1" applyBorder="1" applyAlignment="1">
      <alignment horizontal="center" wrapText="1"/>
    </xf>
    <xf numFmtId="0" fontId="14" fillId="3" borderId="6" xfId="2" applyFont="1" applyFill="1" applyBorder="1" applyAlignment="1">
      <alignment horizontal="center" wrapText="1"/>
    </xf>
    <xf numFmtId="0" fontId="14" fillId="3" borderId="6" xfId="2" applyFont="1" applyFill="1" applyBorder="1" applyAlignment="1">
      <alignment horizontal="center" vertical="top" wrapText="1"/>
    </xf>
    <xf numFmtId="0" fontId="14" fillId="3" borderId="3" xfId="2" applyFont="1" applyFill="1" applyBorder="1" applyAlignment="1">
      <alignment horizontal="center" vertical="top" wrapText="1"/>
    </xf>
    <xf numFmtId="0" fontId="14" fillId="3" borderId="7" xfId="2" applyFont="1" applyFill="1" applyBorder="1" applyAlignment="1">
      <alignment horizontal="center" vertical="top" wrapText="1"/>
    </xf>
    <xf numFmtId="0" fontId="7" fillId="3" borderId="1" xfId="2" applyFont="1" applyFill="1" applyBorder="1" applyAlignment="1">
      <alignment horizontal="center" vertical="center"/>
    </xf>
    <xf numFmtId="0" fontId="7" fillId="3" borderId="1" xfId="2" applyFont="1" applyFill="1" applyBorder="1" applyAlignment="1">
      <alignment horizontal="left" vertical="center"/>
    </xf>
    <xf numFmtId="0" fontId="11" fillId="3" borderId="3" xfId="2" applyFont="1" applyFill="1" applyBorder="1" applyAlignment="1">
      <alignment horizontal="center" vertical="center"/>
    </xf>
    <xf numFmtId="0" fontId="11" fillId="3" borderId="1" xfId="2" applyFont="1" applyFill="1" applyBorder="1" applyAlignment="1">
      <alignment horizontal="center" vertical="center"/>
    </xf>
    <xf numFmtId="0" fontId="22" fillId="3" borderId="0" xfId="2" applyFont="1" applyFill="1" applyAlignment="1">
      <alignment horizontal="center" vertical="center"/>
    </xf>
    <xf numFmtId="0" fontId="9" fillId="3" borderId="1" xfId="2" applyFont="1" applyFill="1" applyBorder="1" applyAlignment="1">
      <alignment horizontal="center" vertical="center"/>
    </xf>
    <xf numFmtId="0" fontId="10" fillId="3" borderId="1" xfId="2" applyFont="1" applyFill="1" applyBorder="1" applyAlignment="1">
      <alignment horizontal="center" vertical="center"/>
    </xf>
    <xf numFmtId="0" fontId="23" fillId="3" borderId="0" xfId="2" applyFont="1" applyFill="1" applyAlignment="1">
      <alignment horizontal="center" vertical="center"/>
    </xf>
    <xf numFmtId="0" fontId="13" fillId="3" borderId="0" xfId="2" applyFont="1" applyFill="1" applyAlignment="1">
      <alignment vertical="center"/>
    </xf>
    <xf numFmtId="0" fontId="14" fillId="3" borderId="0" xfId="2" applyFont="1" applyFill="1"/>
    <xf numFmtId="0" fontId="7" fillId="3" borderId="1" xfId="2" applyFont="1" applyFill="1" applyBorder="1" applyAlignment="1">
      <alignment vertical="center"/>
    </xf>
    <xf numFmtId="0" fontId="10" fillId="3" borderId="3" xfId="2" applyFont="1" applyFill="1" applyBorder="1" applyAlignment="1">
      <alignment horizontal="center" vertical="center"/>
    </xf>
    <xf numFmtId="0" fontId="7" fillId="3" borderId="0" xfId="2" applyFont="1" applyFill="1" applyAlignment="1">
      <alignment vertical="center"/>
    </xf>
    <xf numFmtId="0" fontId="9" fillId="3" borderId="1" xfId="2" applyFont="1" applyFill="1" applyBorder="1" applyAlignment="1">
      <alignment vertical="center"/>
    </xf>
    <xf numFmtId="0" fontId="9" fillId="3" borderId="0" xfId="2" applyFont="1" applyFill="1" applyAlignment="1">
      <alignment vertical="center"/>
    </xf>
    <xf numFmtId="0" fontId="12" fillId="0" borderId="0" xfId="2" applyFont="1" applyBorder="1" applyAlignment="1">
      <alignment horizontal="center" vertical="center"/>
    </xf>
    <xf numFmtId="0" fontId="10" fillId="0" borderId="0" xfId="2" applyFont="1" applyAlignment="1">
      <alignment vertical="center"/>
    </xf>
    <xf numFmtId="49" fontId="13" fillId="0" borderId="2" xfId="2" applyNumberFormat="1" applyFont="1" applyBorder="1" applyAlignment="1">
      <alignment horizontal="center" wrapText="1"/>
    </xf>
    <xf numFmtId="0" fontId="13" fillId="0" borderId="8" xfId="2" applyFont="1" applyBorder="1" applyAlignment="1">
      <alignment horizontal="center" wrapText="1"/>
    </xf>
    <xf numFmtId="0" fontId="13" fillId="0" borderId="0" xfId="2" applyFont="1"/>
    <xf numFmtId="0" fontId="13" fillId="0" borderId="3" xfId="2" applyFont="1" applyBorder="1" applyAlignment="1">
      <alignment horizontal="center" vertical="top" wrapText="1"/>
    </xf>
    <xf numFmtId="0" fontId="13" fillId="0" borderId="9" xfId="2" applyFont="1" applyBorder="1" applyAlignment="1">
      <alignment horizontal="center" vertical="top" wrapText="1"/>
    </xf>
    <xf numFmtId="0" fontId="7" fillId="0" borderId="1" xfId="2" applyFont="1" applyBorder="1"/>
    <xf numFmtId="0" fontId="11" fillId="0" borderId="3" xfId="2" applyFont="1" applyBorder="1" applyAlignment="1">
      <alignment horizontal="center" vertical="center"/>
    </xf>
    <xf numFmtId="0" fontId="10" fillId="0" borderId="0" xfId="2" applyFont="1" applyAlignment="1">
      <alignment horizontal="center" vertical="center"/>
    </xf>
    <xf numFmtId="0" fontId="9" fillId="3" borderId="0" xfId="2" applyFont="1" applyFill="1" applyBorder="1" applyAlignment="1">
      <alignment vertical="center"/>
    </xf>
    <xf numFmtId="0" fontId="9" fillId="3" borderId="1" xfId="2" applyFont="1" applyFill="1" applyBorder="1" applyAlignment="1">
      <alignment horizontal="center" vertical="center" wrapText="1"/>
    </xf>
    <xf numFmtId="0" fontId="10" fillId="3" borderId="0" xfId="2" applyFont="1" applyFill="1" applyAlignment="1">
      <alignment vertical="center"/>
    </xf>
    <xf numFmtId="49" fontId="13" fillId="3" borderId="8" xfId="2" applyNumberFormat="1" applyFont="1" applyFill="1" applyBorder="1" applyAlignment="1">
      <alignment horizontal="center" wrapText="1"/>
    </xf>
    <xf numFmtId="0" fontId="13" fillId="3" borderId="8" xfId="2" applyFont="1" applyFill="1" applyBorder="1" applyAlignment="1">
      <alignment horizontal="center" wrapText="1"/>
    </xf>
    <xf numFmtId="0" fontId="13" fillId="3" borderId="2" xfId="2" applyFont="1" applyFill="1" applyBorder="1" applyAlignment="1">
      <alignment horizontal="center" wrapText="1"/>
    </xf>
    <xf numFmtId="0" fontId="13" fillId="3" borderId="0" xfId="2" applyFont="1" applyFill="1"/>
    <xf numFmtId="0" fontId="13" fillId="3" borderId="9" xfId="2" applyFont="1" applyFill="1" applyBorder="1" applyAlignment="1">
      <alignment horizontal="center" vertical="top" wrapText="1"/>
    </xf>
    <xf numFmtId="0" fontId="13" fillId="3" borderId="3" xfId="2" applyFont="1" applyFill="1" applyBorder="1" applyAlignment="1">
      <alignment horizontal="center" vertical="top" wrapText="1"/>
    </xf>
    <xf numFmtId="0" fontId="7" fillId="3" borderId="1" xfId="2" applyFont="1" applyFill="1" applyBorder="1" applyAlignment="1">
      <alignment horizontal="center"/>
    </xf>
    <xf numFmtId="0" fontId="7" fillId="3" borderId="1" xfId="2" applyFont="1" applyFill="1" applyBorder="1"/>
    <xf numFmtId="0" fontId="10" fillId="3" borderId="0" xfId="2" applyFont="1" applyFill="1" applyAlignment="1">
      <alignment horizontal="center" vertical="center"/>
    </xf>
    <xf numFmtId="0" fontId="8" fillId="3" borderId="0" xfId="2" applyFont="1" applyFill="1" applyAlignment="1">
      <alignment vertical="center"/>
    </xf>
    <xf numFmtId="49" fontId="14" fillId="3" borderId="5" xfId="2" applyNumberFormat="1" applyFont="1" applyFill="1" applyBorder="1" applyAlignment="1">
      <alignment horizontal="center" wrapText="1"/>
    </xf>
    <xf numFmtId="0" fontId="12" fillId="3" borderId="0" xfId="2" applyFont="1" applyFill="1" applyAlignment="1">
      <alignment vertical="center"/>
    </xf>
    <xf numFmtId="0" fontId="12" fillId="3" borderId="1" xfId="2" applyFont="1" applyFill="1" applyBorder="1" applyAlignment="1">
      <alignment horizontal="center" vertical="center"/>
    </xf>
    <xf numFmtId="0" fontId="13" fillId="3" borderId="1" xfId="2" applyFont="1" applyFill="1" applyBorder="1" applyAlignment="1">
      <alignment horizontal="right" vertical="center"/>
    </xf>
    <xf numFmtId="0" fontId="12" fillId="3" borderId="0" xfId="2" applyFont="1" applyFill="1" applyAlignment="1">
      <alignment horizontal="right" vertical="center"/>
    </xf>
    <xf numFmtId="49" fontId="14" fillId="3" borderId="7" xfId="2" applyNumberFormat="1" applyFont="1" applyFill="1" applyBorder="1" applyAlignment="1">
      <alignment horizontal="center" vertical="top" wrapText="1"/>
    </xf>
    <xf numFmtId="0" fontId="6" fillId="3" borderId="1" xfId="2" applyFont="1" applyFill="1" applyBorder="1" applyAlignment="1">
      <alignment vertical="center"/>
    </xf>
    <xf numFmtId="0" fontId="9" fillId="3" borderId="0" xfId="2" applyFont="1" applyFill="1" applyBorder="1" applyAlignment="1">
      <alignment horizontal="center" vertical="center"/>
    </xf>
    <xf numFmtId="0" fontId="0" fillId="3" borderId="0" xfId="0" applyFont="1" applyFill="1"/>
    <xf numFmtId="0" fontId="22" fillId="3" borderId="0" xfId="2" applyFont="1" applyFill="1" applyBorder="1" applyAlignment="1">
      <alignment vertical="center"/>
    </xf>
    <xf numFmtId="0" fontId="9" fillId="3" borderId="10" xfId="2" applyFont="1" applyFill="1" applyBorder="1" applyAlignment="1">
      <alignment horizontal="center" vertical="center"/>
    </xf>
    <xf numFmtId="0" fontId="9" fillId="3" borderId="2" xfId="2" applyFont="1" applyFill="1" applyBorder="1" applyAlignment="1">
      <alignment horizontal="center" vertical="center"/>
    </xf>
    <xf numFmtId="0" fontId="16" fillId="3" borderId="0" xfId="2" applyFont="1" applyFill="1" applyBorder="1"/>
    <xf numFmtId="0" fontId="9" fillId="3" borderId="11" xfId="2" applyFont="1" applyFill="1" applyBorder="1" applyAlignment="1">
      <alignment horizontal="center" vertical="center"/>
    </xf>
    <xf numFmtId="0" fontId="9" fillId="3" borderId="12" xfId="2" applyFont="1" applyFill="1" applyBorder="1" applyAlignment="1">
      <alignment horizontal="center" vertical="center"/>
    </xf>
    <xf numFmtId="0" fontId="7" fillId="3" borderId="0" xfId="2" applyFont="1" applyFill="1" applyBorder="1"/>
    <xf numFmtId="0" fontId="22" fillId="3" borderId="0" xfId="2" applyFont="1" applyFill="1" applyBorder="1"/>
    <xf numFmtId="0" fontId="23" fillId="3" borderId="0" xfId="2" applyFont="1" applyFill="1" applyBorder="1" applyAlignment="1">
      <alignment vertical="center"/>
    </xf>
    <xf numFmtId="0" fontId="9" fillId="3" borderId="1" xfId="2" applyFont="1" applyFill="1" applyBorder="1" applyAlignment="1">
      <alignment horizontal="center"/>
    </xf>
    <xf numFmtId="0" fontId="9" fillId="3" borderId="1" xfId="2" applyFont="1" applyFill="1" applyBorder="1"/>
    <xf numFmtId="2" fontId="9" fillId="3" borderId="11" xfId="2" applyNumberFormat="1" applyFont="1" applyFill="1" applyBorder="1" applyAlignment="1">
      <alignment horizontal="left" vertical="center"/>
    </xf>
    <xf numFmtId="10" fontId="9" fillId="3" borderId="3" xfId="2" applyNumberFormat="1" applyFont="1" applyFill="1" applyBorder="1" applyAlignment="1">
      <alignment horizontal="center" vertical="center"/>
    </xf>
    <xf numFmtId="0" fontId="0" fillId="0" borderId="0" xfId="0" applyFont="1"/>
    <xf numFmtId="0" fontId="22" fillId="0" borderId="0" xfId="2" applyFont="1" applyBorder="1" applyAlignment="1">
      <alignment vertical="center"/>
    </xf>
    <xf numFmtId="0" fontId="16" fillId="0" borderId="0" xfId="2" applyFont="1" applyBorder="1" applyAlignment="1">
      <alignment horizontal="center" vertical="center"/>
    </xf>
    <xf numFmtId="0" fontId="16" fillId="0" borderId="0" xfId="2" applyFont="1" applyBorder="1"/>
    <xf numFmtId="0" fontId="9" fillId="0" borderId="10" xfId="2" applyFont="1" applyBorder="1" applyAlignment="1">
      <alignment horizontal="center" vertical="center"/>
    </xf>
    <xf numFmtId="0" fontId="7" fillId="0" borderId="0" xfId="2" applyFont="1" applyBorder="1"/>
    <xf numFmtId="0" fontId="9" fillId="0" borderId="0" xfId="2" applyFont="1" applyBorder="1" applyAlignment="1">
      <alignment vertical="center"/>
    </xf>
    <xf numFmtId="0" fontId="7" fillId="0" borderId="0" xfId="2" applyFont="1" applyBorder="1" applyAlignment="1">
      <alignment vertical="center"/>
    </xf>
    <xf numFmtId="0" fontId="9" fillId="0" borderId="1" xfId="2" applyFont="1" applyBorder="1"/>
    <xf numFmtId="0" fontId="7" fillId="0" borderId="1" xfId="2" applyFont="1" applyBorder="1" applyAlignment="1">
      <alignment horizontal="center" vertical="center" wrapText="1"/>
    </xf>
    <xf numFmtId="0" fontId="7" fillId="0" borderId="1" xfId="2" applyFont="1" applyBorder="1" applyAlignment="1">
      <alignment horizontal="left" vertical="center"/>
    </xf>
    <xf numFmtId="10" fontId="7" fillId="0" borderId="3" xfId="2" applyNumberFormat="1" applyFont="1" applyBorder="1" applyAlignment="1">
      <alignment horizontal="center" vertical="center"/>
    </xf>
    <xf numFmtId="0" fontId="22" fillId="0" borderId="0" xfId="2" applyFont="1" applyBorder="1"/>
    <xf numFmtId="0" fontId="7" fillId="0" borderId="0" xfId="2" applyFont="1" applyBorder="1" applyAlignment="1">
      <alignment horizontal="right"/>
    </xf>
    <xf numFmtId="0" fontId="21" fillId="0" borderId="0" xfId="2" applyFont="1" applyBorder="1"/>
    <xf numFmtId="0" fontId="21" fillId="0" borderId="0" xfId="2" applyFont="1" applyBorder="1" applyAlignment="1">
      <alignment vertical="center"/>
    </xf>
    <xf numFmtId="0" fontId="21" fillId="0" borderId="0" xfId="2" applyFont="1" applyBorder="1" applyAlignment="1">
      <alignment horizontal="center" vertical="center"/>
    </xf>
    <xf numFmtId="2" fontId="9" fillId="0" borderId="1" xfId="2" applyNumberFormat="1" applyFont="1" applyBorder="1" applyAlignment="1">
      <alignment horizontal="center" vertical="center" wrapText="1"/>
    </xf>
    <xf numFmtId="0" fontId="11" fillId="0" borderId="0" xfId="2" applyFont="1" applyBorder="1" applyAlignment="1">
      <alignment horizontal="center" vertical="center"/>
    </xf>
    <xf numFmtId="0" fontId="11" fillId="0" borderId="1" xfId="2" applyFont="1" applyBorder="1"/>
    <xf numFmtId="2" fontId="21" fillId="0" borderId="1" xfId="2" applyNumberFormat="1" applyFont="1" applyBorder="1" applyAlignment="1">
      <alignment horizontal="right"/>
    </xf>
    <xf numFmtId="10" fontId="21" fillId="0" borderId="1" xfId="2" applyNumberFormat="1" applyFont="1" applyBorder="1" applyAlignment="1">
      <alignment horizontal="center"/>
    </xf>
    <xf numFmtId="10" fontId="21" fillId="0" borderId="1" xfId="2" applyNumberFormat="1" applyFont="1" applyBorder="1" applyAlignment="1">
      <alignment horizontal="center" vertical="center"/>
    </xf>
    <xf numFmtId="2" fontId="24" fillId="0" borderId="1" xfId="2" applyNumberFormat="1" applyFont="1" applyBorder="1" applyAlignment="1">
      <alignment horizontal="right" vertical="center"/>
    </xf>
    <xf numFmtId="10" fontId="24" fillId="0" borderId="1" xfId="2" applyNumberFormat="1" applyFont="1" applyBorder="1" applyAlignment="1">
      <alignment horizontal="center" vertical="center"/>
    </xf>
    <xf numFmtId="0" fontId="6" fillId="0" borderId="0" xfId="2" applyFont="1" applyBorder="1" applyAlignment="1">
      <alignment horizontal="right"/>
    </xf>
    <xf numFmtId="0" fontId="21" fillId="0" borderId="0" xfId="2" applyBorder="1" applyAlignment="1">
      <alignment horizontal="center" vertical="center"/>
    </xf>
    <xf numFmtId="0" fontId="21" fillId="0" borderId="1" xfId="2" applyBorder="1" applyAlignment="1">
      <alignment horizontal="center" vertical="center"/>
    </xf>
    <xf numFmtId="10" fontId="21" fillId="0" borderId="1" xfId="2" applyNumberFormat="1" applyBorder="1" applyAlignment="1">
      <alignment horizontal="center" vertical="center"/>
    </xf>
    <xf numFmtId="0" fontId="12" fillId="0" borderId="0" xfId="2" applyFont="1" applyBorder="1" applyAlignment="1">
      <alignment horizontal="right"/>
    </xf>
    <xf numFmtId="0" fontId="21" fillId="0" borderId="0" xfId="2" applyBorder="1" applyAlignment="1">
      <alignment vertical="center"/>
    </xf>
    <xf numFmtId="0" fontId="10" fillId="0" borderId="0" xfId="2" applyFont="1" applyBorder="1" applyAlignment="1">
      <alignment horizontal="center" vertical="center"/>
    </xf>
    <xf numFmtId="10" fontId="9" fillId="0" borderId="1" xfId="2" applyNumberFormat="1" applyFont="1" applyBorder="1" applyAlignment="1">
      <alignment horizontal="center" vertical="center"/>
    </xf>
    <xf numFmtId="0" fontId="24" fillId="0" borderId="0" xfId="2" applyFont="1" applyBorder="1"/>
    <xf numFmtId="0" fontId="10" fillId="0" borderId="0" xfId="2" applyFont="1" applyBorder="1" applyAlignment="1">
      <alignment vertical="center"/>
    </xf>
    <xf numFmtId="0" fontId="9" fillId="0" borderId="2" xfId="2" applyFont="1" applyBorder="1" applyAlignment="1">
      <alignment horizontal="center" vertical="center"/>
    </xf>
    <xf numFmtId="0" fontId="9" fillId="0" borderId="10" xfId="2" applyFont="1" applyBorder="1" applyAlignment="1">
      <alignment horizontal="center" vertical="center" wrapText="1"/>
    </xf>
    <xf numFmtId="10" fontId="11" fillId="0" borderId="1" xfId="2" applyNumberFormat="1" applyFont="1" applyBorder="1" applyAlignment="1">
      <alignment horizontal="center" vertical="center"/>
    </xf>
    <xf numFmtId="0" fontId="10" fillId="0" borderId="0" xfId="2" applyFont="1" applyBorder="1" applyAlignment="1">
      <alignment horizontal="center"/>
    </xf>
    <xf numFmtId="0" fontId="21" fillId="0" borderId="1" xfId="2" applyFont="1" applyBorder="1" applyAlignment="1">
      <alignment horizontal="center" vertical="center"/>
    </xf>
    <xf numFmtId="0" fontId="24" fillId="0" borderId="1" xfId="2" applyFont="1" applyBorder="1" applyAlignment="1">
      <alignment horizontal="center" vertical="center"/>
    </xf>
    <xf numFmtId="0" fontId="22" fillId="0" borderId="0" xfId="2" applyFont="1" applyAlignment="1">
      <alignment vertical="center"/>
    </xf>
    <xf numFmtId="0" fontId="22" fillId="0" borderId="0" xfId="2" applyFont="1"/>
    <xf numFmtId="0" fontId="22" fillId="0" borderId="0" xfId="2" applyFont="1" applyAlignment="1">
      <alignment horizontal="center" vertical="center"/>
    </xf>
    <xf numFmtId="0" fontId="11" fillId="0" borderId="0" xfId="2" applyFont="1" applyBorder="1" applyAlignment="1">
      <alignment vertical="center"/>
    </xf>
    <xf numFmtId="0" fontId="7" fillId="0" borderId="0" xfId="2" applyFont="1" applyBorder="1" applyAlignment="1"/>
    <xf numFmtId="0" fontId="12" fillId="0" borderId="0" xfId="2" applyFont="1" applyBorder="1" applyAlignment="1"/>
    <xf numFmtId="0" fontId="12" fillId="0" borderId="1" xfId="2" applyFont="1" applyBorder="1" applyAlignment="1">
      <alignment horizontal="center"/>
    </xf>
    <xf numFmtId="0" fontId="12" fillId="0" borderId="1" xfId="2" applyFont="1" applyBorder="1"/>
    <xf numFmtId="0" fontId="0" fillId="0" borderId="0" xfId="0" applyFont="1" applyAlignment="1">
      <alignment horizontal="center" vertical="center"/>
    </xf>
    <xf numFmtId="0" fontId="6" fillId="0" borderId="1" xfId="2" applyFont="1" applyBorder="1" applyAlignment="1">
      <alignment horizontal="center"/>
    </xf>
    <xf numFmtId="0" fontId="6" fillId="0" borderId="0" xfId="2" applyFont="1" applyBorder="1" applyAlignment="1">
      <alignment horizontal="center"/>
    </xf>
    <xf numFmtId="0" fontId="14" fillId="0" borderId="1" xfId="2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 applyAlignment="1"/>
    <xf numFmtId="0" fontId="0" fillId="0" borderId="0" xfId="0" applyFont="1" applyBorder="1" applyAlignment="1">
      <alignment horizontal="right"/>
    </xf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5" fillId="4" borderId="1" xfId="0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 wrapText="1"/>
    </xf>
    <xf numFmtId="0" fontId="12" fillId="4" borderId="1" xfId="0" applyFont="1" applyFill="1" applyBorder="1" applyAlignment="1">
      <alignment horizontal="center" vertical="center"/>
    </xf>
    <xf numFmtId="0" fontId="12" fillId="4" borderId="1" xfId="1" applyNumberFormat="1" applyFont="1" applyFill="1" applyBorder="1" applyAlignment="1" applyProtection="1">
      <alignment horizontal="center" vertical="center"/>
    </xf>
    <xf numFmtId="0" fontId="27" fillId="4" borderId="1" xfId="0" applyFont="1" applyFill="1" applyBorder="1" applyAlignment="1">
      <alignment horizontal="center" vertical="center"/>
    </xf>
    <xf numFmtId="0" fontId="12" fillId="0" borderId="0" xfId="0" applyFont="1" applyBorder="1" applyAlignment="1">
      <alignment vertical="center"/>
    </xf>
    <xf numFmtId="0" fontId="0" fillId="0" borderId="0" xfId="0" applyBorder="1"/>
    <xf numFmtId="0" fontId="8" fillId="4" borderId="1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 wrapText="1"/>
    </xf>
    <xf numFmtId="0" fontId="15" fillId="4" borderId="13" xfId="0" applyFont="1" applyFill="1" applyBorder="1" applyAlignment="1">
      <alignment horizontal="center" vertical="center"/>
    </xf>
    <xf numFmtId="0" fontId="15" fillId="4" borderId="14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5" borderId="15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7" fillId="5" borderId="16" xfId="0" applyFont="1" applyFill="1" applyBorder="1" applyAlignment="1">
      <alignment horizontal="center" vertical="center" wrapText="1"/>
    </xf>
    <xf numFmtId="0" fontId="5" fillId="4" borderId="0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vertical="center" wrapText="1"/>
    </xf>
    <xf numFmtId="0" fontId="15" fillId="4" borderId="1" xfId="0" applyFont="1" applyFill="1" applyBorder="1" applyAlignment="1">
      <alignment horizontal="center" vertical="center" textRotation="90" wrapText="1"/>
    </xf>
    <xf numFmtId="0" fontId="15" fillId="4" borderId="1" xfId="0" applyFont="1" applyFill="1" applyBorder="1" applyAlignment="1">
      <alignment horizontal="center" vertical="center" textRotation="90"/>
    </xf>
    <xf numFmtId="0" fontId="28" fillId="0" borderId="0" xfId="0" applyFont="1"/>
    <xf numFmtId="0" fontId="9" fillId="5" borderId="1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 wrapText="1"/>
    </xf>
    <xf numFmtId="0" fontId="6" fillId="5" borderId="3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0" fillId="0" borderId="1" xfId="2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10" fillId="0" borderId="1" xfId="2" applyFont="1" applyBorder="1" applyAlignment="1">
      <alignment horizontal="center" vertical="center"/>
    </xf>
    <xf numFmtId="0" fontId="33" fillId="0" borderId="0" xfId="15" applyFont="1" applyAlignment="1">
      <alignment horizontal="center" vertical="center"/>
    </xf>
    <xf numFmtId="0" fontId="33" fillId="0" borderId="0" xfId="15" applyFont="1"/>
    <xf numFmtId="0" fontId="36" fillId="0" borderId="1" xfId="15" applyFont="1" applyFill="1" applyBorder="1" applyAlignment="1">
      <alignment horizontal="center" vertical="center" textRotation="90" wrapText="1"/>
    </xf>
    <xf numFmtId="0" fontId="37" fillId="0" borderId="1" xfId="15" applyFont="1" applyFill="1" applyBorder="1" applyAlignment="1">
      <alignment horizontal="center" vertical="center"/>
    </xf>
    <xf numFmtId="0" fontId="37" fillId="0" borderId="1" xfId="15" applyFont="1" applyFill="1" applyBorder="1" applyAlignment="1">
      <alignment horizontal="left" vertical="center" wrapText="1"/>
    </xf>
    <xf numFmtId="0" fontId="32" fillId="6" borderId="1" xfId="15" applyFont="1" applyFill="1" applyBorder="1" applyAlignment="1">
      <alignment horizontal="center" vertical="center"/>
    </xf>
    <xf numFmtId="0" fontId="38" fillId="0" borderId="1" xfId="15" applyFont="1" applyFill="1" applyBorder="1" applyAlignment="1">
      <alignment horizontal="center" vertical="center"/>
    </xf>
    <xf numFmtId="0" fontId="34" fillId="6" borderId="1" xfId="15" applyFont="1" applyFill="1" applyBorder="1" applyAlignment="1">
      <alignment horizontal="center" vertical="center"/>
    </xf>
    <xf numFmtId="0" fontId="39" fillId="0" borderId="0" xfId="15" applyFont="1" applyAlignment="1">
      <alignment vertical="center"/>
    </xf>
    <xf numFmtId="0" fontId="32" fillId="0" borderId="0" xfId="15" applyFont="1" applyFill="1" applyAlignment="1">
      <alignment vertical="center"/>
    </xf>
    <xf numFmtId="0" fontId="33" fillId="0" borderId="1" xfId="15" applyFont="1" applyBorder="1" applyAlignment="1">
      <alignment horizontal="center" vertical="center"/>
    </xf>
    <xf numFmtId="0" fontId="33" fillId="0" borderId="1" xfId="15" applyFont="1" applyBorder="1" applyAlignment="1">
      <alignment horizontal="left" vertical="center"/>
    </xf>
    <xf numFmtId="0" fontId="33" fillId="0" borderId="1" xfId="15" applyFont="1" applyFill="1" applyBorder="1" applyAlignment="1">
      <alignment horizontal="center" vertical="center"/>
    </xf>
    <xf numFmtId="0" fontId="33" fillId="0" borderId="1" xfId="15" applyFont="1" applyFill="1" applyBorder="1" applyAlignment="1">
      <alignment horizontal="left" vertical="center"/>
    </xf>
    <xf numFmtId="0" fontId="39" fillId="0" borderId="0" xfId="15" applyFont="1" applyFill="1" applyAlignment="1">
      <alignment vertical="center"/>
    </xf>
    <xf numFmtId="0" fontId="33" fillId="0" borderId="0" xfId="15" applyFont="1" applyFill="1" applyAlignment="1">
      <alignment vertical="center"/>
    </xf>
    <xf numFmtId="0" fontId="33" fillId="0" borderId="1" xfId="15" applyFont="1" applyFill="1" applyBorder="1" applyAlignment="1">
      <alignment vertical="center"/>
    </xf>
    <xf numFmtId="0" fontId="33" fillId="0" borderId="1" xfId="15" applyFont="1" applyBorder="1" applyAlignment="1">
      <alignment vertical="center"/>
    </xf>
    <xf numFmtId="0" fontId="40" fillId="0" borderId="1" xfId="15" applyFont="1" applyBorder="1" applyAlignment="1">
      <alignment horizontal="center" vertical="center"/>
    </xf>
    <xf numFmtId="0" fontId="41" fillId="0" borderId="0" xfId="15" applyFont="1" applyAlignment="1">
      <alignment vertical="center"/>
    </xf>
    <xf numFmtId="0" fontId="42" fillId="0" borderId="0" xfId="15" applyFont="1" applyFill="1" applyAlignment="1">
      <alignment vertical="center"/>
    </xf>
    <xf numFmtId="0" fontId="32" fillId="0" borderId="0" xfId="15"/>
    <xf numFmtId="0" fontId="6" fillId="0" borderId="1" xfId="15" applyFont="1" applyFill="1" applyBorder="1" applyAlignment="1">
      <alignment horizontal="center" textRotation="90" wrapText="1"/>
    </xf>
    <xf numFmtId="0" fontId="43" fillId="0" borderId="0" xfId="15" applyFont="1"/>
    <xf numFmtId="0" fontId="36" fillId="0" borderId="1" xfId="15" applyFont="1" applyFill="1" applyBorder="1" applyAlignment="1">
      <alignment horizontal="center" vertical="center"/>
    </xf>
    <xf numFmtId="0" fontId="36" fillId="0" borderId="1" xfId="15" applyFont="1" applyFill="1" applyBorder="1" applyAlignment="1">
      <alignment vertical="center"/>
    </xf>
    <xf numFmtId="3" fontId="37" fillId="0" borderId="1" xfId="15" applyNumberFormat="1" applyFont="1" applyFill="1" applyBorder="1" applyAlignment="1">
      <alignment horizontal="center" vertical="center"/>
    </xf>
    <xf numFmtId="165" fontId="9" fillId="0" borderId="1" xfId="15" applyNumberFormat="1" applyFont="1" applyFill="1" applyBorder="1" applyAlignment="1">
      <alignment horizontal="right" vertical="center"/>
    </xf>
    <xf numFmtId="3" fontId="34" fillId="0" borderId="1" xfId="15" applyNumberFormat="1" applyFont="1" applyFill="1" applyBorder="1" applyAlignment="1">
      <alignment horizontal="center" vertical="center"/>
    </xf>
    <xf numFmtId="0" fontId="44" fillId="0" borderId="1" xfId="15" applyFont="1" applyFill="1" applyBorder="1" applyAlignment="1">
      <alignment horizontal="center" vertical="center" wrapText="1"/>
    </xf>
    <xf numFmtId="0" fontId="44" fillId="0" borderId="1" xfId="15" quotePrefix="1" applyFont="1" applyFill="1" applyBorder="1" applyAlignment="1">
      <alignment horizontal="center" vertical="center" wrapText="1"/>
    </xf>
    <xf numFmtId="0" fontId="44" fillId="0" borderId="1" xfId="15" applyFont="1" applyFill="1" applyBorder="1" applyAlignment="1">
      <alignment horizontal="center" vertical="center"/>
    </xf>
    <xf numFmtId="3" fontId="37" fillId="0" borderId="1" xfId="15" applyNumberFormat="1" applyFont="1" applyFill="1" applyBorder="1" applyAlignment="1">
      <alignment horizontal="center" vertical="center" wrapText="1"/>
    </xf>
    <xf numFmtId="3" fontId="9" fillId="0" borderId="1" xfId="15" applyNumberFormat="1" applyFont="1" applyFill="1" applyBorder="1" applyAlignment="1">
      <alignment horizontal="center" vertical="center"/>
    </xf>
    <xf numFmtId="0" fontId="40" fillId="0" borderId="1" xfId="15" applyFont="1" applyBorder="1" applyAlignment="1">
      <alignment horizontal="center" vertical="center"/>
    </xf>
    <xf numFmtId="0" fontId="36" fillId="0" borderId="1" xfId="15" applyFont="1" applyFill="1" applyBorder="1" applyAlignment="1">
      <alignment horizontal="center" vertical="center" textRotation="90" wrapText="1"/>
    </xf>
    <xf numFmtId="0" fontId="33" fillId="0" borderId="0" xfId="15" applyFont="1" applyFill="1"/>
    <xf numFmtId="0" fontId="40" fillId="0" borderId="0" xfId="15" applyFont="1" applyFill="1" applyAlignment="1">
      <alignment vertical="center"/>
    </xf>
    <xf numFmtId="0" fontId="7" fillId="8" borderId="0" xfId="0" applyFont="1" applyFill="1"/>
    <xf numFmtId="0" fontId="15" fillId="7" borderId="1" xfId="0" applyFont="1" applyFill="1" applyBorder="1" applyAlignment="1">
      <alignment horizontal="center" vertical="center" wrapText="1"/>
    </xf>
    <xf numFmtId="0" fontId="15" fillId="7" borderId="1" xfId="0" applyFont="1" applyFill="1" applyBorder="1" applyAlignment="1">
      <alignment vertical="center" wrapText="1"/>
    </xf>
    <xf numFmtId="0" fontId="14" fillId="7" borderId="1" xfId="0" applyFont="1" applyFill="1" applyBorder="1" applyAlignment="1">
      <alignment horizontal="center" vertical="center" wrapText="1"/>
    </xf>
    <xf numFmtId="0" fontId="14" fillId="8" borderId="0" xfId="0" applyFont="1" applyFill="1"/>
    <xf numFmtId="0" fontId="11" fillId="8" borderId="1" xfId="0" applyFont="1" applyFill="1" applyBorder="1" applyAlignment="1">
      <alignment horizontal="center" vertical="center"/>
    </xf>
    <xf numFmtId="0" fontId="11" fillId="8" borderId="1" xfId="0" applyFont="1" applyFill="1" applyBorder="1" applyAlignment="1">
      <alignment horizontal="center" vertical="center" wrapText="1"/>
    </xf>
    <xf numFmtId="0" fontId="7" fillId="10" borderId="16" xfId="0" applyFont="1" applyFill="1" applyBorder="1" applyAlignment="1">
      <alignment horizontal="center" vertical="center" wrapText="1"/>
    </xf>
    <xf numFmtId="0" fontId="6" fillId="10" borderId="16" xfId="0" applyFont="1" applyFill="1" applyBorder="1" applyAlignment="1">
      <alignment horizontal="center" vertical="center" wrapText="1"/>
    </xf>
    <xf numFmtId="0" fontId="6" fillId="9" borderId="16" xfId="0" applyFont="1" applyFill="1" applyBorder="1" applyAlignment="1">
      <alignment horizontal="center" vertical="center" wrapText="1"/>
    </xf>
    <xf numFmtId="0" fontId="0" fillId="0" borderId="1" xfId="0" applyBorder="1"/>
    <xf numFmtId="0" fontId="47" fillId="0" borderId="0" xfId="0" applyFont="1" applyAlignment="1">
      <alignment horizontal="center" vertical="center"/>
    </xf>
    <xf numFmtId="0" fontId="47" fillId="11" borderId="1" xfId="0" applyFont="1" applyFill="1" applyBorder="1" applyAlignment="1">
      <alignment horizontal="center" vertical="center"/>
    </xf>
    <xf numFmtId="0" fontId="15" fillId="8" borderId="0" xfId="0" applyFont="1" applyFill="1"/>
    <xf numFmtId="0" fontId="7" fillId="12" borderId="1" xfId="0" applyFont="1" applyFill="1" applyBorder="1" applyAlignment="1">
      <alignment horizontal="center" vertical="center" wrapText="1"/>
    </xf>
    <xf numFmtId="0" fontId="6" fillId="12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0" fontId="6" fillId="8" borderId="0" xfId="0" applyFont="1" applyFill="1"/>
    <xf numFmtId="0" fontId="11" fillId="8" borderId="1" xfId="0" applyFont="1" applyFill="1" applyBorder="1"/>
    <xf numFmtId="0" fontId="7" fillId="12" borderId="12" xfId="0" applyFont="1" applyFill="1" applyBorder="1" applyAlignment="1">
      <alignment horizontal="center" vertical="center" wrapText="1"/>
    </xf>
    <xf numFmtId="0" fontId="6" fillId="12" borderId="12" xfId="0" applyFont="1" applyFill="1" applyBorder="1" applyAlignment="1">
      <alignment horizontal="center" vertical="center" wrapText="1"/>
    </xf>
    <xf numFmtId="0" fontId="0" fillId="0" borderId="3" xfId="0" applyBorder="1"/>
    <xf numFmtId="0" fontId="7" fillId="9" borderId="16" xfId="0" applyFont="1" applyFill="1" applyBorder="1" applyAlignment="1">
      <alignment horizontal="center" vertical="center" wrapText="1"/>
    </xf>
    <xf numFmtId="0" fontId="14" fillId="9" borderId="16" xfId="0" applyFont="1" applyFill="1" applyBorder="1" applyAlignment="1">
      <alignment horizontal="center" vertical="center" wrapText="1"/>
    </xf>
    <xf numFmtId="0" fontId="14" fillId="10" borderId="16" xfId="0" applyFont="1" applyFill="1" applyBorder="1" applyAlignment="1">
      <alignment horizontal="center" vertical="center" wrapText="1"/>
    </xf>
    <xf numFmtId="0" fontId="0" fillId="0" borderId="16" xfId="0" applyBorder="1"/>
    <xf numFmtId="0" fontId="11" fillId="8" borderId="0" xfId="0" applyFont="1" applyFill="1"/>
    <xf numFmtId="0" fontId="48" fillId="14" borderId="1" xfId="0" applyFont="1" applyFill="1" applyBorder="1" applyAlignment="1">
      <alignment horizontal="justify" vertical="center" wrapText="1"/>
    </xf>
    <xf numFmtId="0" fontId="48" fillId="15" borderId="1" xfId="0" applyFont="1" applyFill="1" applyBorder="1" applyAlignment="1">
      <alignment horizontal="justify" vertical="center" wrapText="1"/>
    </xf>
    <xf numFmtId="0" fontId="15" fillId="8" borderId="0" xfId="0" applyFont="1" applyFill="1" applyAlignment="1"/>
    <xf numFmtId="0" fontId="15" fillId="14" borderId="2" xfId="0" applyFont="1" applyFill="1" applyBorder="1" applyAlignment="1">
      <alignment horizontal="center" vertical="center"/>
    </xf>
    <xf numFmtId="0" fontId="15" fillId="15" borderId="2" xfId="0" applyFont="1" applyFill="1" applyBorder="1" applyAlignment="1">
      <alignment horizontal="center" vertical="center"/>
    </xf>
    <xf numFmtId="1" fontId="0" fillId="11" borderId="1" xfId="0" applyNumberFormat="1" applyFill="1" applyBorder="1" applyAlignment="1">
      <alignment horizontal="center" vertical="center"/>
    </xf>
    <xf numFmtId="1" fontId="7" fillId="11" borderId="1" xfId="0" applyNumberFormat="1" applyFont="1" applyFill="1" applyBorder="1" applyAlignment="1">
      <alignment horizontal="center" vertical="center"/>
    </xf>
    <xf numFmtId="0" fontId="10" fillId="16" borderId="16" xfId="0" applyFont="1" applyFill="1" applyBorder="1" applyAlignment="1">
      <alignment horizontal="center" vertical="center" wrapText="1"/>
    </xf>
    <xf numFmtId="0" fontId="7" fillId="11" borderId="1" xfId="0" applyFont="1" applyFill="1" applyBorder="1" applyAlignment="1">
      <alignment horizontal="center" vertical="center"/>
    </xf>
    <xf numFmtId="0" fontId="7" fillId="16" borderId="1" xfId="0" applyFont="1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15" fillId="7" borderId="1" xfId="0" applyFont="1" applyFill="1" applyBorder="1" applyAlignment="1">
      <alignment horizontal="center" vertical="center" wrapText="1"/>
    </xf>
    <xf numFmtId="0" fontId="11" fillId="8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center"/>
    </xf>
    <xf numFmtId="0" fontId="32" fillId="8" borderId="0" xfId="15" applyFill="1"/>
    <xf numFmtId="0" fontId="50" fillId="18" borderId="1" xfId="15" applyFont="1" applyFill="1" applyBorder="1" applyAlignment="1">
      <alignment horizontal="center" vertical="center"/>
    </xf>
    <xf numFmtId="0" fontId="50" fillId="8" borderId="1" xfId="15" applyFont="1" applyFill="1" applyBorder="1" applyAlignment="1">
      <alignment horizontal="center" vertical="center"/>
    </xf>
    <xf numFmtId="0" fontId="38" fillId="8" borderId="1" xfId="15" applyFont="1" applyFill="1" applyBorder="1" applyAlignment="1">
      <alignment horizontal="center" vertical="center"/>
    </xf>
    <xf numFmtId="0" fontId="37" fillId="8" borderId="1" xfId="15" applyFont="1" applyFill="1" applyBorder="1" applyAlignment="1">
      <alignment horizontal="center" vertical="center"/>
    </xf>
    <xf numFmtId="0" fontId="32" fillId="8" borderId="1" xfId="15" applyFill="1" applyBorder="1"/>
    <xf numFmtId="0" fontId="32" fillId="0" borderId="0" xfId="15" applyFont="1"/>
    <xf numFmtId="0" fontId="52" fillId="7" borderId="24" xfId="15" applyFont="1" applyFill="1" applyBorder="1" applyAlignment="1">
      <alignment horizontal="center" vertical="center" wrapText="1"/>
    </xf>
    <xf numFmtId="0" fontId="52" fillId="7" borderId="25" xfId="15" applyFont="1" applyFill="1" applyBorder="1" applyAlignment="1">
      <alignment horizontal="center" vertical="center" wrapText="1"/>
    </xf>
    <xf numFmtId="0" fontId="52" fillId="7" borderId="26" xfId="15" applyFont="1" applyFill="1" applyBorder="1" applyAlignment="1">
      <alignment horizontal="center" vertical="center" wrapText="1"/>
    </xf>
    <xf numFmtId="0" fontId="50" fillId="0" borderId="27" xfId="15" applyFont="1" applyBorder="1" applyAlignment="1">
      <alignment horizontal="center" vertical="center" wrapText="1"/>
    </xf>
    <xf numFmtId="0" fontId="50" fillId="0" borderId="3" xfId="15" applyFont="1" applyBorder="1" applyAlignment="1">
      <alignment horizontal="center" vertical="center" wrapText="1"/>
    </xf>
    <xf numFmtId="0" fontId="50" fillId="0" borderId="28" xfId="15" applyFont="1" applyBorder="1" applyAlignment="1">
      <alignment horizontal="center" vertical="center" wrapText="1"/>
    </xf>
    <xf numFmtId="0" fontId="50" fillId="0" borderId="13" xfId="15" applyFont="1" applyBorder="1" applyAlignment="1">
      <alignment horizontal="center" vertical="center" wrapText="1"/>
    </xf>
    <xf numFmtId="0" fontId="50" fillId="0" borderId="1" xfId="15" applyFont="1" applyBorder="1" applyAlignment="1">
      <alignment horizontal="center" vertical="center" wrapText="1"/>
    </xf>
    <xf numFmtId="0" fontId="50" fillId="0" borderId="14" xfId="15" applyFont="1" applyBorder="1" applyAlignment="1">
      <alignment horizontal="center" vertical="center" wrapText="1"/>
    </xf>
    <xf numFmtId="0" fontId="50" fillId="0" borderId="24" xfId="15" applyFont="1" applyBorder="1" applyAlignment="1">
      <alignment horizontal="center" vertical="center" wrapText="1"/>
    </xf>
    <xf numFmtId="0" fontId="50" fillId="0" borderId="25" xfId="15" applyFont="1" applyBorder="1" applyAlignment="1">
      <alignment horizontal="center" vertical="center" wrapText="1"/>
    </xf>
    <xf numFmtId="0" fontId="50" fillId="0" borderId="26" xfId="15" applyFont="1" applyBorder="1" applyAlignment="1">
      <alignment horizontal="center" vertical="center" wrapText="1"/>
    </xf>
    <xf numFmtId="166" fontId="54" fillId="0" borderId="3" xfId="15" applyNumberFormat="1" applyFont="1" applyBorder="1" applyAlignment="1">
      <alignment horizontal="center" vertical="center" wrapText="1"/>
    </xf>
    <xf numFmtId="166" fontId="54" fillId="0" borderId="1" xfId="15" applyNumberFormat="1" applyFont="1" applyBorder="1" applyAlignment="1">
      <alignment horizontal="center" vertical="center" wrapText="1"/>
    </xf>
    <xf numFmtId="166" fontId="54" fillId="0" borderId="25" xfId="15" applyNumberFormat="1" applyFont="1" applyBorder="1" applyAlignment="1">
      <alignment horizontal="center" vertical="center" wrapText="1"/>
    </xf>
    <xf numFmtId="0" fontId="3" fillId="7" borderId="13" xfId="15" applyFont="1" applyFill="1" applyBorder="1" applyAlignment="1">
      <alignment horizontal="center" vertical="center"/>
    </xf>
    <xf numFmtId="0" fontId="52" fillId="7" borderId="14" xfId="15" applyFont="1" applyFill="1" applyBorder="1" applyAlignment="1">
      <alignment horizontal="left" vertical="center" wrapText="1"/>
    </xf>
    <xf numFmtId="0" fontId="3" fillId="7" borderId="24" xfId="15" applyFont="1" applyFill="1" applyBorder="1" applyAlignment="1">
      <alignment horizontal="center" vertical="center"/>
    </xf>
    <xf numFmtId="0" fontId="52" fillId="7" borderId="26" xfId="15" applyFont="1" applyFill="1" applyBorder="1" applyAlignment="1">
      <alignment horizontal="left" vertical="center" wrapText="1"/>
    </xf>
    <xf numFmtId="0" fontId="33" fillId="0" borderId="1" xfId="0" applyFont="1" applyBorder="1" applyAlignment="1">
      <alignment horizontal="center" vertical="center" wrapText="1"/>
    </xf>
    <xf numFmtId="0" fontId="33" fillId="0" borderId="1" xfId="0" applyFont="1" applyBorder="1" applyAlignment="1">
      <alignment horizontal="center" vertical="center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/>
    </xf>
    <xf numFmtId="0" fontId="32" fillId="0" borderId="1" xfId="15" applyBorder="1" applyAlignment="1">
      <alignment horizontal="center" vertical="center" wrapText="1"/>
    </xf>
    <xf numFmtId="0" fontId="32" fillId="0" borderId="1" xfId="15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32" fillId="0" borderId="1" xfId="15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32" fillId="8" borderId="1" xfId="15" applyFill="1" applyBorder="1" applyAlignment="1">
      <alignment horizontal="left"/>
    </xf>
    <xf numFmtId="0" fontId="11" fillId="8" borderId="1" xfId="0" applyNumberFormat="1" applyFont="1" applyFill="1" applyBorder="1" applyAlignment="1">
      <alignment wrapText="1"/>
    </xf>
    <xf numFmtId="0" fontId="11" fillId="8" borderId="1" xfId="0" applyNumberFormat="1" applyFont="1" applyFill="1" applyBorder="1" applyAlignment="1">
      <alignment horizontal="left" wrapText="1"/>
    </xf>
    <xf numFmtId="0" fontId="11" fillId="8" borderId="1" xfId="0" applyNumberFormat="1" applyFont="1" applyFill="1" applyBorder="1" applyAlignment="1">
      <alignment horizontal="center" vertical="center" wrapText="1"/>
    </xf>
    <xf numFmtId="0" fontId="0" fillId="0" borderId="1" xfId="0" applyNumberFormat="1" applyBorder="1" applyAlignment="1">
      <alignment wrapText="1"/>
    </xf>
    <xf numFmtId="0" fontId="0" fillId="0" borderId="1" xfId="0" applyNumberFormat="1" applyBorder="1" applyAlignment="1">
      <alignment horizontal="left" wrapText="1"/>
    </xf>
    <xf numFmtId="0" fontId="0" fillId="0" borderId="1" xfId="0" applyNumberFormat="1" applyBorder="1" applyAlignment="1">
      <alignment horizontal="center" vertical="center" wrapText="1"/>
    </xf>
    <xf numFmtId="0" fontId="15" fillId="8" borderId="1" xfId="0" applyFont="1" applyFill="1" applyBorder="1" applyAlignment="1">
      <alignment wrapText="1"/>
    </xf>
    <xf numFmtId="0" fontId="15" fillId="8" borderId="1" xfId="0" applyFont="1" applyFill="1" applyBorder="1" applyAlignment="1">
      <alignment horizontal="left" vertical="center" wrapText="1"/>
    </xf>
    <xf numFmtId="0" fontId="7" fillId="0" borderId="1" xfId="2" applyFont="1" applyBorder="1" applyAlignment="1">
      <alignment horizontal="center"/>
    </xf>
    <xf numFmtId="0" fontId="10" fillId="0" borderId="1" xfId="2" applyFont="1" applyBorder="1" applyAlignment="1">
      <alignment horizontal="center" vertical="center"/>
    </xf>
    <xf numFmtId="0" fontId="10" fillId="3" borderId="1" xfId="2" applyFont="1" applyFill="1" applyBorder="1" applyAlignment="1">
      <alignment horizontal="center" vertical="center"/>
    </xf>
    <xf numFmtId="0" fontId="10" fillId="3" borderId="1" xfId="2" applyFont="1" applyFill="1" applyBorder="1" applyAlignment="1">
      <alignment horizontal="center" vertical="center"/>
    </xf>
    <xf numFmtId="0" fontId="9" fillId="0" borderId="1" xfId="2" applyFont="1" applyBorder="1" applyAlignment="1">
      <alignment horizontal="center" vertical="center"/>
    </xf>
    <xf numFmtId="0" fontId="9" fillId="3" borderId="1" xfId="2" applyFont="1" applyFill="1" applyBorder="1" applyAlignment="1">
      <alignment horizontal="center" vertical="center"/>
    </xf>
    <xf numFmtId="0" fontId="9" fillId="3" borderId="10" xfId="2" applyFont="1" applyFill="1" applyBorder="1" applyAlignment="1">
      <alignment horizontal="center" vertical="center"/>
    </xf>
    <xf numFmtId="0" fontId="9" fillId="3" borderId="1" xfId="2" applyFont="1" applyFill="1" applyBorder="1" applyAlignment="1">
      <alignment horizontal="center"/>
    </xf>
    <xf numFmtId="0" fontId="9" fillId="0" borderId="0" xfId="2" applyFont="1" applyBorder="1" applyAlignment="1">
      <alignment horizontal="center" vertical="center"/>
    </xf>
    <xf numFmtId="0" fontId="7" fillId="0" borderId="1" xfId="2" applyFont="1" applyBorder="1" applyAlignment="1">
      <alignment horizontal="center" vertical="center"/>
    </xf>
    <xf numFmtId="0" fontId="9" fillId="3" borderId="3" xfId="2" applyFont="1" applyFill="1" applyBorder="1" applyAlignment="1">
      <alignment horizontal="center" vertical="center"/>
    </xf>
    <xf numFmtId="0" fontId="7" fillId="3" borderId="2" xfId="2" applyFont="1" applyFill="1" applyBorder="1" applyAlignment="1">
      <alignment horizontal="center" vertical="center"/>
    </xf>
    <xf numFmtId="0" fontId="7" fillId="3" borderId="11" xfId="2" applyFont="1" applyFill="1" applyBorder="1" applyAlignment="1">
      <alignment horizontal="center" vertical="center"/>
    </xf>
    <xf numFmtId="0" fontId="9" fillId="0" borderId="12" xfId="2" applyFont="1" applyBorder="1" applyAlignment="1">
      <alignment horizontal="center" vertical="center"/>
    </xf>
    <xf numFmtId="0" fontId="7" fillId="0" borderId="0" xfId="2" applyFont="1" applyBorder="1" applyAlignment="1">
      <alignment horizontal="center" vertical="center"/>
    </xf>
    <xf numFmtId="0" fontId="7" fillId="0" borderId="12" xfId="2" applyFont="1" applyBorder="1" applyAlignment="1">
      <alignment horizontal="center" vertical="center"/>
    </xf>
    <xf numFmtId="0" fontId="7" fillId="0" borderId="10" xfId="2" applyFont="1" applyBorder="1" applyAlignment="1">
      <alignment horizontal="center" vertical="center"/>
    </xf>
    <xf numFmtId="0" fontId="10" fillId="0" borderId="1" xfId="2" applyFont="1" applyBorder="1" applyAlignment="1">
      <alignment horizontal="center" vertical="center"/>
    </xf>
    <xf numFmtId="0" fontId="47" fillId="11" borderId="1" xfId="0" applyFont="1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47" fillId="11" borderId="1" xfId="0" applyFont="1" applyFill="1" applyBorder="1" applyAlignment="1">
      <alignment horizontal="center" vertical="center"/>
    </xf>
    <xf numFmtId="0" fontId="15" fillId="7" borderId="1" xfId="0" applyFont="1" applyFill="1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center"/>
    </xf>
    <xf numFmtId="0" fontId="47" fillId="0" borderId="0" xfId="0" applyFont="1"/>
    <xf numFmtId="0" fontId="15" fillId="4" borderId="1" xfId="0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 wrapText="1"/>
    </xf>
    <xf numFmtId="0" fontId="9" fillId="0" borderId="1" xfId="2" applyFont="1" applyBorder="1" applyAlignment="1">
      <alignment horizontal="center" vertical="center"/>
    </xf>
    <xf numFmtId="0" fontId="13" fillId="0" borderId="1" xfId="2" applyFont="1" applyBorder="1" applyAlignment="1">
      <alignment horizontal="center" vertical="center"/>
    </xf>
    <xf numFmtId="0" fontId="9" fillId="0" borderId="1" xfId="2" applyFont="1" applyBorder="1" applyAlignment="1">
      <alignment horizontal="center" vertical="center" wrapText="1"/>
    </xf>
    <xf numFmtId="0" fontId="42" fillId="7" borderId="1" xfId="15" applyFont="1" applyFill="1" applyBorder="1" applyAlignment="1">
      <alignment horizontal="center" vertical="center"/>
    </xf>
    <xf numFmtId="0" fontId="14" fillId="0" borderId="1" xfId="2" applyFont="1" applyBorder="1" applyAlignment="1">
      <alignment horizontal="center" vertical="center"/>
    </xf>
    <xf numFmtId="0" fontId="57" fillId="0" borderId="1" xfId="2" applyFont="1" applyBorder="1" applyAlignment="1">
      <alignment horizontal="center" vertical="center"/>
    </xf>
    <xf numFmtId="0" fontId="57" fillId="0" borderId="0" xfId="2" applyFont="1" applyBorder="1" applyAlignment="1">
      <alignment horizontal="center" vertical="center"/>
    </xf>
    <xf numFmtId="0" fontId="58" fillId="0" borderId="0" xfId="2" applyFont="1" applyAlignment="1">
      <alignment horizontal="center" vertical="center"/>
    </xf>
    <xf numFmtId="0" fontId="57" fillId="0" borderId="0" xfId="2" applyFont="1" applyBorder="1"/>
    <xf numFmtId="0" fontId="59" fillId="0" borderId="1" xfId="2" applyFont="1" applyBorder="1" applyAlignment="1">
      <alignment horizontal="center" vertical="center"/>
    </xf>
    <xf numFmtId="0" fontId="59" fillId="0" borderId="0" xfId="2" applyFont="1" applyBorder="1" applyAlignment="1"/>
    <xf numFmtId="0" fontId="14" fillId="0" borderId="1" xfId="2" applyFont="1" applyBorder="1" applyAlignment="1">
      <alignment horizontal="center" vertical="center" wrapText="1"/>
    </xf>
    <xf numFmtId="0" fontId="14" fillId="0" borderId="0" xfId="2" applyFont="1" applyBorder="1" applyAlignment="1"/>
    <xf numFmtId="0" fontId="13" fillId="0" borderId="1" xfId="2" applyFont="1" applyBorder="1" applyAlignment="1">
      <alignment horizontal="center" vertical="center" wrapText="1"/>
    </xf>
    <xf numFmtId="0" fontId="13" fillId="0" borderId="10" xfId="2" applyFont="1" applyBorder="1" applyAlignment="1">
      <alignment horizontal="center" vertical="center" wrapText="1"/>
    </xf>
    <xf numFmtId="0" fontId="40" fillId="7" borderId="1" xfId="36" applyFont="1" applyFill="1" applyBorder="1" applyAlignment="1">
      <alignment horizontal="center" vertical="top" wrapText="1"/>
    </xf>
    <xf numFmtId="0" fontId="60" fillId="7" borderId="1" xfId="15" applyFont="1" applyFill="1" applyBorder="1" applyAlignment="1">
      <alignment horizontal="center" vertical="center" wrapText="1"/>
    </xf>
    <xf numFmtId="0" fontId="60" fillId="7" borderId="11" xfId="15" applyFont="1" applyFill="1" applyBorder="1" applyAlignment="1">
      <alignment horizontal="center" vertical="center" wrapText="1"/>
    </xf>
    <xf numFmtId="0" fontId="61" fillId="7" borderId="1" xfId="15" applyFont="1" applyFill="1" applyBorder="1" applyAlignment="1">
      <alignment horizontal="center" vertical="center" wrapText="1"/>
    </xf>
    <xf numFmtId="0" fontId="49" fillId="7" borderId="1" xfId="0" applyFont="1" applyFill="1" applyBorder="1" applyAlignment="1">
      <alignment horizontal="center" vertical="center"/>
    </xf>
    <xf numFmtId="0" fontId="49" fillId="7" borderId="1" xfId="15" applyFont="1" applyFill="1" applyBorder="1" applyAlignment="1">
      <alignment horizontal="center" vertical="center" wrapText="1"/>
    </xf>
    <xf numFmtId="0" fontId="10" fillId="0" borderId="1" xfId="2" applyFont="1" applyBorder="1" applyAlignment="1">
      <alignment horizontal="center" vertical="center"/>
    </xf>
    <xf numFmtId="0" fontId="62" fillId="0" borderId="0" xfId="0" applyFont="1"/>
    <xf numFmtId="0" fontId="64" fillId="0" borderId="0" xfId="0" applyFont="1" applyFill="1" applyBorder="1"/>
    <xf numFmtId="0" fontId="42" fillId="21" borderId="32" xfId="0" applyFont="1" applyFill="1" applyBorder="1" applyAlignment="1">
      <alignment horizontal="center"/>
    </xf>
    <xf numFmtId="0" fontId="65" fillId="21" borderId="30" xfId="0" applyFont="1" applyFill="1" applyBorder="1" applyAlignment="1">
      <alignment horizontal="center"/>
    </xf>
    <xf numFmtId="0" fontId="42" fillId="0" borderId="2" xfId="0" applyFont="1" applyFill="1" applyBorder="1" applyAlignment="1">
      <alignment horizontal="center"/>
    </xf>
    <xf numFmtId="0" fontId="42" fillId="0" borderId="1" xfId="0" applyFont="1" applyFill="1" applyBorder="1" applyAlignment="1">
      <alignment horizontal="center"/>
    </xf>
    <xf numFmtId="0" fontId="42" fillId="0" borderId="34" xfId="79" applyNumberFormat="1" applyFont="1" applyFill="1" applyBorder="1" applyAlignment="1">
      <alignment horizontal="center"/>
    </xf>
    <xf numFmtId="9" fontId="0" fillId="0" borderId="0" xfId="79" applyFont="1"/>
    <xf numFmtId="0" fontId="42" fillId="21" borderId="35" xfId="0" applyFont="1" applyFill="1" applyBorder="1" applyAlignment="1">
      <alignment horizontal="center"/>
    </xf>
    <xf numFmtId="0" fontId="42" fillId="21" borderId="1" xfId="0" applyFont="1" applyFill="1" applyBorder="1" applyAlignment="1">
      <alignment horizontal="center"/>
    </xf>
    <xf numFmtId="0" fontId="42" fillId="0" borderId="0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32" fillId="0" borderId="10" xfId="0" applyFont="1" applyFill="1" applyBorder="1" applyAlignment="1">
      <alignment horizontal="center"/>
    </xf>
    <xf numFmtId="0" fontId="62" fillId="0" borderId="11" xfId="0" applyFont="1" applyFill="1" applyBorder="1" applyAlignment="1">
      <alignment horizontal="center"/>
    </xf>
    <xf numFmtId="2" fontId="32" fillId="0" borderId="16" xfId="79" applyNumberFormat="1" applyFont="1" applyFill="1" applyBorder="1" applyAlignment="1">
      <alignment horizontal="center"/>
    </xf>
    <xf numFmtId="167" fontId="0" fillId="0" borderId="0" xfId="0" applyNumberFormat="1"/>
    <xf numFmtId="0" fontId="0" fillId="0" borderId="0" xfId="0" applyFont="1" applyFill="1" applyBorder="1" applyAlignment="1">
      <alignment horizontal="left"/>
    </xf>
    <xf numFmtId="10" fontId="0" fillId="0" borderId="0" xfId="0" applyNumberFormat="1"/>
    <xf numFmtId="0" fontId="42" fillId="21" borderId="10" xfId="0" applyFont="1" applyFill="1" applyBorder="1" applyAlignment="1">
      <alignment horizontal="center"/>
    </xf>
    <xf numFmtId="0" fontId="42" fillId="21" borderId="6" xfId="0" applyFont="1" applyFill="1" applyBorder="1" applyAlignment="1">
      <alignment horizontal="center"/>
    </xf>
    <xf numFmtId="0" fontId="42" fillId="21" borderId="12" xfId="0" applyFont="1" applyFill="1" applyBorder="1" applyAlignment="1">
      <alignment horizontal="center"/>
    </xf>
    <xf numFmtId="0" fontId="42" fillId="0" borderId="25" xfId="0" applyFont="1" applyFill="1" applyBorder="1" applyAlignment="1">
      <alignment horizontal="center"/>
    </xf>
    <xf numFmtId="0" fontId="42" fillId="21" borderId="36" xfId="0" applyFont="1" applyFill="1" applyBorder="1" applyAlignment="1">
      <alignment horizontal="center"/>
    </xf>
    <xf numFmtId="0" fontId="32" fillId="0" borderId="1" xfId="0" applyFont="1" applyFill="1" applyBorder="1" applyAlignment="1">
      <alignment horizontal="left"/>
    </xf>
    <xf numFmtId="0" fontId="32" fillId="0" borderId="32" xfId="0" applyFont="1" applyFill="1" applyBorder="1" applyAlignment="1">
      <alignment horizontal="left"/>
    </xf>
    <xf numFmtId="0" fontId="32" fillId="0" borderId="35" xfId="0" applyFont="1" applyFill="1" applyBorder="1" applyAlignment="1">
      <alignment horizontal="center"/>
    </xf>
    <xf numFmtId="0" fontId="62" fillId="0" borderId="2" xfId="0" applyFont="1" applyFill="1" applyBorder="1" applyAlignment="1">
      <alignment horizontal="center"/>
    </xf>
    <xf numFmtId="0" fontId="42" fillId="0" borderId="11" xfId="0" applyFont="1" applyFill="1" applyBorder="1" applyAlignment="1">
      <alignment horizontal="center"/>
    </xf>
    <xf numFmtId="0" fontId="42" fillId="21" borderId="16" xfId="0" applyFont="1" applyFill="1" applyBorder="1" applyAlignment="1">
      <alignment horizontal="center"/>
    </xf>
    <xf numFmtId="0" fontId="42" fillId="21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66" fillId="0" borderId="0" xfId="0" applyFont="1"/>
    <xf numFmtId="0" fontId="0" fillId="22" borderId="0" xfId="0" applyFill="1" applyAlignment="1">
      <alignment horizontal="center"/>
    </xf>
    <xf numFmtId="0" fontId="67" fillId="0" borderId="1" xfId="0" applyNumberFormat="1" applyFont="1" applyBorder="1" applyAlignment="1">
      <alignment horizontal="left" wrapText="1"/>
    </xf>
    <xf numFmtId="0" fontId="32" fillId="0" borderId="0" xfId="0" applyFont="1" applyFill="1" applyBorder="1" applyAlignment="1">
      <alignment horizontal="left"/>
    </xf>
    <xf numFmtId="165" fontId="42" fillId="0" borderId="25" xfId="0" applyNumberFormat="1" applyFont="1" applyFill="1" applyBorder="1" applyAlignment="1">
      <alignment horizontal="center"/>
    </xf>
    <xf numFmtId="0" fontId="68" fillId="0" borderId="0" xfId="0" applyFont="1" applyFill="1" applyBorder="1"/>
    <xf numFmtId="165" fontId="33" fillId="0" borderId="10" xfId="0" applyNumberFormat="1" applyFont="1" applyFill="1" applyBorder="1" applyAlignment="1">
      <alignment horizontal="center"/>
    </xf>
    <xf numFmtId="165" fontId="62" fillId="0" borderId="11" xfId="0" applyNumberFormat="1" applyFont="1" applyFill="1" applyBorder="1" applyAlignment="1">
      <alignment horizontal="center"/>
    </xf>
    <xf numFmtId="0" fontId="32" fillId="0" borderId="16" xfId="79" applyNumberFormat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/>
    <xf numFmtId="0" fontId="42" fillId="0" borderId="25" xfId="0" applyNumberFormat="1" applyFont="1" applyFill="1" applyBorder="1" applyAlignment="1">
      <alignment horizontal="center"/>
    </xf>
    <xf numFmtId="2" fontId="42" fillId="0" borderId="34" xfId="79" applyNumberFormat="1" applyFont="1" applyFill="1" applyBorder="1" applyAlignment="1">
      <alignment horizontal="center"/>
    </xf>
    <xf numFmtId="0" fontId="69" fillId="0" borderId="0" xfId="0" applyFont="1"/>
    <xf numFmtId="0" fontId="22" fillId="0" borderId="0" xfId="0" applyFont="1"/>
    <xf numFmtId="0" fontId="23" fillId="24" borderId="12" xfId="0" applyFont="1" applyFill="1" applyBorder="1" applyAlignment="1">
      <alignment horizontal="center"/>
    </xf>
    <xf numFmtId="0" fontId="72" fillId="24" borderId="12" xfId="0" applyFont="1" applyFill="1" applyBorder="1" applyAlignment="1">
      <alignment horizontal="center"/>
    </xf>
    <xf numFmtId="0" fontId="23" fillId="0" borderId="0" xfId="0" applyFont="1" applyAlignment="1">
      <alignment horizontal="center"/>
    </xf>
    <xf numFmtId="0" fontId="27" fillId="0" borderId="16" xfId="0" applyFont="1" applyBorder="1" applyAlignment="1">
      <alignment horizontal="center"/>
    </xf>
    <xf numFmtId="0" fontId="22" fillId="0" borderId="16" xfId="0" applyFont="1" applyBorder="1" applyAlignment="1">
      <alignment horizontal="left"/>
    </xf>
    <xf numFmtId="0" fontId="23" fillId="24" borderId="3" xfId="0" applyFont="1" applyFill="1" applyBorder="1" applyAlignment="1">
      <alignment horizontal="center"/>
    </xf>
    <xf numFmtId="0" fontId="23" fillId="24" borderId="16" xfId="0" applyFont="1" applyFill="1" applyBorder="1" applyAlignment="1">
      <alignment horizontal="center"/>
    </xf>
    <xf numFmtId="0" fontId="23" fillId="0" borderId="16" xfId="0" applyFont="1" applyBorder="1" applyAlignment="1">
      <alignment horizontal="center"/>
    </xf>
    <xf numFmtId="0" fontId="27" fillId="0" borderId="3" xfId="0" applyFont="1" applyBorder="1" applyAlignment="1">
      <alignment horizontal="left"/>
    </xf>
    <xf numFmtId="0" fontId="73" fillId="0" borderId="16" xfId="0" applyFont="1" applyBorder="1" applyAlignment="1">
      <alignment horizontal="center"/>
    </xf>
    <xf numFmtId="2" fontId="27" fillId="0" borderId="16" xfId="0" applyNumberFormat="1" applyFont="1" applyBorder="1" applyAlignment="1">
      <alignment horizontal="center"/>
    </xf>
    <xf numFmtId="0" fontId="22" fillId="0" borderId="3" xfId="0" applyFont="1" applyBorder="1" applyAlignment="1">
      <alignment horizontal="left"/>
    </xf>
    <xf numFmtId="2" fontId="22" fillId="0" borderId="16" xfId="0" applyNumberFormat="1" applyFont="1" applyBorder="1" applyAlignment="1">
      <alignment horizontal="center"/>
    </xf>
    <xf numFmtId="0" fontId="72" fillId="24" borderId="16" xfId="0" applyFont="1" applyFill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2" fontId="23" fillId="24" borderId="16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 vertical="center"/>
    </xf>
    <xf numFmtId="0" fontId="74" fillId="0" borderId="0" xfId="0" applyFont="1"/>
    <xf numFmtId="0" fontId="21" fillId="0" borderId="0" xfId="0" applyFont="1"/>
    <xf numFmtId="0" fontId="75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23" fillId="0" borderId="0" xfId="0" applyFont="1" applyAlignment="1">
      <alignment horizontal="left"/>
    </xf>
    <xf numFmtId="14" fontId="27" fillId="0" borderId="0" xfId="0" applyNumberFormat="1" applyFont="1" applyAlignment="1">
      <alignment horizontal="center"/>
    </xf>
    <xf numFmtId="0" fontId="0" fillId="25" borderId="0" xfId="0" applyFont="1" applyFill="1" applyAlignment="1">
      <alignment horizontal="center" vertical="center"/>
    </xf>
    <xf numFmtId="0" fontId="0" fillId="25" borderId="37" xfId="0" applyFont="1" applyFill="1" applyBorder="1" applyAlignment="1">
      <alignment horizontal="center" vertical="center"/>
    </xf>
    <xf numFmtId="0" fontId="42" fillId="25" borderId="37" xfId="0" applyFont="1" applyFill="1" applyBorder="1" applyAlignment="1">
      <alignment horizontal="center" vertical="center"/>
    </xf>
    <xf numFmtId="0" fontId="0" fillId="25" borderId="38" xfId="0" applyFont="1" applyFill="1" applyBorder="1" applyAlignment="1">
      <alignment horizontal="center" vertical="center"/>
    </xf>
    <xf numFmtId="0" fontId="0" fillId="25" borderId="39" xfId="0" applyFont="1" applyFill="1" applyBorder="1" applyAlignment="1">
      <alignment horizontal="center" vertical="center"/>
    </xf>
    <xf numFmtId="0" fontId="0" fillId="25" borderId="40" xfId="0" applyFont="1" applyFill="1" applyBorder="1" applyAlignment="1">
      <alignment horizontal="center" vertical="center"/>
    </xf>
    <xf numFmtId="0" fontId="0" fillId="25" borderId="41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25" borderId="42" xfId="0" applyFont="1" applyFill="1" applyBorder="1" applyAlignment="1">
      <alignment horizontal="center" vertical="center"/>
    </xf>
    <xf numFmtId="0" fontId="49" fillId="25" borderId="43" xfId="0" applyFont="1" applyFill="1" applyBorder="1" applyAlignment="1">
      <alignment horizontal="center" vertical="center"/>
    </xf>
    <xf numFmtId="0" fontId="0" fillId="25" borderId="0" xfId="0" applyFont="1" applyFill="1" applyBorder="1" applyAlignment="1">
      <alignment horizontal="center" vertical="center"/>
    </xf>
    <xf numFmtId="0" fontId="0" fillId="25" borderId="0" xfId="0" applyFont="1" applyFill="1"/>
    <xf numFmtId="0" fontId="55" fillId="25" borderId="0" xfId="0" applyFont="1" applyFill="1" applyAlignment="1">
      <alignment horizontal="center" vertical="center"/>
    </xf>
    <xf numFmtId="0" fontId="42" fillId="25" borderId="0" xfId="0" applyFont="1" applyFill="1" applyAlignment="1">
      <alignment horizontal="center" vertical="top"/>
    </xf>
    <xf numFmtId="0" fontId="83" fillId="25" borderId="0" xfId="0" applyFont="1" applyFill="1" applyAlignment="1">
      <alignment horizontal="center" vertical="top"/>
    </xf>
    <xf numFmtId="0" fontId="0" fillId="25" borderId="0" xfId="0" applyFont="1" applyFill="1" applyAlignment="1">
      <alignment horizontal="justify" vertical="top" wrapText="1"/>
    </xf>
    <xf numFmtId="0" fontId="42" fillId="25" borderId="0" xfId="0" applyFont="1" applyFill="1" applyAlignment="1">
      <alignment vertical="center"/>
    </xf>
    <xf numFmtId="0" fontId="0" fillId="0" borderId="0" xfId="0" applyFont="1" applyFill="1"/>
    <xf numFmtId="0" fontId="0" fillId="0" borderId="0" xfId="0" applyFont="1" applyFill="1" applyAlignment="1">
      <alignment horizontal="justify"/>
    </xf>
    <xf numFmtId="0" fontId="0" fillId="0" borderId="0" xfId="0" applyFont="1" applyAlignment="1">
      <alignment horizontal="justify" wrapText="1"/>
    </xf>
    <xf numFmtId="0" fontId="0" fillId="25" borderId="0" xfId="0" applyFont="1" applyFill="1" applyAlignment="1">
      <alignment vertical="top" wrapText="1"/>
    </xf>
    <xf numFmtId="0" fontId="0" fillId="25" borderId="0" xfId="0" applyFont="1" applyFill="1" applyAlignment="1">
      <alignment horizontal="justify" vertical="center"/>
    </xf>
    <xf numFmtId="0" fontId="0" fillId="25" borderId="0" xfId="0" applyFont="1" applyFill="1" applyAlignment="1">
      <alignment wrapText="1"/>
    </xf>
    <xf numFmtId="0" fontId="0" fillId="25" borderId="0" xfId="0" applyFont="1" applyFill="1" applyAlignment="1">
      <alignment vertical="center"/>
    </xf>
    <xf numFmtId="0" fontId="84" fillId="0" borderId="0" xfId="0" applyFont="1"/>
    <xf numFmtId="0" fontId="85" fillId="0" borderId="0" xfId="0" applyFont="1" applyAlignment="1">
      <alignment horizontal="center" wrapText="1"/>
    </xf>
    <xf numFmtId="0" fontId="85" fillId="25" borderId="0" xfId="0" applyFont="1" applyFill="1"/>
    <xf numFmtId="0" fontId="38" fillId="25" borderId="0" xfId="0" applyFont="1" applyFill="1" applyAlignment="1">
      <alignment horizontal="justify" vertical="top" wrapText="1"/>
    </xf>
    <xf numFmtId="0" fontId="0" fillId="25" borderId="0" xfId="0" applyFont="1" applyFill="1" applyAlignment="1">
      <alignment horizontal="justify" vertical="top"/>
    </xf>
    <xf numFmtId="0" fontId="0" fillId="25" borderId="0" xfId="0" applyFont="1" applyFill="1" applyAlignment="1">
      <alignment horizontal="justify" vertical="center" wrapText="1"/>
    </xf>
    <xf numFmtId="0" fontId="0" fillId="0" borderId="0" xfId="0" applyFont="1" applyAlignment="1">
      <alignment horizontal="justify" vertical="center"/>
    </xf>
    <xf numFmtId="0" fontId="21" fillId="26" borderId="1" xfId="0" applyFont="1" applyFill="1" applyBorder="1"/>
    <xf numFmtId="0" fontId="75" fillId="26" borderId="12" xfId="0" applyFont="1" applyFill="1" applyBorder="1" applyAlignment="1">
      <alignment horizontal="center" vertical="center"/>
    </xf>
    <xf numFmtId="0" fontId="75" fillId="26" borderId="12" xfId="0" applyFont="1" applyFill="1" applyBorder="1" applyAlignment="1">
      <alignment horizontal="center"/>
    </xf>
    <xf numFmtId="0" fontId="75" fillId="26" borderId="12" xfId="0" applyFont="1" applyFill="1" applyBorder="1" applyAlignment="1">
      <alignment horizontal="left"/>
    </xf>
    <xf numFmtId="0" fontId="21" fillId="26" borderId="12" xfId="0" applyFont="1" applyFill="1" applyBorder="1"/>
    <xf numFmtId="0" fontId="21" fillId="27" borderId="0" xfId="0" applyFont="1" applyFill="1"/>
    <xf numFmtId="0" fontId="75" fillId="26" borderId="3" xfId="0" applyFont="1" applyFill="1" applyBorder="1" applyAlignment="1">
      <alignment horizontal="left"/>
    </xf>
    <xf numFmtId="0" fontId="21" fillId="28" borderId="16" xfId="0" applyFont="1" applyFill="1" applyBorder="1"/>
    <xf numFmtId="0" fontId="21" fillId="28" borderId="1" xfId="0" applyFont="1" applyFill="1" applyBorder="1" applyAlignment="1">
      <alignment horizontal="center"/>
    </xf>
    <xf numFmtId="0" fontId="75" fillId="0" borderId="0" xfId="0" applyFont="1" applyAlignment="1">
      <alignment horizontal="left"/>
    </xf>
    <xf numFmtId="0" fontId="21" fillId="0" borderId="1" xfId="0" applyFont="1" applyBorder="1"/>
    <xf numFmtId="0" fontId="21" fillId="0" borderId="12" xfId="0" applyFont="1" applyBorder="1" applyAlignment="1">
      <alignment horizontal="center"/>
    </xf>
    <xf numFmtId="0" fontId="29" fillId="0" borderId="0" xfId="0" applyFont="1"/>
    <xf numFmtId="0" fontId="21" fillId="0" borderId="3" xfId="0" applyFont="1" applyBorder="1"/>
    <xf numFmtId="0" fontId="21" fillId="0" borderId="16" xfId="0" applyFont="1" applyBorder="1" applyAlignment="1">
      <alignment horizontal="center"/>
    </xf>
    <xf numFmtId="0" fontId="87" fillId="29" borderId="0" xfId="0" applyFont="1" applyFill="1"/>
    <xf numFmtId="0" fontId="28" fillId="0" borderId="16" xfId="0" applyFont="1" applyBorder="1" applyAlignment="1">
      <alignment horizontal="center"/>
    </xf>
    <xf numFmtId="0" fontId="21" fillId="0" borderId="12" xfId="0" applyFont="1" applyBorder="1"/>
    <xf numFmtId="0" fontId="21" fillId="0" borderId="16" xfId="0" applyFont="1" applyBorder="1"/>
    <xf numFmtId="17" fontId="21" fillId="0" borderId="0" xfId="0" applyNumberFormat="1" applyFont="1"/>
    <xf numFmtId="0" fontId="21" fillId="0" borderId="0" xfId="0" applyFont="1" applyAlignment="1">
      <alignment horizontal="left" vertical="center"/>
    </xf>
    <xf numFmtId="0" fontId="21" fillId="28" borderId="0" xfId="0" applyFont="1" applyFill="1"/>
    <xf numFmtId="0" fontId="21" fillId="28" borderId="1" xfId="0" applyFont="1" applyFill="1" applyBorder="1"/>
    <xf numFmtId="0" fontId="21" fillId="28" borderId="12" xfId="0" applyFont="1" applyFill="1" applyBorder="1"/>
    <xf numFmtId="0" fontId="27" fillId="0" borderId="3" xfId="0" applyFont="1" applyBorder="1"/>
    <xf numFmtId="0" fontId="29" fillId="0" borderId="3" xfId="0" applyFont="1" applyBorder="1"/>
    <xf numFmtId="0" fontId="29" fillId="0" borderId="3" xfId="0" applyFont="1" applyBorder="1" applyAlignment="1">
      <alignment horizontal="center" vertical="center" wrapText="1"/>
    </xf>
    <xf numFmtId="0" fontId="29" fillId="0" borderId="16" xfId="0" applyFont="1" applyBorder="1" applyAlignment="1">
      <alignment horizontal="center" vertical="center" wrapText="1"/>
    </xf>
    <xf numFmtId="0" fontId="29" fillId="0" borderId="3" xfId="0" applyFont="1" applyBorder="1" applyAlignment="1">
      <alignment horizontal="center"/>
    </xf>
    <xf numFmtId="0" fontId="29" fillId="0" borderId="16" xfId="0" applyFont="1" applyBorder="1" applyAlignment="1">
      <alignment horizontal="center"/>
    </xf>
    <xf numFmtId="2" fontId="29" fillId="0" borderId="16" xfId="0" applyNumberFormat="1" applyFont="1" applyBorder="1" applyAlignment="1">
      <alignment horizontal="center"/>
    </xf>
    <xf numFmtId="0" fontId="29" fillId="26" borderId="0" xfId="0" applyFont="1" applyFill="1" applyAlignment="1">
      <alignment horizontal="center"/>
    </xf>
    <xf numFmtId="0" fontId="29" fillId="0" borderId="0" xfId="0" applyFont="1" applyAlignment="1">
      <alignment horizontal="center"/>
    </xf>
    <xf numFmtId="2" fontId="29" fillId="0" borderId="0" xfId="0" applyNumberFormat="1" applyFont="1" applyAlignment="1">
      <alignment horizontal="center"/>
    </xf>
    <xf numFmtId="0" fontId="21" fillId="0" borderId="0" xfId="0" applyFont="1" applyAlignment="1">
      <alignment horizontal="right"/>
    </xf>
    <xf numFmtId="0" fontId="21" fillId="0" borderId="0" xfId="0" applyFont="1" applyFill="1"/>
    <xf numFmtId="0" fontId="0" fillId="0" borderId="0" xfId="0" applyFill="1"/>
    <xf numFmtId="0" fontId="29" fillId="26" borderId="1" xfId="0" applyFont="1" applyFill="1" applyBorder="1" applyAlignment="1">
      <alignment horizontal="center"/>
    </xf>
    <xf numFmtId="0" fontId="29" fillId="26" borderId="12" xfId="0" applyFont="1" applyFill="1" applyBorder="1" applyAlignment="1">
      <alignment horizontal="center"/>
    </xf>
    <xf numFmtId="0" fontId="29" fillId="26" borderId="3" xfId="0" applyFont="1" applyFill="1" applyBorder="1" applyAlignment="1">
      <alignment horizontal="center"/>
    </xf>
    <xf numFmtId="0" fontId="29" fillId="26" borderId="16" xfId="0" applyFont="1" applyFill="1" applyBorder="1" applyAlignment="1">
      <alignment horizontal="center"/>
    </xf>
    <xf numFmtId="0" fontId="29" fillId="0" borderId="10" xfId="0" applyFont="1" applyBorder="1" applyAlignment="1">
      <alignment horizontal="center"/>
    </xf>
    <xf numFmtId="0" fontId="29" fillId="30" borderId="3" xfId="0" applyFont="1" applyFill="1" applyBorder="1" applyAlignment="1">
      <alignment horizontal="center"/>
    </xf>
    <xf numFmtId="0" fontId="29" fillId="30" borderId="16" xfId="0" applyFont="1" applyFill="1" applyBorder="1" applyAlignment="1">
      <alignment horizontal="center"/>
    </xf>
    <xf numFmtId="0" fontId="29" fillId="28" borderId="0" xfId="0" applyFont="1" applyFill="1" applyAlignment="1">
      <alignment horizontal="right"/>
    </xf>
    <xf numFmtId="2" fontId="29" fillId="0" borderId="0" xfId="0" applyNumberFormat="1" applyFont="1" applyAlignment="1">
      <alignment horizontal="left"/>
    </xf>
    <xf numFmtId="0" fontId="29" fillId="31" borderId="0" xfId="0" applyFont="1" applyFill="1" applyAlignment="1">
      <alignment horizontal="center"/>
    </xf>
    <xf numFmtId="2" fontId="27" fillId="32" borderId="0" xfId="0" applyNumberFormat="1" applyFont="1" applyFill="1" applyAlignment="1">
      <alignment horizontal="center"/>
    </xf>
    <xf numFmtId="0" fontId="27" fillId="32" borderId="0" xfId="0" applyFont="1" applyFill="1" applyAlignment="1">
      <alignment horizontal="center"/>
    </xf>
    <xf numFmtId="0" fontId="29" fillId="28" borderId="0" xfId="0" applyFont="1" applyFill="1" applyAlignment="1">
      <alignment horizontal="center"/>
    </xf>
    <xf numFmtId="2" fontId="27" fillId="28" borderId="0" xfId="0" applyNumberFormat="1" applyFont="1" applyFill="1" applyAlignment="1">
      <alignment horizontal="center"/>
    </xf>
    <xf numFmtId="0" fontId="27" fillId="28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1" fillId="0" borderId="0" xfId="0" applyFont="1" applyAlignment="1">
      <alignment horizontal="left"/>
    </xf>
    <xf numFmtId="0" fontId="21" fillId="32" borderId="0" xfId="0" applyFont="1" applyFill="1" applyAlignment="1">
      <alignment horizontal="center"/>
    </xf>
    <xf numFmtId="0" fontId="75" fillId="0" borderId="1" xfId="0" applyFont="1" applyBorder="1" applyAlignment="1">
      <alignment horizontal="center" vertical="center"/>
    </xf>
    <xf numFmtId="0" fontId="75" fillId="0" borderId="4" xfId="0" applyFont="1" applyBorder="1" applyAlignment="1">
      <alignment horizontal="center"/>
    </xf>
    <xf numFmtId="0" fontId="75" fillId="0" borderId="2" xfId="0" applyFont="1" applyBorder="1" applyAlignment="1">
      <alignment horizontal="left"/>
    </xf>
    <xf numFmtId="0" fontId="22" fillId="0" borderId="3" xfId="0" applyFont="1" applyBorder="1" applyAlignment="1">
      <alignment horizontal="center"/>
    </xf>
    <xf numFmtId="0" fontId="75" fillId="0" borderId="3" xfId="0" applyFont="1" applyBorder="1" applyAlignment="1">
      <alignment horizontal="center" vertical="center"/>
    </xf>
    <xf numFmtId="0" fontId="75" fillId="0" borderId="11" xfId="0" applyFont="1" applyBorder="1" applyAlignment="1">
      <alignment horizontal="left"/>
    </xf>
    <xf numFmtId="0" fontId="75" fillId="0" borderId="15" xfId="0" applyFont="1" applyBorder="1" applyAlignment="1">
      <alignment horizontal="center"/>
    </xf>
    <xf numFmtId="0" fontId="75" fillId="0" borderId="7" xfId="0" applyFont="1" applyBorder="1" applyAlignment="1">
      <alignment horizontal="center"/>
    </xf>
    <xf numFmtId="0" fontId="75" fillId="0" borderId="6" xfId="0" applyFont="1" applyBorder="1" applyAlignment="1">
      <alignment horizontal="center"/>
    </xf>
    <xf numFmtId="0" fontId="75" fillId="0" borderId="3" xfId="0" applyFont="1" applyBorder="1" applyAlignment="1">
      <alignment horizontal="left"/>
    </xf>
    <xf numFmtId="0" fontId="29" fillId="0" borderId="9" xfId="0" applyFont="1" applyBorder="1" applyAlignment="1">
      <alignment horizontal="center"/>
    </xf>
    <xf numFmtId="0" fontId="88" fillId="0" borderId="0" xfId="0" applyFont="1" applyFill="1" applyBorder="1" applyAlignment="1">
      <alignment horizontal="center" vertical="center" wrapText="1"/>
    </xf>
    <xf numFmtId="0" fontId="88" fillId="0" borderId="0" xfId="0" applyFont="1" applyFill="1" applyAlignment="1">
      <alignment horizontal="center" vertical="center" wrapText="1"/>
    </xf>
    <xf numFmtId="0" fontId="88" fillId="0" borderId="44" xfId="0" applyFont="1" applyFill="1" applyBorder="1" applyAlignment="1">
      <alignment horizontal="center" vertical="center" wrapText="1"/>
    </xf>
    <xf numFmtId="0" fontId="88" fillId="0" borderId="47" xfId="0" applyFont="1" applyFill="1" applyBorder="1" applyAlignment="1">
      <alignment horizontal="center" vertical="center" wrapText="1"/>
    </xf>
    <xf numFmtId="0" fontId="88" fillId="0" borderId="49" xfId="0" applyFont="1" applyFill="1" applyBorder="1" applyAlignment="1">
      <alignment horizontal="center" vertical="center" wrapText="1"/>
    </xf>
    <xf numFmtId="0" fontId="88" fillId="0" borderId="0" xfId="0" applyFont="1" applyFill="1" applyAlignment="1">
      <alignment wrapText="1"/>
    </xf>
    <xf numFmtId="0" fontId="88" fillId="0" borderId="0" xfId="0" applyFont="1" applyFill="1" applyBorder="1" applyAlignment="1">
      <alignment wrapText="1"/>
    </xf>
    <xf numFmtId="0" fontId="89" fillId="0" borderId="0" xfId="0" applyFont="1" applyFill="1" applyAlignment="1">
      <alignment vertical="center" wrapText="1"/>
    </xf>
    <xf numFmtId="0" fontId="102" fillId="0" borderId="0" xfId="0" applyFont="1" applyFill="1" applyBorder="1" applyAlignment="1">
      <alignment vertical="center" wrapText="1"/>
    </xf>
    <xf numFmtId="0" fontId="4" fillId="0" borderId="0" xfId="0" applyFont="1" applyFill="1" applyBorder="1" applyAlignment="1">
      <alignment vertical="center" wrapText="1"/>
    </xf>
    <xf numFmtId="0" fontId="102" fillId="0" borderId="0" xfId="0" applyFont="1" applyFill="1" applyBorder="1" applyAlignment="1">
      <alignment horizontal="center" wrapText="1"/>
    </xf>
    <xf numFmtId="168" fontId="102" fillId="0" borderId="0" xfId="79" applyNumberFormat="1" applyFont="1" applyFill="1" applyBorder="1" applyAlignment="1">
      <alignment horizontal="right" wrapText="1"/>
    </xf>
    <xf numFmtId="0" fontId="67" fillId="0" borderId="0" xfId="0" applyFont="1" applyFill="1" applyBorder="1" applyAlignment="1">
      <alignment vertical="center" wrapText="1"/>
    </xf>
    <xf numFmtId="0" fontId="102" fillId="0" borderId="0" xfId="0" applyFont="1" applyFill="1" applyBorder="1" applyAlignment="1">
      <alignment wrapText="1"/>
    </xf>
    <xf numFmtId="0" fontId="105" fillId="0" borderId="0" xfId="0" applyFont="1" applyFill="1" applyBorder="1" applyAlignment="1">
      <alignment wrapText="1"/>
    </xf>
    <xf numFmtId="0" fontId="106" fillId="0" borderId="0" xfId="0" applyFont="1" applyFill="1" applyBorder="1" applyAlignment="1">
      <alignment wrapText="1"/>
    </xf>
    <xf numFmtId="0" fontId="106" fillId="0" borderId="0" xfId="0" applyFont="1" applyFill="1" applyBorder="1" applyAlignment="1">
      <alignment horizontal="center" wrapText="1"/>
    </xf>
    <xf numFmtId="168" fontId="106" fillId="0" borderId="0" xfId="79" applyNumberFormat="1" applyFont="1" applyFill="1" applyBorder="1" applyAlignment="1">
      <alignment horizontal="right" wrapText="1"/>
    </xf>
    <xf numFmtId="0" fontId="88" fillId="0" borderId="0" xfId="0" applyFont="1" applyFill="1" applyAlignment="1">
      <alignment vertical="center" wrapText="1"/>
    </xf>
    <xf numFmtId="0" fontId="88" fillId="0" borderId="0" xfId="0" applyFont="1" applyFill="1" applyBorder="1" applyAlignment="1">
      <alignment vertical="center" wrapText="1"/>
    </xf>
    <xf numFmtId="0" fontId="88" fillId="0" borderId="0" xfId="0" applyFont="1" applyFill="1" applyAlignment="1">
      <alignment horizontal="justify" vertical="center" wrapText="1"/>
    </xf>
    <xf numFmtId="0" fontId="67" fillId="0" borderId="0" xfId="0" applyFont="1" applyFill="1" applyBorder="1" applyAlignment="1">
      <alignment horizontal="left" vertical="center" wrapText="1"/>
    </xf>
    <xf numFmtId="0" fontId="88" fillId="0" borderId="0" xfId="0" applyFont="1" applyFill="1" applyBorder="1" applyAlignment="1">
      <alignment horizontal="left" wrapText="1" indent="1"/>
    </xf>
    <xf numFmtId="0" fontId="67" fillId="0" borderId="0" xfId="0" applyFont="1" applyFill="1" applyBorder="1" applyAlignment="1">
      <alignment wrapText="1"/>
    </xf>
    <xf numFmtId="0" fontId="101" fillId="0" borderId="1" xfId="0" applyFont="1" applyFill="1" applyBorder="1" applyAlignment="1">
      <alignment horizontal="center" vertical="center" wrapText="1"/>
    </xf>
    <xf numFmtId="2" fontId="101" fillId="0" borderId="1" xfId="0" applyNumberFormat="1" applyFont="1" applyFill="1" applyBorder="1" applyAlignment="1">
      <alignment horizontal="center" vertical="center" wrapText="1"/>
    </xf>
    <xf numFmtId="0" fontId="101" fillId="0" borderId="0" xfId="0" applyFont="1" applyFill="1" applyAlignment="1">
      <alignment horizontal="justify" vertical="center" wrapText="1"/>
    </xf>
    <xf numFmtId="0" fontId="9" fillId="19" borderId="1" xfId="2" applyFont="1" applyFill="1" applyBorder="1" applyAlignment="1">
      <alignment horizontal="left"/>
    </xf>
    <xf numFmtId="0" fontId="9" fillId="19" borderId="1" xfId="2" applyFont="1" applyFill="1" applyBorder="1"/>
    <xf numFmtId="0" fontId="7" fillId="19" borderId="1" xfId="2" applyFont="1" applyFill="1" applyBorder="1"/>
    <xf numFmtId="0" fontId="7" fillId="11" borderId="1" xfId="2" applyFont="1" applyFill="1" applyBorder="1"/>
    <xf numFmtId="0" fontId="9" fillId="11" borderId="1" xfId="2" applyFont="1" applyFill="1" applyBorder="1" applyAlignment="1">
      <alignment horizontal="left"/>
    </xf>
    <xf numFmtId="0" fontId="9" fillId="0" borderId="1" xfId="2" applyFont="1" applyBorder="1" applyAlignment="1">
      <alignment horizontal="center" vertical="center"/>
    </xf>
    <xf numFmtId="0" fontId="9" fillId="0" borderId="1" xfId="2" applyFont="1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center"/>
    </xf>
    <xf numFmtId="0" fontId="49" fillId="7" borderId="1" xfId="0" applyFont="1" applyFill="1" applyBorder="1" applyAlignment="1">
      <alignment horizontal="center" vertical="center"/>
    </xf>
    <xf numFmtId="0" fontId="63" fillId="0" borderId="0" xfId="0" applyFont="1" applyFill="1" applyBorder="1" applyAlignment="1">
      <alignment horizontal="center"/>
    </xf>
    <xf numFmtId="0" fontId="33" fillId="0" borderId="1" xfId="0" applyFont="1" applyFill="1" applyBorder="1" applyAlignment="1">
      <alignment horizontal="center" vertical="center"/>
    </xf>
    <xf numFmtId="0" fontId="42" fillId="20" borderId="31" xfId="0" applyFont="1" applyFill="1" applyBorder="1" applyAlignment="1">
      <alignment horizontal="center" vertical="center"/>
    </xf>
    <xf numFmtId="0" fontId="42" fillId="20" borderId="33" xfId="0" applyFont="1" applyFill="1" applyBorder="1" applyAlignment="1">
      <alignment horizontal="center" vertical="center"/>
    </xf>
    <xf numFmtId="0" fontId="42" fillId="20" borderId="31" xfId="0" applyFont="1" applyFill="1" applyBorder="1" applyAlignment="1">
      <alignment horizontal="center" vertical="center" wrapText="1"/>
    </xf>
    <xf numFmtId="0" fontId="42" fillId="20" borderId="33" xfId="0" applyFont="1" applyFill="1" applyBorder="1" applyAlignment="1">
      <alignment horizontal="center" vertical="center" wrapText="1"/>
    </xf>
    <xf numFmtId="165" fontId="64" fillId="0" borderId="0" xfId="0" applyNumberFormat="1" applyFont="1" applyFill="1" applyBorder="1"/>
    <xf numFmtId="0" fontId="21" fillId="0" borderId="1" xfId="0" applyFont="1" applyBorder="1" applyAlignment="1">
      <alignment horizontal="left"/>
    </xf>
    <xf numFmtId="9" fontId="0" fillId="0" borderId="1" xfId="79" applyFont="1" applyBorder="1"/>
    <xf numFmtId="2" fontId="0" fillId="0" borderId="1" xfId="0" applyNumberFormat="1" applyBorder="1"/>
    <xf numFmtId="165" fontId="0" fillId="0" borderId="1" xfId="0" applyNumberFormat="1" applyBorder="1"/>
    <xf numFmtId="0" fontId="9" fillId="0" borderId="1" xfId="2" applyFont="1" applyBorder="1" applyAlignment="1">
      <alignment horizontal="center" vertical="center"/>
    </xf>
    <xf numFmtId="0" fontId="9" fillId="0" borderId="17" xfId="2" applyFont="1" applyBorder="1" applyAlignment="1">
      <alignment horizontal="center" vertical="center" wrapText="1"/>
    </xf>
    <xf numFmtId="0" fontId="9" fillId="0" borderId="12" xfId="2" applyFont="1" applyBorder="1" applyAlignment="1">
      <alignment horizontal="center" vertical="center" wrapText="1"/>
    </xf>
    <xf numFmtId="0" fontId="5" fillId="0" borderId="0" xfId="2" applyFont="1" applyBorder="1" applyAlignment="1">
      <alignment horizontal="center" vertical="center"/>
    </xf>
    <xf numFmtId="0" fontId="6" fillId="0" borderId="6" xfId="2" applyFont="1" applyBorder="1" applyAlignment="1">
      <alignment horizontal="right" vertical="center"/>
    </xf>
    <xf numFmtId="0" fontId="7" fillId="0" borderId="1" xfId="2" applyFont="1" applyBorder="1" applyAlignment="1">
      <alignment horizontal="center"/>
    </xf>
    <xf numFmtId="0" fontId="8" fillId="0" borderId="2" xfId="2" applyFont="1" applyBorder="1" applyAlignment="1">
      <alignment horizontal="center" vertical="center" wrapText="1"/>
    </xf>
    <xf numFmtId="0" fontId="10" fillId="0" borderId="1" xfId="2" applyFont="1" applyBorder="1" applyAlignment="1">
      <alignment horizontal="left" vertical="center"/>
    </xf>
    <xf numFmtId="0" fontId="10" fillId="0" borderId="10" xfId="2" applyFont="1" applyBorder="1" applyAlignment="1">
      <alignment horizontal="center" vertical="center" wrapText="1"/>
    </xf>
    <xf numFmtId="0" fontId="10" fillId="0" borderId="12" xfId="2" applyFont="1" applyBorder="1" applyAlignment="1">
      <alignment horizontal="center" vertical="center" wrapText="1"/>
    </xf>
    <xf numFmtId="0" fontId="9" fillId="0" borderId="10" xfId="2" applyFont="1" applyBorder="1" applyAlignment="1">
      <alignment horizontal="center"/>
    </xf>
    <xf numFmtId="0" fontId="9" fillId="0" borderId="12" xfId="2" applyFont="1" applyBorder="1" applyAlignment="1">
      <alignment horizontal="center"/>
    </xf>
    <xf numFmtId="0" fontId="10" fillId="0" borderId="10" xfId="2" applyFont="1" applyBorder="1" applyAlignment="1">
      <alignment horizontal="left" vertical="center"/>
    </xf>
    <xf numFmtId="0" fontId="10" fillId="0" borderId="17" xfId="2" applyFont="1" applyBorder="1" applyAlignment="1">
      <alignment horizontal="left" vertical="center"/>
    </xf>
    <xf numFmtId="0" fontId="10" fillId="0" borderId="12" xfId="2" applyFont="1" applyBorder="1" applyAlignment="1">
      <alignment horizontal="left" vertical="center"/>
    </xf>
    <xf numFmtId="0" fontId="13" fillId="0" borderId="1" xfId="2" applyFont="1" applyBorder="1" applyAlignment="1">
      <alignment horizontal="center" vertical="center"/>
    </xf>
    <xf numFmtId="0" fontId="13" fillId="11" borderId="1" xfId="2" applyFont="1" applyFill="1" applyBorder="1" applyAlignment="1">
      <alignment horizontal="center" vertical="center"/>
    </xf>
    <xf numFmtId="0" fontId="12" fillId="0" borderId="0" xfId="2" applyFont="1" applyBorder="1" applyAlignment="1">
      <alignment horizontal="right" vertical="center"/>
    </xf>
    <xf numFmtId="0" fontId="8" fillId="0" borderId="6" xfId="2" applyFont="1" applyBorder="1" applyAlignment="1">
      <alignment horizontal="center" vertical="center"/>
    </xf>
    <xf numFmtId="0" fontId="9" fillId="0" borderId="1" xfId="2" applyFont="1" applyBorder="1" applyAlignment="1">
      <alignment horizontal="center" vertical="center" wrapText="1"/>
    </xf>
    <xf numFmtId="0" fontId="13" fillId="3" borderId="1" xfId="2" applyFont="1" applyFill="1" applyBorder="1" applyAlignment="1">
      <alignment horizontal="center" vertical="center"/>
    </xf>
    <xf numFmtId="0" fontId="0" fillId="0" borderId="0" xfId="0" applyFont="1" applyBorder="1"/>
    <xf numFmtId="0" fontId="12" fillId="3" borderId="0" xfId="2" applyFont="1" applyFill="1" applyBorder="1" applyAlignment="1">
      <alignment horizontal="right" vertical="center"/>
    </xf>
    <xf numFmtId="0" fontId="8" fillId="3" borderId="6" xfId="2" applyFont="1" applyFill="1" applyBorder="1" applyAlignment="1">
      <alignment horizontal="center" vertical="center"/>
    </xf>
    <xf numFmtId="0" fontId="13" fillId="3" borderId="1" xfId="2" applyFont="1" applyFill="1" applyBorder="1" applyAlignment="1">
      <alignment horizontal="center" vertical="center" wrapText="1"/>
    </xf>
    <xf numFmtId="0" fontId="13" fillId="3" borderId="2" xfId="2" applyFont="1" applyFill="1" applyBorder="1" applyAlignment="1">
      <alignment horizontal="center" vertical="center"/>
    </xf>
    <xf numFmtId="0" fontId="13" fillId="3" borderId="0" xfId="2" applyFont="1" applyFill="1" applyBorder="1" applyAlignment="1">
      <alignment horizontal="right" vertical="center"/>
    </xf>
    <xf numFmtId="0" fontId="13" fillId="19" borderId="1" xfId="2" applyFont="1" applyFill="1" applyBorder="1" applyAlignment="1">
      <alignment horizontal="center" vertical="center"/>
    </xf>
    <xf numFmtId="0" fontId="10" fillId="0" borderId="1" xfId="2" applyFont="1" applyBorder="1" applyAlignment="1">
      <alignment horizontal="center" vertical="center"/>
    </xf>
    <xf numFmtId="0" fontId="8" fillId="0" borderId="0" xfId="2" applyFont="1" applyBorder="1" applyAlignment="1">
      <alignment horizontal="center" vertical="center"/>
    </xf>
    <xf numFmtId="0" fontId="12" fillId="0" borderId="0" xfId="2" applyFont="1" applyBorder="1" applyAlignment="1">
      <alignment horizontal="center" vertical="center"/>
    </xf>
    <xf numFmtId="0" fontId="9" fillId="0" borderId="2" xfId="2" applyFont="1" applyBorder="1" applyAlignment="1">
      <alignment horizontal="center" vertical="center" wrapText="1"/>
    </xf>
    <xf numFmtId="0" fontId="10" fillId="3" borderId="1" xfId="2" applyFont="1" applyFill="1" applyBorder="1" applyAlignment="1">
      <alignment horizontal="center" vertical="center"/>
    </xf>
    <xf numFmtId="0" fontId="14" fillId="0" borderId="0" xfId="0" applyFont="1" applyBorder="1"/>
    <xf numFmtId="0" fontId="13" fillId="3" borderId="0" xfId="2" applyFont="1" applyFill="1" applyBorder="1" applyAlignment="1">
      <alignment horizontal="center" vertical="center"/>
    </xf>
    <xf numFmtId="0" fontId="9" fillId="3" borderId="1" xfId="2" applyFont="1" applyFill="1" applyBorder="1" applyAlignment="1">
      <alignment horizontal="center" vertical="center" wrapText="1"/>
    </xf>
    <xf numFmtId="0" fontId="15" fillId="0" borderId="0" xfId="0" applyFont="1" applyBorder="1"/>
    <xf numFmtId="0" fontId="6" fillId="3" borderId="0" xfId="2" applyFont="1" applyFill="1" applyBorder="1" applyAlignment="1">
      <alignment horizontal="right" vertical="center"/>
    </xf>
    <xf numFmtId="0" fontId="14" fillId="3" borderId="1" xfId="2" applyFont="1" applyFill="1" applyBorder="1" applyAlignment="1">
      <alignment horizontal="center" vertical="center" wrapText="1"/>
    </xf>
    <xf numFmtId="0" fontId="10" fillId="3" borderId="6" xfId="2" applyFont="1" applyFill="1" applyBorder="1" applyAlignment="1">
      <alignment horizontal="center" vertical="center" wrapText="1"/>
    </xf>
    <xf numFmtId="0" fontId="9" fillId="3" borderId="1" xfId="2" applyFont="1" applyFill="1" applyBorder="1" applyAlignment="1">
      <alignment horizontal="center" vertical="center"/>
    </xf>
    <xf numFmtId="0" fontId="5" fillId="0" borderId="0" xfId="0" applyFont="1" applyBorder="1"/>
    <xf numFmtId="0" fontId="9" fillId="3" borderId="1" xfId="2" applyFont="1" applyFill="1" applyBorder="1" applyAlignment="1">
      <alignment horizontal="left" vertical="center"/>
    </xf>
    <xf numFmtId="0" fontId="9" fillId="3" borderId="0" xfId="2" applyFont="1" applyFill="1" applyBorder="1" applyAlignment="1">
      <alignment horizontal="center" vertical="center"/>
    </xf>
    <xf numFmtId="0" fontId="22" fillId="3" borderId="0" xfId="2" applyFont="1" applyFill="1" applyBorder="1" applyAlignment="1">
      <alignment horizontal="right" vertical="center"/>
    </xf>
    <xf numFmtId="0" fontId="9" fillId="3" borderId="6" xfId="2" applyFont="1" applyFill="1" applyBorder="1" applyAlignment="1">
      <alignment horizontal="center" vertical="center"/>
    </xf>
    <xf numFmtId="0" fontId="9" fillId="3" borderId="10" xfId="2" applyFont="1" applyFill="1" applyBorder="1" applyAlignment="1">
      <alignment horizontal="center" vertical="center"/>
    </xf>
    <xf numFmtId="10" fontId="9" fillId="3" borderId="10" xfId="2" applyNumberFormat="1" applyFont="1" applyFill="1" applyBorder="1" applyAlignment="1">
      <alignment horizontal="center" vertical="center"/>
    </xf>
    <xf numFmtId="10" fontId="9" fillId="3" borderId="1" xfId="2" applyNumberFormat="1" applyFont="1" applyFill="1" applyBorder="1" applyAlignment="1">
      <alignment horizontal="center" vertical="center"/>
    </xf>
    <xf numFmtId="0" fontId="9" fillId="3" borderId="1" xfId="2" applyFont="1" applyFill="1" applyBorder="1" applyAlignment="1">
      <alignment horizontal="center"/>
    </xf>
    <xf numFmtId="0" fontId="9" fillId="3" borderId="17" xfId="2" applyFont="1" applyFill="1" applyBorder="1" applyAlignment="1">
      <alignment horizontal="center" vertical="center"/>
    </xf>
    <xf numFmtId="0" fontId="9" fillId="3" borderId="12" xfId="2" applyFont="1" applyFill="1" applyBorder="1" applyAlignment="1">
      <alignment horizontal="center" vertical="center"/>
    </xf>
    <xf numFmtId="0" fontId="9" fillId="0" borderId="0" xfId="2" applyFont="1" applyBorder="1" applyAlignment="1">
      <alignment horizontal="center" vertical="center"/>
    </xf>
    <xf numFmtId="0" fontId="7" fillId="0" borderId="0" xfId="2" applyFont="1" applyBorder="1" applyAlignment="1">
      <alignment horizontal="right" vertical="center"/>
    </xf>
    <xf numFmtId="0" fontId="16" fillId="0" borderId="1" xfId="2" applyFont="1" applyBorder="1" applyAlignment="1">
      <alignment horizontal="center" vertical="center"/>
    </xf>
    <xf numFmtId="0" fontId="9" fillId="0" borderId="1" xfId="2" applyFont="1" applyBorder="1" applyAlignment="1">
      <alignment horizontal="left" vertical="center"/>
    </xf>
    <xf numFmtId="0" fontId="7" fillId="0" borderId="10" xfId="2" applyFont="1" applyBorder="1" applyAlignment="1">
      <alignment horizontal="center"/>
    </xf>
    <xf numFmtId="0" fontId="7" fillId="0" borderId="1" xfId="2" applyFont="1" applyBorder="1" applyAlignment="1">
      <alignment horizontal="center" vertical="center"/>
    </xf>
    <xf numFmtId="10" fontId="9" fillId="0" borderId="3" xfId="2" applyNumberFormat="1" applyFont="1" applyBorder="1" applyAlignment="1">
      <alignment horizontal="center" vertical="center"/>
    </xf>
    <xf numFmtId="0" fontId="5" fillId="0" borderId="0" xfId="2" applyFont="1" applyBorder="1" applyAlignment="1">
      <alignment horizontal="center"/>
    </xf>
    <xf numFmtId="0" fontId="17" fillId="0" borderId="0" xfId="2" applyFont="1" applyBorder="1" applyAlignment="1">
      <alignment horizontal="center" vertical="center"/>
    </xf>
    <xf numFmtId="0" fontId="10" fillId="0" borderId="1" xfId="2" applyFont="1" applyBorder="1" applyAlignment="1">
      <alignment horizontal="center" vertical="center" wrapText="1"/>
    </xf>
    <xf numFmtId="0" fontId="8" fillId="0" borderId="0" xfId="2" applyFont="1" applyBorder="1" applyAlignment="1">
      <alignment horizontal="center"/>
    </xf>
    <xf numFmtId="0" fontId="8" fillId="0" borderId="6" xfId="2" applyFont="1" applyBorder="1" applyAlignment="1">
      <alignment horizontal="center" vertical="center" wrapText="1"/>
    </xf>
    <xf numFmtId="0" fontId="12" fillId="0" borderId="0" xfId="2" applyFont="1" applyBorder="1" applyAlignment="1">
      <alignment horizontal="right"/>
    </xf>
    <xf numFmtId="0" fontId="27" fillId="0" borderId="0" xfId="2" applyFont="1" applyBorder="1" applyAlignment="1">
      <alignment horizontal="right"/>
    </xf>
    <xf numFmtId="0" fontId="17" fillId="0" borderId="0" xfId="2" applyFont="1" applyBorder="1" applyAlignment="1">
      <alignment horizontal="center" vertical="center" wrapText="1"/>
    </xf>
    <xf numFmtId="0" fontId="10" fillId="0" borderId="0" xfId="2" applyFont="1" applyBorder="1" applyAlignment="1">
      <alignment horizontal="center"/>
    </xf>
    <xf numFmtId="0" fontId="14" fillId="0" borderId="1" xfId="2" applyFont="1" applyBorder="1" applyAlignment="1">
      <alignment horizontal="center" vertical="center" wrapText="1"/>
    </xf>
    <xf numFmtId="0" fontId="14" fillId="0" borderId="1" xfId="2" applyFont="1" applyBorder="1" applyAlignment="1">
      <alignment horizontal="center" vertical="center"/>
    </xf>
    <xf numFmtId="0" fontId="29" fillId="0" borderId="0" xfId="2" applyFont="1" applyBorder="1" applyAlignment="1">
      <alignment horizontal="right"/>
    </xf>
    <xf numFmtId="0" fontId="18" fillId="0" borderId="0" xfId="2" applyFont="1" applyBorder="1" applyAlignment="1">
      <alignment horizontal="center"/>
    </xf>
    <xf numFmtId="0" fontId="19" fillId="0" borderId="1" xfId="2" applyFont="1" applyBorder="1" applyAlignment="1">
      <alignment horizontal="center" vertical="center"/>
    </xf>
    <xf numFmtId="0" fontId="19" fillId="0" borderId="1" xfId="2" applyFont="1" applyBorder="1" applyAlignment="1">
      <alignment horizontal="center" vertical="center" wrapText="1"/>
    </xf>
    <xf numFmtId="0" fontId="9" fillId="0" borderId="3" xfId="2" applyFont="1" applyBorder="1" applyAlignment="1">
      <alignment horizontal="center" vertical="center" wrapText="1"/>
    </xf>
    <xf numFmtId="0" fontId="18" fillId="0" borderId="0" xfId="2" applyFont="1" applyBorder="1" applyAlignment="1">
      <alignment horizontal="center" vertical="center"/>
    </xf>
    <xf numFmtId="0" fontId="18" fillId="0" borderId="1" xfId="2" applyFont="1" applyBorder="1" applyAlignment="1">
      <alignment horizontal="center" vertical="center"/>
    </xf>
    <xf numFmtId="0" fontId="9" fillId="0" borderId="2" xfId="2" applyFont="1" applyBorder="1" applyAlignment="1">
      <alignment horizontal="center" vertical="center"/>
    </xf>
    <xf numFmtId="0" fontId="9" fillId="0" borderId="3" xfId="2" applyFont="1" applyBorder="1" applyAlignment="1">
      <alignment horizontal="center" vertical="center"/>
    </xf>
    <xf numFmtId="0" fontId="10" fillId="0" borderId="0" xfId="2" applyFont="1" applyBorder="1" applyAlignment="1">
      <alignment horizontal="center" vertical="center"/>
    </xf>
    <xf numFmtId="0" fontId="14" fillId="0" borderId="2" xfId="2" applyFont="1" applyBorder="1" applyAlignment="1">
      <alignment horizontal="center" vertical="center" wrapText="1"/>
    </xf>
    <xf numFmtId="0" fontId="14" fillId="0" borderId="3" xfId="2" applyFont="1" applyBorder="1" applyAlignment="1">
      <alignment horizontal="center" vertical="center" wrapText="1"/>
    </xf>
    <xf numFmtId="0" fontId="19" fillId="0" borderId="10" xfId="2" applyFont="1" applyBorder="1" applyAlignment="1">
      <alignment horizontal="center" vertical="center"/>
    </xf>
    <xf numFmtId="0" fontId="13" fillId="0" borderId="1" xfId="2" applyFont="1" applyBorder="1" applyAlignment="1">
      <alignment horizontal="center" vertical="center" wrapText="1"/>
    </xf>
    <xf numFmtId="0" fontId="13" fillId="0" borderId="12" xfId="2" applyFont="1" applyBorder="1" applyAlignment="1">
      <alignment horizontal="center" vertical="center" wrapText="1"/>
    </xf>
    <xf numFmtId="0" fontId="20" fillId="0" borderId="0" xfId="2" applyFont="1" applyBorder="1" applyAlignment="1">
      <alignment horizontal="center" vertical="center"/>
    </xf>
    <xf numFmtId="0" fontId="13" fillId="0" borderId="1" xfId="2" applyFont="1" applyBorder="1" applyAlignment="1">
      <alignment horizontal="center" vertical="top" wrapText="1"/>
    </xf>
    <xf numFmtId="0" fontId="17" fillId="0" borderId="6" xfId="2" applyFont="1" applyBorder="1" applyAlignment="1">
      <alignment horizontal="center" vertical="center"/>
    </xf>
    <xf numFmtId="0" fontId="88" fillId="0" borderId="0" xfId="0" applyFont="1" applyFill="1" applyAlignment="1">
      <alignment horizontal="justify" vertical="top" wrapText="1"/>
    </xf>
    <xf numFmtId="0" fontId="109" fillId="0" borderId="0" xfId="0" applyFont="1" applyFill="1" applyAlignment="1">
      <alignment horizontal="center" wrapText="1"/>
    </xf>
    <xf numFmtId="0" fontId="33" fillId="0" borderId="0" xfId="0" applyFont="1" applyFill="1" applyAlignment="1">
      <alignment horizontal="center" vertical="top" wrapText="1"/>
    </xf>
    <xf numFmtId="0" fontId="88" fillId="0" borderId="0" xfId="0" applyFont="1" applyFill="1" applyAlignment="1">
      <alignment horizontal="center" vertical="top" wrapText="1"/>
    </xf>
    <xf numFmtId="0" fontId="89" fillId="0" borderId="0" xfId="0" applyFont="1" applyFill="1" applyAlignment="1">
      <alignment horizontal="left" vertical="center" wrapText="1"/>
    </xf>
    <xf numFmtId="0" fontId="98" fillId="0" borderId="0" xfId="0" applyFont="1" applyFill="1" applyBorder="1" applyAlignment="1">
      <alignment horizontal="center" vertical="center" wrapText="1"/>
    </xf>
    <xf numFmtId="0" fontId="108" fillId="0" borderId="0" xfId="0" applyFont="1" applyFill="1" applyBorder="1" applyAlignment="1">
      <alignment horizontal="left" vertical="center" wrapText="1"/>
    </xf>
    <xf numFmtId="0" fontId="108" fillId="0" borderId="0" xfId="0" applyFont="1" applyFill="1" applyBorder="1" applyAlignment="1">
      <alignment horizontal="center" vertical="center" wrapText="1"/>
    </xf>
    <xf numFmtId="10" fontId="108" fillId="0" borderId="0" xfId="79" applyNumberFormat="1" applyFont="1" applyFill="1" applyBorder="1" applyAlignment="1">
      <alignment horizontal="center" vertical="center" wrapText="1"/>
    </xf>
    <xf numFmtId="0" fontId="88" fillId="0" borderId="0" xfId="0" applyFont="1" applyFill="1" applyAlignment="1">
      <alignment horizontal="center" vertical="center" wrapText="1"/>
    </xf>
    <xf numFmtId="0" fontId="101" fillId="0" borderId="4" xfId="0" applyFont="1" applyFill="1" applyBorder="1" applyAlignment="1">
      <alignment horizontal="justify" vertical="center" wrapText="1"/>
    </xf>
    <xf numFmtId="0" fontId="103" fillId="0" borderId="1" xfId="0" applyFont="1" applyFill="1" applyBorder="1" applyAlignment="1">
      <alignment horizontal="center" vertical="center" wrapText="1"/>
    </xf>
    <xf numFmtId="0" fontId="89" fillId="0" borderId="0" xfId="0" applyFont="1" applyFill="1" applyAlignment="1">
      <alignment horizontal="justify" vertical="top" wrapText="1"/>
    </xf>
    <xf numFmtId="0" fontId="88" fillId="0" borderId="0" xfId="0" applyFont="1" applyFill="1" applyAlignment="1">
      <alignment wrapText="1"/>
    </xf>
    <xf numFmtId="0" fontId="107" fillId="0" borderId="0" xfId="0" applyFont="1" applyFill="1" applyAlignment="1">
      <alignment wrapText="1"/>
    </xf>
    <xf numFmtId="0" fontId="100" fillId="0" borderId="10" xfId="0" applyFont="1" applyFill="1" applyBorder="1" applyAlignment="1">
      <alignment horizontal="center" vertical="center" wrapText="1"/>
    </xf>
    <xf numFmtId="0" fontId="100" fillId="0" borderId="17" xfId="0" applyFont="1" applyFill="1" applyBorder="1" applyAlignment="1">
      <alignment horizontal="center" vertical="center" wrapText="1"/>
    </xf>
    <xf numFmtId="0" fontId="100" fillId="0" borderId="12" xfId="0" applyFont="1" applyFill="1" applyBorder="1" applyAlignment="1">
      <alignment horizontal="center" vertical="center" wrapText="1"/>
    </xf>
    <xf numFmtId="1" fontId="100" fillId="0" borderId="1" xfId="0" applyNumberFormat="1" applyFont="1" applyFill="1" applyBorder="1" applyAlignment="1">
      <alignment horizontal="center" vertical="center" wrapText="1"/>
    </xf>
    <xf numFmtId="0" fontId="100" fillId="0" borderId="1" xfId="0" applyFont="1" applyFill="1" applyBorder="1" applyAlignment="1">
      <alignment horizontal="center" vertical="center" wrapText="1"/>
    </xf>
    <xf numFmtId="0" fontId="101" fillId="0" borderId="10" xfId="0" applyFont="1" applyFill="1" applyBorder="1" applyAlignment="1">
      <alignment horizontal="left" vertical="center" wrapText="1" indent="3"/>
    </xf>
    <xf numFmtId="0" fontId="101" fillId="0" borderId="17" xfId="0" applyFont="1" applyFill="1" applyBorder="1" applyAlignment="1">
      <alignment horizontal="left" vertical="center" wrapText="1" indent="3"/>
    </xf>
    <xf numFmtId="0" fontId="101" fillId="0" borderId="12" xfId="0" applyFont="1" applyFill="1" applyBorder="1" applyAlignment="1">
      <alignment horizontal="left" vertical="center" wrapText="1" indent="3"/>
    </xf>
    <xf numFmtId="1" fontId="101" fillId="0" borderId="1" xfId="0" applyNumberFormat="1" applyFont="1" applyFill="1" applyBorder="1" applyAlignment="1">
      <alignment horizontal="center" vertical="center" wrapText="1"/>
    </xf>
    <xf numFmtId="0" fontId="101" fillId="0" borderId="1" xfId="0" applyFont="1" applyFill="1" applyBorder="1" applyAlignment="1">
      <alignment horizontal="center" vertical="center" wrapText="1"/>
    </xf>
    <xf numFmtId="10" fontId="101" fillId="0" borderId="1" xfId="79" applyNumberFormat="1" applyFont="1" applyFill="1" applyBorder="1" applyAlignment="1">
      <alignment horizontal="center" vertical="center" wrapText="1"/>
    </xf>
    <xf numFmtId="0" fontId="101" fillId="0" borderId="1" xfId="0" applyFont="1" applyFill="1" applyBorder="1" applyAlignment="1">
      <alignment horizontal="left" vertical="center" wrapText="1" indent="3"/>
    </xf>
    <xf numFmtId="0" fontId="88" fillId="0" borderId="0" xfId="0" applyFont="1" applyFill="1" applyAlignment="1">
      <alignment horizontal="left" vertical="center" wrapText="1"/>
    </xf>
    <xf numFmtId="0" fontId="100" fillId="0" borderId="1" xfId="0" applyFont="1" applyFill="1" applyBorder="1" applyAlignment="1">
      <alignment horizontal="left" vertical="center" wrapText="1"/>
    </xf>
    <xf numFmtId="0" fontId="88" fillId="0" borderId="0" xfId="0" applyFont="1" applyFill="1" applyAlignment="1">
      <alignment horizontal="center" wrapText="1"/>
    </xf>
    <xf numFmtId="0" fontId="101" fillId="0" borderId="1" xfId="0" applyFont="1" applyFill="1" applyBorder="1" applyAlignment="1">
      <alignment horizontal="left" vertical="center" wrapText="1"/>
    </xf>
    <xf numFmtId="0" fontId="101" fillId="0" borderId="10" xfId="0" applyFont="1" applyFill="1" applyBorder="1" applyAlignment="1">
      <alignment horizontal="left" vertical="center" wrapText="1"/>
    </xf>
    <xf numFmtId="0" fontId="101" fillId="0" borderId="17" xfId="0" applyFont="1" applyFill="1" applyBorder="1" applyAlignment="1">
      <alignment horizontal="left" vertical="center" wrapText="1"/>
    </xf>
    <xf numFmtId="0" fontId="101" fillId="0" borderId="12" xfId="0" applyFont="1" applyFill="1" applyBorder="1" applyAlignment="1">
      <alignment horizontal="left" vertical="center" wrapText="1"/>
    </xf>
    <xf numFmtId="0" fontId="103" fillId="0" borderId="1" xfId="0" applyFont="1" applyFill="1" applyBorder="1" applyAlignment="1">
      <alignment horizontal="left" vertical="center" wrapText="1"/>
    </xf>
    <xf numFmtId="10" fontId="104" fillId="0" borderId="1" xfId="79" applyNumberFormat="1" applyFont="1" applyFill="1" applyBorder="1" applyAlignment="1">
      <alignment horizontal="center" vertical="center" wrapText="1"/>
    </xf>
    <xf numFmtId="0" fontId="104" fillId="0" borderId="1" xfId="0" applyFont="1" applyFill="1" applyBorder="1" applyAlignment="1">
      <alignment horizontal="center" vertical="center" wrapText="1"/>
    </xf>
    <xf numFmtId="0" fontId="104" fillId="0" borderId="1" xfId="0" applyFont="1" applyFill="1" applyBorder="1" applyAlignment="1">
      <alignment horizontal="left" vertical="center" wrapText="1"/>
    </xf>
    <xf numFmtId="0" fontId="104" fillId="0" borderId="10" xfId="0" applyFont="1" applyFill="1" applyBorder="1" applyAlignment="1">
      <alignment horizontal="left" vertical="center" wrapText="1"/>
    </xf>
    <xf numFmtId="0" fontId="104" fillId="0" borderId="17" xfId="0" applyFont="1" applyFill="1" applyBorder="1" applyAlignment="1">
      <alignment horizontal="left" vertical="center" wrapText="1"/>
    </xf>
    <xf numFmtId="0" fontId="104" fillId="0" borderId="12" xfId="0" applyFont="1" applyFill="1" applyBorder="1" applyAlignment="1">
      <alignment horizontal="left" vertical="center" wrapText="1"/>
    </xf>
    <xf numFmtId="0" fontId="89" fillId="0" borderId="0" xfId="0" applyFont="1" applyFill="1" applyAlignment="1">
      <alignment vertical="center" wrapText="1"/>
    </xf>
    <xf numFmtId="0" fontId="99" fillId="0" borderId="0" xfId="0" applyFont="1" applyFill="1" applyAlignment="1">
      <alignment horizontal="center" vertical="top" wrapText="1"/>
    </xf>
    <xf numFmtId="0" fontId="89" fillId="0" borderId="50" xfId="0" applyFont="1" applyFill="1" applyBorder="1" applyAlignment="1">
      <alignment horizontal="center" vertical="center" wrapText="1"/>
    </xf>
    <xf numFmtId="0" fontId="89" fillId="0" borderId="51" xfId="0" applyFont="1" applyFill="1" applyBorder="1" applyAlignment="1">
      <alignment horizontal="center" vertical="center" wrapText="1"/>
    </xf>
    <xf numFmtId="0" fontId="88" fillId="0" borderId="41" xfId="0" applyFont="1" applyFill="1" applyBorder="1" applyAlignment="1">
      <alignment horizontal="center" vertical="center" wrapText="1"/>
    </xf>
    <xf numFmtId="0" fontId="88" fillId="0" borderId="0" xfId="0" applyFont="1" applyFill="1" applyBorder="1" applyAlignment="1">
      <alignment horizontal="center" vertical="center" wrapText="1"/>
    </xf>
    <xf numFmtId="0" fontId="97" fillId="0" borderId="0" xfId="0" applyFont="1" applyFill="1" applyAlignment="1">
      <alignment horizontal="center" vertical="center" wrapText="1"/>
    </xf>
    <xf numFmtId="0" fontId="98" fillId="0" borderId="0" xfId="0" applyFont="1" applyFill="1" applyAlignment="1">
      <alignment horizontal="center" vertical="top" wrapText="1"/>
    </xf>
    <xf numFmtId="0" fontId="88" fillId="0" borderId="48" xfId="0" applyFont="1" applyFill="1" applyBorder="1" applyAlignment="1">
      <alignment horizontal="center" vertical="center" wrapText="1"/>
    </xf>
    <xf numFmtId="0" fontId="94" fillId="0" borderId="47" xfId="0" applyFont="1" applyFill="1" applyBorder="1" applyAlignment="1">
      <alignment horizontal="center" vertical="center" wrapText="1"/>
    </xf>
    <xf numFmtId="0" fontId="94" fillId="0" borderId="0" xfId="0" applyFont="1" applyFill="1" applyBorder="1" applyAlignment="1">
      <alignment horizontal="center" vertical="center" wrapText="1"/>
    </xf>
    <xf numFmtId="0" fontId="94" fillId="0" borderId="48" xfId="0" applyFont="1" applyFill="1" applyBorder="1" applyAlignment="1">
      <alignment horizontal="center" vertical="center" wrapText="1"/>
    </xf>
    <xf numFmtId="0" fontId="95" fillId="0" borderId="47" xfId="0" applyFont="1" applyFill="1" applyBorder="1" applyAlignment="1">
      <alignment horizontal="center" vertical="center" wrapText="1"/>
    </xf>
    <xf numFmtId="0" fontId="95" fillId="0" borderId="0" xfId="0" applyFont="1" applyFill="1" applyBorder="1" applyAlignment="1">
      <alignment horizontal="center" vertical="center" wrapText="1"/>
    </xf>
    <xf numFmtId="0" fontId="95" fillId="0" borderId="48" xfId="0" applyFont="1" applyFill="1" applyBorder="1" applyAlignment="1">
      <alignment horizontal="center" vertical="center" wrapText="1"/>
    </xf>
    <xf numFmtId="0" fontId="96" fillId="0" borderId="47" xfId="0" applyFont="1" applyFill="1" applyBorder="1" applyAlignment="1">
      <alignment horizontal="center" vertical="center" wrapText="1"/>
    </xf>
    <xf numFmtId="0" fontId="96" fillId="0" borderId="0" xfId="0" applyFont="1" applyFill="1" applyBorder="1" applyAlignment="1">
      <alignment horizontal="center" vertical="center" wrapText="1"/>
    </xf>
    <xf numFmtId="0" fontId="96" fillId="0" borderId="48" xfId="0" applyFont="1" applyFill="1" applyBorder="1" applyAlignment="1">
      <alignment horizontal="center" vertical="center" wrapText="1"/>
    </xf>
    <xf numFmtId="0" fontId="89" fillId="0" borderId="47" xfId="0" quotePrefix="1" applyFont="1" applyFill="1" applyBorder="1" applyAlignment="1">
      <alignment horizontal="center" vertical="center" wrapText="1"/>
    </xf>
    <xf numFmtId="0" fontId="89" fillId="0" borderId="0" xfId="0" quotePrefix="1" applyFont="1" applyFill="1" applyBorder="1" applyAlignment="1">
      <alignment horizontal="center" vertical="center" wrapText="1"/>
    </xf>
    <xf numFmtId="0" fontId="89" fillId="0" borderId="48" xfId="0" quotePrefix="1" applyFont="1" applyFill="1" applyBorder="1" applyAlignment="1">
      <alignment horizontal="center" vertical="center" wrapText="1"/>
    </xf>
    <xf numFmtId="0" fontId="93" fillId="0" borderId="47" xfId="0" applyFont="1" applyFill="1" applyBorder="1" applyAlignment="1">
      <alignment horizontal="center" vertical="center" wrapText="1"/>
    </xf>
    <xf numFmtId="0" fontId="93" fillId="0" borderId="0" xfId="0" applyFont="1" applyFill="1" applyBorder="1" applyAlignment="1">
      <alignment horizontal="center" vertical="center" wrapText="1"/>
    </xf>
    <xf numFmtId="0" fontId="93" fillId="0" borderId="48" xfId="0" applyFont="1" applyFill="1" applyBorder="1" applyAlignment="1">
      <alignment horizontal="center" vertical="center" wrapText="1"/>
    </xf>
    <xf numFmtId="0" fontId="89" fillId="0" borderId="0" xfId="0" applyFont="1" applyFill="1" applyBorder="1" applyAlignment="1">
      <alignment horizontal="center" vertical="center" wrapText="1"/>
    </xf>
    <xf numFmtId="0" fontId="88" fillId="0" borderId="45" xfId="0" applyFont="1" applyFill="1" applyBorder="1" applyAlignment="1">
      <alignment horizontal="center" vertical="center" wrapText="1"/>
    </xf>
    <xf numFmtId="0" fontId="88" fillId="0" borderId="46" xfId="0" applyFont="1" applyFill="1" applyBorder="1" applyAlignment="1">
      <alignment horizontal="center" vertical="center" wrapText="1"/>
    </xf>
    <xf numFmtId="0" fontId="90" fillId="0" borderId="47" xfId="0" applyFont="1" applyFill="1" applyBorder="1" applyAlignment="1">
      <alignment horizontal="center" vertical="center" wrapText="1"/>
    </xf>
    <xf numFmtId="0" fontId="90" fillId="0" borderId="0" xfId="0" applyFont="1" applyFill="1" applyBorder="1" applyAlignment="1">
      <alignment horizontal="center" vertical="center" wrapText="1"/>
    </xf>
    <xf numFmtId="0" fontId="90" fillId="0" borderId="48" xfId="0" applyFont="1" applyFill="1" applyBorder="1" applyAlignment="1">
      <alignment horizontal="center" vertical="center" wrapText="1"/>
    </xf>
    <xf numFmtId="0" fontId="91" fillId="0" borderId="47" xfId="0" applyFont="1" applyFill="1" applyBorder="1" applyAlignment="1">
      <alignment horizontal="center" vertical="center" wrapText="1"/>
    </xf>
    <xf numFmtId="0" fontId="91" fillId="0" borderId="0" xfId="0" applyFont="1" applyFill="1" applyBorder="1" applyAlignment="1">
      <alignment horizontal="center" vertical="center" wrapText="1"/>
    </xf>
    <xf numFmtId="0" fontId="91" fillId="0" borderId="48" xfId="0" applyFont="1" applyFill="1" applyBorder="1" applyAlignment="1">
      <alignment horizontal="center" vertical="center" wrapText="1"/>
    </xf>
    <xf numFmtId="0" fontId="92" fillId="0" borderId="47" xfId="0" applyFont="1" applyFill="1" applyBorder="1" applyAlignment="1">
      <alignment horizontal="center" vertical="center" wrapText="1"/>
    </xf>
    <xf numFmtId="0" fontId="92" fillId="0" borderId="0" xfId="0" applyFont="1" applyFill="1" applyBorder="1" applyAlignment="1">
      <alignment horizontal="center" vertical="center" wrapText="1"/>
    </xf>
    <xf numFmtId="0" fontId="92" fillId="0" borderId="48" xfId="0" applyFont="1" applyFill="1" applyBorder="1" applyAlignment="1">
      <alignment horizontal="center" vertical="center" wrapText="1"/>
    </xf>
    <xf numFmtId="0" fontId="22" fillId="0" borderId="2" xfId="0" applyFont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0" fontId="23" fillId="23" borderId="2" xfId="0" applyFont="1" applyFill="1" applyBorder="1" applyAlignment="1">
      <alignment horizontal="center" vertical="center"/>
    </xf>
    <xf numFmtId="0" fontId="23" fillId="23" borderId="3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23" borderId="20" xfId="0" applyFont="1" applyFill="1" applyBorder="1" applyAlignment="1">
      <alignment horizontal="center" vertical="center"/>
    </xf>
    <xf numFmtId="0" fontId="23" fillId="23" borderId="2" xfId="0" applyFont="1" applyFill="1" applyBorder="1" applyAlignment="1">
      <alignment horizontal="center" vertical="center" wrapText="1"/>
    </xf>
    <xf numFmtId="0" fontId="23" fillId="23" borderId="20" xfId="0" applyFont="1" applyFill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71" fillId="0" borderId="0" xfId="0" applyFont="1" applyAlignment="1">
      <alignment horizontal="center"/>
    </xf>
    <xf numFmtId="0" fontId="49" fillId="25" borderId="0" xfId="0" applyFont="1" applyFill="1" applyAlignment="1">
      <alignment horizontal="left" vertical="center"/>
    </xf>
    <xf numFmtId="0" fontId="2" fillId="25" borderId="0" xfId="0" applyFont="1" applyFill="1" applyAlignment="1">
      <alignment horizontal="left" vertical="center"/>
    </xf>
    <xf numFmtId="0" fontId="81" fillId="25" borderId="40" xfId="0" applyFont="1" applyFill="1" applyBorder="1" applyAlignment="1">
      <alignment horizontal="center" vertical="center"/>
    </xf>
    <xf numFmtId="0" fontId="81" fillId="25" borderId="41" xfId="0" applyFont="1" applyFill="1" applyBorder="1" applyAlignment="1">
      <alignment horizontal="center" vertical="center"/>
    </xf>
    <xf numFmtId="0" fontId="49" fillId="25" borderId="40" xfId="0" applyFont="1" applyFill="1" applyBorder="1" applyAlignment="1">
      <alignment horizontal="center" vertical="center"/>
    </xf>
    <xf numFmtId="0" fontId="49" fillId="25" borderId="41" xfId="0" applyFont="1" applyFill="1" applyBorder="1" applyAlignment="1">
      <alignment horizontal="center" vertical="center"/>
    </xf>
    <xf numFmtId="0" fontId="42" fillId="25" borderId="0" xfId="0" applyFont="1" applyFill="1" applyAlignment="1">
      <alignment horizontal="left" vertical="center"/>
    </xf>
    <xf numFmtId="0" fontId="80" fillId="25" borderId="40" xfId="0" applyFont="1" applyFill="1" applyBorder="1" applyAlignment="1">
      <alignment horizontal="center" vertical="center"/>
    </xf>
    <xf numFmtId="0" fontId="80" fillId="25" borderId="41" xfId="0" applyFont="1" applyFill="1" applyBorder="1" applyAlignment="1">
      <alignment horizontal="center" vertical="center"/>
    </xf>
    <xf numFmtId="0" fontId="76" fillId="25" borderId="40" xfId="0" applyFont="1" applyFill="1" applyBorder="1" applyAlignment="1">
      <alignment horizontal="center" vertical="center"/>
    </xf>
    <xf numFmtId="0" fontId="76" fillId="25" borderId="41" xfId="0" applyFont="1" applyFill="1" applyBorder="1" applyAlignment="1">
      <alignment horizontal="center" vertical="center"/>
    </xf>
    <xf numFmtId="0" fontId="77" fillId="25" borderId="40" xfId="0" applyFont="1" applyFill="1" applyBorder="1" applyAlignment="1">
      <alignment horizontal="center" vertical="center"/>
    </xf>
    <xf numFmtId="0" fontId="77" fillId="25" borderId="41" xfId="0" applyFont="1" applyFill="1" applyBorder="1" applyAlignment="1">
      <alignment horizontal="center" vertical="center"/>
    </xf>
    <xf numFmtId="0" fontId="78" fillId="25" borderId="40" xfId="0" applyFont="1" applyFill="1" applyBorder="1" applyAlignment="1">
      <alignment horizontal="center" vertical="center"/>
    </xf>
    <xf numFmtId="0" fontId="78" fillId="25" borderId="41" xfId="0" applyFont="1" applyFill="1" applyBorder="1" applyAlignment="1">
      <alignment horizontal="center" vertical="center"/>
    </xf>
    <xf numFmtId="0" fontId="79" fillId="25" borderId="40" xfId="0" applyFont="1" applyFill="1" applyBorder="1" applyAlignment="1">
      <alignment horizontal="center" vertical="center"/>
    </xf>
    <xf numFmtId="0" fontId="79" fillId="25" borderId="41" xfId="0" applyFont="1" applyFill="1" applyBorder="1" applyAlignment="1">
      <alignment horizontal="center" vertical="center"/>
    </xf>
    <xf numFmtId="0" fontId="21" fillId="0" borderId="0" xfId="0" applyFont="1"/>
    <xf numFmtId="0" fontId="21" fillId="0" borderId="4" xfId="0" applyFont="1" applyBorder="1"/>
    <xf numFmtId="0" fontId="21" fillId="0" borderId="15" xfId="0" applyFont="1" applyBorder="1"/>
    <xf numFmtId="0" fontId="24" fillId="32" borderId="6" xfId="0" applyFont="1" applyFill="1" applyBorder="1" applyAlignment="1">
      <alignment horizontal="center"/>
    </xf>
    <xf numFmtId="0" fontId="22" fillId="0" borderId="10" xfId="0" applyFont="1" applyBorder="1" applyAlignment="1">
      <alignment horizontal="left"/>
    </xf>
    <xf numFmtId="0" fontId="22" fillId="0" borderId="17" xfId="0" applyFont="1" applyBorder="1" applyAlignment="1">
      <alignment horizontal="left"/>
    </xf>
    <xf numFmtId="0" fontId="22" fillId="0" borderId="12" xfId="0" applyFont="1" applyBorder="1" applyAlignment="1">
      <alignment horizontal="left"/>
    </xf>
    <xf numFmtId="0" fontId="75" fillId="0" borderId="15" xfId="0" applyFont="1" applyBorder="1" applyAlignment="1">
      <alignment horizontal="center"/>
    </xf>
    <xf numFmtId="0" fontId="75" fillId="0" borderId="0" xfId="0" applyFont="1" applyAlignment="1">
      <alignment horizontal="center"/>
    </xf>
    <xf numFmtId="0" fontId="75" fillId="0" borderId="9" xfId="0" applyFont="1" applyBorder="1" applyAlignment="1">
      <alignment horizontal="center"/>
    </xf>
    <xf numFmtId="0" fontId="21" fillId="0" borderId="15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21" fillId="0" borderId="9" xfId="0" applyFont="1" applyBorder="1" applyAlignment="1">
      <alignment horizontal="center"/>
    </xf>
    <xf numFmtId="0" fontId="22" fillId="0" borderId="10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22" fillId="0" borderId="12" xfId="0" applyFont="1" applyBorder="1" applyAlignment="1">
      <alignment horizontal="center"/>
    </xf>
    <xf numFmtId="0" fontId="21" fillId="0" borderId="7" xfId="0" applyFont="1" applyBorder="1" applyAlignment="1">
      <alignment horizontal="center"/>
    </xf>
    <xf numFmtId="0" fontId="21" fillId="0" borderId="6" xfId="0" applyFont="1" applyBorder="1" applyAlignment="1">
      <alignment horizontal="center"/>
    </xf>
    <xf numFmtId="0" fontId="21" fillId="0" borderId="16" xfId="0" applyFont="1" applyBorder="1" applyAlignment="1">
      <alignment horizontal="center"/>
    </xf>
    <xf numFmtId="0" fontId="21" fillId="0" borderId="6" xfId="0" applyFont="1" applyBorder="1"/>
    <xf numFmtId="0" fontId="21" fillId="0" borderId="5" xfId="0" applyFont="1" applyBorder="1" applyAlignment="1">
      <alignment horizontal="center"/>
    </xf>
    <xf numFmtId="0" fontId="21" fillId="0" borderId="4" xfId="0" applyFont="1" applyBorder="1" applyAlignment="1">
      <alignment horizontal="center"/>
    </xf>
    <xf numFmtId="0" fontId="21" fillId="0" borderId="8" xfId="0" applyFont="1" applyBorder="1" applyAlignment="1">
      <alignment horizontal="center"/>
    </xf>
    <xf numFmtId="0" fontId="27" fillId="28" borderId="0" xfId="0" applyFont="1" applyFill="1" applyAlignment="1">
      <alignment horizontal="center"/>
    </xf>
    <xf numFmtId="0" fontId="29" fillId="0" borderId="0" xfId="0" applyFont="1" applyAlignment="1">
      <alignment horizontal="center"/>
    </xf>
    <xf numFmtId="0" fontId="29" fillId="28" borderId="0" xfId="0" applyFont="1" applyFill="1" applyAlignment="1">
      <alignment horizontal="center"/>
    </xf>
    <xf numFmtId="0" fontId="27" fillId="32" borderId="0" xfId="0" applyFont="1" applyFill="1" applyAlignment="1">
      <alignment horizontal="center"/>
    </xf>
    <xf numFmtId="0" fontId="27" fillId="0" borderId="10" xfId="0" applyFont="1" applyBorder="1" applyAlignment="1">
      <alignment horizontal="center"/>
    </xf>
    <xf numFmtId="0" fontId="27" fillId="0" borderId="17" xfId="0" applyFont="1" applyBorder="1" applyAlignment="1">
      <alignment horizontal="center"/>
    </xf>
    <xf numFmtId="0" fontId="27" fillId="0" borderId="12" xfId="0" applyFont="1" applyBorder="1" applyAlignment="1">
      <alignment horizontal="center"/>
    </xf>
    <xf numFmtId="0" fontId="29" fillId="0" borderId="10" xfId="0" applyFont="1" applyBorder="1" applyAlignment="1">
      <alignment horizontal="center" vertical="center" wrapText="1"/>
    </xf>
    <xf numFmtId="0" fontId="29" fillId="0" borderId="17" xfId="0" applyFont="1" applyBorder="1" applyAlignment="1">
      <alignment horizontal="center" vertical="center" wrapText="1"/>
    </xf>
    <xf numFmtId="0" fontId="29" fillId="0" borderId="12" xfId="0" applyFont="1" applyBorder="1" applyAlignment="1">
      <alignment horizontal="center" vertical="center" wrapText="1"/>
    </xf>
    <xf numFmtId="0" fontId="29" fillId="0" borderId="10" xfId="0" applyFont="1" applyBorder="1" applyAlignment="1">
      <alignment horizontal="center"/>
    </xf>
    <xf numFmtId="0" fontId="29" fillId="0" borderId="17" xfId="0" applyFont="1" applyBorder="1" applyAlignment="1">
      <alignment horizontal="center"/>
    </xf>
    <xf numFmtId="0" fontId="29" fillId="0" borderId="12" xfId="0" applyFont="1" applyBorder="1" applyAlignment="1">
      <alignment horizontal="center"/>
    </xf>
    <xf numFmtId="0" fontId="29" fillId="0" borderId="4" xfId="0" applyFont="1" applyBorder="1" applyAlignment="1">
      <alignment horizontal="center"/>
    </xf>
    <xf numFmtId="0" fontId="21" fillId="0" borderId="10" xfId="0" applyFont="1" applyBorder="1"/>
    <xf numFmtId="0" fontId="21" fillId="0" borderId="17" xfId="0" applyFont="1" applyBorder="1"/>
    <xf numFmtId="0" fontId="21" fillId="0" borderId="12" xfId="0" applyFont="1" applyBorder="1"/>
    <xf numFmtId="0" fontId="40" fillId="0" borderId="1" xfId="15" applyFont="1" applyBorder="1" applyAlignment="1">
      <alignment horizontal="center" vertical="center"/>
    </xf>
    <xf numFmtId="0" fontId="34" fillId="0" borderId="2" xfId="15" applyFont="1" applyFill="1" applyBorder="1" applyAlignment="1">
      <alignment horizontal="center"/>
    </xf>
    <xf numFmtId="0" fontId="35" fillId="0" borderId="0" xfId="15" applyFont="1" applyFill="1" applyBorder="1" applyAlignment="1">
      <alignment horizontal="center" vertical="center" wrapText="1"/>
    </xf>
    <xf numFmtId="0" fontId="34" fillId="0" borderId="1" xfId="15" applyFont="1" applyFill="1" applyBorder="1" applyAlignment="1">
      <alignment horizontal="center" vertical="center" wrapText="1"/>
    </xf>
    <xf numFmtId="0" fontId="36" fillId="0" borderId="1" xfId="15" applyFont="1" applyFill="1" applyBorder="1" applyAlignment="1">
      <alignment horizontal="center" vertical="center" textRotation="90" wrapText="1"/>
    </xf>
    <xf numFmtId="0" fontId="9" fillId="0" borderId="1" xfId="15" applyFont="1" applyFill="1" applyBorder="1" applyAlignment="1">
      <alignment horizontal="center" vertical="center" wrapText="1"/>
    </xf>
    <xf numFmtId="0" fontId="6" fillId="0" borderId="10" xfId="15" applyFont="1" applyFill="1" applyBorder="1" applyAlignment="1">
      <alignment horizontal="center" textRotation="90" wrapText="1"/>
    </xf>
    <xf numFmtId="0" fontId="6" fillId="0" borderId="12" xfId="15" applyFont="1" applyFill="1" applyBorder="1" applyAlignment="1">
      <alignment horizontal="center" textRotation="90" wrapText="1"/>
    </xf>
    <xf numFmtId="0" fontId="45" fillId="0" borderId="10" xfId="15" applyFont="1" applyBorder="1" applyAlignment="1">
      <alignment horizontal="center" vertical="center"/>
    </xf>
    <xf numFmtId="0" fontId="45" fillId="0" borderId="12" xfId="15" applyFont="1" applyBorder="1" applyAlignment="1">
      <alignment horizontal="center" vertical="center"/>
    </xf>
    <xf numFmtId="0" fontId="20" fillId="0" borderId="0" xfId="15" applyFont="1" applyFill="1" applyAlignment="1">
      <alignment horizontal="center" vertical="center" wrapText="1"/>
    </xf>
    <xf numFmtId="0" fontId="15" fillId="7" borderId="2" xfId="0" applyFont="1" applyFill="1" applyBorder="1" applyAlignment="1">
      <alignment horizontal="center" vertical="center" wrapText="1"/>
    </xf>
    <xf numFmtId="0" fontId="15" fillId="7" borderId="3" xfId="0" applyFont="1" applyFill="1" applyBorder="1" applyAlignment="1">
      <alignment horizontal="center" vertical="center" wrapText="1"/>
    </xf>
    <xf numFmtId="0" fontId="5" fillId="7" borderId="0" xfId="0" applyFont="1" applyFill="1" applyBorder="1" applyAlignment="1">
      <alignment horizontal="center" vertical="center" wrapText="1"/>
    </xf>
    <xf numFmtId="0" fontId="5" fillId="7" borderId="0" xfId="0" applyFont="1" applyFill="1" applyBorder="1" applyAlignment="1">
      <alignment horizontal="center"/>
    </xf>
    <xf numFmtId="0" fontId="47" fillId="11" borderId="1" xfId="0" applyFont="1" applyFill="1" applyBorder="1" applyAlignment="1">
      <alignment horizontal="center" vertical="center"/>
    </xf>
    <xf numFmtId="0" fontId="46" fillId="10" borderId="1" xfId="0" applyFont="1" applyFill="1" applyBorder="1" applyAlignment="1">
      <alignment horizontal="center" vertical="center" wrapText="1"/>
    </xf>
    <xf numFmtId="0" fontId="5" fillId="9" borderId="15" xfId="0" applyFont="1" applyFill="1" applyBorder="1" applyAlignment="1">
      <alignment horizontal="center"/>
    </xf>
    <xf numFmtId="0" fontId="5" fillId="9" borderId="0" xfId="0" applyFont="1" applyFill="1" applyBorder="1" applyAlignment="1">
      <alignment horizontal="center"/>
    </xf>
    <xf numFmtId="0" fontId="5" fillId="9" borderId="7" xfId="0" applyFont="1" applyFill="1" applyBorder="1" applyAlignment="1">
      <alignment horizontal="center" vertical="center" wrapText="1"/>
    </xf>
    <xf numFmtId="0" fontId="5" fillId="9" borderId="6" xfId="0" applyFont="1" applyFill="1" applyBorder="1" applyAlignment="1">
      <alignment horizontal="center" vertical="center" wrapText="1"/>
    </xf>
    <xf numFmtId="0" fontId="7" fillId="9" borderId="2" xfId="0" applyFont="1" applyFill="1" applyBorder="1" applyAlignment="1">
      <alignment horizontal="center" vertical="center" wrapText="1"/>
    </xf>
    <xf numFmtId="0" fontId="7" fillId="9" borderId="3" xfId="0" applyFont="1" applyFill="1" applyBorder="1" applyAlignment="1">
      <alignment horizontal="center" vertical="center" wrapText="1"/>
    </xf>
    <xf numFmtId="0" fontId="15" fillId="9" borderId="2" xfId="0" applyFont="1" applyFill="1" applyBorder="1" applyAlignment="1">
      <alignment horizontal="center" vertical="center" wrapText="1"/>
    </xf>
    <xf numFmtId="0" fontId="15" fillId="9" borderId="11" xfId="0" applyFont="1" applyFill="1" applyBorder="1" applyAlignment="1">
      <alignment horizontal="center" vertical="center" wrapText="1"/>
    </xf>
    <xf numFmtId="0" fontId="15" fillId="9" borderId="3" xfId="0" applyFont="1" applyFill="1" applyBorder="1" applyAlignment="1">
      <alignment horizontal="center" vertical="center" wrapText="1"/>
    </xf>
    <xf numFmtId="0" fontId="46" fillId="10" borderId="17" xfId="0" applyFont="1" applyFill="1" applyBorder="1" applyAlignment="1">
      <alignment horizontal="center" vertical="center" wrapText="1"/>
    </xf>
    <xf numFmtId="0" fontId="46" fillId="10" borderId="12" xfId="0" applyFont="1" applyFill="1" applyBorder="1" applyAlignment="1">
      <alignment horizontal="center" vertical="center" wrapText="1"/>
    </xf>
    <xf numFmtId="0" fontId="8" fillId="12" borderId="17" xfId="0" applyFont="1" applyFill="1" applyBorder="1" applyAlignment="1">
      <alignment horizontal="center" vertical="center" wrapText="1"/>
    </xf>
    <xf numFmtId="0" fontId="8" fillId="12" borderId="12" xfId="0" applyFont="1" applyFill="1" applyBorder="1" applyAlignment="1">
      <alignment horizontal="center" vertical="center" wrapText="1"/>
    </xf>
    <xf numFmtId="0" fontId="8" fillId="12" borderId="5" xfId="0" applyFont="1" applyFill="1" applyBorder="1" applyAlignment="1">
      <alignment horizontal="center" vertical="center" wrapText="1"/>
    </xf>
    <xf numFmtId="0" fontId="8" fillId="12" borderId="15" xfId="0" applyFont="1" applyFill="1" applyBorder="1" applyAlignment="1">
      <alignment horizontal="center" vertical="center" wrapText="1"/>
    </xf>
    <xf numFmtId="0" fontId="8" fillId="12" borderId="7" xfId="0" applyFont="1" applyFill="1" applyBorder="1" applyAlignment="1">
      <alignment horizontal="center" vertical="center" wrapText="1"/>
    </xf>
    <xf numFmtId="0" fontId="8" fillId="12" borderId="1" xfId="0" applyFont="1" applyFill="1" applyBorder="1" applyAlignment="1">
      <alignment horizontal="center" vertical="center" wrapText="1"/>
    </xf>
    <xf numFmtId="0" fontId="5" fillId="7" borderId="15" xfId="0" applyFont="1" applyFill="1" applyBorder="1" applyAlignment="1">
      <alignment horizontal="center"/>
    </xf>
    <xf numFmtId="0" fontId="5" fillId="7" borderId="7" xfId="0" applyFont="1" applyFill="1" applyBorder="1" applyAlignment="1">
      <alignment horizontal="center" vertical="center" wrapText="1"/>
    </xf>
    <xf numFmtId="0" fontId="5" fillId="7" borderId="6" xfId="0" applyFont="1" applyFill="1" applyBorder="1" applyAlignment="1">
      <alignment horizontal="center" vertical="center" wrapText="1"/>
    </xf>
    <xf numFmtId="0" fontId="7" fillId="7" borderId="1" xfId="0" applyFont="1" applyFill="1" applyBorder="1" applyAlignment="1">
      <alignment horizontal="center" vertical="center" wrapText="1"/>
    </xf>
    <xf numFmtId="0" fontId="15" fillId="7" borderId="1" xfId="0" applyFont="1" applyFill="1" applyBorder="1" applyAlignment="1">
      <alignment horizontal="center" vertical="center" wrapText="1"/>
    </xf>
    <xf numFmtId="0" fontId="5" fillId="9" borderId="10" xfId="0" applyFont="1" applyFill="1" applyBorder="1" applyAlignment="1">
      <alignment horizontal="center"/>
    </xf>
    <xf numFmtId="0" fontId="5" fillId="9" borderId="17" xfId="0" applyFont="1" applyFill="1" applyBorder="1" applyAlignment="1">
      <alignment horizontal="center"/>
    </xf>
    <xf numFmtId="0" fontId="5" fillId="9" borderId="12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 vertical="center" wrapText="1"/>
    </xf>
    <xf numFmtId="0" fontId="5" fillId="9" borderId="17" xfId="0" applyFont="1" applyFill="1" applyBorder="1" applyAlignment="1">
      <alignment horizontal="center" vertical="center" wrapText="1"/>
    </xf>
    <xf numFmtId="0" fontId="5" fillId="9" borderId="12" xfId="0" applyFont="1" applyFill="1" applyBorder="1" applyAlignment="1">
      <alignment horizontal="center" vertical="center" wrapText="1"/>
    </xf>
    <xf numFmtId="0" fontId="15" fillId="9" borderId="20" xfId="0" applyFont="1" applyFill="1" applyBorder="1" applyAlignment="1">
      <alignment horizontal="center" vertical="center" wrapText="1"/>
    </xf>
    <xf numFmtId="0" fontId="15" fillId="13" borderId="10" xfId="0" applyFont="1" applyFill="1" applyBorder="1" applyAlignment="1">
      <alignment horizontal="center" vertical="center" wrapText="1"/>
    </xf>
    <xf numFmtId="0" fontId="15" fillId="13" borderId="17" xfId="0" applyFont="1" applyFill="1" applyBorder="1" applyAlignment="1">
      <alignment horizontal="center" vertical="center" wrapText="1"/>
    </xf>
    <xf numFmtId="0" fontId="15" fillId="13" borderId="12" xfId="0" applyFont="1" applyFill="1" applyBorder="1" applyAlignment="1">
      <alignment horizontal="center" vertical="center" wrapText="1"/>
    </xf>
    <xf numFmtId="0" fontId="15" fillId="10" borderId="2" xfId="0" applyFont="1" applyFill="1" applyBorder="1" applyAlignment="1">
      <alignment horizontal="center" vertical="center" wrapText="1"/>
    </xf>
    <xf numFmtId="0" fontId="15" fillId="10" borderId="3" xfId="0" applyFont="1" applyFill="1" applyBorder="1" applyAlignment="1">
      <alignment horizontal="center" vertical="center" wrapText="1"/>
    </xf>
    <xf numFmtId="0" fontId="15" fillId="7" borderId="1" xfId="0" applyFont="1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5" fillId="14" borderId="10" xfId="0" applyFont="1" applyFill="1" applyBorder="1" applyAlignment="1">
      <alignment horizontal="center" vertical="center" wrapText="1"/>
    </xf>
    <xf numFmtId="0" fontId="5" fillId="14" borderId="17" xfId="0" applyFont="1" applyFill="1" applyBorder="1" applyAlignment="1">
      <alignment horizontal="center" vertical="center" wrapText="1"/>
    </xf>
    <xf numFmtId="0" fontId="5" fillId="14" borderId="12" xfId="0" applyFont="1" applyFill="1" applyBorder="1" applyAlignment="1">
      <alignment horizontal="center" vertical="center" wrapText="1"/>
    </xf>
    <xf numFmtId="0" fontId="5" fillId="15" borderId="10" xfId="0" applyFont="1" applyFill="1" applyBorder="1" applyAlignment="1">
      <alignment horizontal="center" vertical="center" wrapText="1"/>
    </xf>
    <xf numFmtId="0" fontId="5" fillId="15" borderId="17" xfId="0" applyFont="1" applyFill="1" applyBorder="1" applyAlignment="1">
      <alignment horizontal="center" vertical="center" wrapText="1"/>
    </xf>
    <xf numFmtId="0" fontId="5" fillId="15" borderId="12" xfId="0" applyFont="1" applyFill="1" applyBorder="1" applyAlignment="1">
      <alignment horizontal="center" vertical="center" wrapText="1"/>
    </xf>
    <xf numFmtId="0" fontId="5" fillId="7" borderId="9" xfId="0" applyFont="1" applyFill="1" applyBorder="1" applyAlignment="1">
      <alignment horizontal="center"/>
    </xf>
    <xf numFmtId="0" fontId="5" fillId="7" borderId="9" xfId="0" applyFont="1" applyFill="1" applyBorder="1" applyAlignment="1">
      <alignment horizontal="center" vertical="center" wrapText="1"/>
    </xf>
    <xf numFmtId="0" fontId="15" fillId="7" borderId="2" xfId="0" applyFont="1" applyFill="1" applyBorder="1" applyAlignment="1">
      <alignment horizontal="center" vertical="center"/>
    </xf>
    <xf numFmtId="0" fontId="49" fillId="7" borderId="6" xfId="15" applyFont="1" applyFill="1" applyBorder="1" applyAlignment="1">
      <alignment horizontal="center" vertical="center"/>
    </xf>
    <xf numFmtId="0" fontId="60" fillId="7" borderId="1" xfId="15" applyFont="1" applyFill="1" applyBorder="1" applyAlignment="1">
      <alignment horizontal="center" vertical="center" wrapText="1"/>
    </xf>
    <xf numFmtId="0" fontId="60" fillId="7" borderId="2" xfId="15" applyFont="1" applyFill="1" applyBorder="1" applyAlignment="1">
      <alignment horizontal="center" vertical="center" wrapText="1"/>
    </xf>
    <xf numFmtId="0" fontId="60" fillId="7" borderId="3" xfId="15" applyFont="1" applyFill="1" applyBorder="1" applyAlignment="1">
      <alignment horizontal="center" vertical="center" wrapText="1"/>
    </xf>
    <xf numFmtId="0" fontId="40" fillId="7" borderId="1" xfId="15" applyFont="1" applyFill="1" applyBorder="1" applyAlignment="1">
      <alignment horizontal="center" vertical="center" wrapText="1"/>
    </xf>
    <xf numFmtId="0" fontId="42" fillId="7" borderId="1" xfId="15" applyFont="1" applyFill="1" applyBorder="1" applyAlignment="1">
      <alignment horizontal="center" vertical="center"/>
    </xf>
    <xf numFmtId="0" fontId="49" fillId="7" borderId="21" xfId="15" applyFont="1" applyFill="1" applyBorder="1" applyAlignment="1">
      <alignment horizontal="center" vertical="center" wrapText="1"/>
    </xf>
    <xf numFmtId="0" fontId="49" fillId="7" borderId="22" xfId="15" applyFont="1" applyFill="1" applyBorder="1" applyAlignment="1">
      <alignment horizontal="center" vertical="center" wrapText="1"/>
    </xf>
    <xf numFmtId="0" fontId="49" fillId="7" borderId="23" xfId="15" applyFont="1" applyFill="1" applyBorder="1" applyAlignment="1">
      <alignment horizontal="center" vertical="center" wrapText="1"/>
    </xf>
    <xf numFmtId="0" fontId="51" fillId="7" borderId="5" xfId="15" applyFont="1" applyFill="1" applyBorder="1" applyAlignment="1">
      <alignment horizontal="center" vertical="center" wrapText="1"/>
    </xf>
    <xf numFmtId="0" fontId="51" fillId="7" borderId="4" xfId="15" applyFont="1" applyFill="1" applyBorder="1" applyAlignment="1">
      <alignment horizontal="center" vertical="center" wrapText="1"/>
    </xf>
    <xf numFmtId="0" fontId="51" fillId="7" borderId="8" xfId="15" applyFont="1" applyFill="1" applyBorder="1" applyAlignment="1">
      <alignment horizontal="center" vertical="center" wrapText="1"/>
    </xf>
    <xf numFmtId="0" fontId="3" fillId="7" borderId="29" xfId="15" applyFont="1" applyFill="1" applyBorder="1" applyAlignment="1">
      <alignment horizontal="center" vertical="center"/>
    </xf>
    <xf numFmtId="0" fontId="3" fillId="7" borderId="13" xfId="15" applyFont="1" applyFill="1" applyBorder="1" applyAlignment="1">
      <alignment horizontal="center" vertical="center"/>
    </xf>
    <xf numFmtId="0" fontId="52" fillId="7" borderId="30" xfId="15" applyFont="1" applyFill="1" applyBorder="1" applyAlignment="1">
      <alignment horizontal="center" vertical="center" wrapText="1"/>
    </xf>
    <xf numFmtId="0" fontId="52" fillId="7" borderId="14" xfId="15" applyFont="1" applyFill="1" applyBorder="1" applyAlignment="1">
      <alignment horizontal="center" vertical="center" wrapText="1"/>
    </xf>
    <xf numFmtId="0" fontId="49" fillId="7" borderId="10" xfId="0" applyFont="1" applyFill="1" applyBorder="1" applyAlignment="1">
      <alignment horizontal="center" vertical="center" wrapText="1"/>
    </xf>
    <xf numFmtId="0" fontId="49" fillId="7" borderId="12" xfId="0" applyFont="1" applyFill="1" applyBorder="1" applyAlignment="1">
      <alignment horizontal="center" vertical="center" wrapText="1"/>
    </xf>
    <xf numFmtId="0" fontId="55" fillId="7" borderId="0" xfId="0" applyFont="1" applyFill="1" applyBorder="1" applyAlignment="1">
      <alignment horizontal="center" vertical="center" wrapText="1"/>
    </xf>
    <xf numFmtId="0" fontId="55" fillId="7" borderId="9" xfId="0" applyFont="1" applyFill="1" applyBorder="1" applyAlignment="1">
      <alignment horizontal="center" vertical="center" wrapText="1"/>
    </xf>
    <xf numFmtId="0" fontId="47" fillId="7" borderId="1" xfId="0" applyFont="1" applyFill="1" applyBorder="1" applyAlignment="1">
      <alignment horizontal="center" vertical="center"/>
    </xf>
    <xf numFmtId="0" fontId="49" fillId="7" borderId="1" xfId="0" applyFont="1" applyFill="1" applyBorder="1" applyAlignment="1">
      <alignment horizontal="center" vertical="center" wrapText="1"/>
    </xf>
    <xf numFmtId="0" fontId="49" fillId="7" borderId="1" xfId="0" applyFont="1" applyFill="1" applyBorder="1" applyAlignment="1">
      <alignment horizontal="center" vertical="center"/>
    </xf>
    <xf numFmtId="0" fontId="56" fillId="7" borderId="6" xfId="15" applyFont="1" applyFill="1" applyBorder="1" applyAlignment="1">
      <alignment horizontal="center" vertical="center"/>
    </xf>
    <xf numFmtId="0" fontId="56" fillId="7" borderId="16" xfId="15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0" fillId="4" borderId="1" xfId="0" applyFont="1" applyFill="1" applyBorder="1" applyAlignment="1">
      <alignment horizontal="center" vertical="center" wrapText="1"/>
    </xf>
    <xf numFmtId="0" fontId="12" fillId="4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 wrapText="1"/>
    </xf>
    <xf numFmtId="0" fontId="8" fillId="4" borderId="2" xfId="0" applyFont="1" applyFill="1" applyBorder="1" applyAlignment="1">
      <alignment horizontal="center" vertical="center" wrapText="1"/>
    </xf>
    <xf numFmtId="0" fontId="0" fillId="4" borderId="6" xfId="0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0" fontId="5" fillId="4" borderId="9" xfId="0" applyFont="1" applyFill="1" applyBorder="1" applyAlignment="1">
      <alignment horizontal="center" vertical="center"/>
    </xf>
    <xf numFmtId="0" fontId="5" fillId="4" borderId="16" xfId="0" applyFont="1" applyFill="1" applyBorder="1" applyAlignment="1">
      <alignment horizontal="center" vertical="center" wrapText="1"/>
    </xf>
    <xf numFmtId="0" fontId="8" fillId="4" borderId="7" xfId="0" applyFont="1" applyFill="1" applyBorder="1" applyAlignment="1">
      <alignment horizontal="center" vertical="center" wrapText="1"/>
    </xf>
    <xf numFmtId="0" fontId="8" fillId="4" borderId="18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7" fillId="5" borderId="14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left" vertical="center" wrapText="1"/>
    </xf>
    <xf numFmtId="0" fontId="7" fillId="5" borderId="14" xfId="0" applyFont="1" applyFill="1" applyBorder="1" applyAlignment="1">
      <alignment horizontal="center" vertical="center" wrapText="1"/>
    </xf>
    <xf numFmtId="0" fontId="5" fillId="4" borderId="0" xfId="0" applyFont="1" applyFill="1" applyBorder="1" applyAlignment="1">
      <alignment horizontal="center" vertical="center"/>
    </xf>
    <xf numFmtId="0" fontId="5" fillId="4" borderId="9" xfId="0" applyFont="1" applyFill="1" applyBorder="1" applyAlignment="1">
      <alignment horizontal="center" vertical="center" wrapText="1"/>
    </xf>
    <xf numFmtId="0" fontId="20" fillId="4" borderId="9" xfId="0" applyFont="1" applyFill="1" applyBorder="1" applyAlignment="1">
      <alignment horizontal="center" vertical="center" wrapText="1"/>
    </xf>
    <xf numFmtId="0" fontId="0" fillId="4" borderId="1" xfId="0" applyFont="1" applyFill="1" applyBorder="1" applyAlignment="1">
      <alignment horizontal="center" vertical="center"/>
    </xf>
    <xf numFmtId="0" fontId="8" fillId="4" borderId="16" xfId="0" applyFont="1" applyFill="1" applyBorder="1" applyAlignment="1">
      <alignment horizontal="center" vertical="center"/>
    </xf>
    <xf numFmtId="0" fontId="5" fillId="5" borderId="9" xfId="0" applyFont="1" applyFill="1" applyBorder="1" applyAlignment="1">
      <alignment horizontal="center" vertical="center"/>
    </xf>
    <xf numFmtId="0" fontId="8" fillId="5" borderId="9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 wrapText="1"/>
    </xf>
    <xf numFmtId="0" fontId="11" fillId="5" borderId="1" xfId="0" applyFont="1" applyFill="1" applyBorder="1" applyAlignment="1">
      <alignment horizontal="center" vertical="center"/>
    </xf>
  </cellXfs>
  <cellStyles count="146">
    <cellStyle name="Comma" xfId="1" builtinId="3"/>
    <cellStyle name="Explanatory Text" xfId="2" builtinId="53" customBuilti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Normal" xfId="0" builtinId="0"/>
    <cellStyle name="Normal 2" xfId="15"/>
    <cellStyle name="Percent" xfId="79" builtinId="5"/>
    <cellStyle name="TableHeading" xfId="36"/>
  </cellStyles>
  <dxfs count="34"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00B0F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00B0F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00B0F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00B0F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00B0F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00B0F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ill>
        <patternFill>
          <bgColor rgb="FFFF0000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Relationship Id="rId76" Type="http://schemas.openxmlformats.org/officeDocument/2006/relationships/sharedStrings" Target="sharedStrings.xml"/><Relationship Id="rId77" Type="http://schemas.openxmlformats.org/officeDocument/2006/relationships/calcChain" Target="calcChain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Relationship Id="rId2" Type="http://schemas.openxmlformats.org/officeDocument/2006/relationships/image" Target="../media/image6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 sz="1200"/>
              <a:t>Total</a:t>
            </a:r>
            <a:r>
              <a:rPr lang="en-IN" sz="1200" baseline="0"/>
              <a:t> cognizable </a:t>
            </a:r>
            <a:r>
              <a:rPr lang="en-IN" sz="1200"/>
              <a:t>Crime </a:t>
            </a:r>
            <a:r>
              <a:rPr lang="en-IN" sz="800" b="1" i="0" u="none" strike="noStrike" baseline="0"/>
              <a:t> </a:t>
            </a:r>
            <a:endParaRPr lang="en-IN" sz="800"/>
          </a:p>
        </c:rich>
      </c:tx>
      <c:layout>
        <c:manualLayout>
          <c:xMode val="edge"/>
          <c:yMode val="edge"/>
          <c:x val="0.285931363842678"/>
          <c:y val="0.0"/>
        </c:manualLayout>
      </c:layout>
      <c:overlay val="0"/>
    </c:title>
    <c:autoTitleDeleted val="0"/>
    <c:view3D>
      <c:rotX val="15"/>
      <c:rotY val="20"/>
      <c:rAngAx val="1"/>
    </c:view3D>
    <c:floor>
      <c:thickness val="0"/>
      <c:spPr>
        <a:blipFill dpi="0" rotWithShape="1">
          <a:blip xmlns:r="http://schemas.openxmlformats.org/officeDocument/2006/relationships" r:embed="rId1">
            <a:alphaModFix amt="30000"/>
          </a:blip>
          <a:srcRect/>
          <a:tile tx="0" ty="0" sx="100000" sy="100000" flip="xy" algn="r"/>
        </a:blipFill>
      </c:spPr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0440638350863"/>
          <c:y val="0.217395912883145"/>
          <c:w val="0.875365364075712"/>
          <c:h val="0.624957349081365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AN0!$B$7</c:f>
              <c:strCache>
                <c:ptCount val="1"/>
                <c:pt idx="0">
                  <c:v>#VALUE!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dLbls>
            <c:dLbl>
              <c:idx val="0"/>
              <c:layout>
                <c:manualLayout>
                  <c:x val="0.016025641025641"/>
                  <c:y val="-0.04730593958289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152177972945689"/>
                  <c:y val="-0.046156240084251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184231778719968"/>
                  <c:y val="-0.051377459984317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AN0!$C$6:$E$6</c:f>
              <c:strCache>
                <c:ptCount val="2"/>
                <c:pt idx="0">
                  <c:v>#VALUE!</c:v>
                </c:pt>
                <c:pt idx="1">
                  <c:v>#VALUE!</c:v>
                </c:pt>
              </c:strCache>
            </c:strRef>
          </c:cat>
          <c:val>
            <c:numRef>
              <c:f>AN0!$C$7:$E$7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2097509384"/>
        <c:axId val="2097501464"/>
        <c:axId val="0"/>
      </c:bar3DChart>
      <c:catAx>
        <c:axId val="2097509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7501464"/>
        <c:crosses val="autoZero"/>
        <c:auto val="1"/>
        <c:lblAlgn val="ctr"/>
        <c:lblOffset val="100"/>
        <c:noMultiLvlLbl val="0"/>
      </c:catAx>
      <c:valAx>
        <c:axId val="2097501464"/>
        <c:scaling>
          <c:orientation val="minMax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750938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103910410213502"/>
          <c:y val="0.0857142455407548"/>
          <c:w val="0.727435819291062"/>
          <c:h val="0.119541095078227"/>
        </c:manualLayout>
      </c:layout>
      <c:overlay val="0"/>
    </c:legend>
    <c:plotVisOnly val="1"/>
    <c:dispBlanksAs val="gap"/>
    <c:showDLblsOverMax val="0"/>
  </c:chart>
  <c:spPr>
    <a:noFill/>
    <a:ln>
      <a:noFill/>
    </a:ln>
    <a:effectLst>
      <a:innerShdw>
        <a:schemeClr val="bg1"/>
      </a:innerShdw>
    </a:effectLst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Murders</a:t>
            </a:r>
          </a:p>
          <a:p>
            <a:pPr>
              <a:defRPr/>
            </a:pPr>
            <a:r>
              <a:rPr lang="en-IN" sz="800" b="0" i="0" u="none" strike="noStrike" baseline="0">
                <a:effectLst/>
              </a:rPr>
              <a:t>(from 1st January to  31 st  March )</a:t>
            </a:r>
            <a:r>
              <a:rPr lang="en-IN" sz="800" b="1" i="0" u="none" strike="noStrike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360074321338636"/>
          <c:y val="0.0258272866300068"/>
        </c:manualLayout>
      </c:layout>
      <c:overlay val="0"/>
    </c:title>
    <c:autoTitleDeleted val="0"/>
    <c:view3D>
      <c:rotX val="15"/>
      <c:rotY val="20"/>
      <c:rAngAx val="1"/>
    </c:view3D>
    <c:floor>
      <c:thickness val="0"/>
      <c:spPr>
        <a:pattFill prst="lgConfetti">
          <a:fgClr>
            <a:schemeClr val="bg1">
              <a:lumMod val="75000"/>
            </a:schemeClr>
          </a:fgClr>
          <a:bgClr>
            <a:schemeClr val="bg1"/>
          </a:bgClr>
        </a:pattFill>
      </c:spPr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0756885105386168"/>
          <c:y val="0.291057759574399"/>
          <c:w val="0.921878264202776"/>
          <c:h val="0.527817716298442"/>
        </c:manualLayout>
      </c:layout>
      <c:bar3DChart>
        <c:barDir val="col"/>
        <c:grouping val="clustered"/>
        <c:varyColors val="0"/>
        <c:ser>
          <c:idx val="0"/>
          <c:order val="0"/>
          <c:tx>
            <c:v>(from 1st January to 31 st March)</c:v>
          </c:tx>
          <c:spPr>
            <a:solidFill>
              <a:schemeClr val="bg1">
                <a:lumMod val="85000"/>
              </a:schemeClr>
            </a:solidFill>
          </c:spPr>
          <c:invertIfNegative val="0"/>
          <c:dLbls>
            <c:dLbl>
              <c:idx val="0"/>
              <c:layout>
                <c:manualLayout>
                  <c:x val="0.0166665701536063"/>
                  <c:y val="-0.028643170415137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194444444444444"/>
                  <c:y val="-0.041666666666666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108179073964639"/>
                  <c:y val="-0.051654573260013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Lit>
              <c:formatCode>General</c:formatCode>
              <c:ptCount val="3"/>
              <c:pt idx="0">
                <c:v>2014.0</c:v>
              </c:pt>
              <c:pt idx="1">
                <c:v>2015.0</c:v>
              </c:pt>
              <c:pt idx="2">
                <c:v>2016.0</c:v>
              </c:pt>
            </c:numLit>
          </c:cat>
          <c:val>
            <c:numLit>
              <c:formatCode>General</c:formatCode>
              <c:ptCount val="3"/>
              <c:pt idx="0">
                <c:v>236.0</c:v>
              </c:pt>
              <c:pt idx="1">
                <c:v>245.0</c:v>
              </c:pt>
              <c:pt idx="2">
                <c:v>253.0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2097458136"/>
        <c:axId val="2097461112"/>
        <c:axId val="0"/>
      </c:bar3DChart>
      <c:catAx>
        <c:axId val="209745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7461112"/>
        <c:crosses val="autoZero"/>
        <c:auto val="1"/>
        <c:lblAlgn val="ctr"/>
        <c:lblOffset val="100"/>
        <c:noMultiLvlLbl val="0"/>
      </c:catAx>
      <c:valAx>
        <c:axId val="2097461112"/>
        <c:scaling>
          <c:orientation val="minMax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7458136"/>
        <c:crosses val="autoZero"/>
        <c:crossBetween val="between"/>
        <c:majorUnit val="200.0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sz="700"/>
            </a:pPr>
            <a:r>
              <a:rPr lang="en-US" sz="1200"/>
              <a:t>Dacoities</a:t>
            </a:r>
            <a:r>
              <a:rPr lang="en-IN" sz="700"/>
              <a:t> </a:t>
            </a:r>
            <a:endParaRPr lang="en-US" sz="700"/>
          </a:p>
        </c:rich>
      </c:tx>
      <c:layout>
        <c:manualLayout>
          <c:xMode val="edge"/>
          <c:yMode val="edge"/>
          <c:x val="0.389119605879375"/>
          <c:y val="0.00259848932996615"/>
        </c:manualLayout>
      </c:layout>
      <c:overlay val="0"/>
    </c:title>
    <c:autoTitleDeleted val="0"/>
    <c:view3D>
      <c:rotX val="15"/>
      <c:rotY val="20"/>
      <c:rAngAx val="1"/>
    </c:view3D>
    <c:floor>
      <c:thickness val="0"/>
      <c:spPr>
        <a:blipFill>
          <a:blip xmlns:r="http://schemas.openxmlformats.org/officeDocument/2006/relationships" r:embed="rId1"/>
          <a:tile tx="0" ty="0" sx="100000" sy="100000" flip="xy" algn="r"/>
        </a:blipFill>
      </c:spPr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0662947381057617"/>
          <c:y val="0.230690486133552"/>
          <c:w val="0.905985234174211"/>
          <c:h val="0.620524672377889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AN0!$B$17</c:f>
              <c:strCache>
                <c:ptCount val="1"/>
                <c:pt idx="0">
                  <c:v>#VALUE!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dLbls>
            <c:dLbl>
              <c:idx val="0"/>
              <c:layout>
                <c:manualLayout>
                  <c:x val="0.0209543719698793"/>
                  <c:y val="-0.039048223880759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205664429167624"/>
                  <c:y val="-0.038556248647568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164054602345013"/>
                  <c:y val="-0.015206863159992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AN0!$C$16:$E$16</c:f>
              <c:strCache>
                <c:ptCount val="2"/>
                <c:pt idx="0">
                  <c:v>#VALUE!</c:v>
                </c:pt>
                <c:pt idx="1">
                  <c:v>#VALUE!</c:v>
                </c:pt>
              </c:strCache>
            </c:strRef>
          </c:cat>
          <c:val>
            <c:numRef>
              <c:f>AN0!$C$17:$E$17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2129391096"/>
        <c:axId val="2129346808"/>
        <c:axId val="0"/>
      </c:bar3DChart>
      <c:catAx>
        <c:axId val="2129391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346808"/>
        <c:crosses val="autoZero"/>
        <c:auto val="1"/>
        <c:lblAlgn val="ctr"/>
        <c:lblOffset val="100"/>
        <c:noMultiLvlLbl val="0"/>
      </c:catAx>
      <c:valAx>
        <c:axId val="2129346808"/>
        <c:scaling>
          <c:orientation val="minMax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>
            <a:noFill/>
          </a:ln>
        </c:spPr>
        <c:crossAx val="212939109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159484025977115"/>
          <c:y val="0.0885218136724537"/>
          <c:w val="0.64175702357447"/>
          <c:h val="0.13266984453285"/>
        </c:manualLayout>
      </c:layout>
      <c:overlay val="0"/>
    </c:legend>
    <c:plotVisOnly val="1"/>
    <c:dispBlanksAs val="gap"/>
    <c:showDLblsOverMax val="0"/>
  </c:chart>
  <c:spPr>
    <a:noFill/>
    <a:ln w="0"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200"/>
              <a:t>Robberies </a:t>
            </a:r>
            <a:r>
              <a:rPr lang="en-US" sz="1400"/>
              <a:t> </a:t>
            </a:r>
          </a:p>
        </c:rich>
      </c:tx>
      <c:layout>
        <c:manualLayout>
          <c:xMode val="edge"/>
          <c:yMode val="edge"/>
          <c:x val="0.3286540212674"/>
          <c:y val="0.0"/>
        </c:manualLayout>
      </c:layout>
      <c:overlay val="0"/>
    </c:title>
    <c:autoTitleDeleted val="0"/>
    <c:view3D>
      <c:rotX val="10"/>
      <c:rotY val="15"/>
      <c:rAngAx val="1"/>
    </c:view3D>
    <c:floor>
      <c:thickness val="0"/>
      <c:spPr>
        <a:blipFill>
          <a:blip xmlns:r="http://schemas.openxmlformats.org/officeDocument/2006/relationships" r:embed="rId1"/>
          <a:tile tx="0" ty="0" sx="100000" sy="100000" flip="xy" algn="r"/>
        </a:blipFill>
      </c:spPr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0943251956519134"/>
          <c:y val="0.359512433827128"/>
          <c:w val="0.89489814737709"/>
          <c:h val="0.488313537079052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AN0!$B$21</c:f>
              <c:strCache>
                <c:ptCount val="1"/>
                <c:pt idx="0">
                  <c:v>#VALUE!</c:v>
                </c:pt>
              </c:strCache>
            </c:strRef>
          </c:tx>
          <c:spPr>
            <a:pattFill prst="wdUpDiag">
              <a:fgClr>
                <a:schemeClr val="bg2">
                  <a:lumMod val="25000"/>
                </a:schemeClr>
              </a:fgClr>
              <a:bgClr>
                <a:schemeClr val="bg1"/>
              </a:bgClr>
            </a:pattFill>
          </c:spPr>
          <c:invertIfNegative val="0"/>
          <c:dLbls>
            <c:dLbl>
              <c:idx val="0"/>
              <c:layout>
                <c:manualLayout>
                  <c:x val="0.00970873786407767"/>
                  <c:y val="-0.1075268817204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0325179012817567"/>
                  <c:y val="-0.02150537634408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194490737201539"/>
                  <c:y val="-0.1075268817204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AN0!$C$20:$E$20</c:f>
              <c:strCache>
                <c:ptCount val="2"/>
                <c:pt idx="0">
                  <c:v>#VALUE!</c:v>
                </c:pt>
                <c:pt idx="1">
                  <c:v>#VALUE!</c:v>
                </c:pt>
              </c:strCache>
            </c:strRef>
          </c:cat>
          <c:val>
            <c:numRef>
              <c:f>AN0!$C$21:$E$21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2129609096"/>
        <c:axId val="2129606840"/>
        <c:axId val="0"/>
      </c:bar3DChart>
      <c:catAx>
        <c:axId val="2129609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606840"/>
        <c:crosses val="autoZero"/>
        <c:auto val="1"/>
        <c:lblAlgn val="ctr"/>
        <c:lblOffset val="100"/>
        <c:noMultiLvlLbl val="0"/>
      </c:catAx>
      <c:valAx>
        <c:axId val="2129606840"/>
        <c:scaling>
          <c:orientation val="minMax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609096"/>
        <c:crosses val="autoZero"/>
        <c:crossBetween val="between"/>
        <c:majorUnit val="50.0"/>
      </c:valAx>
    </c:plotArea>
    <c:legend>
      <c:legendPos val="t"/>
      <c:layout>
        <c:manualLayout>
          <c:xMode val="edge"/>
          <c:yMode val="edge"/>
          <c:x val="0.120430007488257"/>
          <c:y val="0.12759800186267"/>
          <c:w val="0.707266786176224"/>
          <c:h val="0.143963536815963"/>
        </c:manualLayout>
      </c:layout>
      <c:overlay val="0"/>
    </c:legend>
    <c:plotVisOnly val="1"/>
    <c:dispBlanksAs val="gap"/>
    <c:showDLblsOverMax val="0"/>
  </c:chart>
  <c:spPr>
    <a:noFill/>
    <a:ln w="6350"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Burglaries</a:t>
            </a:r>
          </a:p>
        </c:rich>
      </c:tx>
      <c:layout>
        <c:manualLayout>
          <c:xMode val="edge"/>
          <c:yMode val="edge"/>
          <c:x val="0.415833333333333"/>
          <c:y val="0.0"/>
        </c:manualLayout>
      </c:layout>
      <c:overlay val="0"/>
    </c:title>
    <c:autoTitleDeleted val="0"/>
    <c:view3D>
      <c:rotX val="15"/>
      <c:rotY val="20"/>
      <c:rAngAx val="1"/>
    </c:view3D>
    <c:floor>
      <c:thickness val="0"/>
      <c:spPr>
        <a:blipFill dpi="0" rotWithShape="1">
          <a:blip xmlns:r="http://schemas.openxmlformats.org/officeDocument/2006/relationships" r:embed="rId1">
            <a:alphaModFix amt="65000"/>
          </a:blip>
          <a:srcRect/>
          <a:tile tx="0" ty="0" sx="100000" sy="100000" flip="xy" algn="r"/>
        </a:blipFill>
      </c:spPr>
    </c:floor>
    <c:sideWall>
      <c:thickness val="0"/>
      <c:spPr>
        <a:noFill/>
      </c:spPr>
    </c:sideWall>
    <c:backWall>
      <c:thickness val="0"/>
      <c:spPr>
        <a:noFill/>
      </c:spPr>
    </c:backWall>
    <c:plotArea>
      <c:layout>
        <c:manualLayout>
          <c:layoutTarget val="inner"/>
          <c:xMode val="edge"/>
          <c:yMode val="edge"/>
          <c:x val="0.112260749347591"/>
          <c:y val="0.344442703824326"/>
          <c:w val="0.881191025681946"/>
          <c:h val="0.481393961880419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AN0!$B$25</c:f>
              <c:strCache>
                <c:ptCount val="1"/>
                <c:pt idx="0">
                  <c:v>#VALUE!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dLbls>
            <c:dLbl>
              <c:idx val="0"/>
              <c:layout>
                <c:manualLayout>
                  <c:x val="0.0168776371308017"/>
                  <c:y val="-0.019291209288494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134850067964477"/>
                  <c:y val="-0.073074164158799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202023987507891"/>
                  <c:y val="-0.027904270586866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AN0!$C$24:$E$24</c:f>
              <c:strCache>
                <c:ptCount val="2"/>
                <c:pt idx="0">
                  <c:v>#VALUE!</c:v>
                </c:pt>
                <c:pt idx="1">
                  <c:v>#VALUE!</c:v>
                </c:pt>
              </c:strCache>
            </c:strRef>
          </c:cat>
          <c:val>
            <c:numRef>
              <c:f>AN0!$C$25:$E$25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2129540168"/>
        <c:axId val="2129543144"/>
        <c:axId val="0"/>
      </c:bar3DChart>
      <c:catAx>
        <c:axId val="2129540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543144"/>
        <c:crosses val="autoZero"/>
        <c:auto val="1"/>
        <c:lblAlgn val="ctr"/>
        <c:lblOffset val="100"/>
        <c:noMultiLvlLbl val="0"/>
      </c:catAx>
      <c:valAx>
        <c:axId val="2129543144"/>
        <c:scaling>
          <c:orientation val="minMax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540168"/>
        <c:crosses val="autoZero"/>
        <c:crossBetween val="between"/>
        <c:majorUnit val="500.0"/>
        <c:minorUnit val="100.0"/>
      </c:valAx>
    </c:plotArea>
    <c:legend>
      <c:legendPos val="t"/>
      <c:layout>
        <c:manualLayout>
          <c:xMode val="edge"/>
          <c:yMode val="edge"/>
          <c:x val="0.257168298988804"/>
          <c:y val="0.127422003284072"/>
          <c:w val="0.530539991401598"/>
          <c:h val="0.116008947157467"/>
        </c:manualLayout>
      </c:layout>
      <c:overlay val="0"/>
      <c:spPr>
        <a:noFill/>
      </c:spPr>
      <c:txPr>
        <a:bodyPr/>
        <a:lstStyle/>
        <a:p>
          <a:pPr>
            <a:defRPr sz="1000" kern="1400" baseline="0">
              <a:solidFill>
                <a:sysClr val="windowText" lastClr="000000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IN" sz="1200"/>
              <a:t>Riotings</a:t>
            </a:r>
          </a:p>
        </c:rich>
      </c:tx>
      <c:layout>
        <c:manualLayout>
          <c:xMode val="edge"/>
          <c:yMode val="edge"/>
          <c:x val="0.42721914636627"/>
          <c:y val="0.0"/>
        </c:manualLayout>
      </c:layout>
      <c:overlay val="0"/>
    </c:title>
    <c:autoTitleDeleted val="0"/>
    <c:view3D>
      <c:rotX val="15"/>
      <c:rotY val="20"/>
      <c:rAngAx val="1"/>
    </c:view3D>
    <c:floor>
      <c:thickness val="0"/>
      <c:spPr>
        <a:solidFill>
          <a:schemeClr val="accent4">
            <a:lumMod val="60000"/>
            <a:lumOff val="40000"/>
            <a:alpha val="50000"/>
          </a:schemeClr>
        </a:solidFill>
      </c:spPr>
    </c:floor>
    <c:sideWall>
      <c:thickness val="0"/>
      <c:spPr>
        <a:noFill/>
      </c:spPr>
    </c:sideWall>
    <c:backWall>
      <c:thickness val="0"/>
      <c:spPr>
        <a:noFill/>
      </c:spPr>
    </c:backWall>
    <c:plotArea>
      <c:layout>
        <c:manualLayout>
          <c:layoutTarget val="inner"/>
          <c:xMode val="edge"/>
          <c:yMode val="edge"/>
          <c:x val="0.0937252407149877"/>
          <c:y val="0.309473913239288"/>
          <c:w val="0.877405551954754"/>
          <c:h val="0.532551497686486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AN0!$B$29</c:f>
              <c:strCache>
                <c:ptCount val="1"/>
                <c:pt idx="0">
                  <c:v>#VALUE!</c:v>
                </c:pt>
              </c:strCache>
            </c:strRef>
          </c:tx>
          <c:spPr>
            <a:solidFill>
              <a:srgbClr val="D7F9A1"/>
            </a:solidFill>
          </c:spPr>
          <c:invertIfNegative val="0"/>
          <c:dLbls>
            <c:dLbl>
              <c:idx val="0"/>
              <c:layout>
                <c:manualLayout>
                  <c:x val="0.00863784004972522"/>
                  <c:y val="-0.077367847993508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13888743940588"/>
                  <c:y val="-0.039547428165752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194444444444444"/>
                  <c:y val="-0.083333333333333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AN0!$C$28:$E$28</c:f>
              <c:strCache>
                <c:ptCount val="2"/>
                <c:pt idx="0">
                  <c:v>#VALUE!</c:v>
                </c:pt>
                <c:pt idx="1">
                  <c:v>#VALUE!</c:v>
                </c:pt>
              </c:strCache>
            </c:strRef>
          </c:cat>
          <c:val>
            <c:numRef>
              <c:f>AN0!$C$29:$E$29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2129520872"/>
        <c:axId val="2129523848"/>
        <c:axId val="0"/>
      </c:bar3DChart>
      <c:catAx>
        <c:axId val="2129520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523848"/>
        <c:crosses val="autoZero"/>
        <c:auto val="1"/>
        <c:lblAlgn val="ctr"/>
        <c:lblOffset val="100"/>
        <c:noMultiLvlLbl val="0"/>
      </c:catAx>
      <c:valAx>
        <c:axId val="2129523848"/>
        <c:scaling>
          <c:orientation val="minMax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52087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246608750624797"/>
          <c:y val="0.130923173635544"/>
          <c:w val="0.528540418946881"/>
          <c:h val="0.119196521326959"/>
        </c:manualLayout>
      </c:layout>
      <c:overlay val="0"/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Kidnaping/Abduction </a:t>
            </a:r>
          </a:p>
        </c:rich>
      </c:tx>
      <c:layout>
        <c:manualLayout>
          <c:xMode val="edge"/>
          <c:yMode val="edge"/>
          <c:x val="0.305513779527559"/>
          <c:y val="0.0138888888888889"/>
        </c:manualLayout>
      </c:layout>
      <c:overlay val="0"/>
    </c:title>
    <c:autoTitleDeleted val="0"/>
    <c:view3D>
      <c:rotX val="15"/>
      <c:rotY val="20"/>
      <c:rAngAx val="1"/>
    </c:view3D>
    <c:floor>
      <c:thickness val="0"/>
      <c:spPr>
        <a:blipFill dpi="0" rotWithShape="1">
          <a:blip xmlns:r="http://schemas.openxmlformats.org/officeDocument/2006/relationships" r:embed="rId1">
            <a:alphaModFix amt="48000"/>
          </a:blip>
          <a:srcRect/>
          <a:tile tx="0" ty="0" sx="100000" sy="100000" flip="xy" algn="r"/>
        </a:blipFill>
      </c:spPr>
    </c:floor>
    <c:sideWall>
      <c:thickness val="0"/>
      <c:spPr>
        <a:noFill/>
      </c:spPr>
    </c:sideWall>
    <c:backWall>
      <c:thickness val="0"/>
      <c:spPr>
        <a:noFill/>
      </c:spPr>
    </c:backWall>
    <c:plotArea>
      <c:layout>
        <c:manualLayout>
          <c:layoutTarget val="inner"/>
          <c:xMode val="edge"/>
          <c:yMode val="edge"/>
          <c:x val="0.0860718112789832"/>
          <c:y val="0.255452759032076"/>
          <c:w val="0.91222445829507"/>
          <c:h val="0.601193304255995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AN0!$B$33</c:f>
              <c:strCache>
                <c:ptCount val="1"/>
                <c:pt idx="0">
                  <c:v>#VALUE!</c:v>
                </c:pt>
              </c:strCache>
            </c:strRef>
          </c:tx>
          <c:spPr>
            <a:blipFill>
              <a:blip xmlns:r="http://schemas.openxmlformats.org/officeDocument/2006/relationships" r:embed="rId2"/>
              <a:tile tx="0" ty="0" sx="100000" sy="100000" flip="xy" algn="r"/>
            </a:blipFill>
          </c:spPr>
          <c:invertIfNegative val="0"/>
          <c:dLbls>
            <c:dLbl>
              <c:idx val="0"/>
              <c:layout>
                <c:manualLayout>
                  <c:x val="0.0228769790872915"/>
                  <c:y val="-0.027020758697869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254063031202985"/>
                  <c:y val="-0.010549917474099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166666015383313"/>
                  <c:y val="-0.023619520696775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AN0!$C$32:$E$32</c:f>
              <c:strCache>
                <c:ptCount val="2"/>
                <c:pt idx="0">
                  <c:v>#VALUE!</c:v>
                </c:pt>
                <c:pt idx="1">
                  <c:v>#VALUE!</c:v>
                </c:pt>
              </c:strCache>
            </c:strRef>
          </c:cat>
          <c:val>
            <c:numRef>
              <c:f>AN0!$C$33:$E$33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2129487784"/>
        <c:axId val="2129490760"/>
        <c:axId val="0"/>
      </c:bar3DChart>
      <c:catAx>
        <c:axId val="2129487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490760"/>
        <c:crosses val="autoZero"/>
        <c:auto val="1"/>
        <c:lblAlgn val="ctr"/>
        <c:lblOffset val="100"/>
        <c:noMultiLvlLbl val="0"/>
      </c:catAx>
      <c:valAx>
        <c:axId val="2129490760"/>
        <c:scaling>
          <c:orientation val="minMax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48778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216242109254757"/>
          <c:y val="0.128735573927245"/>
          <c:w val="0.604342753897972"/>
          <c:h val="0.101507782827503"/>
        </c:manualLayout>
      </c:layout>
      <c:overlay val="0"/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IN" sz="1200"/>
              <a:t>Rape cases</a:t>
            </a:r>
          </a:p>
        </c:rich>
      </c:tx>
      <c:layout>
        <c:manualLayout>
          <c:xMode val="edge"/>
          <c:yMode val="edge"/>
          <c:x val="0.396541557305337"/>
          <c:y val="0.0"/>
        </c:manualLayout>
      </c:layout>
      <c:overlay val="0"/>
    </c:title>
    <c:autoTitleDeleted val="0"/>
    <c:view3D>
      <c:rotX val="15"/>
      <c:rotY val="20"/>
      <c:rAngAx val="1"/>
    </c:view3D>
    <c:floor>
      <c:thickness val="0"/>
      <c:spPr>
        <a:blipFill>
          <a:blip xmlns:r="http://schemas.openxmlformats.org/officeDocument/2006/relationships" r:embed="rId1">
            <a:alphaModFix amt="50000"/>
          </a:blip>
          <a:tile tx="0" ty="0" sx="100000" sy="100000" flip="xy" algn="r"/>
        </a:blipFill>
      </c:spPr>
    </c:floor>
    <c:sideWall>
      <c:thickness val="0"/>
      <c:spPr>
        <a:noFill/>
      </c:spPr>
    </c:sideWall>
    <c:backWall>
      <c:thickness val="0"/>
      <c:spPr>
        <a:noFill/>
      </c:spPr>
    </c:backWall>
    <c:plotArea>
      <c:layout>
        <c:manualLayout>
          <c:layoutTarget val="inner"/>
          <c:xMode val="edge"/>
          <c:yMode val="edge"/>
          <c:x val="0.0860717410323709"/>
          <c:y val="0.308483887430738"/>
          <c:w val="0.906262248468941"/>
          <c:h val="0.575536235053952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AN0!$B$37</c:f>
              <c:strCache>
                <c:ptCount val="1"/>
                <c:pt idx="0">
                  <c:v>#VALUE!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dLbls>
            <c:dLbl>
              <c:idx val="0"/>
              <c:layout>
                <c:manualLayout>
                  <c:x val="0.0116173409358313"/>
                  <c:y val="-0.067618323397299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"/>
                  <c:y val="-0.10648148148148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0277777777777778"/>
                  <c:y val="-0.032407407407407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AN0!$C$36:$E$36</c:f>
              <c:strCache>
                <c:ptCount val="2"/>
                <c:pt idx="0">
                  <c:v>#VALUE!</c:v>
                </c:pt>
                <c:pt idx="1">
                  <c:v>#VALUE!</c:v>
                </c:pt>
              </c:strCache>
            </c:strRef>
          </c:cat>
          <c:val>
            <c:numRef>
              <c:f>AN0!$C$37:$E$37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2129449000"/>
        <c:axId val="2129442872"/>
        <c:axId val="0"/>
      </c:bar3DChart>
      <c:catAx>
        <c:axId val="2129449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442872"/>
        <c:crosses val="autoZero"/>
        <c:auto val="1"/>
        <c:lblAlgn val="ctr"/>
        <c:lblOffset val="100"/>
        <c:noMultiLvlLbl val="0"/>
      </c:catAx>
      <c:valAx>
        <c:axId val="2129442872"/>
        <c:scaling>
          <c:orientation val="minMax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44900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14084114817213"/>
          <c:y val="0.134374529380934"/>
          <c:w val="0.55813801399825"/>
          <c:h val="0.0613367599883348"/>
        </c:manualLayout>
      </c:layout>
      <c:overlay val="0"/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IN" sz="1400"/>
              <a:t>Cheatings</a:t>
            </a:r>
          </a:p>
        </c:rich>
      </c:tx>
      <c:layout>
        <c:manualLayout>
          <c:xMode val="edge"/>
          <c:yMode val="edge"/>
          <c:x val="0.389419941660967"/>
          <c:y val="0.0"/>
        </c:manualLayout>
      </c:layout>
      <c:overlay val="0"/>
    </c:title>
    <c:autoTitleDeleted val="0"/>
    <c:view3D>
      <c:rotX val="15"/>
      <c:rotY val="20"/>
      <c:rAngAx val="1"/>
    </c:view3D>
    <c:floor>
      <c:thickness val="0"/>
      <c:spPr>
        <a:blipFill dpi="0" rotWithShape="1">
          <a:blip xmlns:r="http://schemas.openxmlformats.org/officeDocument/2006/relationships" r:embed="rId1">
            <a:alphaModFix amt="50000"/>
          </a:blip>
          <a:srcRect/>
          <a:tile tx="0" ty="0" sx="100000" sy="100000" flip="xy" algn="r"/>
        </a:blipFill>
      </c:spPr>
    </c:floor>
    <c:sideWall>
      <c:thickness val="0"/>
      <c:spPr>
        <a:noFill/>
      </c:spPr>
    </c:sideWall>
    <c:backWall>
      <c:thickness val="0"/>
      <c:spPr>
        <a:noFill/>
      </c:spPr>
    </c:backWall>
    <c:plotArea>
      <c:layout>
        <c:manualLayout>
          <c:layoutTarget val="inner"/>
          <c:xMode val="edge"/>
          <c:yMode val="edge"/>
          <c:x val="0.0721828521434821"/>
          <c:y val="0.231840551181102"/>
          <c:w val="0.927817147856518"/>
          <c:h val="0.652179571303587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AN0!$B$41</c:f>
              <c:strCache>
                <c:ptCount val="1"/>
                <c:pt idx="0">
                  <c:v>#VALUE!</c:v>
                </c:pt>
              </c:strCache>
            </c:strRef>
          </c:tx>
          <c:spPr>
            <a:solidFill>
              <a:srgbClr val="FFFFCC"/>
            </a:solidFill>
          </c:spPr>
          <c:invertIfNegative val="0"/>
          <c:dLbls>
            <c:dLbl>
              <c:idx val="0"/>
              <c:layout>
                <c:manualLayout>
                  <c:x val="0.0180009053236137"/>
                  <c:y val="-0.060649874905987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196077217263004"/>
                  <c:y val="-0.033301240188578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0980392156862745"/>
                  <c:y val="-0.02570281774728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AN0!$C$40:$E$40</c:f>
              <c:strCache>
                <c:ptCount val="2"/>
                <c:pt idx="0">
                  <c:v>#VALUE!</c:v>
                </c:pt>
                <c:pt idx="1">
                  <c:v>#VALUE!</c:v>
                </c:pt>
              </c:strCache>
            </c:strRef>
          </c:cat>
          <c:val>
            <c:numRef>
              <c:f>AN0!$C$41:$E$41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2129400920"/>
        <c:axId val="2129403896"/>
        <c:axId val="0"/>
      </c:bar3DChart>
      <c:catAx>
        <c:axId val="2129400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403896"/>
        <c:crosses val="autoZero"/>
        <c:auto val="1"/>
        <c:lblAlgn val="ctr"/>
        <c:lblOffset val="100"/>
        <c:noMultiLvlLbl val="0"/>
      </c:catAx>
      <c:valAx>
        <c:axId val="2129403896"/>
        <c:scaling>
          <c:orientation val="minMax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4009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47421388502908"/>
          <c:y val="0.12545588576383"/>
          <c:w val="0.70159821934023"/>
          <c:h val="0.0870358202648773"/>
        </c:manualLayout>
      </c:layout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IN" sz="1200"/>
              <a:t>Counterfeit Currency</a:t>
            </a:r>
          </a:p>
        </c:rich>
      </c:tx>
      <c:layout>
        <c:manualLayout>
          <c:xMode val="edge"/>
          <c:yMode val="edge"/>
          <c:x val="0.317975608789057"/>
          <c:y val="0.0"/>
        </c:manualLayout>
      </c:layout>
      <c:overlay val="0"/>
    </c:title>
    <c:autoTitleDeleted val="0"/>
    <c:view3D>
      <c:rotX val="15"/>
      <c:rotY val="20"/>
      <c:rAngAx val="1"/>
    </c:view3D>
    <c:floor>
      <c:thickness val="0"/>
      <c:spPr>
        <a:solidFill>
          <a:schemeClr val="accent2">
            <a:lumMod val="75000"/>
            <a:alpha val="60000"/>
          </a:schemeClr>
        </a:solidFill>
      </c:spPr>
    </c:floor>
    <c:sideWall>
      <c:thickness val="0"/>
      <c:spPr>
        <a:noFill/>
      </c:spPr>
    </c:sideWall>
    <c:backWall>
      <c:thickness val="0"/>
      <c:spPr>
        <a:noFill/>
      </c:spPr>
    </c:backWall>
    <c:plotArea>
      <c:layout>
        <c:manualLayout>
          <c:layoutTarget val="inner"/>
          <c:xMode val="edge"/>
          <c:yMode val="edge"/>
          <c:x val="0.0930857392825897"/>
          <c:y val="0.287396106736658"/>
          <c:w val="0.895512029746281"/>
          <c:h val="0.596624015748032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AN0!$B$45</c:f>
              <c:strCache>
                <c:ptCount val="1"/>
                <c:pt idx="0">
                  <c:v>#VALUE!</c:v>
                </c:pt>
              </c:strCache>
            </c:strRef>
          </c:tx>
          <c:spPr>
            <a:solidFill>
              <a:srgbClr val="E5E5FF"/>
            </a:solidFill>
          </c:spPr>
          <c:invertIfNegative val="0"/>
          <c:dLbls>
            <c:dLbl>
              <c:idx val="0"/>
              <c:layout>
                <c:manualLayout>
                  <c:x val="0.0304010230004699"/>
                  <c:y val="-0.052679731612660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26120780070539"/>
                  <c:y val="-0.03627086498910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288988762261404"/>
                  <c:y val="-0.039249649597175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AN0!$C$44:$E$44</c:f>
              <c:strCache>
                <c:ptCount val="2"/>
                <c:pt idx="0">
                  <c:v>#VALUE!</c:v>
                </c:pt>
                <c:pt idx="1">
                  <c:v>#VALUE!</c:v>
                </c:pt>
              </c:strCache>
            </c:strRef>
          </c:cat>
          <c:val>
            <c:numRef>
              <c:f>AN0!$C$45:$E$45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2129349208"/>
        <c:axId val="2129347240"/>
        <c:axId val="0"/>
      </c:bar3DChart>
      <c:catAx>
        <c:axId val="2129349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347240"/>
        <c:crosses val="autoZero"/>
        <c:auto val="1"/>
        <c:lblAlgn val="ctr"/>
        <c:lblOffset val="100"/>
        <c:noMultiLvlLbl val="0"/>
      </c:catAx>
      <c:valAx>
        <c:axId val="2129347240"/>
        <c:scaling>
          <c:orientation val="minMax"/>
          <c:min val="0.0"/>
        </c:scaling>
        <c:delete val="0"/>
        <c:axPos val="l"/>
        <c:majorGridlines>
          <c:spPr>
            <a:ln>
              <a:solidFill>
                <a:schemeClr val="tx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129349208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0.0580422134733158"/>
          <c:y val="0.136132254301546"/>
          <c:w val="0.878068897637795"/>
          <c:h val="0.0563232720909886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IN" sz="1200"/>
              <a:t>Crime against Women</a:t>
            </a:r>
          </a:p>
        </c:rich>
      </c:tx>
      <c:layout>
        <c:manualLayout>
          <c:xMode val="edge"/>
          <c:yMode val="edge"/>
          <c:x val="0.305937746657588"/>
          <c:y val="0.0"/>
        </c:manualLayout>
      </c:layout>
      <c:overlay val="0"/>
    </c:title>
    <c:autoTitleDeleted val="0"/>
    <c:view3D>
      <c:rotX val="15"/>
      <c:rotY val="20"/>
      <c:rAngAx val="1"/>
    </c:view3D>
    <c:floor>
      <c:thickness val="0"/>
      <c:spPr>
        <a:pattFill prst="solidDmnd">
          <a:fgClr>
            <a:schemeClr val="bg1">
              <a:lumMod val="95000"/>
            </a:schemeClr>
          </a:fgClr>
          <a:bgClr>
            <a:srgbClr val="C00000"/>
          </a:bgClr>
        </a:pattFill>
      </c:spPr>
    </c:floor>
    <c:sideWall>
      <c:thickness val="0"/>
      <c:spPr>
        <a:noFill/>
      </c:spPr>
    </c:sideWall>
    <c:backWall>
      <c:thickness val="0"/>
      <c:spPr>
        <a:noFill/>
      </c:spPr>
    </c:backWall>
    <c:plotArea>
      <c:layout>
        <c:manualLayout>
          <c:layoutTarget val="inner"/>
          <c:xMode val="edge"/>
          <c:yMode val="edge"/>
          <c:x val="0.0791968503937008"/>
          <c:y val="0.28449730777213"/>
          <c:w val="0.913802084623732"/>
          <c:h val="0.560514112970714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AN0!$B$49</c:f>
              <c:strCache>
                <c:ptCount val="1"/>
                <c:pt idx="0">
                  <c:v>#VALUE!</c:v>
                </c:pt>
              </c:strCache>
            </c:strRef>
          </c:tx>
          <c:spPr>
            <a:blipFill>
              <a:blip xmlns:r="http://schemas.openxmlformats.org/officeDocument/2006/relationships" r:embed="rId1"/>
              <a:tile tx="0" ty="0" sx="100000" sy="100000" flip="none" algn="tl"/>
            </a:blipFill>
          </c:spPr>
          <c:invertIfNegative val="0"/>
          <c:dLbls>
            <c:dLbl>
              <c:idx val="0"/>
              <c:layout>
                <c:manualLayout>
                  <c:x val="0.0157325418336958"/>
                  <c:y val="-0.030917864987526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11799406375272"/>
                  <c:y val="-0.0077294662468815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"/>
                  <c:y val="-0.023188398740644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AN0!$C$48:$E$48</c:f>
              <c:strCache>
                <c:ptCount val="2"/>
                <c:pt idx="0">
                  <c:v>#VALUE!</c:v>
                </c:pt>
                <c:pt idx="1">
                  <c:v>#VALUE!</c:v>
                </c:pt>
              </c:strCache>
            </c:strRef>
          </c:cat>
          <c:val>
            <c:numRef>
              <c:f>AN0!$C$49:$E$49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2129344792"/>
        <c:axId val="2129308136"/>
        <c:axId val="0"/>
      </c:bar3DChart>
      <c:catAx>
        <c:axId val="2129344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308136"/>
        <c:crosses val="autoZero"/>
        <c:auto val="1"/>
        <c:lblAlgn val="ctr"/>
        <c:lblOffset val="100"/>
        <c:noMultiLvlLbl val="0"/>
      </c:catAx>
      <c:valAx>
        <c:axId val="2129308136"/>
        <c:scaling>
          <c:orientation val="minMax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344792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0.108812486804061"/>
          <c:y val="0.134450664515747"/>
          <c:w val="0.752162295415017"/>
          <c:h val="0.0567071303587052"/>
        </c:manualLayout>
      </c:layout>
      <c:overlay val="0"/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IN" sz="1200"/>
              <a:t>Crime against SCs/STs</a:t>
            </a:r>
          </a:p>
        </c:rich>
      </c:tx>
      <c:layout>
        <c:manualLayout>
          <c:xMode val="edge"/>
          <c:yMode val="edge"/>
          <c:x val="0.287989501312336"/>
          <c:y val="0.0"/>
        </c:manualLayout>
      </c:layout>
      <c:overlay val="0"/>
    </c:title>
    <c:autoTitleDeleted val="0"/>
    <c:view3D>
      <c:rotX val="15"/>
      <c:rotY val="20"/>
      <c:rAngAx val="1"/>
    </c:view3D>
    <c:floor>
      <c:thickness val="0"/>
      <c:spPr>
        <a:pattFill prst="solidDmnd">
          <a:fgClr>
            <a:srgbClr val="C00000"/>
          </a:fgClr>
          <a:bgClr>
            <a:schemeClr val="bg1">
              <a:lumMod val="95000"/>
            </a:schemeClr>
          </a:bgClr>
        </a:pattFill>
      </c:spPr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0930857392825897"/>
          <c:y val="0.207187591134442"/>
          <c:w val="0.893692694663167"/>
          <c:h val="0.676832531350248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AN0!$B$53</c:f>
              <c:strCache>
                <c:ptCount val="1"/>
                <c:pt idx="0">
                  <c:v>#VALUE!</c:v>
                </c:pt>
              </c:strCache>
            </c:strRef>
          </c:tx>
          <c:spPr>
            <a:solidFill>
              <a:srgbClr val="94CCB3"/>
            </a:solidFill>
          </c:spPr>
          <c:invertIfNegative val="0"/>
          <c:dLbls>
            <c:dLbl>
              <c:idx val="0"/>
              <c:layout>
                <c:manualLayout>
                  <c:x val="0.0183908045977011"/>
                  <c:y val="-0.05240177074890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213997849811108"/>
                  <c:y val="-0.075691446637300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0919540229885057"/>
                  <c:y val="-0.046579351776800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AN0!$C$52:$E$52</c:f>
              <c:strCache>
                <c:ptCount val="2"/>
                <c:pt idx="0">
                  <c:v>#VALUE!</c:v>
                </c:pt>
                <c:pt idx="1">
                  <c:v>#VALUE!</c:v>
                </c:pt>
              </c:strCache>
            </c:strRef>
          </c:cat>
          <c:val>
            <c:numRef>
              <c:f>AN0!$C$53:$E$53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2129259432"/>
        <c:axId val="2129254552"/>
        <c:axId val="0"/>
      </c:bar3DChart>
      <c:catAx>
        <c:axId val="212925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254552"/>
        <c:crosses val="autoZero"/>
        <c:auto val="1"/>
        <c:lblAlgn val="ctr"/>
        <c:lblOffset val="100"/>
        <c:noMultiLvlLbl val="0"/>
      </c:catAx>
      <c:valAx>
        <c:axId val="2129254552"/>
        <c:scaling>
          <c:orientation val="minMax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2594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23213631476843"/>
          <c:y val="0.109916885389326"/>
          <c:w val="0.449431281044103"/>
          <c:h val="0.0563232720909886"/>
        </c:manualLayout>
      </c:layout>
      <c:overlay val="0"/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20"/>
      <c:rotY val="35"/>
      <c:depthPercent val="90"/>
      <c:rAngAx val="1"/>
    </c:view3D>
    <c:floor>
      <c:thickness val="0"/>
      <c:spPr>
        <a:pattFill prst="lgGrid">
          <a:fgClr>
            <a:schemeClr val="accent2">
              <a:lumMod val="75000"/>
            </a:schemeClr>
          </a:fgClr>
          <a:bgClr>
            <a:schemeClr val="bg1"/>
          </a:bgClr>
        </a:pattFill>
      </c:spPr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00833333333333333"/>
          <c:y val="0.194328885972587"/>
          <c:w val="0.990931977252843"/>
          <c:h val="0.591519757946923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AN0!$B$57</c:f>
              <c:strCache>
                <c:ptCount val="1"/>
                <c:pt idx="0">
                  <c:v>#VALUE!</c:v>
                </c:pt>
              </c:strCache>
            </c:strRef>
          </c:tx>
          <c:spPr>
            <a:pattFill prst="diagBrick">
              <a:fgClr>
                <a:schemeClr val="tx1"/>
              </a:fgClr>
              <a:bgClr>
                <a:schemeClr val="bg1"/>
              </a:bgClr>
            </a:pattFill>
          </c:spPr>
          <c:invertIfNegative val="0"/>
          <c:dLbls>
            <c:dLbl>
              <c:idx val="0"/>
              <c:layout>
                <c:manualLayout>
                  <c:x val="0.0333333333333333"/>
                  <c:y val="-0.046296296296296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277775590551181"/>
                  <c:y val="-0.03703703703703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25"/>
                  <c:y val="-0.032407407407407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 rot="-5400000" vert="horz"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AN0!$C$56:$E$56</c:f>
              <c:strCache>
                <c:ptCount val="3"/>
                <c:pt idx="0">
                  <c:v>No. of Accidents</c:v>
                </c:pt>
                <c:pt idx="1">
                  <c:v>No. of deaths</c:v>
                </c:pt>
                <c:pt idx="2">
                  <c:v>No. of  injured</c:v>
                </c:pt>
              </c:strCache>
            </c:strRef>
          </c:cat>
          <c:val>
            <c:numRef>
              <c:f>AN0!$C$57:$E$57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"/>
          <c:order val="1"/>
          <c:tx>
            <c:strRef>
              <c:f>AN0!$B$58</c:f>
              <c:strCache>
                <c:ptCount val="1"/>
                <c:pt idx="0">
                  <c:v>#VALUE!</c:v>
                </c:pt>
              </c:strCache>
            </c:strRef>
          </c:tx>
          <c:spPr>
            <a:pattFill prst="horzBrick">
              <a:fgClr>
                <a:schemeClr val="tx1"/>
              </a:fgClr>
              <a:bgClr>
                <a:schemeClr val="bg1"/>
              </a:bgClr>
            </a:pattFill>
            <a:ln>
              <a:noFill/>
            </a:ln>
          </c:spPr>
          <c:invertIfNegative val="0"/>
          <c:dLbls>
            <c:dLbl>
              <c:idx val="0"/>
              <c:layout>
                <c:manualLayout>
                  <c:x val="0.0191773333333333"/>
                  <c:y val="-0.03703703703703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164888888888889"/>
                  <c:y val="-0.032407407407407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22222"/>
                  <c:y val="-0.031527777777777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 rot="-5400000" vert="horz"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AN0!$C$56:$E$56</c:f>
              <c:strCache>
                <c:ptCount val="3"/>
                <c:pt idx="0">
                  <c:v>No. of Accidents</c:v>
                </c:pt>
                <c:pt idx="1">
                  <c:v>No. of deaths</c:v>
                </c:pt>
                <c:pt idx="2">
                  <c:v>No. of  injured</c:v>
                </c:pt>
              </c:strCache>
            </c:strRef>
          </c:cat>
          <c:val>
            <c:numRef>
              <c:f>AN0!$C$58:$E$58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2"/>
          <c:order val="2"/>
          <c:tx>
            <c:strRef>
              <c:f>AN0!$B$59</c:f>
              <c:strCache>
                <c:ptCount val="1"/>
              </c:strCache>
            </c:strRef>
          </c:tx>
          <c:spPr>
            <a:pattFill prst="wdDnDiag">
              <a:fgClr>
                <a:schemeClr val="tx1"/>
              </a:fgClr>
              <a:bgClr>
                <a:schemeClr val="bg1"/>
              </a:bgClr>
            </a:pattFill>
          </c:spPr>
          <c:invertIfNegative val="0"/>
          <c:dLbls>
            <c:dLbl>
              <c:idx val="0"/>
              <c:layout>
                <c:manualLayout>
                  <c:x val="0.0220444444444444"/>
                  <c:y val="-0.03703703703703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165333333333333"/>
                  <c:y val="-0.03703703703703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164442222222222"/>
                  <c:y val="-0.023148148148148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 rot="-5400000" vert="horz"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AN0!$C$56:$E$56</c:f>
              <c:strCache>
                <c:ptCount val="3"/>
                <c:pt idx="0">
                  <c:v>No. of Accidents</c:v>
                </c:pt>
                <c:pt idx="1">
                  <c:v>No. of deaths</c:v>
                </c:pt>
                <c:pt idx="2">
                  <c:v>No. of  injured</c:v>
                </c:pt>
              </c:strCache>
            </c:strRef>
          </c:cat>
          <c:val>
            <c:numRef>
              <c:f>AN0!$C$59:$E$59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9"/>
        <c:gapDepth val="109"/>
        <c:shape val="cylinder"/>
        <c:axId val="2129192280"/>
        <c:axId val="2129195368"/>
        <c:axId val="0"/>
      </c:bar3DChart>
      <c:catAx>
        <c:axId val="2129192280"/>
        <c:scaling>
          <c:orientation val="minMax"/>
        </c:scaling>
        <c:delete val="0"/>
        <c:axPos val="b"/>
        <c:majorTickMark val="none"/>
        <c:minorTickMark val="none"/>
        <c:tickLblPos val="nextTo"/>
        <c:txPr>
          <a:bodyPr/>
          <a:lstStyle/>
          <a:p>
            <a:pPr>
              <a:defRPr sz="1000" b="1"/>
            </a:pPr>
            <a:endParaRPr lang="en-US"/>
          </a:p>
        </c:txPr>
        <c:crossAx val="2129195368"/>
        <c:crosses val="autoZero"/>
        <c:auto val="1"/>
        <c:lblAlgn val="ctr"/>
        <c:lblOffset val="100"/>
        <c:tickMarkSkip val="2"/>
        <c:noMultiLvlLbl val="0"/>
      </c:catAx>
      <c:valAx>
        <c:axId val="21291953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2129192280"/>
        <c:crossesAt val="1.0"/>
        <c:crossBetween val="between"/>
      </c:valAx>
    </c:plotArea>
    <c:legend>
      <c:legendPos val="r"/>
      <c:layout>
        <c:manualLayout>
          <c:xMode val="edge"/>
          <c:yMode val="edge"/>
          <c:x val="0.289434824672543"/>
          <c:y val="0.886423842340563"/>
          <c:w val="0.406544939360992"/>
          <c:h val="0.084484908136483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  <a:effectLst>
      <a:softEdge rad="12700"/>
    </a:effectLst>
  </c:spPr>
  <c:txPr>
    <a:bodyPr/>
    <a:lstStyle/>
    <a:p>
      <a:pPr>
        <a:defRPr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2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0.xml"/><Relationship Id="rId12" Type="http://schemas.openxmlformats.org/officeDocument/2006/relationships/chart" Target="../charts/chart11.xml"/><Relationship Id="rId13" Type="http://schemas.openxmlformats.org/officeDocument/2006/relationships/chart" Target="../charts/chart12.xml"/><Relationship Id="rId14" Type="http://schemas.openxmlformats.org/officeDocument/2006/relationships/chart" Target="../charts/chart13.xml"/><Relationship Id="rId15" Type="http://schemas.openxmlformats.org/officeDocument/2006/relationships/image" Target="../media/image7.jpeg"/><Relationship Id="rId1" Type="http://schemas.openxmlformats.org/officeDocument/2006/relationships/image" Target="../media/image1.jpeg"/><Relationship Id="rId2" Type="http://schemas.openxmlformats.org/officeDocument/2006/relationships/chart" Target="../charts/chart1.xml"/><Relationship Id="rId3" Type="http://schemas.openxmlformats.org/officeDocument/2006/relationships/chart" Target="../charts/chart2.xml"/><Relationship Id="rId4" Type="http://schemas.openxmlformats.org/officeDocument/2006/relationships/chart" Target="../charts/chart3.xml"/><Relationship Id="rId5" Type="http://schemas.openxmlformats.org/officeDocument/2006/relationships/chart" Target="../charts/chart4.xml"/><Relationship Id="rId6" Type="http://schemas.openxmlformats.org/officeDocument/2006/relationships/chart" Target="../charts/chart5.xml"/><Relationship Id="rId7" Type="http://schemas.openxmlformats.org/officeDocument/2006/relationships/chart" Target="../charts/chart6.xml"/><Relationship Id="rId8" Type="http://schemas.openxmlformats.org/officeDocument/2006/relationships/chart" Target="../charts/chart7.xml"/><Relationship Id="rId9" Type="http://schemas.openxmlformats.org/officeDocument/2006/relationships/chart" Target="../charts/chart8.xml"/><Relationship Id="rId10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598680</xdr:colOff>
      <xdr:row>1</xdr:row>
      <xdr:rowOff>96120</xdr:rowOff>
    </xdr:from>
    <xdr:to>
      <xdr:col>1</xdr:col>
      <xdr:colOff>676540</xdr:colOff>
      <xdr:row>1</xdr:row>
      <xdr:rowOff>406800</xdr:rowOff>
    </xdr:to>
    <xdr:sp macro="" textlink="">
      <xdr:nvSpPr>
        <xdr:cNvPr id="2" name="CustomShape 1"/>
        <xdr:cNvSpPr/>
      </xdr:nvSpPr>
      <xdr:spPr>
        <a:xfrm>
          <a:off x="1119960" y="467280"/>
          <a:ext cx="293760" cy="31068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/>
        <a:lstStyle/>
        <a:p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171449</xdr:colOff>
      <xdr:row>1</xdr:row>
      <xdr:rowOff>371475</xdr:rowOff>
    </xdr:from>
    <xdr:to>
      <xdr:col>9</xdr:col>
      <xdr:colOff>69850</xdr:colOff>
      <xdr:row>1</xdr:row>
      <xdr:rowOff>371475</xdr:rowOff>
    </xdr:to>
    <xdr:pic>
      <xdr:nvPicPr>
        <xdr:cNvPr id="2" name="Picture 1" descr="D:\PRC R\D\soft\Logos\amblum.jpg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622549" y="727075"/>
          <a:ext cx="1155701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63967</xdr:colOff>
      <xdr:row>1</xdr:row>
      <xdr:rowOff>76201</xdr:rowOff>
    </xdr:from>
    <xdr:to>
      <xdr:col>15</xdr:col>
      <xdr:colOff>314325</xdr:colOff>
      <xdr:row>18</xdr:row>
      <xdr:rowOff>419100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432267" y="431801"/>
          <a:ext cx="6130458" cy="8953499"/>
        </a:xfrm>
        <a:prstGeom prst="roundRect">
          <a:avLst>
            <a:gd name="adj" fmla="val 5869"/>
          </a:avLst>
        </a:prstGeom>
        <a:noFill/>
        <a:ln w="3175">
          <a:solidFill>
            <a:srgbClr val="000099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endParaRPr lang="en-IN" sz="1600" b="0" i="0" u="none" strike="noStrike" baseline="0">
            <a:solidFill>
              <a:srgbClr val="000099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180976</xdr:colOff>
      <xdr:row>28</xdr:row>
      <xdr:rowOff>76199</xdr:rowOff>
    </xdr:from>
    <xdr:to>
      <xdr:col>14</xdr:col>
      <xdr:colOff>57151</xdr:colOff>
      <xdr:row>28</xdr:row>
      <xdr:rowOff>2247900</xdr:rowOff>
    </xdr:to>
    <xdr:graphicFrame macro="">
      <xdr:nvGraphicFramePr>
        <xdr:cNvPr id="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238125</xdr:colOff>
      <xdr:row>32</xdr:row>
      <xdr:rowOff>145256</xdr:rowOff>
    </xdr:from>
    <xdr:to>
      <xdr:col>14</xdr:col>
      <xdr:colOff>97630</xdr:colOff>
      <xdr:row>32</xdr:row>
      <xdr:rowOff>2324100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76201</xdr:colOff>
      <xdr:row>56</xdr:row>
      <xdr:rowOff>87311</xdr:rowOff>
    </xdr:from>
    <xdr:to>
      <xdr:col>13</xdr:col>
      <xdr:colOff>63501</xdr:colOff>
      <xdr:row>56</xdr:row>
      <xdr:rowOff>2009775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57150</xdr:colOff>
      <xdr:row>75</xdr:row>
      <xdr:rowOff>85726</xdr:rowOff>
    </xdr:from>
    <xdr:to>
      <xdr:col>13</xdr:col>
      <xdr:colOff>247650</xdr:colOff>
      <xdr:row>75</xdr:row>
      <xdr:rowOff>1857376</xdr:rowOff>
    </xdr:to>
    <xdr:graphicFrame macro="">
      <xdr:nvGraphicFramePr>
        <xdr:cNvPr id="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238125</xdr:colOff>
      <xdr:row>93</xdr:row>
      <xdr:rowOff>76200</xdr:rowOff>
    </xdr:from>
    <xdr:to>
      <xdr:col>13</xdr:col>
      <xdr:colOff>266700</xdr:colOff>
      <xdr:row>93</xdr:row>
      <xdr:rowOff>2009775</xdr:rowOff>
    </xdr:to>
    <xdr:graphicFrame macro="">
      <xdr:nvGraphicFramePr>
        <xdr:cNvPr id="8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66675</xdr:colOff>
      <xdr:row>109</xdr:row>
      <xdr:rowOff>32657</xdr:rowOff>
    </xdr:from>
    <xdr:to>
      <xdr:col>14</xdr:col>
      <xdr:colOff>100693</xdr:colOff>
      <xdr:row>109</xdr:row>
      <xdr:rowOff>1914524</xdr:rowOff>
    </xdr:to>
    <xdr:graphicFrame macro="">
      <xdr:nvGraphicFramePr>
        <xdr:cNvPr id="9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209550</xdr:colOff>
      <xdr:row>131</xdr:row>
      <xdr:rowOff>66673</xdr:rowOff>
    </xdr:from>
    <xdr:to>
      <xdr:col>14</xdr:col>
      <xdr:colOff>57150</xdr:colOff>
      <xdr:row>131</xdr:row>
      <xdr:rowOff>2276474</xdr:rowOff>
    </xdr:to>
    <xdr:graphicFrame macro="">
      <xdr:nvGraphicFramePr>
        <xdr:cNvPr id="10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266700</xdr:colOff>
      <xdr:row>135</xdr:row>
      <xdr:rowOff>28575</xdr:rowOff>
    </xdr:from>
    <xdr:to>
      <xdr:col>14</xdr:col>
      <xdr:colOff>47625</xdr:colOff>
      <xdr:row>135</xdr:row>
      <xdr:rowOff>2105024</xdr:rowOff>
    </xdr:to>
    <xdr:graphicFrame macro="">
      <xdr:nvGraphicFramePr>
        <xdr:cNvPr id="11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161925</xdr:colOff>
      <xdr:row>139</xdr:row>
      <xdr:rowOff>85724</xdr:rowOff>
    </xdr:from>
    <xdr:to>
      <xdr:col>14</xdr:col>
      <xdr:colOff>226219</xdr:colOff>
      <xdr:row>139</xdr:row>
      <xdr:rowOff>2095499</xdr:rowOff>
    </xdr:to>
    <xdr:graphicFrame macro="">
      <xdr:nvGraphicFramePr>
        <xdr:cNvPr id="1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238125</xdr:colOff>
      <xdr:row>142</xdr:row>
      <xdr:rowOff>78582</xdr:rowOff>
    </xdr:from>
    <xdr:to>
      <xdr:col>14</xdr:col>
      <xdr:colOff>64294</xdr:colOff>
      <xdr:row>142</xdr:row>
      <xdr:rowOff>2505075</xdr:rowOff>
    </xdr:to>
    <xdr:graphicFrame macro="">
      <xdr:nvGraphicFramePr>
        <xdr:cNvPr id="1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19050</xdr:colOff>
      <xdr:row>163</xdr:row>
      <xdr:rowOff>142873</xdr:rowOff>
    </xdr:from>
    <xdr:to>
      <xdr:col>14</xdr:col>
      <xdr:colOff>95250</xdr:colOff>
      <xdr:row>163</xdr:row>
      <xdr:rowOff>2428874</xdr:rowOff>
    </xdr:to>
    <xdr:graphicFrame macro="">
      <xdr:nvGraphicFramePr>
        <xdr:cNvPr id="14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104774</xdr:colOff>
      <xdr:row>166</xdr:row>
      <xdr:rowOff>76200</xdr:rowOff>
    </xdr:from>
    <xdr:to>
      <xdr:col>14</xdr:col>
      <xdr:colOff>161924</xdr:colOff>
      <xdr:row>166</xdr:row>
      <xdr:rowOff>2257424</xdr:rowOff>
    </xdr:to>
    <xdr:graphicFrame macro="">
      <xdr:nvGraphicFramePr>
        <xdr:cNvPr id="1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250031</xdr:colOff>
      <xdr:row>173</xdr:row>
      <xdr:rowOff>45243</xdr:rowOff>
    </xdr:from>
    <xdr:to>
      <xdr:col>14</xdr:col>
      <xdr:colOff>292331</xdr:colOff>
      <xdr:row>173</xdr:row>
      <xdr:rowOff>2205243</xdr:rowOff>
    </xdr:to>
    <xdr:graphicFrame macro="">
      <xdr:nvGraphicFramePr>
        <xdr:cNvPr id="16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6</xdr:col>
      <xdr:colOff>342900</xdr:colOff>
      <xdr:row>17</xdr:row>
      <xdr:rowOff>1</xdr:rowOff>
    </xdr:from>
    <xdr:to>
      <xdr:col>7</xdr:col>
      <xdr:colOff>28575</xdr:colOff>
      <xdr:row>17</xdr:row>
      <xdr:rowOff>180976</xdr:rowOff>
    </xdr:to>
    <xdr:pic>
      <xdr:nvPicPr>
        <xdr:cNvPr id="17" name="Picture 16" descr="C:\Users\PRC\Downloads\images (7).jpg"/>
        <xdr:cNvPicPr/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4000" y="8775701"/>
          <a:ext cx="104775" cy="1809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241300</xdr:colOff>
      <xdr:row>1</xdr:row>
      <xdr:rowOff>241300</xdr:rowOff>
    </xdr:from>
    <xdr:to>
      <xdr:col>10</xdr:col>
      <xdr:colOff>393701</xdr:colOff>
      <xdr:row>1</xdr:row>
      <xdr:rowOff>1651000</xdr:rowOff>
    </xdr:to>
    <xdr:pic>
      <xdr:nvPicPr>
        <xdr:cNvPr id="18" name="Picture 17" descr="D:\PRC R\D\soft\Logos\amblum.jpg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692400" y="596900"/>
          <a:ext cx="1828801" cy="140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1676399</xdr:colOff>
      <xdr:row>1</xdr:row>
      <xdr:rowOff>428624</xdr:rowOff>
    </xdr:from>
    <xdr:to>
      <xdr:col>2</xdr:col>
      <xdr:colOff>1679575</xdr:colOff>
      <xdr:row>1</xdr:row>
      <xdr:rowOff>165098</xdr:rowOff>
    </xdr:to>
    <xdr:pic>
      <xdr:nvPicPr>
        <xdr:cNvPr id="2" name="Picture 1" descr="D:\PRC R\D\soft\Logos\amblum.jpg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298699" y="352424"/>
          <a:ext cx="3176" cy="31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76201</xdr:colOff>
      <xdr:row>1</xdr:row>
      <xdr:rowOff>95250</xdr:rowOff>
    </xdr:from>
    <xdr:to>
      <xdr:col>2</xdr:col>
      <xdr:colOff>5229226</xdr:colOff>
      <xdr:row>18</xdr:row>
      <xdr:rowOff>571500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444501" y="285750"/>
          <a:ext cx="5407025" cy="3511550"/>
        </a:xfrm>
        <a:prstGeom prst="roundRect">
          <a:avLst>
            <a:gd name="adj" fmla="val 5869"/>
          </a:avLst>
        </a:prstGeom>
        <a:noFill/>
        <a:ln w="19050">
          <a:solidFill>
            <a:srgbClr val="000099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endParaRPr lang="en-IN" sz="1600" b="0" i="0" u="none" strike="noStrike" baseline="0">
            <a:solidFill>
              <a:srgbClr val="000099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</xdr:col>
      <xdr:colOff>35393</xdr:colOff>
      <xdr:row>1</xdr:row>
      <xdr:rowOff>57150</xdr:rowOff>
    </xdr:from>
    <xdr:to>
      <xdr:col>2</xdr:col>
      <xdr:colOff>5257454</xdr:colOff>
      <xdr:row>18</xdr:row>
      <xdr:rowOff>600075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403693" y="247650"/>
          <a:ext cx="5476061" cy="3552825"/>
        </a:xfrm>
        <a:prstGeom prst="roundRect">
          <a:avLst>
            <a:gd name="adj" fmla="val 5869"/>
          </a:avLst>
        </a:prstGeom>
        <a:noFill/>
        <a:ln w="3175">
          <a:solidFill>
            <a:srgbClr val="000099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endParaRPr lang="en-IN" sz="1600" b="0" i="0" u="none" strike="noStrike" baseline="0">
            <a:solidFill>
              <a:srgbClr val="000099"/>
            </a:solidFill>
            <a:latin typeface="Arial"/>
            <a:cs typeface="Arial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>
    <tabColor rgb="FF66FF99"/>
  </sheetPr>
  <dimension ref="A1:J31"/>
  <sheetViews>
    <sheetView showGridLines="0" workbookViewId="0">
      <selection activeCell="P24" sqref="P24"/>
    </sheetView>
  </sheetViews>
  <sheetFormatPr baseColWidth="10" defaultColWidth="8.83203125" defaultRowHeight="14" x14ac:dyDescent="0"/>
  <cols>
    <col min="1" max="1" width="8.83203125" style="1"/>
    <col min="2" max="2" width="23.1640625" style="1" bestFit="1" customWidth="1"/>
    <col min="3" max="10" width="8.83203125" style="1"/>
  </cols>
  <sheetData>
    <row r="1" spans="1:10" ht="29.25" customHeight="1">
      <c r="A1" s="592" t="s">
        <v>0</v>
      </c>
      <c r="B1" s="592"/>
      <c r="C1" s="592"/>
      <c r="D1" s="592"/>
      <c r="E1" s="592"/>
      <c r="F1" s="592"/>
      <c r="G1" s="592"/>
      <c r="H1" s="592"/>
      <c r="I1" s="593" t="s">
        <v>1</v>
      </c>
      <c r="J1" s="593"/>
    </row>
    <row r="2" spans="1:10" ht="53.25" customHeight="1">
      <c r="A2" s="594"/>
      <c r="B2" s="594"/>
      <c r="C2" s="595" t="str">
        <f>UPPER("Comparative Statement of Crime for "&amp;C3&amp;"-"&amp;C4&amp;", "&amp;D3&amp;"-"&amp;D4&amp;" and "&amp;E3&amp;"-"&amp;E4)</f>
        <v>COMPARATIVE STATEMENT OF CRIME FOR -, - AND -</v>
      </c>
      <c r="D2" s="595"/>
      <c r="E2" s="595"/>
      <c r="F2" s="595"/>
      <c r="G2" s="595" t="str">
        <f>UPPER("Comparative Statement of Crime UPTO "&amp;G3&amp;"-"&amp;G4&amp;", "&amp;H3&amp;"-"&amp;H4&amp;" and "&amp;I3&amp;"-"&amp;I4)</f>
        <v>COMPARATIVE STATEMENT OF CRIME UPTO UPTO -, UPTO - AND UPTO -</v>
      </c>
      <c r="H2" s="595"/>
      <c r="I2" s="595"/>
      <c r="J2" s="595"/>
    </row>
    <row r="3" spans="1:10" s="5" customFormat="1" ht="21" customHeight="1">
      <c r="A3" s="589" t="s">
        <v>2</v>
      </c>
      <c r="B3" s="589" t="s">
        <v>3</v>
      </c>
      <c r="C3" s="4" t="str">
        <f>UPPER(config!A6)</f>
        <v/>
      </c>
      <c r="D3" s="4" t="str">
        <f>UPPER(config!C6)</f>
        <v/>
      </c>
      <c r="E3" s="4" t="str">
        <f>UPPER(config!E6)</f>
        <v/>
      </c>
      <c r="F3" s="590" t="str">
        <f>"Variation in "&amp;C3&amp;"-"&amp;C4&amp;"  over "&amp; D3&amp;"-"&amp;D4</f>
        <v>Variation in -  over -</v>
      </c>
      <c r="G3" s="4" t="str">
        <f>"UPTO "&amp;RIGHT(config!A7)</f>
        <v xml:space="preserve">UPTO </v>
      </c>
      <c r="H3" s="4" t="str">
        <f>"UPTO "&amp;UPPER(config!C7)</f>
        <v xml:space="preserve">UPTO </v>
      </c>
      <c r="I3" s="4" t="str">
        <f>"UPTO "&amp;UPPER(config!E7)</f>
        <v xml:space="preserve">UPTO </v>
      </c>
      <c r="J3" s="591" t="str">
        <f>"Variations in "&amp;G4&amp;" over "&amp;H4</f>
        <v xml:space="preserve">Variations in  over </v>
      </c>
    </row>
    <row r="4" spans="1:10" ht="21" customHeight="1">
      <c r="A4" s="589"/>
      <c r="B4" s="589"/>
      <c r="C4" s="6" t="str">
        <f>UPPER(config!B6)</f>
        <v/>
      </c>
      <c r="D4" s="6" t="str">
        <f>UPPER(config!D6)</f>
        <v/>
      </c>
      <c r="E4" s="6" t="str">
        <f>UPPER(config!F6)</f>
        <v/>
      </c>
      <c r="F4" s="590"/>
      <c r="G4" s="7" t="str">
        <f>UPPER(config!B7)</f>
        <v/>
      </c>
      <c r="H4" s="7" t="str">
        <f>UPPER(config!D7)</f>
        <v/>
      </c>
      <c r="I4" s="7" t="str">
        <f>UPPER(config!F7)</f>
        <v/>
      </c>
      <c r="J4" s="591"/>
    </row>
    <row r="5" spans="1:10" ht="20.25" customHeight="1">
      <c r="A5" s="596" t="s">
        <v>4</v>
      </c>
      <c r="B5" s="596"/>
      <c r="C5" s="596"/>
      <c r="D5" s="596"/>
      <c r="E5" s="596"/>
      <c r="F5" s="596"/>
      <c r="G5" s="596"/>
      <c r="H5" s="596"/>
      <c r="I5" s="596"/>
      <c r="J5" s="596"/>
    </row>
    <row r="6" spans="1:10" ht="18.75" customHeight="1">
      <c r="A6" s="327">
        <v>1</v>
      </c>
      <c r="B6" s="8" t="s">
        <v>5</v>
      </c>
      <c r="C6" s="9">
        <f>'SCRB-Stat-I'!F6+'SCRB-Stat-I'!F36+'SCRB-Stat-I'!F66+'SCRB-Stat-I'!F96+'SCRB-Stat-I'!F126+'SCRB-Stat-I'!F156+'SCRB-Stat-I'!F186+'SCRB-Stat-I'!F216+'SCRB-Stat-I'!F246+'SCRB-Stat-I'!F276+'SCRB-Stat-I'!F306+'SCRB-Stat-I'!F336+'SCRB-Stat-I'!F366+'SCRB-Stat-I'!F396+'SCRB-Stat-I'!F426+'SCRB-Stat-I'!F456+'SCRB-Stat-I'!F486+'SCRB-Stat-I'!F516+'SCRB-Stat-I'!F546+'SCRB-Stat-I'!F576</f>
        <v>0</v>
      </c>
      <c r="D6" s="9">
        <f>'SCRB-Stat-I'!P6+'SCRB-Stat-I'!P36+'SCRB-Stat-I'!P66+'SCRB-Stat-I'!P96+'SCRB-Stat-I'!P126+'SCRB-Stat-I'!P156+'SCRB-Stat-I'!P186+'SCRB-Stat-I'!P216+'SCRB-Stat-I'!P246+'SCRB-Stat-I'!P276+'SCRB-Stat-I'!P306+'SCRB-Stat-I'!P336+'SCRB-Stat-I'!P366+'SCRB-Stat-I'!P396+'SCRB-Stat-I'!P426+'SCRB-Stat-I'!P456+'SCRB-Stat-I'!P486+'SCRB-Stat-I'!P516+'SCRB-Stat-I'!P546+'SCRB-Stat-I'!P576</f>
        <v>0</v>
      </c>
      <c r="E6" s="9">
        <f>'SCRB-Stat-I'!Z6+'SCRB-Stat-I'!Z36+'SCRB-Stat-I'!Z66+'SCRB-Stat-I'!Z96+'SCRB-Stat-I'!Z126+'SCRB-Stat-I'!Z156+'SCRB-Stat-I'!Z186+'SCRB-Stat-I'!Z216+'SCRB-Stat-I'!Z246+'SCRB-Stat-I'!Z276+'SCRB-Stat-I'!Z306+'SCRB-Stat-I'!Z336+'SCRB-Stat-I'!Z366+'SCRB-Stat-I'!Z396+'SCRB-Stat-I'!Z426+'SCRB-Stat-I'!Z456+'SCRB-Stat-I'!Z486+'SCRB-Stat-I'!Z516+'SCRB-Stat-I'!Z546+'SCRB-Stat-I'!Z576</f>
        <v>0</v>
      </c>
      <c r="F6" s="10" t="e">
        <f>SUM(C6-D6)/D6</f>
        <v>#DIV/0!</v>
      </c>
      <c r="G6" s="9">
        <f>'SCRB-Stat-II'!F6+'SCRB-Stat-II'!F36+'SCRB-Stat-II'!F66+'SCRB-Stat-II'!F96+'SCRB-Stat-II'!F126+'SCRB-Stat-II'!F156+'SCRB-Stat-II'!F186+'SCRB-Stat-II'!F216+'SCRB-Stat-II'!F246+'SCRB-Stat-II'!F276+'SCRB-Stat-II'!F306+'SCRB-Stat-II'!F336+'SCRB-Stat-II'!F366+'SCRB-Stat-II'!F396+'SCRB-Stat-II'!F426+'SCRB-Stat-II'!F456+'SCRB-Stat-II'!F486+'SCRB-Stat-II'!F516+'SCRB-Stat-II'!F546+'SCRB-Stat-II'!F576</f>
        <v>0</v>
      </c>
      <c r="H6" s="9">
        <f>'SCRB-Stat-II'!P6+'SCRB-Stat-II'!P36+'SCRB-Stat-II'!P66+'SCRB-Stat-II'!P96+'SCRB-Stat-II'!P126+'SCRB-Stat-II'!P156+'SCRB-Stat-II'!P186+'SCRB-Stat-II'!P216+'SCRB-Stat-II'!P246+'SCRB-Stat-II'!P276+'SCRB-Stat-II'!P306+'SCRB-Stat-II'!P336+'SCRB-Stat-II'!P366+'SCRB-Stat-II'!P396+'SCRB-Stat-II'!P426+'SCRB-Stat-II'!P456+'SCRB-Stat-II'!P486+'SCRB-Stat-II'!P516+'SCRB-Stat-II'!P546+'SCRB-Stat-II'!P576</f>
        <v>0</v>
      </c>
      <c r="I6" s="9">
        <f>'SCRB-Stat-II'!Z6+'SCRB-Stat-II'!Z36+'SCRB-Stat-II'!Z66+'SCRB-Stat-II'!Z96+'SCRB-Stat-II'!Z126+'SCRB-Stat-II'!Z156+'SCRB-Stat-II'!Z186+'SCRB-Stat-II'!Z216+'SCRB-Stat-II'!Z246+'SCRB-Stat-II'!Z276+'SCRB-Stat-II'!Z306+'SCRB-Stat-II'!Z336+'SCRB-Stat-II'!Z366+'SCRB-Stat-II'!Z396+'SCRB-Stat-II'!Z426+'SCRB-Stat-II'!Z456+'SCRB-Stat-II'!Z486+'SCRB-Stat-II'!Z516+'SCRB-Stat-II'!Z546+'SCRB-Stat-II'!Z576</f>
        <v>0</v>
      </c>
      <c r="J6" s="12" t="e">
        <f t="shared" ref="J6:J10" si="0">SUM(G6-H6)/H6</f>
        <v>#DIV/0!</v>
      </c>
    </row>
    <row r="7" spans="1:10" ht="18.75" customHeight="1">
      <c r="A7" s="327">
        <v>2</v>
      </c>
      <c r="B7" s="8" t="s">
        <v>6</v>
      </c>
      <c r="C7" s="9">
        <f>'SCRB-Stat-I'!F7+'SCRB-Stat-I'!F37+'SCRB-Stat-I'!F67+'SCRB-Stat-I'!F97+'SCRB-Stat-I'!F127+'SCRB-Stat-I'!F157+'SCRB-Stat-I'!F187+'SCRB-Stat-I'!F217+'SCRB-Stat-I'!F247+'SCRB-Stat-I'!F277+'SCRB-Stat-I'!F307+'SCRB-Stat-I'!F337+'SCRB-Stat-I'!F367+'SCRB-Stat-I'!F397+'SCRB-Stat-I'!F427+'SCRB-Stat-I'!F457+'SCRB-Stat-I'!F487+'SCRB-Stat-I'!F517+'SCRB-Stat-I'!F547+'SCRB-Stat-I'!F577</f>
        <v>0</v>
      </c>
      <c r="D7" s="9">
        <f>'SCRB-Stat-I'!P7+'SCRB-Stat-I'!P37+'SCRB-Stat-I'!P67+'SCRB-Stat-I'!P97+'SCRB-Stat-I'!P127+'SCRB-Stat-I'!P157+'SCRB-Stat-I'!P187+'SCRB-Stat-I'!P217+'SCRB-Stat-I'!P247+'SCRB-Stat-I'!P277+'SCRB-Stat-I'!P307+'SCRB-Stat-I'!P337+'SCRB-Stat-I'!P367+'SCRB-Stat-I'!P397+'SCRB-Stat-I'!P427+'SCRB-Stat-I'!P457+'SCRB-Stat-I'!P487+'SCRB-Stat-I'!P517+'SCRB-Stat-I'!P547+'SCRB-Stat-I'!P577</f>
        <v>0</v>
      </c>
      <c r="E7" s="9">
        <f>'SCRB-Stat-I'!Z7+'SCRB-Stat-I'!Z37+'SCRB-Stat-I'!Z67+'SCRB-Stat-I'!Z97+'SCRB-Stat-I'!Z127+'SCRB-Stat-I'!Z157+'SCRB-Stat-I'!Z187+'SCRB-Stat-I'!Z217+'SCRB-Stat-I'!Z247+'SCRB-Stat-I'!Z277+'SCRB-Stat-I'!Z307+'SCRB-Stat-I'!Z337+'SCRB-Stat-I'!Z367+'SCRB-Stat-I'!Z397+'SCRB-Stat-I'!Z427+'SCRB-Stat-I'!Z457+'SCRB-Stat-I'!Z487+'SCRB-Stat-I'!Z517+'SCRB-Stat-I'!Z547+'SCRB-Stat-I'!Z577</f>
        <v>0</v>
      </c>
      <c r="F7" s="10" t="e">
        <f>SUM(C7-D7)/D7</f>
        <v>#DIV/0!</v>
      </c>
      <c r="G7" s="9">
        <f>'SCRB-Stat-II'!F7+'SCRB-Stat-II'!F37+'SCRB-Stat-II'!F67+'SCRB-Stat-II'!F97+'SCRB-Stat-II'!F127+'SCRB-Stat-II'!F157+'SCRB-Stat-II'!F187+'SCRB-Stat-II'!F217+'SCRB-Stat-II'!F247+'SCRB-Stat-II'!F277+'SCRB-Stat-II'!F307+'SCRB-Stat-II'!F337+'SCRB-Stat-II'!F367+'SCRB-Stat-II'!F397+'SCRB-Stat-II'!F427+'SCRB-Stat-II'!F457+'SCRB-Stat-II'!F487+'SCRB-Stat-II'!F517+'SCRB-Stat-II'!F547+'SCRB-Stat-II'!F577</f>
        <v>0</v>
      </c>
      <c r="H7" s="9">
        <f>'SCRB-Stat-II'!P7+'SCRB-Stat-II'!P37+'SCRB-Stat-II'!P67+'SCRB-Stat-II'!P97+'SCRB-Stat-II'!P127+'SCRB-Stat-II'!P157+'SCRB-Stat-II'!P187+'SCRB-Stat-II'!P217+'SCRB-Stat-II'!P247+'SCRB-Stat-II'!P277+'SCRB-Stat-II'!P307+'SCRB-Stat-II'!P337+'SCRB-Stat-II'!P367+'SCRB-Stat-II'!P397+'SCRB-Stat-II'!P427+'SCRB-Stat-II'!P457+'SCRB-Stat-II'!P487+'SCRB-Stat-II'!P517+'SCRB-Stat-II'!P547+'SCRB-Stat-II'!P577</f>
        <v>0</v>
      </c>
      <c r="I7" s="9">
        <f>'SCRB-Stat-II'!Z7+'SCRB-Stat-II'!Z37+'SCRB-Stat-II'!Z67+'SCRB-Stat-II'!Z97+'SCRB-Stat-II'!Z127+'SCRB-Stat-II'!Z157+'SCRB-Stat-II'!Z187+'SCRB-Stat-II'!Z217+'SCRB-Stat-II'!Z247+'SCRB-Stat-II'!Z277+'SCRB-Stat-II'!Z307+'SCRB-Stat-II'!Z337+'SCRB-Stat-II'!Z367+'SCRB-Stat-II'!Z397+'SCRB-Stat-II'!Z427+'SCRB-Stat-II'!Z457+'SCRB-Stat-II'!Z487+'SCRB-Stat-II'!Z517+'SCRB-Stat-II'!Z547+'SCRB-Stat-II'!Z577</f>
        <v>0</v>
      </c>
      <c r="J7" s="12" t="e">
        <f t="shared" si="0"/>
        <v>#DIV/0!</v>
      </c>
    </row>
    <row r="8" spans="1:10" ht="18.75" customHeight="1">
      <c r="A8" s="327">
        <v>3</v>
      </c>
      <c r="B8" s="8" t="s">
        <v>7</v>
      </c>
      <c r="C8" s="9">
        <f>'SCRB-Stat-I'!F8+'SCRB-Stat-I'!F38+'SCRB-Stat-I'!F68+'SCRB-Stat-I'!F98+'SCRB-Stat-I'!F128+'SCRB-Stat-I'!F158+'SCRB-Stat-I'!F188+'SCRB-Stat-I'!F218+'SCRB-Stat-I'!F248+'SCRB-Stat-I'!F278+'SCRB-Stat-I'!F308+'SCRB-Stat-I'!F338+'SCRB-Stat-I'!F368+'SCRB-Stat-I'!F398+'SCRB-Stat-I'!F428+'SCRB-Stat-I'!F458+'SCRB-Stat-I'!F488+'SCRB-Stat-I'!F518+'SCRB-Stat-I'!F548+'SCRB-Stat-I'!F578</f>
        <v>0</v>
      </c>
      <c r="D8" s="9">
        <f>'SCRB-Stat-I'!P8+'SCRB-Stat-I'!P38+'SCRB-Stat-I'!P68+'SCRB-Stat-I'!P98+'SCRB-Stat-I'!P128+'SCRB-Stat-I'!P158+'SCRB-Stat-I'!P188+'SCRB-Stat-I'!P218+'SCRB-Stat-I'!P248+'SCRB-Stat-I'!P278+'SCRB-Stat-I'!P308+'SCRB-Stat-I'!P338+'SCRB-Stat-I'!P368+'SCRB-Stat-I'!P398+'SCRB-Stat-I'!P428+'SCRB-Stat-I'!P458+'SCRB-Stat-I'!P488+'SCRB-Stat-I'!P518+'SCRB-Stat-I'!P548+'SCRB-Stat-I'!P578</f>
        <v>0</v>
      </c>
      <c r="E8" s="9">
        <f>'SCRB-Stat-I'!Z8+'SCRB-Stat-I'!Z38+'SCRB-Stat-I'!Z68+'SCRB-Stat-I'!Z98+'SCRB-Stat-I'!Z128+'SCRB-Stat-I'!Z158+'SCRB-Stat-I'!Z188+'SCRB-Stat-I'!Z218+'SCRB-Stat-I'!Z248+'SCRB-Stat-I'!Z278+'SCRB-Stat-I'!Z308+'SCRB-Stat-I'!Z338+'SCRB-Stat-I'!Z368+'SCRB-Stat-I'!Z398+'SCRB-Stat-I'!Z428+'SCRB-Stat-I'!Z458+'SCRB-Stat-I'!Z488+'SCRB-Stat-I'!Z518+'SCRB-Stat-I'!Z548+'SCRB-Stat-I'!Z578</f>
        <v>0</v>
      </c>
      <c r="F8" s="10" t="e">
        <f t="shared" ref="F8:F10" si="1">SUM(C8-D8)/D8</f>
        <v>#DIV/0!</v>
      </c>
      <c r="G8" s="9">
        <f>'SCRB-Stat-II'!F8+'SCRB-Stat-II'!F38+'SCRB-Stat-II'!F68+'SCRB-Stat-II'!F98+'SCRB-Stat-II'!F128+'SCRB-Stat-II'!F158+'SCRB-Stat-II'!F188+'SCRB-Stat-II'!F218+'SCRB-Stat-II'!F248+'SCRB-Stat-II'!F278+'SCRB-Stat-II'!F308+'SCRB-Stat-II'!F338+'SCRB-Stat-II'!F368+'SCRB-Stat-II'!F398+'SCRB-Stat-II'!F428+'SCRB-Stat-II'!F458+'SCRB-Stat-II'!F488+'SCRB-Stat-II'!F518+'SCRB-Stat-II'!F548+'SCRB-Stat-II'!F578</f>
        <v>0</v>
      </c>
      <c r="H8" s="9">
        <f>'SCRB-Stat-II'!P8+'SCRB-Stat-II'!P38+'SCRB-Stat-II'!P68+'SCRB-Stat-II'!P98+'SCRB-Stat-II'!P128+'SCRB-Stat-II'!P158+'SCRB-Stat-II'!P188+'SCRB-Stat-II'!P218+'SCRB-Stat-II'!P248+'SCRB-Stat-II'!P278+'SCRB-Stat-II'!P308+'SCRB-Stat-II'!P338+'SCRB-Stat-II'!P368+'SCRB-Stat-II'!P398+'SCRB-Stat-II'!P428+'SCRB-Stat-II'!P458+'SCRB-Stat-II'!P488+'SCRB-Stat-II'!P518+'SCRB-Stat-II'!P548+'SCRB-Stat-II'!P578</f>
        <v>0</v>
      </c>
      <c r="I8" s="9">
        <f>'SCRB-Stat-II'!Z8+'SCRB-Stat-II'!Z38+'SCRB-Stat-II'!Z68+'SCRB-Stat-II'!Z98+'SCRB-Stat-II'!Z128+'SCRB-Stat-II'!Z158+'SCRB-Stat-II'!Z188+'SCRB-Stat-II'!Z218+'SCRB-Stat-II'!Z248+'SCRB-Stat-II'!Z278+'SCRB-Stat-II'!Z308+'SCRB-Stat-II'!Z338+'SCRB-Stat-II'!Z368+'SCRB-Stat-II'!Z398+'SCRB-Stat-II'!Z428+'SCRB-Stat-II'!Z458+'SCRB-Stat-II'!Z488+'SCRB-Stat-II'!Z518+'SCRB-Stat-II'!Z548+'SCRB-Stat-II'!Z578</f>
        <v>0</v>
      </c>
      <c r="J8" s="12" t="e">
        <f t="shared" si="0"/>
        <v>#DIV/0!</v>
      </c>
    </row>
    <row r="9" spans="1:10" ht="18.75" customHeight="1">
      <c r="A9" s="327">
        <v>4</v>
      </c>
      <c r="B9" s="8" t="s">
        <v>8</v>
      </c>
      <c r="C9" s="9">
        <f>'SCRB-Stat-I'!F9+'SCRB-Stat-I'!F39+'SCRB-Stat-I'!F69+'SCRB-Stat-I'!F99+'SCRB-Stat-I'!F129+'SCRB-Stat-I'!F159+'SCRB-Stat-I'!F189+'SCRB-Stat-I'!F219+'SCRB-Stat-I'!F249+'SCRB-Stat-I'!F279+'SCRB-Stat-I'!F309+'SCRB-Stat-I'!F339+'SCRB-Stat-I'!F369+'SCRB-Stat-I'!F399+'SCRB-Stat-I'!F429+'SCRB-Stat-I'!F459+'SCRB-Stat-I'!F489+'SCRB-Stat-I'!F519+'SCRB-Stat-I'!F549+'SCRB-Stat-I'!F579+'SCRB-Stat-I'!F10+'SCRB-Stat-I'!F40+'SCRB-Stat-I'!F70+'SCRB-Stat-I'!F100+'SCRB-Stat-I'!F130+'SCRB-Stat-I'!F160+'SCRB-Stat-I'!F190+'SCRB-Stat-I'!F220+'SCRB-Stat-I'!F250+'SCRB-Stat-I'!F280+'SCRB-Stat-I'!F310+'SCRB-Stat-I'!F340+'SCRB-Stat-I'!F370+'SCRB-Stat-I'!F400+'SCRB-Stat-I'!F430+'SCRB-Stat-I'!F460+'SCRB-Stat-I'!F490+'SCRB-Stat-I'!F520+'SCRB-Stat-I'!F550+'SCRB-Stat-I'!F580</f>
        <v>0</v>
      </c>
      <c r="D9" s="9">
        <f>'SCRB-Stat-I'!P9+'SCRB-Stat-I'!P39+'SCRB-Stat-I'!P69+'SCRB-Stat-I'!P99+'SCRB-Stat-I'!P129+'SCRB-Stat-I'!P159+'SCRB-Stat-I'!P189+'SCRB-Stat-I'!P219+'SCRB-Stat-I'!P249+'SCRB-Stat-I'!P279+'SCRB-Stat-I'!P309+'SCRB-Stat-I'!P339+'SCRB-Stat-I'!P369+'SCRB-Stat-I'!P399+'SCRB-Stat-I'!P429+'SCRB-Stat-I'!P459+'SCRB-Stat-I'!P489+'SCRB-Stat-I'!P519+'SCRB-Stat-I'!P549+'SCRB-Stat-I'!P579+'SCRB-Stat-I'!P10+'SCRB-Stat-I'!P40+'SCRB-Stat-I'!P70+'SCRB-Stat-I'!P100+'SCRB-Stat-I'!P130+'SCRB-Stat-I'!P160+'SCRB-Stat-I'!P190+'SCRB-Stat-I'!P220+'SCRB-Stat-I'!P250+'SCRB-Stat-I'!P280+'SCRB-Stat-I'!P310+'SCRB-Stat-I'!P340+'SCRB-Stat-I'!P370+'SCRB-Stat-I'!P400+'SCRB-Stat-I'!P430+'SCRB-Stat-I'!P460+'SCRB-Stat-I'!P490+'SCRB-Stat-I'!P520+'SCRB-Stat-I'!P550+'SCRB-Stat-I'!P580</f>
        <v>0</v>
      </c>
      <c r="E9" s="9">
        <f>'SCRB-Stat-I'!Z9+'SCRB-Stat-I'!Z39+'SCRB-Stat-I'!Z69+'SCRB-Stat-I'!Z99+'SCRB-Stat-I'!Z129+'SCRB-Stat-I'!Z159+'SCRB-Stat-I'!Z189+'SCRB-Stat-I'!Z219+'SCRB-Stat-I'!Z249+'SCRB-Stat-I'!Z279+'SCRB-Stat-I'!Z309+'SCRB-Stat-I'!Z339+'SCRB-Stat-I'!Z369+'SCRB-Stat-I'!Z399+'SCRB-Stat-I'!Z429+'SCRB-Stat-I'!Z459+'SCRB-Stat-I'!Z489+'SCRB-Stat-I'!Z519+'SCRB-Stat-I'!Z549+'SCRB-Stat-I'!Z579+'SCRB-Stat-I'!Z10+'SCRB-Stat-I'!Z40+'SCRB-Stat-I'!Z70+'SCRB-Stat-I'!Z100+'SCRB-Stat-I'!Z130+'SCRB-Stat-I'!Z160+'SCRB-Stat-I'!Z190+'SCRB-Stat-I'!Z220+'SCRB-Stat-I'!Z250+'SCRB-Stat-I'!Z280+'SCRB-Stat-I'!Z310+'SCRB-Stat-I'!Z340+'SCRB-Stat-I'!Z370+'SCRB-Stat-I'!Z400+'SCRB-Stat-I'!Z430+'SCRB-Stat-I'!Z460+'SCRB-Stat-I'!Z490+'SCRB-Stat-I'!Z520+'SCRB-Stat-I'!Z550+'SCRB-Stat-I'!Z580</f>
        <v>0</v>
      </c>
      <c r="F9" s="10" t="e">
        <f t="shared" si="1"/>
        <v>#DIV/0!</v>
      </c>
      <c r="G9" s="9">
        <f>'SCRB-Stat-II'!F9+'SCRB-Stat-II'!F39+'SCRB-Stat-II'!F69+'SCRB-Stat-II'!F99+'SCRB-Stat-II'!F129+'SCRB-Stat-II'!F159+'SCRB-Stat-II'!F189+'SCRB-Stat-II'!F219+'SCRB-Stat-II'!F249+'SCRB-Stat-II'!F279+'SCRB-Stat-II'!F309+'SCRB-Stat-II'!F339+'SCRB-Stat-II'!F369+'SCRB-Stat-II'!F399+'SCRB-Stat-II'!F429+'SCRB-Stat-II'!F459+'SCRB-Stat-II'!F489+'SCRB-Stat-II'!F519+'SCRB-Stat-II'!F549+'SCRB-Stat-II'!F579+'SCRB-Stat-II'!F10+'SCRB-Stat-II'!F40+'SCRB-Stat-II'!F70+'SCRB-Stat-II'!F100+'SCRB-Stat-II'!F130+'SCRB-Stat-II'!F160+'SCRB-Stat-II'!F190+'SCRB-Stat-II'!F220+'SCRB-Stat-II'!F250+'SCRB-Stat-II'!F280+'SCRB-Stat-II'!F310+'SCRB-Stat-II'!F340+'SCRB-Stat-II'!F370+'SCRB-Stat-II'!F400+'SCRB-Stat-II'!F430+'SCRB-Stat-II'!F460+'SCRB-Stat-II'!F490+'SCRB-Stat-II'!F520+'SCRB-Stat-II'!F550+'SCRB-Stat-II'!F580</f>
        <v>0</v>
      </c>
      <c r="H9" s="9">
        <f>'SCRB-Stat-II'!P9+'SCRB-Stat-II'!P39+'SCRB-Stat-II'!P69+'SCRB-Stat-II'!P99+'SCRB-Stat-II'!P129+'SCRB-Stat-II'!P159+'SCRB-Stat-II'!P189+'SCRB-Stat-II'!P219+'SCRB-Stat-II'!P249+'SCRB-Stat-II'!P279+'SCRB-Stat-II'!P309+'SCRB-Stat-II'!P339+'SCRB-Stat-II'!P369+'SCRB-Stat-II'!P399+'SCRB-Stat-II'!P429+'SCRB-Stat-II'!P459+'SCRB-Stat-II'!P489+'SCRB-Stat-II'!P519+'SCRB-Stat-II'!P549+'SCRB-Stat-II'!P579+'SCRB-Stat-II'!P10+'SCRB-Stat-II'!P40+'SCRB-Stat-II'!P70+'SCRB-Stat-II'!P100+'SCRB-Stat-II'!P130+'SCRB-Stat-II'!P160+'SCRB-Stat-II'!P190+'SCRB-Stat-II'!P220+'SCRB-Stat-II'!P250+'SCRB-Stat-II'!P280+'SCRB-Stat-II'!P310+'SCRB-Stat-II'!P340+'SCRB-Stat-II'!P370+'SCRB-Stat-II'!P400+'SCRB-Stat-II'!P430+'SCRB-Stat-II'!P460+'SCRB-Stat-II'!P490+'SCRB-Stat-II'!P520+'SCRB-Stat-II'!P550+'SCRB-Stat-II'!P580</f>
        <v>0</v>
      </c>
      <c r="I9" s="9">
        <f>'SCRB-Stat-II'!Z9+'SCRB-Stat-II'!Z39+'SCRB-Stat-II'!Z69+'SCRB-Stat-II'!Z99+'SCRB-Stat-II'!Z129+'SCRB-Stat-II'!Z159+'SCRB-Stat-II'!Z189+'SCRB-Stat-II'!Z219+'SCRB-Stat-II'!Z249+'SCRB-Stat-II'!Z279+'SCRB-Stat-II'!Z309+'SCRB-Stat-II'!Z339+'SCRB-Stat-II'!Z369+'SCRB-Stat-II'!Z399+'SCRB-Stat-II'!Z429+'SCRB-Stat-II'!Z459+'SCRB-Stat-II'!Z489+'SCRB-Stat-II'!Z519+'SCRB-Stat-II'!Z549+'SCRB-Stat-II'!Z579+'SCRB-Stat-II'!Z10+'SCRB-Stat-II'!Z40+'SCRB-Stat-II'!Z70+'SCRB-Stat-II'!Z100+'SCRB-Stat-II'!Z130+'SCRB-Stat-II'!Z160+'SCRB-Stat-II'!Z190+'SCRB-Stat-II'!Z220+'SCRB-Stat-II'!Z250+'SCRB-Stat-II'!Z280+'SCRB-Stat-II'!Z310+'SCRB-Stat-II'!Z340+'SCRB-Stat-II'!Z370+'SCRB-Stat-II'!Z400+'SCRB-Stat-II'!Z430+'SCRB-Stat-II'!Z460+'SCRB-Stat-II'!Z490+'SCRB-Stat-II'!Z520+'SCRB-Stat-II'!Z550+'SCRB-Stat-II'!Z580</f>
        <v>0</v>
      </c>
      <c r="J9" s="12" t="e">
        <f t="shared" si="0"/>
        <v>#DIV/0!</v>
      </c>
    </row>
    <row r="10" spans="1:10" ht="18.75" customHeight="1">
      <c r="A10" s="327">
        <v>5</v>
      </c>
      <c r="B10" s="8" t="s">
        <v>9</v>
      </c>
      <c r="C10" s="9">
        <f>'SCRB-Stat-I'!F11+'SCRB-Stat-I'!F41+'SCRB-Stat-I'!F71+'SCRB-Stat-I'!F101+'SCRB-Stat-I'!F131+'SCRB-Stat-I'!F161+'SCRB-Stat-I'!F191+'SCRB-Stat-I'!F221+'SCRB-Stat-I'!F251+'SCRB-Stat-I'!F281+'SCRB-Stat-I'!F311+'SCRB-Stat-I'!F341+'SCRB-Stat-I'!F371+'SCRB-Stat-I'!F401+'SCRB-Stat-I'!F431+'SCRB-Stat-I'!F461+'SCRB-Stat-I'!F491+'SCRB-Stat-I'!F521+'SCRB-Stat-I'!F551+'SCRB-Stat-I'!F581</f>
        <v>0</v>
      </c>
      <c r="D10" s="9">
        <f>'SCRB-Stat-I'!P11+'SCRB-Stat-I'!P41+'SCRB-Stat-I'!P71+'SCRB-Stat-I'!P101+'SCRB-Stat-I'!P131+'SCRB-Stat-I'!P161+'SCRB-Stat-I'!P191+'SCRB-Stat-I'!P221+'SCRB-Stat-I'!P251+'SCRB-Stat-I'!P281+'SCRB-Stat-I'!P311+'SCRB-Stat-I'!P341+'SCRB-Stat-I'!P371+'SCRB-Stat-I'!P401+'SCRB-Stat-I'!P431+'SCRB-Stat-I'!P461+'SCRB-Stat-I'!P491+'SCRB-Stat-I'!P521+'SCRB-Stat-I'!P551+'SCRB-Stat-I'!P581</f>
        <v>0</v>
      </c>
      <c r="E10" s="9">
        <f>'SCRB-Stat-I'!Z11+'SCRB-Stat-I'!Z41+'SCRB-Stat-I'!Z71+'SCRB-Stat-I'!Z101+'SCRB-Stat-I'!Z131+'SCRB-Stat-I'!Z161+'SCRB-Stat-I'!Z191+'SCRB-Stat-I'!Z221+'SCRB-Stat-I'!Z251+'SCRB-Stat-I'!Z281+'SCRB-Stat-I'!Z311+'SCRB-Stat-I'!Z341+'SCRB-Stat-I'!Z371+'SCRB-Stat-I'!Z401+'SCRB-Stat-I'!Z431+'SCRB-Stat-I'!Z461+'SCRB-Stat-I'!Z491+'SCRB-Stat-I'!Z521+'SCRB-Stat-I'!Z551+'SCRB-Stat-I'!Z581</f>
        <v>0</v>
      </c>
      <c r="F10" s="10" t="e">
        <f t="shared" si="1"/>
        <v>#DIV/0!</v>
      </c>
      <c r="G10" s="9">
        <f>'SCRB-Stat-II'!F11+'SCRB-Stat-II'!F41+'SCRB-Stat-II'!F71+'SCRB-Stat-II'!F101+'SCRB-Stat-II'!F131+'SCRB-Stat-II'!F161+'SCRB-Stat-II'!F191+'SCRB-Stat-II'!F221+'SCRB-Stat-II'!F251+'SCRB-Stat-II'!F281+'SCRB-Stat-II'!F311+'SCRB-Stat-II'!F341+'SCRB-Stat-II'!F371+'SCRB-Stat-II'!F401+'SCRB-Stat-II'!F431+'SCRB-Stat-II'!F461+'SCRB-Stat-II'!F491+'SCRB-Stat-II'!F521+'SCRB-Stat-II'!F551+'SCRB-Stat-II'!F581</f>
        <v>0</v>
      </c>
      <c r="H10" s="9">
        <f>'SCRB-Stat-II'!P11+'SCRB-Stat-II'!P41+'SCRB-Stat-II'!P71+'SCRB-Stat-II'!P101+'SCRB-Stat-II'!P131+'SCRB-Stat-II'!P161+'SCRB-Stat-II'!P191+'SCRB-Stat-II'!P221+'SCRB-Stat-II'!P251+'SCRB-Stat-II'!P281+'SCRB-Stat-II'!P311+'SCRB-Stat-II'!P341+'SCRB-Stat-II'!P371+'SCRB-Stat-II'!P401+'SCRB-Stat-II'!P431+'SCRB-Stat-II'!P461+'SCRB-Stat-II'!P491+'SCRB-Stat-II'!P521+'SCRB-Stat-II'!P551+'SCRB-Stat-II'!P581</f>
        <v>0</v>
      </c>
      <c r="I10" s="9">
        <f>'SCRB-Stat-II'!Z11+'SCRB-Stat-II'!Z41+'SCRB-Stat-II'!Z71+'SCRB-Stat-II'!Z101+'SCRB-Stat-II'!Z131+'SCRB-Stat-II'!Z161+'SCRB-Stat-II'!Z191+'SCRB-Stat-II'!Z221+'SCRB-Stat-II'!Z251+'SCRB-Stat-II'!Z281+'SCRB-Stat-II'!Z311+'SCRB-Stat-II'!Z341+'SCRB-Stat-II'!Z371+'SCRB-Stat-II'!Z401+'SCRB-Stat-II'!Z431+'SCRB-Stat-II'!Z461+'SCRB-Stat-II'!Z491+'SCRB-Stat-II'!Z521+'SCRB-Stat-II'!Z551+'SCRB-Stat-II'!Z581</f>
        <v>0</v>
      </c>
      <c r="J10" s="12" t="e">
        <f t="shared" si="0"/>
        <v>#DIV/0!</v>
      </c>
    </row>
    <row r="11" spans="1:10" ht="15" customHeight="1">
      <c r="A11" s="599" t="s">
        <v>10</v>
      </c>
      <c r="B11" s="600"/>
      <c r="C11" s="14">
        <f>SUM(C6:C10)</f>
        <v>0</v>
      </c>
      <c r="D11" s="14">
        <f>SUM(D6:D10)</f>
        <v>0</v>
      </c>
      <c r="E11" s="14">
        <f>SUM(E6:E10)</f>
        <v>0</v>
      </c>
      <c r="F11" s="15" t="e">
        <f t="shared" ref="F11" si="2">SUM(C11-D11)/D11</f>
        <v>#DIV/0!</v>
      </c>
      <c r="G11" s="14">
        <f>SUM(G6:G10)</f>
        <v>0</v>
      </c>
      <c r="H11" s="14">
        <f>SUM(H6:H10)</f>
        <v>0</v>
      </c>
      <c r="I11" s="14">
        <f>SUM(I6:I10)</f>
        <v>0</v>
      </c>
      <c r="J11" s="16" t="e">
        <f t="shared" ref="J11" si="3">SUM(G11-H11)/H11</f>
        <v>#DIV/0!</v>
      </c>
    </row>
    <row r="12" spans="1:10" ht="20.25" customHeight="1">
      <c r="A12" s="601" t="s">
        <v>11</v>
      </c>
      <c r="B12" s="602"/>
      <c r="C12" s="602"/>
      <c r="D12" s="602"/>
      <c r="E12" s="602"/>
      <c r="F12" s="602"/>
      <c r="G12" s="602"/>
      <c r="H12" s="602"/>
      <c r="I12" s="602"/>
      <c r="J12" s="603"/>
    </row>
    <row r="13" spans="1:10" ht="18.75" customHeight="1">
      <c r="A13" s="327">
        <v>6</v>
      </c>
      <c r="B13" s="8" t="s">
        <v>12</v>
      </c>
      <c r="C13" s="9">
        <f>'SCRB-Stat-I'!F12+'SCRB-Stat-I'!F42+'SCRB-Stat-I'!F72+'SCRB-Stat-I'!F102+'SCRB-Stat-I'!F132+'SCRB-Stat-I'!F162+'SCRB-Stat-I'!F192+'SCRB-Stat-I'!F222+'SCRB-Stat-I'!F252+'SCRB-Stat-I'!F282+'SCRB-Stat-I'!F312+'SCRB-Stat-I'!F342+'SCRB-Stat-I'!F372+'SCRB-Stat-I'!F402+'SCRB-Stat-I'!F432+'SCRB-Stat-I'!F462+'SCRB-Stat-I'!F492+'SCRB-Stat-I'!F522+'SCRB-Stat-I'!F552+'SCRB-Stat-I'!F582</f>
        <v>0</v>
      </c>
      <c r="D13" s="9">
        <f>'SCRB-Stat-I'!P12+'SCRB-Stat-I'!P42+'SCRB-Stat-I'!P72+'SCRB-Stat-I'!P102+'SCRB-Stat-I'!P132+'SCRB-Stat-I'!P162+'SCRB-Stat-I'!P192+'SCRB-Stat-I'!P222+'SCRB-Stat-I'!P252+'SCRB-Stat-I'!P282+'SCRB-Stat-I'!P312+'SCRB-Stat-I'!P342+'SCRB-Stat-I'!P372+'SCRB-Stat-I'!P402+'SCRB-Stat-I'!P432+'SCRB-Stat-I'!P462+'SCRB-Stat-I'!P492+'SCRB-Stat-I'!P522+'SCRB-Stat-I'!P552+'SCRB-Stat-I'!P582</f>
        <v>0</v>
      </c>
      <c r="E13" s="9">
        <f>'SCRB-Stat-I'!Z12+'SCRB-Stat-I'!Z42+'SCRB-Stat-I'!Z72+'SCRB-Stat-I'!Z102+'SCRB-Stat-I'!Z132+'SCRB-Stat-I'!Z162+'SCRB-Stat-I'!Z192+'SCRB-Stat-I'!Z222+'SCRB-Stat-I'!Z252+'SCRB-Stat-I'!Z282+'SCRB-Stat-I'!Z312+'SCRB-Stat-I'!Z342+'SCRB-Stat-I'!Z372+'SCRB-Stat-I'!Z402+'SCRB-Stat-I'!Z432+'SCRB-Stat-I'!Z462+'SCRB-Stat-I'!Z492+'SCRB-Stat-I'!Z522+'SCRB-Stat-I'!Z552+'SCRB-Stat-I'!Z582</f>
        <v>0</v>
      </c>
      <c r="F13" s="12" t="e">
        <f t="shared" ref="F13:F20" si="4">SUM(C13-D13)/D13</f>
        <v>#DIV/0!</v>
      </c>
      <c r="G13" s="9">
        <f>'SCRB-Stat-II'!F12+'SCRB-Stat-II'!F42+'SCRB-Stat-II'!F72+'SCRB-Stat-II'!F102+'SCRB-Stat-II'!F132+'SCRB-Stat-II'!F162+'SCRB-Stat-II'!F192+'SCRB-Stat-II'!F222+'SCRB-Stat-II'!F252+'SCRB-Stat-II'!F282+'SCRB-Stat-II'!F312+'SCRB-Stat-II'!F342+'SCRB-Stat-II'!F372+'SCRB-Stat-II'!F402+'SCRB-Stat-II'!F432+'SCRB-Stat-II'!F462+'SCRB-Stat-II'!F492+'SCRB-Stat-II'!F522+'SCRB-Stat-II'!F552+'SCRB-Stat-II'!F582</f>
        <v>0</v>
      </c>
      <c r="H13" s="9">
        <f>'SCRB-Stat-II'!P12+'SCRB-Stat-II'!P42+'SCRB-Stat-II'!P72+'SCRB-Stat-II'!P102+'SCRB-Stat-II'!P132+'SCRB-Stat-II'!P162+'SCRB-Stat-II'!P192+'SCRB-Stat-II'!P222+'SCRB-Stat-II'!P252+'SCRB-Stat-II'!P282+'SCRB-Stat-II'!P312+'SCRB-Stat-II'!P342+'SCRB-Stat-II'!P372+'SCRB-Stat-II'!P402+'SCRB-Stat-II'!P432+'SCRB-Stat-II'!P462+'SCRB-Stat-II'!P492+'SCRB-Stat-II'!P522+'SCRB-Stat-II'!P552+'SCRB-Stat-II'!P582</f>
        <v>0</v>
      </c>
      <c r="I13" s="9">
        <f>'SCRB-Stat-II'!Z12+'SCRB-Stat-II'!Z42+'SCRB-Stat-II'!Z72+'SCRB-Stat-II'!Z102+'SCRB-Stat-II'!Z132+'SCRB-Stat-II'!Z162+'SCRB-Stat-II'!Z192+'SCRB-Stat-II'!Z222+'SCRB-Stat-II'!Z252+'SCRB-Stat-II'!Z282+'SCRB-Stat-II'!Z312+'SCRB-Stat-II'!Z342+'SCRB-Stat-II'!Z372+'SCRB-Stat-II'!Z402+'SCRB-Stat-II'!Z432+'SCRB-Stat-II'!Z462+'SCRB-Stat-II'!Z492+'SCRB-Stat-II'!Z522+'SCRB-Stat-II'!Z552+'SCRB-Stat-II'!Z582</f>
        <v>0</v>
      </c>
      <c r="J13" s="12" t="e">
        <f t="shared" ref="J13:J20" si="5">SUM(G13-H13)/H13</f>
        <v>#DIV/0!</v>
      </c>
    </row>
    <row r="14" spans="1:10" ht="17" hidden="1" customHeight="1">
      <c r="A14" s="17"/>
      <c r="B14" s="8" t="s">
        <v>13</v>
      </c>
      <c r="C14" s="9">
        <f>'SCRB-Stat-I'!F23+'SCRB-Stat-I'!F53+'SCRB-Stat-I'!F83+'SCRB-Stat-I'!F113+'SCRB-Stat-I'!F143+'SCRB-Stat-I'!F173+'SCRB-Stat-I'!F203+'SCRB-Stat-I'!F233+'SCRB-Stat-I'!F263+'SCRB-Stat-I'!F293+'SCRB-Stat-I'!F323+'SCRB-Stat-I'!F353+'SCRB-Stat-I'!F383+'SCRB-Stat-I'!F413+'SCRB-Stat-I'!F443+'SCRB-Stat-I'!F473+'SCRB-Stat-I'!F503+'SCRB-Stat-I'!F533+'SCRB-Stat-I'!F563+'SCRB-Stat-I'!F593</f>
        <v>0</v>
      </c>
      <c r="D14" s="9">
        <f>'SCRB-Stat-I'!P23+'SCRB-Stat-I'!P53+'SCRB-Stat-I'!P83+'SCRB-Stat-I'!P113+'SCRB-Stat-I'!P143+'SCRB-Stat-I'!P173+'SCRB-Stat-I'!P203+'SCRB-Stat-I'!P233+'SCRB-Stat-I'!P263+'SCRB-Stat-I'!P293+'SCRB-Stat-I'!P323+'SCRB-Stat-I'!P353+'SCRB-Stat-I'!P383+'SCRB-Stat-I'!P413+'SCRB-Stat-I'!P443+'SCRB-Stat-I'!P473+'SCRB-Stat-I'!P503+'SCRB-Stat-I'!P533+'SCRB-Stat-I'!P563+'SCRB-Stat-I'!P593</f>
        <v>0</v>
      </c>
      <c r="E14" s="9">
        <f>'SCRB-Stat-I'!Z23+'SCRB-Stat-I'!Z53+'SCRB-Stat-I'!Z83+'SCRB-Stat-I'!Z113+'SCRB-Stat-I'!Z143+'SCRB-Stat-I'!Z173+'SCRB-Stat-I'!Z203+'SCRB-Stat-I'!Z233+'SCRB-Stat-I'!Z263+'SCRB-Stat-I'!Z293+'SCRB-Stat-I'!Z323+'SCRB-Stat-I'!Z353+'SCRB-Stat-I'!Z383+'SCRB-Stat-I'!Z413+'SCRB-Stat-I'!Z443+'SCRB-Stat-I'!Z473+'SCRB-Stat-I'!Z503+'SCRB-Stat-I'!Z533+'SCRB-Stat-I'!Z563+'SCRB-Stat-I'!Z593</f>
        <v>0</v>
      </c>
      <c r="F14" s="12" t="e">
        <f t="shared" si="4"/>
        <v>#DIV/0!</v>
      </c>
      <c r="G14" s="9">
        <f>'SCRB-Stat-II'!F23+'SCRB-Stat-II'!F53+'SCRB-Stat-II'!F83+'SCRB-Stat-II'!F113+'SCRB-Stat-II'!F143+'SCRB-Stat-II'!F173+'SCRB-Stat-II'!F203+'SCRB-Stat-II'!F233+'SCRB-Stat-II'!F263+'SCRB-Stat-II'!F293+'SCRB-Stat-II'!F323+'SCRB-Stat-II'!F353+'SCRB-Stat-II'!F383+'SCRB-Stat-II'!F413+'SCRB-Stat-II'!F443+'SCRB-Stat-II'!F473+'SCRB-Stat-II'!F503+'SCRB-Stat-II'!F533+'SCRB-Stat-II'!F563+'SCRB-Stat-II'!F593</f>
        <v>0</v>
      </c>
      <c r="H14" s="9">
        <f>'SCRB-Stat-II'!P23+'SCRB-Stat-II'!P53+'SCRB-Stat-II'!P83+'SCRB-Stat-II'!P113+'SCRB-Stat-II'!P143+'SCRB-Stat-II'!P173+'SCRB-Stat-II'!P203+'SCRB-Stat-II'!P233+'SCRB-Stat-II'!P263+'SCRB-Stat-II'!P293+'SCRB-Stat-II'!P323+'SCRB-Stat-II'!P353+'SCRB-Stat-II'!P383+'SCRB-Stat-II'!P413+'SCRB-Stat-II'!P443+'SCRB-Stat-II'!P473+'SCRB-Stat-II'!P503+'SCRB-Stat-II'!P533+'SCRB-Stat-II'!P563+'SCRB-Stat-II'!P593</f>
        <v>0</v>
      </c>
      <c r="I14" s="9">
        <f>'SCRB-Stat-II'!Z23+'SCRB-Stat-II'!Z53+'SCRB-Stat-II'!Z83+'SCRB-Stat-II'!Z113+'SCRB-Stat-II'!Z143+'SCRB-Stat-II'!Z173+'SCRB-Stat-II'!Z203+'SCRB-Stat-II'!Z233+'SCRB-Stat-II'!Z263+'SCRB-Stat-II'!Z293+'SCRB-Stat-II'!Z323+'SCRB-Stat-II'!Z353+'SCRB-Stat-II'!Z383+'SCRB-Stat-II'!Z413+'SCRB-Stat-II'!Z443+'SCRB-Stat-II'!Z473+'SCRB-Stat-II'!Z503+'SCRB-Stat-II'!Z533+'SCRB-Stat-II'!Z563+'SCRB-Stat-II'!Z593</f>
        <v>0</v>
      </c>
      <c r="J14" s="12" t="e">
        <f t="shared" si="5"/>
        <v>#DIV/0!</v>
      </c>
    </row>
    <row r="15" spans="1:10" ht="18.75" customHeight="1">
      <c r="A15" s="327">
        <v>7</v>
      </c>
      <c r="B15" s="8" t="s">
        <v>14</v>
      </c>
      <c r="C15" s="9">
        <f>'SCRB-Stat-I'!F13+'SCRB-Stat-I'!F43+'SCRB-Stat-I'!F73+'SCRB-Stat-I'!F103+'SCRB-Stat-I'!F133+'SCRB-Stat-I'!F163+'SCRB-Stat-I'!F193+'SCRB-Stat-I'!F223+'SCRB-Stat-I'!F253+'SCRB-Stat-I'!F283+'SCRB-Stat-I'!F313+'SCRB-Stat-I'!F343+'SCRB-Stat-I'!F373+'SCRB-Stat-I'!F403+'SCRB-Stat-I'!F433+'SCRB-Stat-I'!F463+'SCRB-Stat-I'!F493+'SCRB-Stat-I'!F523+'SCRB-Stat-I'!F553+'SCRB-Stat-I'!F583</f>
        <v>0</v>
      </c>
      <c r="D15" s="9">
        <f>'SCRB-Stat-I'!P13+'SCRB-Stat-I'!P43+'SCRB-Stat-I'!P73+'SCRB-Stat-I'!P103+'SCRB-Stat-I'!P133+'SCRB-Stat-I'!P163+'SCRB-Stat-I'!P193+'SCRB-Stat-I'!P223+'SCRB-Stat-I'!P253+'SCRB-Stat-I'!P283+'SCRB-Stat-I'!P313+'SCRB-Stat-I'!P343+'SCRB-Stat-I'!P373+'SCRB-Stat-I'!P403+'SCRB-Stat-I'!P433+'SCRB-Stat-I'!P463+'SCRB-Stat-I'!P493+'SCRB-Stat-I'!P523+'SCRB-Stat-I'!P553+'SCRB-Stat-I'!P583</f>
        <v>0</v>
      </c>
      <c r="E15" s="9">
        <f>'SCRB-Stat-I'!Z13+'SCRB-Stat-I'!Z43+'SCRB-Stat-I'!Z73+'SCRB-Stat-I'!Z103+'SCRB-Stat-I'!Z133+'SCRB-Stat-I'!Z163+'SCRB-Stat-I'!Z193+'SCRB-Stat-I'!Z223+'SCRB-Stat-I'!Z253+'SCRB-Stat-I'!Z283+'SCRB-Stat-I'!Z313+'SCRB-Stat-I'!Z343+'SCRB-Stat-I'!Z373+'SCRB-Stat-I'!Z403+'SCRB-Stat-I'!Z433+'SCRB-Stat-I'!Z463+'SCRB-Stat-I'!Z493+'SCRB-Stat-I'!Z523+'SCRB-Stat-I'!Z553+'SCRB-Stat-I'!Z583</f>
        <v>0</v>
      </c>
      <c r="F15" s="12" t="e">
        <f t="shared" si="4"/>
        <v>#DIV/0!</v>
      </c>
      <c r="G15" s="9">
        <f>'SCRB-Stat-II'!F13+'SCRB-Stat-II'!F43+'SCRB-Stat-II'!F73+'SCRB-Stat-II'!F103+'SCRB-Stat-II'!F133+'SCRB-Stat-II'!F163+'SCRB-Stat-II'!F193+'SCRB-Stat-II'!F223+'SCRB-Stat-II'!F253+'SCRB-Stat-II'!F283+'SCRB-Stat-II'!F313+'SCRB-Stat-II'!F343+'SCRB-Stat-II'!F373+'SCRB-Stat-II'!F403+'SCRB-Stat-II'!F433+'SCRB-Stat-II'!F463+'SCRB-Stat-II'!F493+'SCRB-Stat-II'!F523+'SCRB-Stat-II'!F553+'SCRB-Stat-II'!F583</f>
        <v>0</v>
      </c>
      <c r="H15" s="9">
        <f>'SCRB-Stat-II'!P13+'SCRB-Stat-II'!P43+'SCRB-Stat-II'!P73+'SCRB-Stat-II'!P103+'SCRB-Stat-II'!P133+'SCRB-Stat-II'!P163+'SCRB-Stat-II'!P193+'SCRB-Stat-II'!P223+'SCRB-Stat-II'!P253+'SCRB-Stat-II'!P283+'SCRB-Stat-II'!P313+'SCRB-Stat-II'!P343+'SCRB-Stat-II'!P373+'SCRB-Stat-II'!P403+'SCRB-Stat-II'!P433+'SCRB-Stat-II'!P463+'SCRB-Stat-II'!P493+'SCRB-Stat-II'!P523+'SCRB-Stat-II'!P553+'SCRB-Stat-II'!P583</f>
        <v>0</v>
      </c>
      <c r="I15" s="9">
        <f>'SCRB-Stat-II'!Z13+'SCRB-Stat-II'!Z43+'SCRB-Stat-II'!Z73+'SCRB-Stat-II'!Z103+'SCRB-Stat-II'!Z133+'SCRB-Stat-II'!Z163+'SCRB-Stat-II'!Z193+'SCRB-Stat-II'!Z223+'SCRB-Stat-II'!Z253+'SCRB-Stat-II'!Z283+'SCRB-Stat-II'!Z313+'SCRB-Stat-II'!Z343+'SCRB-Stat-II'!Z373+'SCRB-Stat-II'!Z403+'SCRB-Stat-II'!Z433+'SCRB-Stat-II'!Z463+'SCRB-Stat-II'!Z493+'SCRB-Stat-II'!Z523+'SCRB-Stat-II'!Z553+'SCRB-Stat-II'!Z583</f>
        <v>0</v>
      </c>
      <c r="J15" s="12" t="e">
        <f t="shared" si="5"/>
        <v>#DIV/0!</v>
      </c>
    </row>
    <row r="16" spans="1:10" ht="18.75" customHeight="1">
      <c r="A16" s="327">
        <v>8</v>
      </c>
      <c r="B16" s="8" t="s">
        <v>15</v>
      </c>
      <c r="C16" s="9">
        <f>'SCRB-Stat-I'!F14+'SCRB-Stat-I'!F44+'SCRB-Stat-I'!F74+'SCRB-Stat-I'!F104+'SCRB-Stat-I'!F134+'SCRB-Stat-I'!F164+'SCRB-Stat-I'!F194+'SCRB-Stat-I'!F224+'SCRB-Stat-I'!F254+'SCRB-Stat-I'!F284+'SCRB-Stat-I'!F314+'SCRB-Stat-I'!F344+'SCRB-Stat-I'!F374+'SCRB-Stat-I'!F404+'SCRB-Stat-I'!F434+'SCRB-Stat-I'!F464+'SCRB-Stat-I'!F494+'SCRB-Stat-I'!F524+'SCRB-Stat-I'!F554+'SCRB-Stat-I'!F584</f>
        <v>0</v>
      </c>
      <c r="D16" s="9">
        <f>'SCRB-Stat-I'!P14+'SCRB-Stat-I'!P44+'SCRB-Stat-I'!P74+'SCRB-Stat-I'!P104+'SCRB-Stat-I'!P134+'SCRB-Stat-I'!P164+'SCRB-Stat-I'!P194+'SCRB-Stat-I'!P224+'SCRB-Stat-I'!P254+'SCRB-Stat-I'!P284+'SCRB-Stat-I'!P314+'SCRB-Stat-I'!P344+'SCRB-Stat-I'!P374+'SCRB-Stat-I'!P404+'SCRB-Stat-I'!P434+'SCRB-Stat-I'!P464+'SCRB-Stat-I'!P494+'SCRB-Stat-I'!P524+'SCRB-Stat-I'!P554+'SCRB-Stat-I'!P584</f>
        <v>0</v>
      </c>
      <c r="E16" s="9">
        <f>'SCRB-Stat-I'!Z14+'SCRB-Stat-I'!Z44+'SCRB-Stat-I'!Z74+'SCRB-Stat-I'!Z104+'SCRB-Stat-I'!Z134+'SCRB-Stat-I'!Z164+'SCRB-Stat-I'!Z194+'SCRB-Stat-I'!Z224+'SCRB-Stat-I'!Z254+'SCRB-Stat-I'!Z284+'SCRB-Stat-I'!Z314+'SCRB-Stat-I'!Z344+'SCRB-Stat-I'!Z374+'SCRB-Stat-I'!Z404+'SCRB-Stat-I'!Z434+'SCRB-Stat-I'!Z464+'SCRB-Stat-I'!Z494+'SCRB-Stat-I'!Z524+'SCRB-Stat-I'!Z554+'SCRB-Stat-I'!Z584</f>
        <v>0</v>
      </c>
      <c r="F16" s="12" t="e">
        <f t="shared" si="4"/>
        <v>#DIV/0!</v>
      </c>
      <c r="G16" s="9">
        <f>'SCRB-Stat-II'!F14+'SCRB-Stat-II'!F44+'SCRB-Stat-II'!F74+'SCRB-Stat-II'!F104+'SCRB-Stat-II'!F134+'SCRB-Stat-II'!F164+'SCRB-Stat-II'!F194+'SCRB-Stat-II'!F224+'SCRB-Stat-II'!F254+'SCRB-Stat-II'!F284+'SCRB-Stat-II'!F314+'SCRB-Stat-II'!F344+'SCRB-Stat-II'!F374+'SCRB-Stat-II'!F404+'SCRB-Stat-II'!F434+'SCRB-Stat-II'!F464+'SCRB-Stat-II'!F494+'SCRB-Stat-II'!F524+'SCRB-Stat-II'!F554+'SCRB-Stat-II'!F584</f>
        <v>0</v>
      </c>
      <c r="H16" s="9">
        <f>'SCRB-Stat-II'!P14+'SCRB-Stat-II'!P44+'SCRB-Stat-II'!P74+'SCRB-Stat-II'!P104+'SCRB-Stat-II'!P134+'SCRB-Stat-II'!P164+'SCRB-Stat-II'!P194+'SCRB-Stat-II'!P224+'SCRB-Stat-II'!P254+'SCRB-Stat-II'!P284+'SCRB-Stat-II'!P314+'SCRB-Stat-II'!P344+'SCRB-Stat-II'!P374+'SCRB-Stat-II'!P404+'SCRB-Stat-II'!P434+'SCRB-Stat-II'!P464+'SCRB-Stat-II'!P494+'SCRB-Stat-II'!P524+'SCRB-Stat-II'!P554+'SCRB-Stat-II'!P584</f>
        <v>0</v>
      </c>
      <c r="I16" s="9">
        <f>'SCRB-Stat-II'!Z14+'SCRB-Stat-II'!Z44+'SCRB-Stat-II'!Z74+'SCRB-Stat-II'!Z104+'SCRB-Stat-II'!Z134+'SCRB-Stat-II'!Z164+'SCRB-Stat-II'!Z194+'SCRB-Stat-II'!Z224+'SCRB-Stat-II'!Z254+'SCRB-Stat-II'!Z284+'SCRB-Stat-II'!Z314+'SCRB-Stat-II'!Z344+'SCRB-Stat-II'!Z374+'SCRB-Stat-II'!Z404+'SCRB-Stat-II'!Z434+'SCRB-Stat-II'!Z464+'SCRB-Stat-II'!Z494+'SCRB-Stat-II'!Z524+'SCRB-Stat-II'!Z554+'SCRB-Stat-II'!Z584</f>
        <v>0</v>
      </c>
      <c r="J16" s="12" t="e">
        <f t="shared" si="5"/>
        <v>#DIV/0!</v>
      </c>
    </row>
    <row r="17" spans="1:10" ht="18.75" customHeight="1">
      <c r="A17" s="327">
        <v>9</v>
      </c>
      <c r="B17" s="8" t="s">
        <v>16</v>
      </c>
      <c r="C17" s="9">
        <f>'SCRB-Stat-I'!F15+'SCRB-Stat-I'!F45+'SCRB-Stat-I'!F75+'SCRB-Stat-I'!F105+'SCRB-Stat-I'!F135+'SCRB-Stat-I'!F165+'SCRB-Stat-I'!F195+'SCRB-Stat-I'!F225+'SCRB-Stat-I'!F255+'SCRB-Stat-I'!F285+'SCRB-Stat-I'!F315+'SCRB-Stat-I'!F345+'SCRB-Stat-I'!F375+'SCRB-Stat-I'!F405+'SCRB-Stat-I'!F435+'SCRB-Stat-I'!F465+'SCRB-Stat-I'!F495+'SCRB-Stat-I'!F525+'SCRB-Stat-I'!F555+'SCRB-Stat-I'!F585</f>
        <v>0</v>
      </c>
      <c r="D17" s="9">
        <f>'SCRB-Stat-I'!P15+'SCRB-Stat-I'!P45+'SCRB-Stat-I'!P75+'SCRB-Stat-I'!P105+'SCRB-Stat-I'!P135+'SCRB-Stat-I'!P165+'SCRB-Stat-I'!P195+'SCRB-Stat-I'!P225+'SCRB-Stat-I'!P255+'SCRB-Stat-I'!P285+'SCRB-Stat-I'!P315+'SCRB-Stat-I'!P345+'SCRB-Stat-I'!P375+'SCRB-Stat-I'!P405+'SCRB-Stat-I'!P435+'SCRB-Stat-I'!P465+'SCRB-Stat-I'!P495+'SCRB-Stat-I'!P525+'SCRB-Stat-I'!P555+'SCRB-Stat-I'!P585</f>
        <v>0</v>
      </c>
      <c r="E17" s="9">
        <f>'SCRB-Stat-I'!Z15+'SCRB-Stat-I'!Z45+'SCRB-Stat-I'!Z75+'SCRB-Stat-I'!Z105+'SCRB-Stat-I'!Z135+'SCRB-Stat-I'!Z165+'SCRB-Stat-I'!Z195+'SCRB-Stat-I'!Z225+'SCRB-Stat-I'!Z255+'SCRB-Stat-I'!Z285+'SCRB-Stat-I'!Z315+'SCRB-Stat-I'!Z345+'SCRB-Stat-I'!Z375+'SCRB-Stat-I'!Z405+'SCRB-Stat-I'!Z435+'SCRB-Stat-I'!Z465+'SCRB-Stat-I'!Z495+'SCRB-Stat-I'!Z525+'SCRB-Stat-I'!Z555+'SCRB-Stat-I'!Z585</f>
        <v>0</v>
      </c>
      <c r="F17" s="12" t="e">
        <f t="shared" si="4"/>
        <v>#DIV/0!</v>
      </c>
      <c r="G17" s="9">
        <f>'SCRB-Stat-II'!F15+'SCRB-Stat-II'!F45+'SCRB-Stat-II'!F75+'SCRB-Stat-II'!F105+'SCRB-Stat-II'!F135+'SCRB-Stat-II'!F165+'SCRB-Stat-II'!F195+'SCRB-Stat-II'!F225+'SCRB-Stat-II'!F255+'SCRB-Stat-II'!F285+'SCRB-Stat-II'!F315+'SCRB-Stat-II'!F345+'SCRB-Stat-II'!F375+'SCRB-Stat-II'!F405+'SCRB-Stat-II'!F435+'SCRB-Stat-II'!F465+'SCRB-Stat-II'!F495+'SCRB-Stat-II'!F525+'SCRB-Stat-II'!F555+'SCRB-Stat-II'!F585</f>
        <v>0</v>
      </c>
      <c r="H17" s="9">
        <f>'SCRB-Stat-II'!P15+'SCRB-Stat-II'!P45+'SCRB-Stat-II'!P75+'SCRB-Stat-II'!P105+'SCRB-Stat-II'!P135+'SCRB-Stat-II'!P165+'SCRB-Stat-II'!P195+'SCRB-Stat-II'!P225+'SCRB-Stat-II'!P255+'SCRB-Stat-II'!P285+'SCRB-Stat-II'!P315+'SCRB-Stat-II'!P345+'SCRB-Stat-II'!P375+'SCRB-Stat-II'!P405+'SCRB-Stat-II'!P435+'SCRB-Stat-II'!P465+'SCRB-Stat-II'!P495+'SCRB-Stat-II'!P525+'SCRB-Stat-II'!P555+'SCRB-Stat-II'!P585</f>
        <v>0</v>
      </c>
      <c r="I17" s="9">
        <f>'SCRB-Stat-II'!Z15+'SCRB-Stat-II'!Z45+'SCRB-Stat-II'!Z75+'SCRB-Stat-II'!Z105+'SCRB-Stat-II'!Z135+'SCRB-Stat-II'!Z165+'SCRB-Stat-II'!Z195+'SCRB-Stat-II'!Z225+'SCRB-Stat-II'!Z255+'SCRB-Stat-II'!Z285+'SCRB-Stat-II'!Z315+'SCRB-Stat-II'!Z345+'SCRB-Stat-II'!Z375+'SCRB-Stat-II'!Z405+'SCRB-Stat-II'!Z435+'SCRB-Stat-II'!Z465+'SCRB-Stat-II'!Z495+'SCRB-Stat-II'!Z525+'SCRB-Stat-II'!Z555+'SCRB-Stat-II'!Z585</f>
        <v>0</v>
      </c>
      <c r="J17" s="12" t="e">
        <f t="shared" si="5"/>
        <v>#DIV/0!</v>
      </c>
    </row>
    <row r="18" spans="1:10" ht="18.75" customHeight="1">
      <c r="A18" s="327">
        <v>10</v>
      </c>
      <c r="B18" s="8" t="s">
        <v>17</v>
      </c>
      <c r="C18" s="9">
        <f>'SCRB-Stat-I'!F16+'SCRB-Stat-I'!F46+'SCRB-Stat-I'!F76+'SCRB-Stat-I'!F106+'SCRB-Stat-I'!F136+'SCRB-Stat-I'!F166+'SCRB-Stat-I'!F196+'SCRB-Stat-I'!F226+'SCRB-Stat-I'!F256+'SCRB-Stat-I'!F286+'SCRB-Stat-I'!F316+'SCRB-Stat-I'!F346+'SCRB-Stat-I'!F376+'SCRB-Stat-I'!F406+'SCRB-Stat-I'!F436+'SCRB-Stat-I'!F466+'SCRB-Stat-I'!F496+'SCRB-Stat-I'!F526+'SCRB-Stat-I'!F556+'SCRB-Stat-I'!F586</f>
        <v>0</v>
      </c>
      <c r="D18" s="9">
        <f>'SCRB-Stat-I'!P16+'SCRB-Stat-I'!P46+'SCRB-Stat-I'!P76+'SCRB-Stat-I'!P106+'SCRB-Stat-I'!P136+'SCRB-Stat-I'!P166+'SCRB-Stat-I'!P196+'SCRB-Stat-I'!P226+'SCRB-Stat-I'!P256+'SCRB-Stat-I'!P286+'SCRB-Stat-I'!P316+'SCRB-Stat-I'!P346+'SCRB-Stat-I'!P376+'SCRB-Stat-I'!P406+'SCRB-Stat-I'!P436+'SCRB-Stat-I'!P466+'SCRB-Stat-I'!P496+'SCRB-Stat-I'!P526+'SCRB-Stat-I'!P556+'SCRB-Stat-I'!P586</f>
        <v>0</v>
      </c>
      <c r="E18" s="9">
        <f>'SCRB-Stat-I'!Z16+'SCRB-Stat-I'!Z46+'SCRB-Stat-I'!Z76+'SCRB-Stat-I'!Z106+'SCRB-Stat-I'!Z136+'SCRB-Stat-I'!Z166+'SCRB-Stat-I'!Z196+'SCRB-Stat-I'!Z226+'SCRB-Stat-I'!Z256+'SCRB-Stat-I'!Z286+'SCRB-Stat-I'!Z316+'SCRB-Stat-I'!Z346+'SCRB-Stat-I'!Z376+'SCRB-Stat-I'!Z406+'SCRB-Stat-I'!Z436+'SCRB-Stat-I'!Z466+'SCRB-Stat-I'!Z496+'SCRB-Stat-I'!Z526+'SCRB-Stat-I'!Z556+'SCRB-Stat-I'!Z586</f>
        <v>0</v>
      </c>
      <c r="F18" s="12" t="e">
        <f t="shared" si="4"/>
        <v>#DIV/0!</v>
      </c>
      <c r="G18" s="9">
        <f>'SCRB-Stat-II'!F16+'SCRB-Stat-II'!F46+'SCRB-Stat-II'!F76+'SCRB-Stat-II'!F106+'SCRB-Stat-II'!F136+'SCRB-Stat-II'!F166+'SCRB-Stat-II'!F196+'SCRB-Stat-II'!F226+'SCRB-Stat-II'!F256+'SCRB-Stat-II'!F286+'SCRB-Stat-II'!F316+'SCRB-Stat-II'!F346+'SCRB-Stat-II'!F376+'SCRB-Stat-II'!F406+'SCRB-Stat-II'!F436+'SCRB-Stat-II'!F466+'SCRB-Stat-II'!F496+'SCRB-Stat-II'!F526+'SCRB-Stat-II'!F556+'SCRB-Stat-II'!F586</f>
        <v>0</v>
      </c>
      <c r="H18" s="9">
        <f>'SCRB-Stat-II'!P16+'SCRB-Stat-II'!P46+'SCRB-Stat-II'!P76+'SCRB-Stat-II'!P106+'SCRB-Stat-II'!P136+'SCRB-Stat-II'!P166+'SCRB-Stat-II'!P196+'SCRB-Stat-II'!P226+'SCRB-Stat-II'!P256+'SCRB-Stat-II'!P286+'SCRB-Stat-II'!P316+'SCRB-Stat-II'!P346+'SCRB-Stat-II'!P376+'SCRB-Stat-II'!P406+'SCRB-Stat-II'!P436+'SCRB-Stat-II'!P466+'SCRB-Stat-II'!P496+'SCRB-Stat-II'!P526+'SCRB-Stat-II'!P556+'SCRB-Stat-II'!P586</f>
        <v>0</v>
      </c>
      <c r="I18" s="9">
        <f>'SCRB-Stat-II'!Z16+'SCRB-Stat-II'!Z46+'SCRB-Stat-II'!Z76+'SCRB-Stat-II'!Z106+'SCRB-Stat-II'!Z136+'SCRB-Stat-II'!Z166+'SCRB-Stat-II'!Z196+'SCRB-Stat-II'!Z226+'SCRB-Stat-II'!Z256+'SCRB-Stat-II'!Z286+'SCRB-Stat-II'!Z316+'SCRB-Stat-II'!Z346+'SCRB-Stat-II'!Z376+'SCRB-Stat-II'!Z406+'SCRB-Stat-II'!Z436+'SCRB-Stat-II'!Z466+'SCRB-Stat-II'!Z496+'SCRB-Stat-II'!Z526+'SCRB-Stat-II'!Z556+'SCRB-Stat-II'!Z586</f>
        <v>0</v>
      </c>
      <c r="J18" s="12" t="e">
        <f t="shared" si="5"/>
        <v>#DIV/0!</v>
      </c>
    </row>
    <row r="19" spans="1:10" ht="18.75" customHeight="1">
      <c r="A19" s="327">
        <v>11</v>
      </c>
      <c r="B19" s="8" t="s">
        <v>18</v>
      </c>
      <c r="C19" s="9">
        <f>'SCRB-Stat-I'!F17+'SCRB-Stat-I'!F47+'SCRB-Stat-I'!F77+'SCRB-Stat-I'!F107+'SCRB-Stat-I'!F137+'SCRB-Stat-I'!F167+'SCRB-Stat-I'!F197+'SCRB-Stat-I'!F227+'SCRB-Stat-I'!F257+'SCRB-Stat-I'!F287+'SCRB-Stat-I'!F317+'SCRB-Stat-I'!F347+'SCRB-Stat-I'!F377+'SCRB-Stat-I'!F407+'SCRB-Stat-I'!F437+'SCRB-Stat-I'!F467+'SCRB-Stat-I'!F497+'SCRB-Stat-I'!F527+'SCRB-Stat-I'!F557+'SCRB-Stat-I'!F587+'SCRB-Stat-I'!F18+'SCRB-Stat-I'!F48+'SCRB-Stat-I'!F78+'SCRB-Stat-I'!F108+'SCRB-Stat-I'!F138+'SCRB-Stat-I'!F168+'SCRB-Stat-I'!F198+'SCRB-Stat-I'!F228+'SCRB-Stat-I'!F258+'SCRB-Stat-I'!F288+'SCRB-Stat-I'!F318+'SCRB-Stat-I'!F348+'SCRB-Stat-I'!F378+'SCRB-Stat-I'!F408+'SCRB-Stat-I'!F438+'SCRB-Stat-I'!F468+'SCRB-Stat-I'!F498+'SCRB-Stat-I'!F528+'SCRB-Stat-I'!F558+'SCRB-Stat-I'!F588</f>
        <v>0</v>
      </c>
      <c r="D19" s="9">
        <f>'SCRB-Stat-I'!P17+'SCRB-Stat-I'!P47+'SCRB-Stat-I'!P77+'SCRB-Stat-I'!P107+'SCRB-Stat-I'!P137+'SCRB-Stat-I'!P167+'SCRB-Stat-I'!P197+'SCRB-Stat-I'!P227+'SCRB-Stat-I'!P257+'SCRB-Stat-I'!P287+'SCRB-Stat-I'!P317+'SCRB-Stat-I'!P347+'SCRB-Stat-I'!P377+'SCRB-Stat-I'!P407+'SCRB-Stat-I'!P437+'SCRB-Stat-I'!P467+'SCRB-Stat-I'!P497+'SCRB-Stat-I'!P527+'SCRB-Stat-I'!P557+'SCRB-Stat-I'!P587+'SCRB-Stat-I'!P18+'SCRB-Stat-I'!P48+'SCRB-Stat-I'!P78+'SCRB-Stat-I'!P108+'SCRB-Stat-I'!P138+'SCRB-Stat-I'!P168+'SCRB-Stat-I'!P198+'SCRB-Stat-I'!P228+'SCRB-Stat-I'!P258+'SCRB-Stat-I'!P288+'SCRB-Stat-I'!P318+'SCRB-Stat-I'!P348+'SCRB-Stat-I'!P378+'SCRB-Stat-I'!P408+'SCRB-Stat-I'!P438+'SCRB-Stat-I'!P468+'SCRB-Stat-I'!P498+'SCRB-Stat-I'!P528+'SCRB-Stat-I'!P558+'SCRB-Stat-I'!P588</f>
        <v>0</v>
      </c>
      <c r="E19" s="9">
        <f>'SCRB-Stat-I'!Z17+'SCRB-Stat-I'!Z47+'SCRB-Stat-I'!Z77+'SCRB-Stat-I'!Z107+'SCRB-Stat-I'!Z137+'SCRB-Stat-I'!Z167+'SCRB-Stat-I'!Z197+'SCRB-Stat-I'!Z227+'SCRB-Stat-I'!Z257+'SCRB-Stat-I'!Z287+'SCRB-Stat-I'!Z317+'SCRB-Stat-I'!Z347+'SCRB-Stat-I'!Z377+'SCRB-Stat-I'!Z407+'SCRB-Stat-I'!Z437+'SCRB-Stat-I'!Z467+'SCRB-Stat-I'!Z497+'SCRB-Stat-I'!Z527+'SCRB-Stat-I'!Z557+'SCRB-Stat-I'!Z587+'SCRB-Stat-I'!Z18+'SCRB-Stat-I'!Z48+'SCRB-Stat-I'!Z78+'SCRB-Stat-I'!Z108+'SCRB-Stat-I'!Z138+'SCRB-Stat-I'!Z168+'SCRB-Stat-I'!Z198+'SCRB-Stat-I'!Z228+'SCRB-Stat-I'!Z258+'SCRB-Stat-I'!Z288+'SCRB-Stat-I'!Z318+'SCRB-Stat-I'!Z348+'SCRB-Stat-I'!Z378+'SCRB-Stat-I'!Z408+'SCRB-Stat-I'!Z438+'SCRB-Stat-I'!Z468+'SCRB-Stat-I'!Z498+'SCRB-Stat-I'!Z528+'SCRB-Stat-I'!Z558+'SCRB-Stat-I'!Z588</f>
        <v>0</v>
      </c>
      <c r="F19" s="12" t="e">
        <f t="shared" si="4"/>
        <v>#DIV/0!</v>
      </c>
      <c r="G19" s="9">
        <f>'SCRB-Stat-II'!F17+'SCRB-Stat-II'!F47+'SCRB-Stat-II'!F77+'SCRB-Stat-II'!F107+'SCRB-Stat-II'!F137+'SCRB-Stat-II'!F167+'SCRB-Stat-II'!F197+'SCRB-Stat-II'!F227+'SCRB-Stat-II'!F257+'SCRB-Stat-II'!F287+'SCRB-Stat-II'!F317+'SCRB-Stat-II'!F347+'SCRB-Stat-II'!F377+'SCRB-Stat-II'!F407+'SCRB-Stat-II'!F437+'SCRB-Stat-II'!F467+'SCRB-Stat-II'!F497+'SCRB-Stat-II'!F527+'SCRB-Stat-II'!F557+'SCRB-Stat-II'!F587+'SCRB-Stat-II'!F18+'SCRB-Stat-II'!F48+'SCRB-Stat-II'!F78+'SCRB-Stat-II'!F108+'SCRB-Stat-II'!F138+'SCRB-Stat-II'!F168+'SCRB-Stat-II'!F198+'SCRB-Stat-II'!F228+'SCRB-Stat-II'!F258+'SCRB-Stat-II'!F288+'SCRB-Stat-II'!F318+'SCRB-Stat-II'!F348+'SCRB-Stat-II'!F378+'SCRB-Stat-II'!F408+'SCRB-Stat-II'!F438+'SCRB-Stat-II'!F468+'SCRB-Stat-II'!F498+'SCRB-Stat-II'!F528+'SCRB-Stat-II'!F558+'SCRB-Stat-II'!F588</f>
        <v>0</v>
      </c>
      <c r="H19" s="9">
        <f>'SCRB-Stat-II'!P17+'SCRB-Stat-II'!P47+'SCRB-Stat-II'!P77+'SCRB-Stat-II'!P107+'SCRB-Stat-II'!P137+'SCRB-Stat-II'!P167+'SCRB-Stat-II'!P197+'SCRB-Stat-II'!P227+'SCRB-Stat-II'!P257+'SCRB-Stat-II'!P287+'SCRB-Stat-II'!P317+'SCRB-Stat-II'!P347+'SCRB-Stat-II'!P377+'SCRB-Stat-II'!P407+'SCRB-Stat-II'!P437+'SCRB-Stat-II'!P467+'SCRB-Stat-II'!P497+'SCRB-Stat-II'!P527+'SCRB-Stat-II'!P557+'SCRB-Stat-II'!P587+'SCRB-Stat-II'!P18+'SCRB-Stat-II'!P48+'SCRB-Stat-II'!P78+'SCRB-Stat-II'!P108+'SCRB-Stat-II'!P138+'SCRB-Stat-II'!P168+'SCRB-Stat-II'!P198+'SCRB-Stat-II'!P228+'SCRB-Stat-II'!P258+'SCRB-Stat-II'!P288+'SCRB-Stat-II'!P318+'SCRB-Stat-II'!P348+'SCRB-Stat-II'!P378+'SCRB-Stat-II'!P408+'SCRB-Stat-II'!P438+'SCRB-Stat-II'!P468+'SCRB-Stat-II'!P498+'SCRB-Stat-II'!P528+'SCRB-Stat-II'!P558+'SCRB-Stat-II'!P588</f>
        <v>0</v>
      </c>
      <c r="I19" s="9">
        <f>'SCRB-Stat-II'!Z17+'SCRB-Stat-II'!Z47+'SCRB-Stat-II'!Z77+'SCRB-Stat-II'!Z107+'SCRB-Stat-II'!Z137+'SCRB-Stat-II'!Z167+'SCRB-Stat-II'!Z197+'SCRB-Stat-II'!Z227+'SCRB-Stat-II'!Z257+'SCRB-Stat-II'!Z287+'SCRB-Stat-II'!Z317+'SCRB-Stat-II'!Z347+'SCRB-Stat-II'!Z377+'SCRB-Stat-II'!Z407+'SCRB-Stat-II'!Z437+'SCRB-Stat-II'!Z467+'SCRB-Stat-II'!Z497+'SCRB-Stat-II'!Z527+'SCRB-Stat-II'!Z557+'SCRB-Stat-II'!Z587+'SCRB-Stat-II'!Z18+'SCRB-Stat-II'!Z48+'SCRB-Stat-II'!Z78+'SCRB-Stat-II'!Z108+'SCRB-Stat-II'!Z138+'SCRB-Stat-II'!Z168+'SCRB-Stat-II'!Z198+'SCRB-Stat-II'!Z228+'SCRB-Stat-II'!Z258+'SCRB-Stat-II'!Z288+'SCRB-Stat-II'!Z318+'SCRB-Stat-II'!Z348+'SCRB-Stat-II'!Z378+'SCRB-Stat-II'!Z408+'SCRB-Stat-II'!Z438+'SCRB-Stat-II'!Z468+'SCRB-Stat-II'!Z498+'SCRB-Stat-II'!Z528+'SCRB-Stat-II'!Z558+'SCRB-Stat-II'!Z588</f>
        <v>0</v>
      </c>
      <c r="J19" s="12" t="e">
        <f t="shared" si="5"/>
        <v>#DIV/0!</v>
      </c>
    </row>
    <row r="20" spans="1:10" ht="15" customHeight="1">
      <c r="A20" s="599" t="s">
        <v>10</v>
      </c>
      <c r="B20" s="600"/>
      <c r="C20" s="18">
        <f>C19+C18+C17+C16+C15+C13</f>
        <v>0</v>
      </c>
      <c r="D20" s="18">
        <f>D19+D18+D17+D16+D15+D13</f>
        <v>0</v>
      </c>
      <c r="E20" s="18">
        <f>E19+E18+E17+E16+E15+E13</f>
        <v>0</v>
      </c>
      <c r="F20" s="16" t="e">
        <f t="shared" si="4"/>
        <v>#DIV/0!</v>
      </c>
      <c r="G20" s="18">
        <f>G19+G18+G17+G16+G15+G13</f>
        <v>0</v>
      </c>
      <c r="H20" s="18">
        <f>H19+H18+H17+H16+H15+H13</f>
        <v>0</v>
      </c>
      <c r="I20" s="18">
        <f>I19+I18+I17+I16+I15+I13</f>
        <v>0</v>
      </c>
      <c r="J20" s="16" t="e">
        <f t="shared" si="5"/>
        <v>#DIV/0!</v>
      </c>
    </row>
    <row r="21" spans="1:10" ht="20.25" customHeight="1">
      <c r="A21" s="601" t="s">
        <v>19</v>
      </c>
      <c r="B21" s="602"/>
      <c r="C21" s="602"/>
      <c r="D21" s="602"/>
      <c r="E21" s="602"/>
      <c r="F21" s="602"/>
      <c r="G21" s="602"/>
      <c r="H21" s="602"/>
      <c r="I21" s="602"/>
      <c r="J21" s="603"/>
    </row>
    <row r="22" spans="1:10" ht="18.75" customHeight="1">
      <c r="A22" s="327">
        <v>12</v>
      </c>
      <c r="B22" s="8" t="s">
        <v>20</v>
      </c>
      <c r="C22" s="9">
        <f>'SCRB-Stat-I'!F19+'SCRB-Stat-I'!F49+'SCRB-Stat-I'!F79+'SCRB-Stat-I'!F109+'SCRB-Stat-I'!F139+'SCRB-Stat-I'!F169+'SCRB-Stat-I'!F199+'SCRB-Stat-I'!F229+'SCRB-Stat-I'!F259+'SCRB-Stat-I'!F289+'SCRB-Stat-I'!F319+'SCRB-Stat-I'!F349+'SCRB-Stat-I'!F379+'SCRB-Stat-I'!F409+'SCRB-Stat-I'!F439+'SCRB-Stat-I'!F469+'SCRB-Stat-I'!F499+'SCRB-Stat-I'!F529+'SCRB-Stat-I'!F559+'SCRB-Stat-I'!F589</f>
        <v>0</v>
      </c>
      <c r="D22" s="9">
        <f>'SCRB-Stat-I'!P19+'SCRB-Stat-I'!P49+'SCRB-Stat-I'!P79+'SCRB-Stat-I'!P109+'SCRB-Stat-I'!P139+'SCRB-Stat-I'!P169+'SCRB-Stat-I'!P199+'SCRB-Stat-I'!P229+'SCRB-Stat-I'!P259+'SCRB-Stat-I'!P289+'SCRB-Stat-I'!P319+'SCRB-Stat-I'!P349+'SCRB-Stat-I'!P379+'SCRB-Stat-I'!P409+'SCRB-Stat-I'!P439+'SCRB-Stat-I'!P469+'SCRB-Stat-I'!P499+'SCRB-Stat-I'!P529+'SCRB-Stat-I'!P559+'SCRB-Stat-I'!P589</f>
        <v>0</v>
      </c>
      <c r="E22" s="9">
        <f>'SCRB-Stat-I'!Z19+'SCRB-Stat-I'!Z49+'SCRB-Stat-I'!Z79+'SCRB-Stat-I'!Z109+'SCRB-Stat-I'!Z139+'SCRB-Stat-I'!Z169+'SCRB-Stat-I'!Z199+'SCRB-Stat-I'!Z229+'SCRB-Stat-I'!Z259+'SCRB-Stat-I'!Z289+'SCRB-Stat-I'!Z319+'SCRB-Stat-I'!Z349+'SCRB-Stat-I'!Z379+'SCRB-Stat-I'!Z409+'SCRB-Stat-I'!Z439+'SCRB-Stat-I'!Z469+'SCRB-Stat-I'!Z499+'SCRB-Stat-I'!Z529+'SCRB-Stat-I'!Z559+'SCRB-Stat-I'!Z589</f>
        <v>0</v>
      </c>
      <c r="F22" s="12" t="e">
        <f t="shared" ref="F22:F29" si="6">SUM(C22-D22)/D22</f>
        <v>#DIV/0!</v>
      </c>
      <c r="G22" s="9">
        <f>'SCRB-Stat-II'!F19+'SCRB-Stat-II'!F49+'SCRB-Stat-II'!F79+'SCRB-Stat-II'!F109+'SCRB-Stat-II'!F139+'SCRB-Stat-II'!F169+'SCRB-Stat-II'!F199+'SCRB-Stat-II'!F229+'SCRB-Stat-II'!F259+'SCRB-Stat-II'!F289+'SCRB-Stat-II'!F319+'SCRB-Stat-II'!F349+'SCRB-Stat-II'!F379+'SCRB-Stat-II'!F409+'SCRB-Stat-II'!F439+'SCRB-Stat-II'!F469+'SCRB-Stat-II'!F499+'SCRB-Stat-II'!F529+'SCRB-Stat-II'!F559+'SCRB-Stat-II'!F589</f>
        <v>0</v>
      </c>
      <c r="H22" s="9">
        <f>'SCRB-Stat-II'!P19+'SCRB-Stat-II'!P49+'SCRB-Stat-II'!P79+'SCRB-Stat-II'!P109+'SCRB-Stat-II'!P139+'SCRB-Stat-II'!P169+'SCRB-Stat-II'!P199+'SCRB-Stat-II'!P229+'SCRB-Stat-II'!P259+'SCRB-Stat-II'!P289+'SCRB-Stat-II'!P319+'SCRB-Stat-II'!P349+'SCRB-Stat-II'!P379+'SCRB-Stat-II'!P409+'SCRB-Stat-II'!P439+'SCRB-Stat-II'!P469+'SCRB-Stat-II'!P499+'SCRB-Stat-II'!P529+'SCRB-Stat-II'!P559+'SCRB-Stat-II'!P589</f>
        <v>0</v>
      </c>
      <c r="I22" s="9">
        <f>'SCRB-Stat-II'!Z19+'SCRB-Stat-II'!Z49+'SCRB-Stat-II'!Z79+'SCRB-Stat-II'!Z109+'SCRB-Stat-II'!Z139+'SCRB-Stat-II'!Z169+'SCRB-Stat-II'!Z199+'SCRB-Stat-II'!Z229+'SCRB-Stat-II'!Z259+'SCRB-Stat-II'!Z289+'SCRB-Stat-II'!Z319+'SCRB-Stat-II'!Z349+'SCRB-Stat-II'!Z379+'SCRB-Stat-II'!Z409+'SCRB-Stat-II'!Z439+'SCRB-Stat-II'!Z469+'SCRB-Stat-II'!Z499+'SCRB-Stat-II'!Z529+'SCRB-Stat-II'!Z559+'SCRB-Stat-II'!Z589</f>
        <v>0</v>
      </c>
      <c r="J22" s="12" t="e">
        <f t="shared" ref="J22:J29" si="7">SUM(G22-H22)/H22</f>
        <v>#DIV/0!</v>
      </c>
    </row>
    <row r="23" spans="1:10" ht="18.75" customHeight="1">
      <c r="A23" s="327">
        <v>13</v>
      </c>
      <c r="B23" s="8" t="s">
        <v>21</v>
      </c>
      <c r="C23" s="9">
        <f>'SCRB-Stat-I'!F20+'SCRB-Stat-I'!F50+'SCRB-Stat-I'!F80+'SCRB-Stat-I'!F110+'SCRB-Stat-I'!F140+'SCRB-Stat-I'!F170+'SCRB-Stat-I'!F200+'SCRB-Stat-I'!F230+'SCRB-Stat-I'!F260+'SCRB-Stat-I'!F290+'SCRB-Stat-I'!F320+'SCRB-Stat-I'!F350+'SCRB-Stat-I'!F380+'SCRB-Stat-I'!F410+'SCRB-Stat-I'!F440+'SCRB-Stat-I'!F470+'SCRB-Stat-I'!F500+'SCRB-Stat-I'!F530+'SCRB-Stat-I'!F560+'SCRB-Stat-I'!F590</f>
        <v>0</v>
      </c>
      <c r="D23" s="9">
        <f>'SCRB-Stat-I'!P20+'SCRB-Stat-I'!P50+'SCRB-Stat-I'!P80+'SCRB-Stat-I'!P110+'SCRB-Stat-I'!P140+'SCRB-Stat-I'!P170+'SCRB-Stat-I'!P200+'SCRB-Stat-I'!P230+'SCRB-Stat-I'!P260+'SCRB-Stat-I'!P290+'SCRB-Stat-I'!P320+'SCRB-Stat-I'!P350+'SCRB-Stat-I'!P380+'SCRB-Stat-I'!P410+'SCRB-Stat-I'!P440+'SCRB-Stat-I'!P470+'SCRB-Stat-I'!P500+'SCRB-Stat-I'!P530+'SCRB-Stat-I'!P560+'SCRB-Stat-I'!P590</f>
        <v>0</v>
      </c>
      <c r="E23" s="9">
        <f>'SCRB-Stat-I'!Z20+'SCRB-Stat-I'!Z50+'SCRB-Stat-I'!Z80+'SCRB-Stat-I'!Z110+'SCRB-Stat-I'!Z140+'SCRB-Stat-I'!Z170+'SCRB-Stat-I'!Z200+'SCRB-Stat-I'!Z230+'SCRB-Stat-I'!Z260+'SCRB-Stat-I'!Z290+'SCRB-Stat-I'!Z320+'SCRB-Stat-I'!Z350+'SCRB-Stat-I'!Z380+'SCRB-Stat-I'!Z410+'SCRB-Stat-I'!Z440+'SCRB-Stat-I'!Z470+'SCRB-Stat-I'!Z500+'SCRB-Stat-I'!Z530+'SCRB-Stat-I'!Z560+'SCRB-Stat-I'!Z590</f>
        <v>0</v>
      </c>
      <c r="F23" s="12" t="e">
        <f t="shared" si="6"/>
        <v>#DIV/0!</v>
      </c>
      <c r="G23" s="9">
        <f>'SCRB-Stat-II'!F20+'SCRB-Stat-II'!F50+'SCRB-Stat-II'!F80+'SCRB-Stat-II'!F110+'SCRB-Stat-II'!F140+'SCRB-Stat-II'!F170+'SCRB-Stat-II'!F200+'SCRB-Stat-II'!F230+'SCRB-Stat-II'!F260+'SCRB-Stat-II'!F290+'SCRB-Stat-II'!F320+'SCRB-Stat-II'!F350+'SCRB-Stat-II'!F380+'SCRB-Stat-II'!F410+'SCRB-Stat-II'!F440+'SCRB-Stat-II'!F470+'SCRB-Stat-II'!F500+'SCRB-Stat-II'!F530+'SCRB-Stat-II'!F560+'SCRB-Stat-II'!F590</f>
        <v>0</v>
      </c>
      <c r="H23" s="9">
        <f>'SCRB-Stat-II'!P20+'SCRB-Stat-II'!P50+'SCRB-Stat-II'!P80+'SCRB-Stat-II'!P110+'SCRB-Stat-II'!P140+'SCRB-Stat-II'!P170+'SCRB-Stat-II'!P200+'SCRB-Stat-II'!P230+'SCRB-Stat-II'!P260+'SCRB-Stat-II'!P290+'SCRB-Stat-II'!P320+'SCRB-Stat-II'!P350+'SCRB-Stat-II'!P380+'SCRB-Stat-II'!P410+'SCRB-Stat-II'!P440+'SCRB-Stat-II'!P470+'SCRB-Stat-II'!P500+'SCRB-Stat-II'!P530+'SCRB-Stat-II'!P560+'SCRB-Stat-II'!P590</f>
        <v>0</v>
      </c>
      <c r="I23" s="9">
        <f>'SCRB-Stat-II'!Z20+'SCRB-Stat-II'!Z50+'SCRB-Stat-II'!Z80+'SCRB-Stat-II'!Z110+'SCRB-Stat-II'!Z140+'SCRB-Stat-II'!Z170+'SCRB-Stat-II'!Z200+'SCRB-Stat-II'!Z230+'SCRB-Stat-II'!Z260+'SCRB-Stat-II'!Z290+'SCRB-Stat-II'!Z320+'SCRB-Stat-II'!Z350+'SCRB-Stat-II'!Z380+'SCRB-Stat-II'!Z410+'SCRB-Stat-II'!Z440+'SCRB-Stat-II'!Z470+'SCRB-Stat-II'!Z500+'SCRB-Stat-II'!Z530+'SCRB-Stat-II'!Z560+'SCRB-Stat-II'!Z590</f>
        <v>0</v>
      </c>
      <c r="J23" s="12" t="e">
        <f t="shared" si="7"/>
        <v>#DIV/0!</v>
      </c>
    </row>
    <row r="24" spans="1:10" ht="18.75" customHeight="1">
      <c r="A24" s="327">
        <v>14</v>
      </c>
      <c r="B24" s="8" t="s">
        <v>22</v>
      </c>
      <c r="C24" s="9">
        <f>'SCRB-Stat-I'!F21+'SCRB-Stat-I'!F51+'SCRB-Stat-I'!F81+'SCRB-Stat-I'!F111+'SCRB-Stat-I'!F141+'SCRB-Stat-I'!F171+'SCRB-Stat-I'!F201+'SCRB-Stat-I'!F231+'SCRB-Stat-I'!F261+'SCRB-Stat-I'!F291+'SCRB-Stat-I'!F321+'SCRB-Stat-I'!F351+'SCRB-Stat-I'!F381+'SCRB-Stat-I'!F411+'SCRB-Stat-I'!F441+'SCRB-Stat-I'!F471+'SCRB-Stat-I'!F501+'SCRB-Stat-I'!F531+'SCRB-Stat-I'!F561+'SCRB-Stat-I'!F591</f>
        <v>0</v>
      </c>
      <c r="D24" s="9">
        <f>'SCRB-Stat-I'!P21+'SCRB-Stat-I'!P51+'SCRB-Stat-I'!P81+'SCRB-Stat-I'!P111+'SCRB-Stat-I'!P141+'SCRB-Stat-I'!P171+'SCRB-Stat-I'!P201+'SCRB-Stat-I'!P231+'SCRB-Stat-I'!P261+'SCRB-Stat-I'!P291+'SCRB-Stat-I'!P321+'SCRB-Stat-I'!P351+'SCRB-Stat-I'!P381+'SCRB-Stat-I'!P411+'SCRB-Stat-I'!P441+'SCRB-Stat-I'!P471+'SCRB-Stat-I'!P501+'SCRB-Stat-I'!P531+'SCRB-Stat-I'!P561+'SCRB-Stat-I'!P591</f>
        <v>0</v>
      </c>
      <c r="E24" s="9">
        <f>'SCRB-Stat-I'!Z21+'SCRB-Stat-I'!Z51+'SCRB-Stat-I'!Z81+'SCRB-Stat-I'!Z111+'SCRB-Stat-I'!Z141+'SCRB-Stat-I'!Z171+'SCRB-Stat-I'!Z201+'SCRB-Stat-I'!Z231+'SCRB-Stat-I'!Z261+'SCRB-Stat-I'!Z291+'SCRB-Stat-I'!Z321+'SCRB-Stat-I'!Z351+'SCRB-Stat-I'!Z381+'SCRB-Stat-I'!Z411+'SCRB-Stat-I'!Z441+'SCRB-Stat-I'!Z471+'SCRB-Stat-I'!Z501+'SCRB-Stat-I'!Z531+'SCRB-Stat-I'!Z561+'SCRB-Stat-I'!Z591</f>
        <v>0</v>
      </c>
      <c r="F24" s="12" t="e">
        <f t="shared" si="6"/>
        <v>#DIV/0!</v>
      </c>
      <c r="G24" s="9">
        <f>'SCRB-Stat-II'!F21+'SCRB-Stat-II'!F51+'SCRB-Stat-II'!F81+'SCRB-Stat-II'!F111+'SCRB-Stat-II'!F141+'SCRB-Stat-II'!F171+'SCRB-Stat-II'!F201+'SCRB-Stat-II'!F231+'SCRB-Stat-II'!F261+'SCRB-Stat-II'!F291+'SCRB-Stat-II'!F321+'SCRB-Stat-II'!F351+'SCRB-Stat-II'!F381+'SCRB-Stat-II'!F411+'SCRB-Stat-II'!F441+'SCRB-Stat-II'!F471+'SCRB-Stat-II'!F501+'SCRB-Stat-II'!F531+'SCRB-Stat-II'!F561+'SCRB-Stat-II'!F591</f>
        <v>0</v>
      </c>
      <c r="H24" s="9">
        <f>'SCRB-Stat-II'!P21+'SCRB-Stat-II'!P51+'SCRB-Stat-II'!P81+'SCRB-Stat-II'!P111+'SCRB-Stat-II'!P141+'SCRB-Stat-II'!P171+'SCRB-Stat-II'!P201+'SCRB-Stat-II'!P231+'SCRB-Stat-II'!P261+'SCRB-Stat-II'!P291+'SCRB-Stat-II'!P321+'SCRB-Stat-II'!P351+'SCRB-Stat-II'!P381+'SCRB-Stat-II'!P411+'SCRB-Stat-II'!P441+'SCRB-Stat-II'!P471+'SCRB-Stat-II'!P501+'SCRB-Stat-II'!P531+'SCRB-Stat-II'!P561+'SCRB-Stat-II'!P591</f>
        <v>0</v>
      </c>
      <c r="I24" s="9">
        <f>'SCRB-Stat-II'!Z21+'SCRB-Stat-II'!Z51+'SCRB-Stat-II'!Z81+'SCRB-Stat-II'!Z111+'SCRB-Stat-II'!Z141+'SCRB-Stat-II'!Z171+'SCRB-Stat-II'!Z201+'SCRB-Stat-II'!Z231+'SCRB-Stat-II'!Z261+'SCRB-Stat-II'!Z291+'SCRB-Stat-II'!Z321+'SCRB-Stat-II'!Z351+'SCRB-Stat-II'!Z381+'SCRB-Stat-II'!Z411+'SCRB-Stat-II'!Z441+'SCRB-Stat-II'!Z471+'SCRB-Stat-II'!Z501+'SCRB-Stat-II'!Z531+'SCRB-Stat-II'!Z561+'SCRB-Stat-II'!Z591</f>
        <v>0</v>
      </c>
      <c r="J24" s="12" t="e">
        <f t="shared" si="7"/>
        <v>#DIV/0!</v>
      </c>
    </row>
    <row r="25" spans="1:10" ht="18.75" customHeight="1">
      <c r="A25" s="327">
        <v>15</v>
      </c>
      <c r="B25" s="8" t="s">
        <v>23</v>
      </c>
      <c r="C25" s="9">
        <f>'SCRB-Stat-I'!F22+'SCRB-Stat-I'!F52+'SCRB-Stat-I'!F82+'SCRB-Stat-I'!F112+'SCRB-Stat-I'!F142+'SCRB-Stat-I'!F172+'SCRB-Stat-I'!F202+'SCRB-Stat-I'!F232+'SCRB-Stat-I'!F262+'SCRB-Stat-I'!F292+'SCRB-Stat-I'!F322+'SCRB-Stat-I'!F352+'SCRB-Stat-I'!F382+'SCRB-Stat-I'!F412+'SCRB-Stat-I'!F442+'SCRB-Stat-I'!F472+'SCRB-Stat-I'!F502+'SCRB-Stat-I'!F532+'SCRB-Stat-I'!F562+'SCRB-Stat-I'!F592</f>
        <v>0</v>
      </c>
      <c r="D25" s="9">
        <f>'SCRB-Stat-I'!P22+'SCRB-Stat-I'!P52+'SCRB-Stat-I'!P82+'SCRB-Stat-I'!P112+'SCRB-Stat-I'!P142+'SCRB-Stat-I'!P172+'SCRB-Stat-I'!P202+'SCRB-Stat-I'!P232+'SCRB-Stat-I'!P262+'SCRB-Stat-I'!P292+'SCRB-Stat-I'!P322+'SCRB-Stat-I'!P352+'SCRB-Stat-I'!P382+'SCRB-Stat-I'!P412+'SCRB-Stat-I'!P442+'SCRB-Stat-I'!P472+'SCRB-Stat-I'!P502+'SCRB-Stat-I'!P532+'SCRB-Stat-I'!P562+'SCRB-Stat-I'!P592</f>
        <v>0</v>
      </c>
      <c r="E25" s="9">
        <f>'SCRB-Stat-I'!Z22+'SCRB-Stat-I'!Z52+'SCRB-Stat-I'!Z82+'SCRB-Stat-I'!Z112+'SCRB-Stat-I'!Z142+'SCRB-Stat-I'!Z172+'SCRB-Stat-I'!Z202+'SCRB-Stat-I'!Z232+'SCRB-Stat-I'!Z262+'SCRB-Stat-I'!Z292+'SCRB-Stat-I'!Z322+'SCRB-Stat-I'!Z352+'SCRB-Stat-I'!Z382+'SCRB-Stat-I'!Z412+'SCRB-Stat-I'!Z442+'SCRB-Stat-I'!Z472+'SCRB-Stat-I'!Z502+'SCRB-Stat-I'!Z532+'SCRB-Stat-I'!Z562+'SCRB-Stat-I'!Z592</f>
        <v>0</v>
      </c>
      <c r="F25" s="12" t="e">
        <f t="shared" si="6"/>
        <v>#DIV/0!</v>
      </c>
      <c r="G25" s="9">
        <f>'SCRB-Stat-II'!F22+'SCRB-Stat-II'!F52+'SCRB-Stat-II'!F82+'SCRB-Stat-II'!F112+'SCRB-Stat-II'!F142+'SCRB-Stat-II'!F172+'SCRB-Stat-II'!F202+'SCRB-Stat-II'!F232+'SCRB-Stat-II'!F262+'SCRB-Stat-II'!F292+'SCRB-Stat-II'!F322+'SCRB-Stat-II'!F352+'SCRB-Stat-II'!F382+'SCRB-Stat-II'!F412+'SCRB-Stat-II'!F442+'SCRB-Stat-II'!F472+'SCRB-Stat-II'!F502+'SCRB-Stat-II'!F532+'SCRB-Stat-II'!F562+'SCRB-Stat-II'!F592</f>
        <v>0</v>
      </c>
      <c r="H25" s="9">
        <f>'SCRB-Stat-II'!P22+'SCRB-Stat-II'!P52+'SCRB-Stat-II'!P82+'SCRB-Stat-II'!P112+'SCRB-Stat-II'!P142+'SCRB-Stat-II'!P172+'SCRB-Stat-II'!P202+'SCRB-Stat-II'!P232+'SCRB-Stat-II'!P262+'SCRB-Stat-II'!P292+'SCRB-Stat-II'!P322+'SCRB-Stat-II'!P352+'SCRB-Stat-II'!P382+'SCRB-Stat-II'!P412+'SCRB-Stat-II'!P442+'SCRB-Stat-II'!P472+'SCRB-Stat-II'!P502+'SCRB-Stat-II'!P532+'SCRB-Stat-II'!P562+'SCRB-Stat-II'!P592</f>
        <v>0</v>
      </c>
      <c r="I25" s="9">
        <f>'SCRB-Stat-II'!Z22+'SCRB-Stat-II'!Z52+'SCRB-Stat-II'!Z82+'SCRB-Stat-II'!Z112+'SCRB-Stat-II'!Z142+'SCRB-Stat-II'!Z172+'SCRB-Stat-II'!Z202+'SCRB-Stat-II'!Z232+'SCRB-Stat-II'!Z262+'SCRB-Stat-II'!Z292+'SCRB-Stat-II'!Z322+'SCRB-Stat-II'!Z352+'SCRB-Stat-II'!Z382+'SCRB-Stat-II'!Z412+'SCRB-Stat-II'!Z442+'SCRB-Stat-II'!Z472+'SCRB-Stat-II'!Z502+'SCRB-Stat-II'!Z532+'SCRB-Stat-II'!Z562+'SCRB-Stat-II'!Z592</f>
        <v>0</v>
      </c>
      <c r="J25" s="12" t="e">
        <f t="shared" si="7"/>
        <v>#DIV/0!</v>
      </c>
    </row>
    <row r="26" spans="1:10" s="19" customFormat="1" ht="17.25" customHeight="1">
      <c r="A26" s="599" t="s">
        <v>10</v>
      </c>
      <c r="B26" s="600"/>
      <c r="C26" s="18">
        <f>SUM(C22:C25)</f>
        <v>0</v>
      </c>
      <c r="D26" s="18">
        <f>SUM(D22:D25)</f>
        <v>0</v>
      </c>
      <c r="E26" s="18">
        <f>SUM(E22:E25)</f>
        <v>0</v>
      </c>
      <c r="F26" s="12" t="e">
        <f t="shared" si="6"/>
        <v>#DIV/0!</v>
      </c>
      <c r="G26" s="18">
        <f>SUM(G22:G25)</f>
        <v>0</v>
      </c>
      <c r="H26" s="18">
        <f>SUM(H22:H25)</f>
        <v>0</v>
      </c>
      <c r="I26" s="18">
        <f>SUM(I22:I25)</f>
        <v>0</v>
      </c>
      <c r="J26" s="16" t="e">
        <f t="shared" si="7"/>
        <v>#DIV/0!</v>
      </c>
    </row>
    <row r="27" spans="1:10" ht="15" hidden="1" customHeight="1">
      <c r="A27" s="20"/>
      <c r="B27" s="8" t="s">
        <v>24</v>
      </c>
      <c r="C27" s="9">
        <f>'SCRB-Stat-I'!F24+'SCRB-Stat-I'!F54+'SCRB-Stat-I'!F84+'SCRB-Stat-I'!F114+'SCRB-Stat-I'!F144+'SCRB-Stat-I'!F174+'SCRB-Stat-I'!F204+'SCRB-Stat-I'!F234+'SCRB-Stat-I'!F264+'SCRB-Stat-I'!F294+'SCRB-Stat-I'!F324+'SCRB-Stat-I'!F354+'SCRB-Stat-I'!F384+'SCRB-Stat-I'!F414+'SCRB-Stat-I'!F444+'SCRB-Stat-I'!F474+'SCRB-Stat-I'!F504+'SCRB-Stat-I'!F534+'SCRB-Stat-I'!F564+'SCRB-Stat-I'!F594</f>
        <v>0</v>
      </c>
      <c r="D27" s="9">
        <f>'SCRB-Stat-I'!P24+'SCRB-Stat-I'!P54+'SCRB-Stat-I'!P84+'SCRB-Stat-I'!P114+'SCRB-Stat-I'!P144+'SCRB-Stat-I'!P174+'SCRB-Stat-I'!P204+'SCRB-Stat-I'!P234+'SCRB-Stat-I'!P264+'SCRB-Stat-I'!P294+'SCRB-Stat-I'!P324+'SCRB-Stat-I'!P354+'SCRB-Stat-I'!P384+'SCRB-Stat-I'!P414+'SCRB-Stat-I'!P444+'SCRB-Stat-I'!P474+'SCRB-Stat-I'!P504+'SCRB-Stat-I'!P534+'SCRB-Stat-I'!P564+'SCRB-Stat-I'!P594</f>
        <v>0</v>
      </c>
      <c r="E27" s="9">
        <f>'SCRB-Stat-I'!Z24+'SCRB-Stat-I'!Z54+'SCRB-Stat-I'!Z84+'SCRB-Stat-I'!Z114+'SCRB-Stat-I'!Z144+'SCRB-Stat-I'!Z174+'SCRB-Stat-I'!Z204+'SCRB-Stat-I'!Z234+'SCRB-Stat-I'!Z264+'SCRB-Stat-I'!Z294+'SCRB-Stat-I'!Z324+'SCRB-Stat-I'!Z354+'SCRB-Stat-I'!Z384+'SCRB-Stat-I'!Z414+'SCRB-Stat-I'!Z444+'SCRB-Stat-I'!Z474+'SCRB-Stat-I'!Z504+'SCRB-Stat-I'!Z534+'SCRB-Stat-I'!Z564+'SCRB-Stat-I'!Z594</f>
        <v>0</v>
      </c>
      <c r="F27" s="12" t="e">
        <f t="shared" si="6"/>
        <v>#DIV/0!</v>
      </c>
      <c r="G27" s="9">
        <f>'SCRB-Stat-II'!F24+'SCRB-Stat-II'!F54+'SCRB-Stat-II'!F84+'SCRB-Stat-II'!F114+'SCRB-Stat-II'!F144+'SCRB-Stat-II'!F174+'SCRB-Stat-II'!F204+'SCRB-Stat-II'!F234+'SCRB-Stat-II'!F264+'SCRB-Stat-II'!F294+'SCRB-Stat-II'!F324+'SCRB-Stat-II'!F354+'SCRB-Stat-II'!F384+'SCRB-Stat-II'!F414+'SCRB-Stat-II'!F444+'SCRB-Stat-II'!F474+'SCRB-Stat-II'!F504+'SCRB-Stat-II'!F534+'SCRB-Stat-II'!F564+'SCRB-Stat-II'!F594</f>
        <v>0</v>
      </c>
      <c r="H27" s="9">
        <f>'SCRB-Stat-II'!P24+'SCRB-Stat-II'!P54+'SCRB-Stat-II'!P84+'SCRB-Stat-II'!P114+'SCRB-Stat-II'!P144+'SCRB-Stat-II'!P174+'SCRB-Stat-II'!P204+'SCRB-Stat-II'!P234+'SCRB-Stat-II'!P264+'SCRB-Stat-II'!P294+'SCRB-Stat-II'!P324+'SCRB-Stat-II'!P354+'SCRB-Stat-II'!P384+'SCRB-Stat-II'!P414+'SCRB-Stat-II'!P444+'SCRB-Stat-II'!P474+'SCRB-Stat-II'!P504+'SCRB-Stat-II'!P534+'SCRB-Stat-II'!P564+'SCRB-Stat-II'!P594</f>
        <v>0</v>
      </c>
      <c r="I27" s="9">
        <f>'SCRB-Stat-II'!Z24+'SCRB-Stat-II'!Z54+'SCRB-Stat-II'!Z84+'SCRB-Stat-II'!Z114+'SCRB-Stat-II'!Z144+'SCRB-Stat-II'!Z174+'SCRB-Stat-II'!Z204+'SCRB-Stat-II'!Z234+'SCRB-Stat-II'!Z264+'SCRB-Stat-II'!Z294+'SCRB-Stat-II'!Z324+'SCRB-Stat-II'!Z354+'SCRB-Stat-II'!Z384+'SCRB-Stat-II'!Z414+'SCRB-Stat-II'!Z444+'SCRB-Stat-II'!Z474+'SCRB-Stat-II'!Z504+'SCRB-Stat-II'!Z534+'SCRB-Stat-II'!Z564+'SCRB-Stat-II'!Z594</f>
        <v>0</v>
      </c>
      <c r="J27" s="16" t="e">
        <f t="shared" si="7"/>
        <v>#DIV/0!</v>
      </c>
    </row>
    <row r="28" spans="1:10" ht="15" hidden="1" customHeight="1">
      <c r="A28" s="20"/>
      <c r="B28" s="8" t="s">
        <v>25</v>
      </c>
      <c r="C28" s="9">
        <f>'SCRB-Stat-I'!F25+'SCRB-Stat-I'!F55+'SCRB-Stat-I'!F85+'SCRB-Stat-I'!F115+'SCRB-Stat-I'!F145+'SCRB-Stat-I'!F175+'SCRB-Stat-I'!F205+'SCRB-Stat-I'!F235+'SCRB-Stat-I'!F265+'SCRB-Stat-I'!F295+'SCRB-Stat-I'!F325+'SCRB-Stat-I'!F355+'SCRB-Stat-I'!F385+'SCRB-Stat-I'!F415+'SCRB-Stat-I'!F445+'SCRB-Stat-I'!F475+'SCRB-Stat-I'!F505+'SCRB-Stat-I'!F535+'SCRB-Stat-I'!F565+'SCRB-Stat-I'!F595</f>
        <v>0</v>
      </c>
      <c r="D28" s="9">
        <f>'SCRB-Stat-I'!P25+'SCRB-Stat-I'!P55+'SCRB-Stat-I'!P85+'SCRB-Stat-I'!P115+'SCRB-Stat-I'!P145+'SCRB-Stat-I'!P175+'SCRB-Stat-I'!P205+'SCRB-Stat-I'!P235+'SCRB-Stat-I'!P265+'SCRB-Stat-I'!P295+'SCRB-Stat-I'!P325+'SCRB-Stat-I'!P355+'SCRB-Stat-I'!P385+'SCRB-Stat-I'!P415+'SCRB-Stat-I'!P445+'SCRB-Stat-I'!P475+'SCRB-Stat-I'!P505+'SCRB-Stat-I'!P535+'SCRB-Stat-I'!P565+'SCRB-Stat-I'!P595</f>
        <v>0</v>
      </c>
      <c r="E28" s="9">
        <f>'SCRB-Stat-I'!Z25+'SCRB-Stat-I'!Z55+'SCRB-Stat-I'!Z85+'SCRB-Stat-I'!Z115+'SCRB-Stat-I'!Z145+'SCRB-Stat-I'!Z175+'SCRB-Stat-I'!Z205+'SCRB-Stat-I'!Z235+'SCRB-Stat-I'!Z265+'SCRB-Stat-I'!Z295+'SCRB-Stat-I'!Z325+'SCRB-Stat-I'!Z355+'SCRB-Stat-I'!Z385+'SCRB-Stat-I'!Z415+'SCRB-Stat-I'!Z445+'SCRB-Stat-I'!Z475+'SCRB-Stat-I'!Z505+'SCRB-Stat-I'!Z535+'SCRB-Stat-I'!Z565+'SCRB-Stat-I'!Z595</f>
        <v>0</v>
      </c>
      <c r="F28" s="12" t="e">
        <f t="shared" si="6"/>
        <v>#DIV/0!</v>
      </c>
      <c r="G28" s="9">
        <f>'SCRB-Stat-II'!F25+'SCRB-Stat-II'!F55+'SCRB-Stat-II'!F85+'SCRB-Stat-II'!F115+'SCRB-Stat-II'!F145+'SCRB-Stat-II'!F175+'SCRB-Stat-II'!F205+'SCRB-Stat-II'!F235+'SCRB-Stat-II'!F265+'SCRB-Stat-II'!F295+'SCRB-Stat-II'!F325+'SCRB-Stat-II'!F355+'SCRB-Stat-II'!F385+'SCRB-Stat-II'!F415+'SCRB-Stat-II'!F445+'SCRB-Stat-II'!F475+'SCRB-Stat-II'!F505+'SCRB-Stat-II'!F535+'SCRB-Stat-II'!F565+'SCRB-Stat-II'!F595</f>
        <v>0</v>
      </c>
      <c r="H28" s="9">
        <f>'SCRB-Stat-II'!P25+'SCRB-Stat-II'!P55+'SCRB-Stat-II'!P85+'SCRB-Stat-II'!P115+'SCRB-Stat-II'!P145+'SCRB-Stat-II'!P175+'SCRB-Stat-II'!P205+'SCRB-Stat-II'!P235+'SCRB-Stat-II'!P265+'SCRB-Stat-II'!P295+'SCRB-Stat-II'!P325+'SCRB-Stat-II'!P355+'SCRB-Stat-II'!P385+'SCRB-Stat-II'!P415+'SCRB-Stat-II'!P445+'SCRB-Stat-II'!P475+'SCRB-Stat-II'!P505+'SCRB-Stat-II'!P535+'SCRB-Stat-II'!P565+'SCRB-Stat-II'!P595</f>
        <v>0</v>
      </c>
      <c r="I28" s="9">
        <f>'SCRB-Stat-II'!Z25+'SCRB-Stat-II'!Z55+'SCRB-Stat-II'!Z85+'SCRB-Stat-II'!Z115+'SCRB-Stat-II'!Z145+'SCRB-Stat-II'!Z175+'SCRB-Stat-II'!Z205+'SCRB-Stat-II'!Z235+'SCRB-Stat-II'!Z265+'SCRB-Stat-II'!Z295+'SCRB-Stat-II'!Z325+'SCRB-Stat-II'!Z355+'SCRB-Stat-II'!Z385+'SCRB-Stat-II'!Z415+'SCRB-Stat-II'!Z445+'SCRB-Stat-II'!Z475+'SCRB-Stat-II'!Z505+'SCRB-Stat-II'!Z535+'SCRB-Stat-II'!Z565+'SCRB-Stat-II'!Z595</f>
        <v>0</v>
      </c>
      <c r="J28" s="16" t="e">
        <f t="shared" si="7"/>
        <v>#DIV/0!</v>
      </c>
    </row>
    <row r="29" spans="1:10" ht="15" hidden="1" customHeight="1">
      <c r="A29" s="20"/>
      <c r="B29" s="8" t="s">
        <v>26</v>
      </c>
      <c r="C29" s="9">
        <f>'SCRB-Stat-I'!F26+'SCRB-Stat-I'!F56+'SCRB-Stat-I'!F86+'SCRB-Stat-I'!F116+'SCRB-Stat-I'!F146+'SCRB-Stat-I'!F176+'SCRB-Stat-I'!F206+'SCRB-Stat-I'!F236+'SCRB-Stat-I'!F266+'SCRB-Stat-I'!F296+'SCRB-Stat-I'!F326+'SCRB-Stat-I'!F356+'SCRB-Stat-I'!F386+'SCRB-Stat-I'!F416+'SCRB-Stat-I'!F446+'SCRB-Stat-I'!F476+'SCRB-Stat-I'!F506+'SCRB-Stat-I'!F536+'SCRB-Stat-I'!F566+'SCRB-Stat-I'!F596</f>
        <v>0</v>
      </c>
      <c r="D29" s="9">
        <f>'SCRB-Stat-I'!P26+'SCRB-Stat-I'!P56+'SCRB-Stat-I'!P86+'SCRB-Stat-I'!P116+'SCRB-Stat-I'!P146+'SCRB-Stat-I'!P176+'SCRB-Stat-I'!P206+'SCRB-Stat-I'!P236+'SCRB-Stat-I'!P266+'SCRB-Stat-I'!P296+'SCRB-Stat-I'!P326+'SCRB-Stat-I'!P356+'SCRB-Stat-I'!P386+'SCRB-Stat-I'!P416+'SCRB-Stat-I'!P446+'SCRB-Stat-I'!P476+'SCRB-Stat-I'!P506+'SCRB-Stat-I'!P536+'SCRB-Stat-I'!P566+'SCRB-Stat-I'!P596</f>
        <v>0</v>
      </c>
      <c r="E29" s="9">
        <f>'SCRB-Stat-I'!Z26+'SCRB-Stat-I'!Z56+'SCRB-Stat-I'!Z86+'SCRB-Stat-I'!Z116+'SCRB-Stat-I'!Z146+'SCRB-Stat-I'!Z176+'SCRB-Stat-I'!Z206+'SCRB-Stat-I'!Z236+'SCRB-Stat-I'!Z266+'SCRB-Stat-I'!Z296+'SCRB-Stat-I'!Z326+'SCRB-Stat-I'!Z356+'SCRB-Stat-I'!Z386+'SCRB-Stat-I'!Z416+'SCRB-Stat-I'!Z446+'SCRB-Stat-I'!Z476+'SCRB-Stat-I'!Z506+'SCRB-Stat-I'!Z536+'SCRB-Stat-I'!Z566+'SCRB-Stat-I'!Z596</f>
        <v>0</v>
      </c>
      <c r="F29" s="12" t="e">
        <f t="shared" si="6"/>
        <v>#DIV/0!</v>
      </c>
      <c r="G29" s="9">
        <f>'SCRB-Stat-II'!F26+'SCRB-Stat-II'!F56+'SCRB-Stat-II'!F86+'SCRB-Stat-II'!F116+'SCRB-Stat-II'!F146+'SCRB-Stat-II'!F176+'SCRB-Stat-II'!F206+'SCRB-Stat-II'!F236+'SCRB-Stat-II'!F266+'SCRB-Stat-II'!F296+'SCRB-Stat-II'!F326+'SCRB-Stat-II'!F356+'SCRB-Stat-II'!F386+'SCRB-Stat-II'!F416+'SCRB-Stat-II'!F446+'SCRB-Stat-II'!F476+'SCRB-Stat-II'!F506+'SCRB-Stat-II'!F536+'SCRB-Stat-II'!F566+'SCRB-Stat-II'!F596</f>
        <v>0</v>
      </c>
      <c r="H29" s="9">
        <f>'SCRB-Stat-II'!P26+'SCRB-Stat-II'!P56+'SCRB-Stat-II'!P86+'SCRB-Stat-II'!P116+'SCRB-Stat-II'!P146+'SCRB-Stat-II'!P176+'SCRB-Stat-II'!P206+'SCRB-Stat-II'!P236+'SCRB-Stat-II'!P266+'SCRB-Stat-II'!P296+'SCRB-Stat-II'!P326+'SCRB-Stat-II'!P356+'SCRB-Stat-II'!P386+'SCRB-Stat-II'!P416+'SCRB-Stat-II'!P446+'SCRB-Stat-II'!P476+'SCRB-Stat-II'!P506+'SCRB-Stat-II'!P536+'SCRB-Stat-II'!P566+'SCRB-Stat-II'!P596</f>
        <v>0</v>
      </c>
      <c r="I29" s="9">
        <f>'SCRB-Stat-II'!Z26+'SCRB-Stat-II'!Z56+'SCRB-Stat-II'!Z86+'SCRB-Stat-II'!Z116+'SCRB-Stat-II'!Z146+'SCRB-Stat-II'!Z176+'SCRB-Stat-II'!Z206+'SCRB-Stat-II'!Z236+'SCRB-Stat-II'!Z266+'SCRB-Stat-II'!Z296+'SCRB-Stat-II'!Z326+'SCRB-Stat-II'!Z356+'SCRB-Stat-II'!Z386+'SCRB-Stat-II'!Z416+'SCRB-Stat-II'!Z446+'SCRB-Stat-II'!Z476+'SCRB-Stat-II'!Z506+'SCRB-Stat-II'!Z536+'SCRB-Stat-II'!Z566+'SCRB-Stat-II'!Z596</f>
        <v>0</v>
      </c>
      <c r="J29" s="12" t="e">
        <f t="shared" si="7"/>
        <v>#DIV/0!</v>
      </c>
    </row>
    <row r="30" spans="1:10" ht="18.75" customHeight="1">
      <c r="A30" s="327">
        <v>16</v>
      </c>
      <c r="B30" s="8" t="s">
        <v>26</v>
      </c>
      <c r="C30" s="9">
        <f>C29+C28+C27+C14</f>
        <v>0</v>
      </c>
      <c r="D30" s="9">
        <f t="shared" ref="D30:J30" si="8">D29+D28+D27+D14</f>
        <v>0</v>
      </c>
      <c r="E30" s="9">
        <f t="shared" si="8"/>
        <v>0</v>
      </c>
      <c r="F30" s="9" t="e">
        <f t="shared" si="8"/>
        <v>#DIV/0!</v>
      </c>
      <c r="G30" s="9">
        <f t="shared" si="8"/>
        <v>0</v>
      </c>
      <c r="H30" s="9">
        <f t="shared" si="8"/>
        <v>0</v>
      </c>
      <c r="I30" s="9">
        <f t="shared" si="8"/>
        <v>0</v>
      </c>
      <c r="J30" s="9" t="e">
        <f t="shared" si="8"/>
        <v>#DIV/0!</v>
      </c>
    </row>
    <row r="31" spans="1:10" ht="24" customHeight="1">
      <c r="A31" s="597" t="s">
        <v>27</v>
      </c>
      <c r="B31" s="598"/>
      <c r="C31" s="22">
        <f>C30+C26+C20+C11</f>
        <v>0</v>
      </c>
      <c r="D31" s="22">
        <f>D30+D26+D20+D11</f>
        <v>0</v>
      </c>
      <c r="E31" s="22">
        <f>E30+E26+E20+E11</f>
        <v>0</v>
      </c>
      <c r="F31" s="23" t="e">
        <f t="shared" ref="F31" si="9">SUM(C31-D31)/D31</f>
        <v>#DIV/0!</v>
      </c>
      <c r="G31" s="22">
        <f>G30+G26+G20+G11</f>
        <v>0</v>
      </c>
      <c r="H31" s="22">
        <f>H30+H26+H20+H11</f>
        <v>0</v>
      </c>
      <c r="I31" s="22">
        <f>I30+I26+I20+I11</f>
        <v>0</v>
      </c>
      <c r="J31" s="23" t="e">
        <f t="shared" ref="J31" si="10">SUM(G31-H31)/H31</f>
        <v>#DIV/0!</v>
      </c>
    </row>
  </sheetData>
  <mergeCells count="16">
    <mergeCell ref="A5:J5"/>
    <mergeCell ref="A31:B31"/>
    <mergeCell ref="A11:B11"/>
    <mergeCell ref="A12:J12"/>
    <mergeCell ref="A20:B20"/>
    <mergeCell ref="A21:J21"/>
    <mergeCell ref="A26:B26"/>
    <mergeCell ref="A3:A4"/>
    <mergeCell ref="B3:B4"/>
    <mergeCell ref="F3:F4"/>
    <mergeCell ref="J3:J4"/>
    <mergeCell ref="A1:H1"/>
    <mergeCell ref="I1:J1"/>
    <mergeCell ref="A2:B2"/>
    <mergeCell ref="C2:F2"/>
    <mergeCell ref="G2:J2"/>
  </mergeCells>
  <printOptions horizontalCentered="1" verticalCentered="1"/>
  <pageMargins left="1.53541666666667" right="0.51180555555555496" top="0.39374999999999999" bottom="0.27569444444444402" header="0.51180555555555496" footer="0.51180555555555496"/>
  <pageSetup paperSize="9" firstPageNumber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tabColor rgb="FF09FF78"/>
  </sheetPr>
  <dimension ref="A1:W26"/>
  <sheetViews>
    <sheetView showGridLines="0" workbookViewId="0">
      <selection activeCell="A2" sqref="A2:W2"/>
    </sheetView>
  </sheetViews>
  <sheetFormatPr baseColWidth="10" defaultColWidth="8.83203125" defaultRowHeight="14" x14ac:dyDescent="0"/>
  <cols>
    <col min="1" max="1" width="8.83203125" style="1"/>
    <col min="2" max="2" width="13.6640625" style="1" bestFit="1" customWidth="1"/>
    <col min="3" max="20" width="8.83203125" style="1"/>
    <col min="21" max="23" width="0" style="1" hidden="1" customWidth="1"/>
    <col min="24" max="16384" width="8.83203125" style="1"/>
  </cols>
  <sheetData>
    <row r="1" spans="1:23" ht="18">
      <c r="A1" s="592" t="s">
        <v>28</v>
      </c>
      <c r="B1" s="592"/>
      <c r="C1" s="592"/>
      <c r="D1" s="592"/>
      <c r="E1" s="592"/>
      <c r="F1" s="592"/>
      <c r="G1" s="592"/>
      <c r="H1" s="592"/>
      <c r="I1" s="592"/>
      <c r="J1" s="592"/>
      <c r="K1" s="592"/>
      <c r="L1" s="592"/>
      <c r="M1" s="592"/>
      <c r="N1" s="592"/>
      <c r="O1" s="592"/>
      <c r="P1" s="592"/>
      <c r="Q1" s="592"/>
      <c r="R1" s="24"/>
      <c r="S1" s="606" t="s">
        <v>29</v>
      </c>
      <c r="T1" s="606"/>
      <c r="U1" s="24"/>
      <c r="V1" s="606" t="s">
        <v>29</v>
      </c>
      <c r="W1" s="606"/>
    </row>
    <row r="2" spans="1:23" ht="19.5" customHeight="1">
      <c r="A2" s="607" t="str">
        <f>"COMPARATIVE STATEMENT OF CRIME DISTRICT WISE AND HEAD WISE FOR "&amp;C4&amp;"-"&amp;C5&amp;", "&amp;D4&amp;"-"&amp;D5&amp;" AND "&amp;E4&amp;"-"&amp;E5</f>
        <v>COMPARATIVE STATEMENT OF CRIME DISTRICT WISE AND HEAD WISE FOR -, - AND -</v>
      </c>
      <c r="B2" s="607"/>
      <c r="C2" s="607"/>
      <c r="D2" s="607"/>
      <c r="E2" s="607"/>
      <c r="F2" s="607"/>
      <c r="G2" s="607"/>
      <c r="H2" s="607"/>
      <c r="I2" s="607"/>
      <c r="J2" s="607"/>
      <c r="K2" s="607"/>
      <c r="L2" s="607"/>
      <c r="M2" s="607"/>
      <c r="N2" s="607"/>
      <c r="O2" s="607"/>
      <c r="P2" s="607"/>
      <c r="Q2" s="607"/>
      <c r="R2" s="607"/>
      <c r="S2" s="607"/>
      <c r="T2" s="607"/>
      <c r="U2" s="607"/>
      <c r="V2" s="607"/>
      <c r="W2" s="607"/>
    </row>
    <row r="3" spans="1:23" s="26" customFormat="1" ht="21" customHeight="1">
      <c r="A3" s="604" t="s">
        <v>30</v>
      </c>
      <c r="B3" s="608" t="s">
        <v>31</v>
      </c>
      <c r="C3" s="604" t="s">
        <v>5</v>
      </c>
      <c r="D3" s="604"/>
      <c r="E3" s="604"/>
      <c r="F3" s="604" t="s">
        <v>6</v>
      </c>
      <c r="G3" s="604"/>
      <c r="H3" s="604"/>
      <c r="I3" s="604" t="s">
        <v>7</v>
      </c>
      <c r="J3" s="604"/>
      <c r="K3" s="604"/>
      <c r="L3" s="604" t="s">
        <v>32</v>
      </c>
      <c r="M3" s="604"/>
      <c r="N3" s="604"/>
      <c r="O3" s="604" t="s">
        <v>33</v>
      </c>
      <c r="P3" s="604"/>
      <c r="Q3" s="604"/>
      <c r="R3" s="604" t="s">
        <v>34</v>
      </c>
      <c r="S3" s="604"/>
      <c r="T3" s="604"/>
      <c r="U3" s="605" t="s">
        <v>35</v>
      </c>
      <c r="V3" s="605"/>
      <c r="W3" s="605"/>
    </row>
    <row r="4" spans="1:23" s="29" customFormat="1" ht="14.25" customHeight="1">
      <c r="A4" s="604"/>
      <c r="B4" s="608"/>
      <c r="C4" s="27" t="str">
        <f>I!C3</f>
        <v/>
      </c>
      <c r="D4" s="27" t="str">
        <f>I!D3</f>
        <v/>
      </c>
      <c r="E4" s="27" t="str">
        <f>I!E3</f>
        <v/>
      </c>
      <c r="F4" s="27" t="str">
        <f t="shared" ref="F4:Q5" si="0">C4</f>
        <v/>
      </c>
      <c r="G4" s="28" t="str">
        <f t="shared" si="0"/>
        <v/>
      </c>
      <c r="H4" s="28" t="str">
        <f t="shared" si="0"/>
        <v/>
      </c>
      <c r="I4" s="28" t="str">
        <f t="shared" si="0"/>
        <v/>
      </c>
      <c r="J4" s="28" t="str">
        <f t="shared" si="0"/>
        <v/>
      </c>
      <c r="K4" s="28" t="str">
        <f t="shared" si="0"/>
        <v/>
      </c>
      <c r="L4" s="28" t="str">
        <f t="shared" si="0"/>
        <v/>
      </c>
      <c r="M4" s="28" t="str">
        <f t="shared" si="0"/>
        <v/>
      </c>
      <c r="N4" s="28" t="str">
        <f t="shared" si="0"/>
        <v/>
      </c>
      <c r="O4" s="28" t="str">
        <f t="shared" si="0"/>
        <v/>
      </c>
      <c r="P4" s="28" t="str">
        <f t="shared" si="0"/>
        <v/>
      </c>
      <c r="Q4" s="28" t="str">
        <f t="shared" si="0"/>
        <v/>
      </c>
      <c r="R4" s="28" t="str">
        <f t="shared" ref="R4:T5" si="1">L4</f>
        <v/>
      </c>
      <c r="S4" s="28" t="str">
        <f t="shared" si="1"/>
        <v/>
      </c>
      <c r="T4" s="28" t="str">
        <f t="shared" si="1"/>
        <v/>
      </c>
      <c r="U4" s="28" t="str">
        <f t="shared" ref="U4:W5" si="2">R4</f>
        <v/>
      </c>
      <c r="V4" s="28" t="str">
        <f t="shared" si="2"/>
        <v/>
      </c>
      <c r="W4" s="28" t="str">
        <f t="shared" si="2"/>
        <v/>
      </c>
    </row>
    <row r="5" spans="1:23" ht="14.25" customHeight="1">
      <c r="A5" s="604"/>
      <c r="B5" s="608"/>
      <c r="C5" s="30" t="str">
        <f>I!C4</f>
        <v/>
      </c>
      <c r="D5" s="30" t="str">
        <f>I!D4</f>
        <v/>
      </c>
      <c r="E5" s="30" t="str">
        <f>I!E4</f>
        <v/>
      </c>
      <c r="F5" s="30" t="str">
        <f t="shared" si="0"/>
        <v/>
      </c>
      <c r="G5" s="30" t="str">
        <f t="shared" si="0"/>
        <v/>
      </c>
      <c r="H5" s="30" t="str">
        <f t="shared" si="0"/>
        <v/>
      </c>
      <c r="I5" s="30" t="str">
        <f t="shared" si="0"/>
        <v/>
      </c>
      <c r="J5" s="30" t="str">
        <f t="shared" si="0"/>
        <v/>
      </c>
      <c r="K5" s="30" t="str">
        <f t="shared" si="0"/>
        <v/>
      </c>
      <c r="L5" s="30" t="str">
        <f t="shared" si="0"/>
        <v/>
      </c>
      <c r="M5" s="30" t="str">
        <f t="shared" si="0"/>
        <v/>
      </c>
      <c r="N5" s="30" t="str">
        <f t="shared" si="0"/>
        <v/>
      </c>
      <c r="O5" s="30" t="str">
        <f t="shared" si="0"/>
        <v/>
      </c>
      <c r="P5" s="30" t="str">
        <f t="shared" si="0"/>
        <v/>
      </c>
      <c r="Q5" s="30" t="str">
        <f t="shared" si="0"/>
        <v/>
      </c>
      <c r="R5" s="30" t="str">
        <f t="shared" si="1"/>
        <v/>
      </c>
      <c r="S5" s="30" t="str">
        <f t="shared" si="1"/>
        <v/>
      </c>
      <c r="T5" s="30" t="str">
        <f t="shared" si="1"/>
        <v/>
      </c>
      <c r="U5" s="30" t="str">
        <f t="shared" si="2"/>
        <v/>
      </c>
      <c r="V5" s="30" t="str">
        <f t="shared" si="2"/>
        <v/>
      </c>
      <c r="W5" s="30" t="str">
        <f t="shared" si="2"/>
        <v/>
      </c>
    </row>
    <row r="6" spans="1:23" s="34" customFormat="1" ht="20.25" customHeight="1">
      <c r="A6" s="31">
        <v>1</v>
      </c>
      <c r="B6" s="32" t="s">
        <v>36</v>
      </c>
      <c r="C6" s="33">
        <f>'SCRB-Stat-I'!F6</f>
        <v>0</v>
      </c>
      <c r="D6" s="33">
        <f>'SCRB-Stat-I'!P6</f>
        <v>0</v>
      </c>
      <c r="E6" s="33">
        <f>'SCRB-Stat-I'!Z6</f>
        <v>0</v>
      </c>
      <c r="F6" s="33">
        <f>'SCRB-Stat-I'!F7</f>
        <v>0</v>
      </c>
      <c r="G6" s="33">
        <f>'SCRB-Stat-I'!P7</f>
        <v>0</v>
      </c>
      <c r="H6" s="33">
        <f>'SCRB-Stat-I'!Z7</f>
        <v>0</v>
      </c>
      <c r="I6" s="33">
        <f>'SCRB-Stat-I'!F8</f>
        <v>0</v>
      </c>
      <c r="J6" s="33">
        <f>'SCRB-Stat-I'!P8</f>
        <v>0</v>
      </c>
      <c r="K6" s="33">
        <f>'SCRB-Stat-I'!Z8</f>
        <v>0</v>
      </c>
      <c r="L6" s="33">
        <f>'SCRB-Stat-I'!F9+'SCRB-Stat-I'!F10</f>
        <v>0</v>
      </c>
      <c r="M6" s="33">
        <f>'SCRB-Stat-I'!P9+'SCRB-Stat-I'!P10</f>
        <v>0</v>
      </c>
      <c r="N6" s="33">
        <f>'SCRB-Stat-I'!Z9+'SCRB-Stat-I'!Z10</f>
        <v>0</v>
      </c>
      <c r="O6" s="33">
        <f>'SCRB-Stat-I'!F11</f>
        <v>0</v>
      </c>
      <c r="P6" s="33">
        <f>'SCRB-Stat-I'!P11</f>
        <v>0</v>
      </c>
      <c r="Q6" s="33">
        <f>'SCRB-Stat-I'!Z11</f>
        <v>0</v>
      </c>
      <c r="R6" s="33">
        <f>'SCRB-Stat-I'!F12</f>
        <v>0</v>
      </c>
      <c r="S6" s="33">
        <f>'SCRB-Stat-I'!P12</f>
        <v>0</v>
      </c>
      <c r="T6" s="33">
        <f>'SCRB-Stat-I'!Z12</f>
        <v>0</v>
      </c>
      <c r="U6" s="33">
        <f>'SCRB-Stat-I'!F23</f>
        <v>0</v>
      </c>
      <c r="V6" s="33">
        <f>'SCRB-Stat-I'!P23</f>
        <v>0</v>
      </c>
      <c r="W6" s="33">
        <f>'SCRB-Stat-I'!Z23</f>
        <v>0</v>
      </c>
    </row>
    <row r="7" spans="1:23" s="34" customFormat="1" ht="20.25" customHeight="1">
      <c r="A7" s="31">
        <v>2</v>
      </c>
      <c r="B7" s="32" t="s">
        <v>37</v>
      </c>
      <c r="C7" s="33">
        <f>'SCRB-Stat-I'!F36</f>
        <v>0</v>
      </c>
      <c r="D7" s="33">
        <f>'SCRB-Stat-I'!P36</f>
        <v>0</v>
      </c>
      <c r="E7" s="33">
        <f>'SCRB-Stat-I'!Z36</f>
        <v>0</v>
      </c>
      <c r="F7" s="33">
        <f>'SCRB-Stat-I'!F37</f>
        <v>0</v>
      </c>
      <c r="G7" s="33">
        <f>'SCRB-Stat-I'!P37</f>
        <v>0</v>
      </c>
      <c r="H7" s="33">
        <f>'SCRB-Stat-I'!Z37</f>
        <v>0</v>
      </c>
      <c r="I7" s="33">
        <f>'SCRB-Stat-I'!F38</f>
        <v>0</v>
      </c>
      <c r="J7" s="33">
        <f>'SCRB-Stat-I'!P38</f>
        <v>0</v>
      </c>
      <c r="K7" s="33">
        <f>'SCRB-Stat-I'!Z38</f>
        <v>0</v>
      </c>
      <c r="L7" s="33">
        <f>'SCRB-Stat-I'!F39+'SCRB-Stat-I'!F40</f>
        <v>0</v>
      </c>
      <c r="M7" s="33">
        <f>'SCRB-Stat-I'!P39+'SCRB-Stat-I'!P40</f>
        <v>0</v>
      </c>
      <c r="N7" s="33">
        <f>'SCRB-Stat-I'!Z39+'SCRB-Stat-I'!Z40</f>
        <v>0</v>
      </c>
      <c r="O7" s="33">
        <f>'SCRB-Stat-I'!F41</f>
        <v>0</v>
      </c>
      <c r="P7" s="33">
        <f>'SCRB-Stat-I'!P41</f>
        <v>0</v>
      </c>
      <c r="Q7" s="33">
        <f>'SCRB-Stat-I'!Z41</f>
        <v>0</v>
      </c>
      <c r="R7" s="33">
        <f>'SCRB-Stat-I'!F42</f>
        <v>0</v>
      </c>
      <c r="S7" s="33">
        <f>'SCRB-Stat-I'!P42</f>
        <v>0</v>
      </c>
      <c r="T7" s="33">
        <f>'SCRB-Stat-I'!Z42</f>
        <v>0</v>
      </c>
      <c r="U7" s="33">
        <f>'SCRB-Stat-I'!F53</f>
        <v>0</v>
      </c>
      <c r="V7" s="33">
        <f>'SCRB-Stat-I'!P53</f>
        <v>0</v>
      </c>
      <c r="W7" s="33">
        <f>'SCRB-Stat-I'!Z53</f>
        <v>0</v>
      </c>
    </row>
    <row r="8" spans="1:23" s="34" customFormat="1" ht="20.25" customHeight="1">
      <c r="A8" s="31">
        <v>3</v>
      </c>
      <c r="B8" s="32" t="s">
        <v>38</v>
      </c>
      <c r="C8" s="33">
        <f>'SCRB-Stat-I'!F66</f>
        <v>0</v>
      </c>
      <c r="D8" s="33">
        <f>'SCRB-Stat-I'!P66</f>
        <v>0</v>
      </c>
      <c r="E8" s="33">
        <f>'SCRB-Stat-I'!Z66</f>
        <v>0</v>
      </c>
      <c r="F8" s="33">
        <f>'SCRB-Stat-I'!F67</f>
        <v>0</v>
      </c>
      <c r="G8" s="33">
        <f>'SCRB-Stat-I'!P67</f>
        <v>0</v>
      </c>
      <c r="H8" s="33">
        <f>'SCRB-Stat-I'!Z67</f>
        <v>0</v>
      </c>
      <c r="I8" s="33">
        <f>'SCRB-Stat-I'!F68</f>
        <v>0</v>
      </c>
      <c r="J8" s="33">
        <f>'SCRB-Stat-I'!P68</f>
        <v>0</v>
      </c>
      <c r="K8" s="33">
        <f>'SCRB-Stat-I'!Z68</f>
        <v>0</v>
      </c>
      <c r="L8" s="33">
        <f>'SCRB-Stat-I'!F69+'SCRB-Stat-I'!F70</f>
        <v>0</v>
      </c>
      <c r="M8" s="33">
        <f>'SCRB-Stat-I'!P69+'SCRB-Stat-I'!P70</f>
        <v>0</v>
      </c>
      <c r="N8" s="33">
        <f>'SCRB-Stat-I'!Z69+'SCRB-Stat-I'!Z70</f>
        <v>0</v>
      </c>
      <c r="O8" s="33">
        <f>'SCRB-Stat-I'!F71</f>
        <v>0</v>
      </c>
      <c r="P8" s="33">
        <f>'SCRB-Stat-I'!P71</f>
        <v>0</v>
      </c>
      <c r="Q8" s="33">
        <f>'SCRB-Stat-I'!Z71</f>
        <v>0</v>
      </c>
      <c r="R8" s="33">
        <f>'SCRB-Stat-I'!F72</f>
        <v>0</v>
      </c>
      <c r="S8" s="33">
        <f>'SCRB-Stat-I'!P72</f>
        <v>0</v>
      </c>
      <c r="T8" s="33">
        <f>'SCRB-Stat-I'!Z72</f>
        <v>0</v>
      </c>
      <c r="U8" s="33">
        <f>'SCRB-Stat-I'!F83</f>
        <v>0</v>
      </c>
      <c r="V8" s="33">
        <f>'SCRB-Stat-I'!P83</f>
        <v>0</v>
      </c>
      <c r="W8" s="33">
        <f>'SCRB-Stat-I'!Z83</f>
        <v>0</v>
      </c>
    </row>
    <row r="9" spans="1:23" s="34" customFormat="1" ht="20.25" customHeight="1">
      <c r="A9" s="31">
        <v>4</v>
      </c>
      <c r="B9" s="32" t="s">
        <v>39</v>
      </c>
      <c r="C9" s="33">
        <f>'SCRB-Stat-I'!F96</f>
        <v>0</v>
      </c>
      <c r="D9" s="33">
        <f>'SCRB-Stat-I'!P96</f>
        <v>0</v>
      </c>
      <c r="E9" s="33">
        <f>'SCRB-Stat-I'!Z96</f>
        <v>0</v>
      </c>
      <c r="F9" s="33">
        <f>'SCRB-Stat-I'!F97</f>
        <v>0</v>
      </c>
      <c r="G9" s="33">
        <f>'SCRB-Stat-I'!P97</f>
        <v>0</v>
      </c>
      <c r="H9" s="33">
        <f>'SCRB-Stat-I'!Z97</f>
        <v>0</v>
      </c>
      <c r="I9" s="33">
        <f>'SCRB-Stat-I'!F98</f>
        <v>0</v>
      </c>
      <c r="J9" s="33">
        <f>'SCRB-Stat-I'!P98</f>
        <v>0</v>
      </c>
      <c r="K9" s="33">
        <f>'SCRB-Stat-I'!Z98</f>
        <v>0</v>
      </c>
      <c r="L9" s="33">
        <f>'SCRB-Stat-I'!F99+'SCRB-Stat-I'!F100</f>
        <v>0</v>
      </c>
      <c r="M9" s="33">
        <f>'SCRB-Stat-I'!P99+'SCRB-Stat-I'!P100</f>
        <v>0</v>
      </c>
      <c r="N9" s="33">
        <f>'SCRB-Stat-I'!Z99+'SCRB-Stat-I'!Z100</f>
        <v>0</v>
      </c>
      <c r="O9" s="33">
        <f>'SCRB-Stat-I'!F101</f>
        <v>0</v>
      </c>
      <c r="P9" s="33">
        <f>'SCRB-Stat-I'!P101</f>
        <v>0</v>
      </c>
      <c r="Q9" s="33">
        <f>'SCRB-Stat-I'!Z101</f>
        <v>0</v>
      </c>
      <c r="R9" s="33">
        <f>'SCRB-Stat-I'!F102</f>
        <v>0</v>
      </c>
      <c r="S9" s="33">
        <f>'SCRB-Stat-I'!P102</f>
        <v>0</v>
      </c>
      <c r="T9" s="33">
        <f>'SCRB-Stat-I'!Z102</f>
        <v>0</v>
      </c>
      <c r="U9" s="33">
        <f>'SCRB-Stat-I'!F113</f>
        <v>0</v>
      </c>
      <c r="V9" s="33">
        <f>'SCRB-Stat-I'!P113</f>
        <v>0</v>
      </c>
      <c r="W9" s="33">
        <f>'SCRB-Stat-I'!Z113</f>
        <v>0</v>
      </c>
    </row>
    <row r="10" spans="1:23" s="34" customFormat="1" ht="20.25" customHeight="1">
      <c r="A10" s="31">
        <v>5</v>
      </c>
      <c r="B10" s="32" t="s">
        <v>40</v>
      </c>
      <c r="C10" s="33">
        <f>'SCRB-Stat-I'!F126</f>
        <v>0</v>
      </c>
      <c r="D10" s="33">
        <f>'SCRB-Stat-I'!P126</f>
        <v>0</v>
      </c>
      <c r="E10" s="33">
        <f>'SCRB-Stat-I'!Z126</f>
        <v>0</v>
      </c>
      <c r="F10" s="33">
        <f>'SCRB-Stat-I'!F127</f>
        <v>0</v>
      </c>
      <c r="G10" s="33">
        <f>'SCRB-Stat-I'!P127</f>
        <v>0</v>
      </c>
      <c r="H10" s="33">
        <f>'SCRB-Stat-I'!Z127</f>
        <v>0</v>
      </c>
      <c r="I10" s="33">
        <f>'SCRB-Stat-I'!F128</f>
        <v>0</v>
      </c>
      <c r="J10" s="33">
        <f>'SCRB-Stat-I'!P128</f>
        <v>0</v>
      </c>
      <c r="K10" s="33">
        <f>'SCRB-Stat-I'!Z128</f>
        <v>0</v>
      </c>
      <c r="L10" s="33">
        <f>'SCRB-Stat-I'!F129+'SCRB-Stat-I'!F130</f>
        <v>0</v>
      </c>
      <c r="M10" s="33">
        <f>'SCRB-Stat-I'!P129+'SCRB-Stat-I'!P130</f>
        <v>0</v>
      </c>
      <c r="N10" s="33">
        <f>'SCRB-Stat-I'!Z129+'SCRB-Stat-I'!Z130</f>
        <v>0</v>
      </c>
      <c r="O10" s="33">
        <f>'SCRB-Stat-I'!F131</f>
        <v>0</v>
      </c>
      <c r="P10" s="33">
        <f>'SCRB-Stat-I'!P131</f>
        <v>0</v>
      </c>
      <c r="Q10" s="33">
        <f>'SCRB-Stat-I'!Z131</f>
        <v>0</v>
      </c>
      <c r="R10" s="33">
        <f>'SCRB-Stat-I'!F132</f>
        <v>0</v>
      </c>
      <c r="S10" s="33">
        <f>'SCRB-Stat-I'!P132</f>
        <v>0</v>
      </c>
      <c r="T10" s="33">
        <f>'SCRB-Stat-I'!Z132</f>
        <v>0</v>
      </c>
      <c r="U10" s="33">
        <f>'SCRB-Stat-I'!F143</f>
        <v>0</v>
      </c>
      <c r="V10" s="33">
        <f>'SCRB-Stat-I'!P143</f>
        <v>0</v>
      </c>
      <c r="W10" s="33">
        <f>'SCRB-Stat-I'!Z143</f>
        <v>0</v>
      </c>
    </row>
    <row r="11" spans="1:23" s="34" customFormat="1" ht="20.25" customHeight="1">
      <c r="A11" s="31">
        <v>6</v>
      </c>
      <c r="B11" s="32" t="s">
        <v>41</v>
      </c>
      <c r="C11" s="33">
        <f>'SCRB-Stat-I'!F156</f>
        <v>0</v>
      </c>
      <c r="D11" s="33">
        <f>'SCRB-Stat-I'!P156</f>
        <v>0</v>
      </c>
      <c r="E11" s="33">
        <f>'SCRB-Stat-I'!Z156</f>
        <v>0</v>
      </c>
      <c r="F11" s="33">
        <f>'SCRB-Stat-I'!F157</f>
        <v>0</v>
      </c>
      <c r="G11" s="33">
        <f>'SCRB-Stat-I'!P157</f>
        <v>0</v>
      </c>
      <c r="H11" s="33">
        <f>'SCRB-Stat-I'!Z157</f>
        <v>0</v>
      </c>
      <c r="I11" s="33">
        <f>'SCRB-Stat-I'!F158</f>
        <v>0</v>
      </c>
      <c r="J11" s="33">
        <f>'SCRB-Stat-I'!P158</f>
        <v>0</v>
      </c>
      <c r="K11" s="33">
        <f>'SCRB-Stat-I'!Z158</f>
        <v>0</v>
      </c>
      <c r="L11" s="33">
        <f>'SCRB-Stat-I'!F159+'SCRB-Stat-I'!F160</f>
        <v>0</v>
      </c>
      <c r="M11" s="33">
        <f>'SCRB-Stat-I'!P159+'SCRB-Stat-I'!P160</f>
        <v>0</v>
      </c>
      <c r="N11" s="33">
        <f>'SCRB-Stat-I'!Z159+'SCRB-Stat-I'!Z160</f>
        <v>0</v>
      </c>
      <c r="O11" s="33">
        <f>'SCRB-Stat-I'!F161</f>
        <v>0</v>
      </c>
      <c r="P11" s="33">
        <f>'SCRB-Stat-I'!P161</f>
        <v>0</v>
      </c>
      <c r="Q11" s="33">
        <f>'SCRB-Stat-I'!Z161</f>
        <v>0</v>
      </c>
      <c r="R11" s="33">
        <f>'SCRB-Stat-I'!F162</f>
        <v>0</v>
      </c>
      <c r="S11" s="33">
        <f>'SCRB-Stat-I'!P162</f>
        <v>0</v>
      </c>
      <c r="T11" s="33">
        <f>'SCRB-Stat-I'!Z162</f>
        <v>0</v>
      </c>
      <c r="U11" s="33">
        <f>'SCRB-Stat-I'!F173</f>
        <v>0</v>
      </c>
      <c r="V11" s="33">
        <f>'SCRB-Stat-I'!P173</f>
        <v>0</v>
      </c>
      <c r="W11" s="33">
        <f>'SCRB-Stat-I'!Z173</f>
        <v>0</v>
      </c>
    </row>
    <row r="12" spans="1:23" s="34" customFormat="1" ht="20.25" customHeight="1">
      <c r="A12" s="31">
        <v>7</v>
      </c>
      <c r="B12" s="32" t="s">
        <v>42</v>
      </c>
      <c r="C12" s="33">
        <f>'SCRB-Stat-I'!F186</f>
        <v>0</v>
      </c>
      <c r="D12" s="33">
        <f>'SCRB-Stat-I'!P186</f>
        <v>0</v>
      </c>
      <c r="E12" s="33">
        <f>'SCRB-Stat-I'!Z186</f>
        <v>0</v>
      </c>
      <c r="F12" s="33">
        <f>'SCRB-Stat-I'!F187</f>
        <v>0</v>
      </c>
      <c r="G12" s="33">
        <f>'SCRB-Stat-I'!P187</f>
        <v>0</v>
      </c>
      <c r="H12" s="33">
        <f>'SCRB-Stat-I'!Z187</f>
        <v>0</v>
      </c>
      <c r="I12" s="33">
        <f>'SCRB-Stat-I'!F188</f>
        <v>0</v>
      </c>
      <c r="J12" s="33">
        <f>'SCRB-Stat-I'!P188</f>
        <v>0</v>
      </c>
      <c r="K12" s="33">
        <f>'SCRB-Stat-I'!Z188</f>
        <v>0</v>
      </c>
      <c r="L12" s="33">
        <f>'SCRB-Stat-I'!F189+'SCRB-Stat-I'!F190</f>
        <v>0</v>
      </c>
      <c r="M12" s="33">
        <f>'SCRB-Stat-I'!P189+'SCRB-Stat-I'!P190</f>
        <v>0</v>
      </c>
      <c r="N12" s="33">
        <f>'SCRB-Stat-I'!Z189+'SCRB-Stat-I'!Z190</f>
        <v>0</v>
      </c>
      <c r="O12" s="33">
        <f>'SCRB-Stat-I'!F191</f>
        <v>0</v>
      </c>
      <c r="P12" s="33">
        <f>'SCRB-Stat-I'!P191</f>
        <v>0</v>
      </c>
      <c r="Q12" s="33">
        <f>'SCRB-Stat-I'!Z191</f>
        <v>0</v>
      </c>
      <c r="R12" s="33">
        <f>'SCRB-Stat-I'!F192</f>
        <v>0</v>
      </c>
      <c r="S12" s="33">
        <f>'SCRB-Stat-I'!P192</f>
        <v>0</v>
      </c>
      <c r="T12" s="33">
        <f>'SCRB-Stat-I'!Z192</f>
        <v>0</v>
      </c>
      <c r="U12" s="33">
        <f>'SCRB-Stat-I'!F203</f>
        <v>0</v>
      </c>
      <c r="V12" s="33">
        <f>'SCRB-Stat-I'!P203</f>
        <v>0</v>
      </c>
      <c r="W12" s="33">
        <f>'SCRB-Stat-I'!Z203</f>
        <v>0</v>
      </c>
    </row>
    <row r="13" spans="1:23" s="34" customFormat="1" ht="20.25" customHeight="1">
      <c r="A13" s="31">
        <v>8</v>
      </c>
      <c r="B13" s="32" t="s">
        <v>43</v>
      </c>
      <c r="C13" s="33">
        <f>'SCRB-Stat-I'!F216</f>
        <v>0</v>
      </c>
      <c r="D13" s="33">
        <f>'SCRB-Stat-I'!P216</f>
        <v>0</v>
      </c>
      <c r="E13" s="33">
        <f>'SCRB-Stat-I'!Z216</f>
        <v>0</v>
      </c>
      <c r="F13" s="33">
        <f>'SCRB-Stat-I'!F217</f>
        <v>0</v>
      </c>
      <c r="G13" s="33">
        <f>'SCRB-Stat-I'!P217</f>
        <v>0</v>
      </c>
      <c r="H13" s="33">
        <f>'SCRB-Stat-I'!Z217</f>
        <v>0</v>
      </c>
      <c r="I13" s="33">
        <f>'SCRB-Stat-I'!F218</f>
        <v>0</v>
      </c>
      <c r="J13" s="33">
        <f>'SCRB-Stat-I'!P218</f>
        <v>0</v>
      </c>
      <c r="K13" s="33">
        <f>'SCRB-Stat-I'!Z218</f>
        <v>0</v>
      </c>
      <c r="L13" s="33">
        <f>'SCRB-Stat-I'!F219+'SCRB-Stat-I'!F220</f>
        <v>0</v>
      </c>
      <c r="M13" s="33">
        <f>'SCRB-Stat-I'!P219+'SCRB-Stat-I'!P220</f>
        <v>0</v>
      </c>
      <c r="N13" s="33">
        <f>'SCRB-Stat-I'!Z219+'SCRB-Stat-I'!Z220</f>
        <v>0</v>
      </c>
      <c r="O13" s="33">
        <f>'SCRB-Stat-I'!F221</f>
        <v>0</v>
      </c>
      <c r="P13" s="33">
        <f>'SCRB-Stat-I'!P221</f>
        <v>0</v>
      </c>
      <c r="Q13" s="33">
        <f>'SCRB-Stat-I'!Z221</f>
        <v>0</v>
      </c>
      <c r="R13" s="33">
        <f>'SCRB-Stat-I'!F222</f>
        <v>0</v>
      </c>
      <c r="S13" s="33">
        <f>'SCRB-Stat-I'!P222</f>
        <v>0</v>
      </c>
      <c r="T13" s="33">
        <f>'SCRB-Stat-I'!Z222</f>
        <v>0</v>
      </c>
      <c r="U13" s="33">
        <f>'SCRB-Stat-I'!F233</f>
        <v>0</v>
      </c>
      <c r="V13" s="33">
        <f>'SCRB-Stat-I'!P233</f>
        <v>0</v>
      </c>
      <c r="W13" s="33">
        <f>'SCRB-Stat-I'!Z233</f>
        <v>0</v>
      </c>
    </row>
    <row r="14" spans="1:23" s="34" customFormat="1" ht="20.25" customHeight="1">
      <c r="A14" s="31">
        <v>9</v>
      </c>
      <c r="B14" s="32" t="s">
        <v>44</v>
      </c>
      <c r="C14" s="33">
        <f>'SCRB-Stat-I'!F246</f>
        <v>0</v>
      </c>
      <c r="D14" s="33">
        <f>'SCRB-Stat-I'!P246</f>
        <v>0</v>
      </c>
      <c r="E14" s="33">
        <f>'SCRB-Stat-I'!Z246</f>
        <v>0</v>
      </c>
      <c r="F14" s="33">
        <f>'SCRB-Stat-I'!F247</f>
        <v>0</v>
      </c>
      <c r="G14" s="33">
        <f>'SCRB-Stat-I'!P247</f>
        <v>0</v>
      </c>
      <c r="H14" s="33">
        <f>'SCRB-Stat-I'!Z247</f>
        <v>0</v>
      </c>
      <c r="I14" s="33">
        <f>'SCRB-Stat-I'!F248</f>
        <v>0</v>
      </c>
      <c r="J14" s="33">
        <f>'SCRB-Stat-I'!P248</f>
        <v>0</v>
      </c>
      <c r="K14" s="33">
        <f>'SCRB-Stat-I'!Z248</f>
        <v>0</v>
      </c>
      <c r="L14" s="33">
        <f>'SCRB-Stat-I'!F249+'SCRB-Stat-I'!F250</f>
        <v>0</v>
      </c>
      <c r="M14" s="33">
        <f>'SCRB-Stat-I'!P249+'SCRB-Stat-I'!P250</f>
        <v>0</v>
      </c>
      <c r="N14" s="33">
        <f>'SCRB-Stat-I'!Z249+'SCRB-Stat-I'!Z250</f>
        <v>0</v>
      </c>
      <c r="O14" s="33">
        <f>'SCRB-Stat-I'!F251</f>
        <v>0</v>
      </c>
      <c r="P14" s="33">
        <f>'SCRB-Stat-I'!P251</f>
        <v>0</v>
      </c>
      <c r="Q14" s="33">
        <f>'SCRB-Stat-I'!Z251</f>
        <v>0</v>
      </c>
      <c r="R14" s="33">
        <f>'SCRB-Stat-I'!F252</f>
        <v>0</v>
      </c>
      <c r="S14" s="33">
        <f>'SCRB-Stat-I'!P252</f>
        <v>0</v>
      </c>
      <c r="T14" s="33">
        <f>'SCRB-Stat-I'!Z252</f>
        <v>0</v>
      </c>
      <c r="U14" s="33">
        <f>'SCRB-Stat-I'!F263</f>
        <v>0</v>
      </c>
      <c r="V14" s="33">
        <f>'SCRB-Stat-I'!P263</f>
        <v>0</v>
      </c>
      <c r="W14" s="33">
        <f>'SCRB-Stat-I'!Z263</f>
        <v>0</v>
      </c>
    </row>
    <row r="15" spans="1:23" ht="20.25" customHeight="1">
      <c r="A15" s="31">
        <v>10</v>
      </c>
      <c r="B15" s="32" t="s">
        <v>45</v>
      </c>
      <c r="C15" s="33">
        <f>'SCRB-Stat-I'!F276</f>
        <v>0</v>
      </c>
      <c r="D15" s="33">
        <f>'SCRB-Stat-I'!P276</f>
        <v>0</v>
      </c>
      <c r="E15" s="33">
        <f>'SCRB-Stat-I'!Z276</f>
        <v>0</v>
      </c>
      <c r="F15" s="33">
        <f>'SCRB-Stat-I'!F277</f>
        <v>0</v>
      </c>
      <c r="G15" s="33">
        <f>'SCRB-Stat-I'!P277</f>
        <v>0</v>
      </c>
      <c r="H15" s="33">
        <f>'SCRB-Stat-I'!Z277</f>
        <v>0</v>
      </c>
      <c r="I15" s="33">
        <f>'SCRB-Stat-I'!F278</f>
        <v>0</v>
      </c>
      <c r="J15" s="33">
        <f>'SCRB-Stat-I'!P278</f>
        <v>0</v>
      </c>
      <c r="K15" s="33">
        <f>'SCRB-Stat-I'!Z278</f>
        <v>0</v>
      </c>
      <c r="L15" s="33">
        <f>'SCRB-Stat-I'!F279+'SCRB-Stat-I'!F280</f>
        <v>0</v>
      </c>
      <c r="M15" s="33">
        <f>'SCRB-Stat-I'!P279+'SCRB-Stat-I'!P280</f>
        <v>0</v>
      </c>
      <c r="N15" s="33">
        <f>'SCRB-Stat-I'!Z279+'SCRB-Stat-I'!Z280</f>
        <v>0</v>
      </c>
      <c r="O15" s="33">
        <f>'SCRB-Stat-I'!F281</f>
        <v>0</v>
      </c>
      <c r="P15" s="33">
        <f>'SCRB-Stat-I'!P281</f>
        <v>0</v>
      </c>
      <c r="Q15" s="33">
        <f>'SCRB-Stat-I'!Z281</f>
        <v>0</v>
      </c>
      <c r="R15" s="33">
        <f>'SCRB-Stat-I'!F282</f>
        <v>0</v>
      </c>
      <c r="S15" s="33">
        <f>'SCRB-Stat-I'!P282</f>
        <v>0</v>
      </c>
      <c r="T15" s="33">
        <f>'SCRB-Stat-I'!Z282</f>
        <v>0</v>
      </c>
      <c r="U15" s="33">
        <f>'SCRB-Stat-I'!F293</f>
        <v>0</v>
      </c>
      <c r="V15" s="33">
        <f>'SCRB-Stat-I'!P293</f>
        <v>0</v>
      </c>
      <c r="W15" s="33">
        <f>'SCRB-Stat-I'!Z293</f>
        <v>0</v>
      </c>
    </row>
    <row r="16" spans="1:23" ht="20.25" customHeight="1">
      <c r="A16" s="31">
        <v>11</v>
      </c>
      <c r="B16" s="32" t="s">
        <v>46</v>
      </c>
      <c r="C16" s="33">
        <f>'SCRB-Stat-I'!F306</f>
        <v>0</v>
      </c>
      <c r="D16" s="33">
        <f>'SCRB-Stat-I'!P306</f>
        <v>0</v>
      </c>
      <c r="E16" s="33">
        <f>'SCRB-Stat-I'!Z306</f>
        <v>0</v>
      </c>
      <c r="F16" s="33">
        <f>'SCRB-Stat-I'!F307</f>
        <v>0</v>
      </c>
      <c r="G16" s="33">
        <f>'SCRB-Stat-I'!P307</f>
        <v>0</v>
      </c>
      <c r="H16" s="33">
        <f>'SCRB-Stat-I'!Z307</f>
        <v>0</v>
      </c>
      <c r="I16" s="33">
        <f>'SCRB-Stat-I'!F308</f>
        <v>0</v>
      </c>
      <c r="J16" s="33">
        <f>'SCRB-Stat-I'!P308</f>
        <v>0</v>
      </c>
      <c r="K16" s="33">
        <f>'SCRB-Stat-I'!Z308</f>
        <v>0</v>
      </c>
      <c r="L16" s="33">
        <f>'SCRB-Stat-I'!F309+'SCRB-Stat-I'!F310</f>
        <v>0</v>
      </c>
      <c r="M16" s="33">
        <f>'SCRB-Stat-I'!P309+'SCRB-Stat-I'!P310</f>
        <v>0</v>
      </c>
      <c r="N16" s="33">
        <f>'SCRB-Stat-I'!Z309+'SCRB-Stat-I'!Z310</f>
        <v>0</v>
      </c>
      <c r="O16" s="33">
        <f>'SCRB-Stat-I'!F311</f>
        <v>0</v>
      </c>
      <c r="P16" s="33">
        <f>'SCRB-Stat-I'!P311</f>
        <v>0</v>
      </c>
      <c r="Q16" s="33">
        <f>'SCRB-Stat-I'!Z311</f>
        <v>0</v>
      </c>
      <c r="R16" s="33">
        <f>'SCRB-Stat-I'!F312</f>
        <v>0</v>
      </c>
      <c r="S16" s="33">
        <f>'SCRB-Stat-I'!P312</f>
        <v>0</v>
      </c>
      <c r="T16" s="33">
        <f>'SCRB-Stat-I'!Z312</f>
        <v>0</v>
      </c>
      <c r="U16" s="33">
        <f>'SCRB-Stat-I'!F323</f>
        <v>0</v>
      </c>
      <c r="V16" s="33">
        <f>'SCRB-Stat-I'!P323</f>
        <v>0</v>
      </c>
      <c r="W16" s="33">
        <f>'SCRB-Stat-I'!Z323</f>
        <v>0</v>
      </c>
    </row>
    <row r="17" spans="1:23" ht="20.25" customHeight="1">
      <c r="A17" s="31">
        <v>12</v>
      </c>
      <c r="B17" s="32" t="s">
        <v>47</v>
      </c>
      <c r="C17" s="33">
        <f>'SCRB-Stat-I'!F336</f>
        <v>0</v>
      </c>
      <c r="D17" s="33">
        <f>'SCRB-Stat-I'!P336</f>
        <v>0</v>
      </c>
      <c r="E17" s="33">
        <f>'SCRB-Stat-I'!Z336</f>
        <v>0</v>
      </c>
      <c r="F17" s="33">
        <f>'SCRB-Stat-I'!F337</f>
        <v>0</v>
      </c>
      <c r="G17" s="33">
        <f>'SCRB-Stat-I'!P337</f>
        <v>0</v>
      </c>
      <c r="H17" s="33">
        <f>'SCRB-Stat-I'!Z337</f>
        <v>0</v>
      </c>
      <c r="I17" s="33">
        <f>'SCRB-Stat-I'!F338</f>
        <v>0</v>
      </c>
      <c r="J17" s="33">
        <f>'SCRB-Stat-I'!P338</f>
        <v>0</v>
      </c>
      <c r="K17" s="33">
        <f>'SCRB-Stat-I'!Z338</f>
        <v>0</v>
      </c>
      <c r="L17" s="33">
        <f>'SCRB-Stat-I'!F339+'SCRB-Stat-I'!F340</f>
        <v>0</v>
      </c>
      <c r="M17" s="33">
        <f>'SCRB-Stat-I'!P339+'SCRB-Stat-I'!P340</f>
        <v>0</v>
      </c>
      <c r="N17" s="33">
        <f>'SCRB-Stat-I'!Z339+'SCRB-Stat-I'!Z340</f>
        <v>0</v>
      </c>
      <c r="O17" s="33">
        <f>'SCRB-Stat-I'!F341</f>
        <v>0</v>
      </c>
      <c r="P17" s="33">
        <f>'SCRB-Stat-I'!P341</f>
        <v>0</v>
      </c>
      <c r="Q17" s="33">
        <f>'SCRB-Stat-I'!Z341</f>
        <v>0</v>
      </c>
      <c r="R17" s="33">
        <f>'SCRB-Stat-I'!F342</f>
        <v>0</v>
      </c>
      <c r="S17" s="33">
        <f>'SCRB-Stat-I'!P342</f>
        <v>0</v>
      </c>
      <c r="T17" s="33">
        <f>'SCRB-Stat-I'!Z342</f>
        <v>0</v>
      </c>
      <c r="U17" s="33">
        <f>'SCRB-Stat-I'!F353</f>
        <v>0</v>
      </c>
      <c r="V17" s="33">
        <f>'SCRB-Stat-I'!P353</f>
        <v>0</v>
      </c>
      <c r="W17" s="33">
        <f>'SCRB-Stat-I'!Z353</f>
        <v>0</v>
      </c>
    </row>
    <row r="18" spans="1:23" ht="20.25" customHeight="1">
      <c r="A18" s="31">
        <v>13</v>
      </c>
      <c r="B18" s="32" t="s">
        <v>48</v>
      </c>
      <c r="C18" s="33">
        <f>'SCRB-Stat-I'!F366</f>
        <v>0</v>
      </c>
      <c r="D18" s="33">
        <f>'SCRB-Stat-I'!P366</f>
        <v>0</v>
      </c>
      <c r="E18" s="33">
        <f>'SCRB-Stat-I'!Z366</f>
        <v>0</v>
      </c>
      <c r="F18" s="33">
        <f>'SCRB-Stat-I'!F367</f>
        <v>0</v>
      </c>
      <c r="G18" s="33">
        <f>'SCRB-Stat-I'!P367</f>
        <v>0</v>
      </c>
      <c r="H18" s="33">
        <f>'SCRB-Stat-I'!Z367</f>
        <v>0</v>
      </c>
      <c r="I18" s="33">
        <f>'SCRB-Stat-I'!F368</f>
        <v>0</v>
      </c>
      <c r="J18" s="33">
        <f>'SCRB-Stat-I'!P368</f>
        <v>0</v>
      </c>
      <c r="K18" s="33">
        <f>'SCRB-Stat-I'!Z368</f>
        <v>0</v>
      </c>
      <c r="L18" s="33">
        <f>'SCRB-Stat-I'!F369+'SCRB-Stat-I'!F370</f>
        <v>0</v>
      </c>
      <c r="M18" s="33">
        <f>'SCRB-Stat-I'!P369+'SCRB-Stat-I'!P370</f>
        <v>0</v>
      </c>
      <c r="N18" s="33">
        <f>'SCRB-Stat-I'!Z369+'SCRB-Stat-I'!Z370</f>
        <v>0</v>
      </c>
      <c r="O18" s="33">
        <f>'SCRB-Stat-I'!F371</f>
        <v>0</v>
      </c>
      <c r="P18" s="33">
        <f>'SCRB-Stat-I'!P371</f>
        <v>0</v>
      </c>
      <c r="Q18" s="33">
        <f>'SCRB-Stat-I'!Z371</f>
        <v>0</v>
      </c>
      <c r="R18" s="33">
        <f>'SCRB-Stat-I'!F372</f>
        <v>0</v>
      </c>
      <c r="S18" s="33">
        <f>'SCRB-Stat-I'!P372</f>
        <v>0</v>
      </c>
      <c r="T18" s="33">
        <f>'SCRB-Stat-I'!Z372</f>
        <v>0</v>
      </c>
      <c r="U18" s="33">
        <f>'SCRB-Stat-I'!F383</f>
        <v>0</v>
      </c>
      <c r="V18" s="33">
        <f>'SCRB-Stat-I'!P383</f>
        <v>0</v>
      </c>
      <c r="W18" s="33">
        <f>'SCRB-Stat-I'!Z383</f>
        <v>0</v>
      </c>
    </row>
    <row r="19" spans="1:23" ht="20.25" customHeight="1">
      <c r="A19" s="31">
        <v>14</v>
      </c>
      <c r="B19" s="32" t="s">
        <v>49</v>
      </c>
      <c r="C19" s="33">
        <f>'SCRB-Stat-I'!F396</f>
        <v>0</v>
      </c>
      <c r="D19" s="33">
        <f>'SCRB-Stat-I'!P396</f>
        <v>0</v>
      </c>
      <c r="E19" s="33">
        <f>'SCRB-Stat-I'!Z396</f>
        <v>0</v>
      </c>
      <c r="F19" s="33">
        <f>'SCRB-Stat-I'!F397</f>
        <v>0</v>
      </c>
      <c r="G19" s="33">
        <f>'SCRB-Stat-I'!P397</f>
        <v>0</v>
      </c>
      <c r="H19" s="33">
        <f>'SCRB-Stat-I'!Z397</f>
        <v>0</v>
      </c>
      <c r="I19" s="33">
        <f>'SCRB-Stat-I'!F398</f>
        <v>0</v>
      </c>
      <c r="J19" s="33">
        <f>'SCRB-Stat-I'!P398</f>
        <v>0</v>
      </c>
      <c r="K19" s="33">
        <f>'SCRB-Stat-I'!Z398</f>
        <v>0</v>
      </c>
      <c r="L19" s="33">
        <f>'SCRB-Stat-I'!F399+'SCRB-Stat-I'!F400</f>
        <v>0</v>
      </c>
      <c r="M19" s="33">
        <f>'SCRB-Stat-I'!P399+'SCRB-Stat-I'!P400</f>
        <v>0</v>
      </c>
      <c r="N19" s="33">
        <f>'SCRB-Stat-I'!Z399+'SCRB-Stat-I'!Z400</f>
        <v>0</v>
      </c>
      <c r="O19" s="33">
        <f>'SCRB-Stat-I'!F401</f>
        <v>0</v>
      </c>
      <c r="P19" s="33">
        <f>'SCRB-Stat-I'!P401</f>
        <v>0</v>
      </c>
      <c r="Q19" s="33">
        <f>'SCRB-Stat-I'!Z401</f>
        <v>0</v>
      </c>
      <c r="R19" s="33">
        <f>'SCRB-Stat-I'!F402</f>
        <v>0</v>
      </c>
      <c r="S19" s="33">
        <f>'SCRB-Stat-I'!P402</f>
        <v>0</v>
      </c>
      <c r="T19" s="33">
        <f>'SCRB-Stat-I'!Z402</f>
        <v>0</v>
      </c>
      <c r="U19" s="33">
        <f>'SCRB-Stat-I'!F413</f>
        <v>0</v>
      </c>
      <c r="V19" s="33">
        <f>'SCRB-Stat-I'!P413</f>
        <v>0</v>
      </c>
      <c r="W19" s="33">
        <f>'SCRB-Stat-I'!Z413</f>
        <v>0</v>
      </c>
    </row>
    <row r="20" spans="1:23" ht="20.25" customHeight="1">
      <c r="A20" s="31">
        <v>15</v>
      </c>
      <c r="B20" s="32" t="s">
        <v>50</v>
      </c>
      <c r="C20" s="33">
        <f>'SCRB-Stat-I'!F426</f>
        <v>0</v>
      </c>
      <c r="D20" s="33">
        <f>'SCRB-Stat-I'!P426</f>
        <v>0</v>
      </c>
      <c r="E20" s="33">
        <f>'SCRB-Stat-I'!Z426</f>
        <v>0</v>
      </c>
      <c r="F20" s="33">
        <f>'SCRB-Stat-I'!F427</f>
        <v>0</v>
      </c>
      <c r="G20" s="33">
        <f>'SCRB-Stat-I'!P427</f>
        <v>0</v>
      </c>
      <c r="H20" s="33">
        <f>'SCRB-Stat-I'!Z427</f>
        <v>0</v>
      </c>
      <c r="I20" s="33">
        <f>'SCRB-Stat-I'!F428</f>
        <v>0</v>
      </c>
      <c r="J20" s="33">
        <f>'SCRB-Stat-I'!P428</f>
        <v>0</v>
      </c>
      <c r="K20" s="33">
        <f>'SCRB-Stat-I'!Z428</f>
        <v>0</v>
      </c>
      <c r="L20" s="33">
        <f>'SCRB-Stat-I'!F429+'SCRB-Stat-I'!F430</f>
        <v>0</v>
      </c>
      <c r="M20" s="33">
        <f>'SCRB-Stat-I'!P429+'SCRB-Stat-I'!P430</f>
        <v>0</v>
      </c>
      <c r="N20" s="33">
        <f>'SCRB-Stat-I'!Z429+'SCRB-Stat-I'!Z430</f>
        <v>0</v>
      </c>
      <c r="O20" s="33">
        <f>'SCRB-Stat-I'!F431</f>
        <v>0</v>
      </c>
      <c r="P20" s="33">
        <f>'SCRB-Stat-I'!P431</f>
        <v>0</v>
      </c>
      <c r="Q20" s="33">
        <f>'SCRB-Stat-I'!Z431</f>
        <v>0</v>
      </c>
      <c r="R20" s="33">
        <f>'SCRB-Stat-I'!F432</f>
        <v>0</v>
      </c>
      <c r="S20" s="33">
        <f>'SCRB-Stat-I'!P432</f>
        <v>0</v>
      </c>
      <c r="T20" s="33">
        <f>'SCRB-Stat-I'!Z432</f>
        <v>0</v>
      </c>
      <c r="U20" s="33">
        <f>'SCRB-Stat-I'!F443</f>
        <v>0</v>
      </c>
      <c r="V20" s="33">
        <f>'SCRB-Stat-I'!P443</f>
        <v>0</v>
      </c>
      <c r="W20" s="33">
        <f>'SCRB-Stat-I'!Z443</f>
        <v>0</v>
      </c>
    </row>
    <row r="21" spans="1:23" ht="20.25" customHeight="1">
      <c r="A21" s="31">
        <v>16</v>
      </c>
      <c r="B21" s="32" t="s">
        <v>51</v>
      </c>
      <c r="C21" s="33">
        <f>'SCRB-Stat-I'!F456</f>
        <v>0</v>
      </c>
      <c r="D21" s="33">
        <f>'SCRB-Stat-I'!P456</f>
        <v>0</v>
      </c>
      <c r="E21" s="33">
        <f>'SCRB-Stat-I'!Z456</f>
        <v>0</v>
      </c>
      <c r="F21" s="33">
        <f>'SCRB-Stat-I'!F457</f>
        <v>0</v>
      </c>
      <c r="G21" s="33">
        <f>'SCRB-Stat-I'!P457</f>
        <v>0</v>
      </c>
      <c r="H21" s="33">
        <f>'SCRB-Stat-I'!Z457</f>
        <v>0</v>
      </c>
      <c r="I21" s="33">
        <f>'SCRB-Stat-I'!F458</f>
        <v>0</v>
      </c>
      <c r="J21" s="33">
        <f>'SCRB-Stat-I'!P458</f>
        <v>0</v>
      </c>
      <c r="K21" s="33">
        <f>'SCRB-Stat-I'!Z458</f>
        <v>0</v>
      </c>
      <c r="L21" s="33">
        <f>'SCRB-Stat-I'!F459+'SCRB-Stat-I'!F460</f>
        <v>0</v>
      </c>
      <c r="M21" s="33">
        <f>'SCRB-Stat-I'!P459+'SCRB-Stat-I'!P460</f>
        <v>0</v>
      </c>
      <c r="N21" s="33">
        <f>'SCRB-Stat-I'!Z459+'SCRB-Stat-I'!Z460</f>
        <v>0</v>
      </c>
      <c r="O21" s="33">
        <f>'SCRB-Stat-I'!F461</f>
        <v>0</v>
      </c>
      <c r="P21" s="33">
        <f>'SCRB-Stat-I'!P461</f>
        <v>0</v>
      </c>
      <c r="Q21" s="33">
        <f>'SCRB-Stat-I'!Z461</f>
        <v>0</v>
      </c>
      <c r="R21" s="33">
        <f>'SCRB-Stat-I'!F462</f>
        <v>0</v>
      </c>
      <c r="S21" s="33">
        <f>'SCRB-Stat-I'!P462</f>
        <v>0</v>
      </c>
      <c r="T21" s="33">
        <f>'SCRB-Stat-I'!Z462</f>
        <v>0</v>
      </c>
      <c r="U21" s="33">
        <f>'SCRB-Stat-I'!F473</f>
        <v>0</v>
      </c>
      <c r="V21" s="33">
        <f>'SCRB-Stat-I'!P473</f>
        <v>0</v>
      </c>
      <c r="W21" s="33">
        <f>'SCRB-Stat-I'!Z473</f>
        <v>0</v>
      </c>
    </row>
    <row r="22" spans="1:23" ht="20.25" customHeight="1">
      <c r="A22" s="31">
        <v>17</v>
      </c>
      <c r="B22" s="32" t="s">
        <v>52</v>
      </c>
      <c r="C22" s="33">
        <f>'SCRB-Stat-I'!F486</f>
        <v>0</v>
      </c>
      <c r="D22" s="33">
        <f>'SCRB-Stat-I'!P486</f>
        <v>0</v>
      </c>
      <c r="E22" s="33">
        <f>'SCRB-Stat-I'!Z486</f>
        <v>0</v>
      </c>
      <c r="F22" s="33">
        <f>'SCRB-Stat-I'!F487</f>
        <v>0</v>
      </c>
      <c r="G22" s="33">
        <f>'SCRB-Stat-I'!P487</f>
        <v>0</v>
      </c>
      <c r="H22" s="33">
        <f>'SCRB-Stat-I'!Z487</f>
        <v>0</v>
      </c>
      <c r="I22" s="33">
        <f>'SCRB-Stat-I'!F488</f>
        <v>0</v>
      </c>
      <c r="J22" s="33">
        <f>'SCRB-Stat-I'!P488</f>
        <v>0</v>
      </c>
      <c r="K22" s="33">
        <f>'SCRB-Stat-I'!Z488</f>
        <v>0</v>
      </c>
      <c r="L22" s="33">
        <f>'SCRB-Stat-I'!F489+'SCRB-Stat-I'!F490</f>
        <v>0</v>
      </c>
      <c r="M22" s="33">
        <f>'SCRB-Stat-I'!P489+'SCRB-Stat-I'!P490</f>
        <v>0</v>
      </c>
      <c r="N22" s="33">
        <f>'SCRB-Stat-I'!Z489+'SCRB-Stat-I'!Z490</f>
        <v>0</v>
      </c>
      <c r="O22" s="33">
        <f>'SCRB-Stat-I'!F491</f>
        <v>0</v>
      </c>
      <c r="P22" s="33">
        <f>'SCRB-Stat-I'!P491</f>
        <v>0</v>
      </c>
      <c r="Q22" s="33">
        <f>'SCRB-Stat-I'!Z491</f>
        <v>0</v>
      </c>
      <c r="R22" s="33">
        <f>'SCRB-Stat-I'!F492</f>
        <v>0</v>
      </c>
      <c r="S22" s="33">
        <f>'SCRB-Stat-I'!P492</f>
        <v>0</v>
      </c>
      <c r="T22" s="33">
        <f>'SCRB-Stat-I'!Z492</f>
        <v>0</v>
      </c>
      <c r="U22" s="33">
        <f>'SCRB-Stat-I'!F503</f>
        <v>0</v>
      </c>
      <c r="V22" s="33">
        <f>'SCRB-Stat-I'!P503</f>
        <v>0</v>
      </c>
      <c r="W22" s="33">
        <f>'SCRB-Stat-I'!Z503</f>
        <v>0</v>
      </c>
    </row>
    <row r="23" spans="1:23" ht="20.25" customHeight="1">
      <c r="A23" s="31">
        <v>18</v>
      </c>
      <c r="B23" s="32" t="s">
        <v>53</v>
      </c>
      <c r="C23" s="33">
        <f>'SCRB-Stat-I'!F516</f>
        <v>0</v>
      </c>
      <c r="D23" s="33">
        <f>'SCRB-Stat-I'!P516</f>
        <v>0</v>
      </c>
      <c r="E23" s="33">
        <f>'SCRB-Stat-I'!Z516</f>
        <v>0</v>
      </c>
      <c r="F23" s="33">
        <f>'SCRB-Stat-I'!F517</f>
        <v>0</v>
      </c>
      <c r="G23" s="33">
        <f>'SCRB-Stat-I'!P517</f>
        <v>0</v>
      </c>
      <c r="H23" s="33">
        <f>'SCRB-Stat-I'!Z517</f>
        <v>0</v>
      </c>
      <c r="I23" s="33">
        <f>'SCRB-Stat-I'!F518</f>
        <v>0</v>
      </c>
      <c r="J23" s="33">
        <f>'SCRB-Stat-I'!P518</f>
        <v>0</v>
      </c>
      <c r="K23" s="33">
        <f>'SCRB-Stat-I'!Z518</f>
        <v>0</v>
      </c>
      <c r="L23" s="33">
        <f>'SCRB-Stat-I'!F519+'SCRB-Stat-I'!F520</f>
        <v>0</v>
      </c>
      <c r="M23" s="33">
        <f>'SCRB-Stat-I'!P519+'SCRB-Stat-I'!P520</f>
        <v>0</v>
      </c>
      <c r="N23" s="33">
        <f>'SCRB-Stat-I'!Z519+'SCRB-Stat-I'!Z520</f>
        <v>0</v>
      </c>
      <c r="O23" s="33">
        <f>'SCRB-Stat-I'!F521</f>
        <v>0</v>
      </c>
      <c r="P23" s="33">
        <f>'SCRB-Stat-I'!P521</f>
        <v>0</v>
      </c>
      <c r="Q23" s="33">
        <f>'SCRB-Stat-I'!Z521</f>
        <v>0</v>
      </c>
      <c r="R23" s="33">
        <f>'SCRB-Stat-I'!F522</f>
        <v>0</v>
      </c>
      <c r="S23" s="33">
        <f>'SCRB-Stat-I'!P522</f>
        <v>0</v>
      </c>
      <c r="T23" s="33">
        <f>'SCRB-Stat-I'!Z522</f>
        <v>0</v>
      </c>
      <c r="U23" s="33">
        <f>'SCRB-Stat-I'!F533</f>
        <v>0</v>
      </c>
      <c r="V23" s="33">
        <f>'SCRB-Stat-I'!P533</f>
        <v>0</v>
      </c>
      <c r="W23" s="33">
        <f>'SCRB-Stat-I'!Z533</f>
        <v>0</v>
      </c>
    </row>
    <row r="24" spans="1:23" ht="20.25" customHeight="1">
      <c r="A24" s="31">
        <v>19</v>
      </c>
      <c r="B24" s="32" t="s">
        <v>54</v>
      </c>
      <c r="C24" s="33">
        <f>'SCRB-Stat-I'!F546</f>
        <v>0</v>
      </c>
      <c r="D24" s="33">
        <f>'SCRB-Stat-I'!P546</f>
        <v>0</v>
      </c>
      <c r="E24" s="33">
        <f>'SCRB-Stat-I'!Z546</f>
        <v>0</v>
      </c>
      <c r="F24" s="33">
        <f>'SCRB-Stat-I'!F547</f>
        <v>0</v>
      </c>
      <c r="G24" s="33">
        <f>'SCRB-Stat-I'!P547</f>
        <v>0</v>
      </c>
      <c r="H24" s="33">
        <f>'SCRB-Stat-I'!Z547</f>
        <v>0</v>
      </c>
      <c r="I24" s="33">
        <f>'SCRB-Stat-I'!F548</f>
        <v>0</v>
      </c>
      <c r="J24" s="33">
        <f>'SCRB-Stat-I'!P548</f>
        <v>0</v>
      </c>
      <c r="K24" s="33">
        <f>'SCRB-Stat-I'!Z548</f>
        <v>0</v>
      </c>
      <c r="L24" s="33">
        <f>'SCRB-Stat-I'!F549+'SCRB-Stat-I'!F550</f>
        <v>0</v>
      </c>
      <c r="M24" s="33">
        <f>'SCRB-Stat-I'!P549+'SCRB-Stat-I'!P550</f>
        <v>0</v>
      </c>
      <c r="N24" s="33">
        <f>'SCRB-Stat-I'!Z549+'SCRB-Stat-I'!Z550</f>
        <v>0</v>
      </c>
      <c r="O24" s="33">
        <f>'SCRB-Stat-I'!F551</f>
        <v>0</v>
      </c>
      <c r="P24" s="33">
        <f>'SCRB-Stat-I'!P551</f>
        <v>0</v>
      </c>
      <c r="Q24" s="33">
        <f>'SCRB-Stat-I'!Z551</f>
        <v>0</v>
      </c>
      <c r="R24" s="33">
        <f>'SCRB-Stat-I'!F552</f>
        <v>0</v>
      </c>
      <c r="S24" s="33">
        <f>'SCRB-Stat-I'!P552</f>
        <v>0</v>
      </c>
      <c r="T24" s="33">
        <f>'SCRB-Stat-I'!Z552</f>
        <v>0</v>
      </c>
      <c r="U24" s="33">
        <f>'SCRB-Stat-I'!F563</f>
        <v>0</v>
      </c>
      <c r="V24" s="33">
        <f>'SCRB-Stat-I'!P563</f>
        <v>0</v>
      </c>
      <c r="W24" s="33">
        <f>'SCRB-Stat-I'!Z563</f>
        <v>0</v>
      </c>
    </row>
    <row r="25" spans="1:23" ht="20.25" customHeight="1">
      <c r="A25" s="31">
        <v>20</v>
      </c>
      <c r="B25" s="32" t="s">
        <v>55</v>
      </c>
      <c r="C25" s="33">
        <f>'SCRB-Stat-I'!F576</f>
        <v>0</v>
      </c>
      <c r="D25" s="33">
        <f>'SCRB-Stat-I'!P576</f>
        <v>0</v>
      </c>
      <c r="E25" s="33">
        <f>'SCRB-Stat-I'!Z576</f>
        <v>0</v>
      </c>
      <c r="F25" s="33">
        <f>'SCRB-Stat-I'!F577</f>
        <v>0</v>
      </c>
      <c r="G25" s="33">
        <f>'SCRB-Stat-I'!P577</f>
        <v>0</v>
      </c>
      <c r="H25" s="33">
        <f>'SCRB-Stat-I'!Z577</f>
        <v>0</v>
      </c>
      <c r="I25" s="33">
        <f>'SCRB-Stat-I'!F578</f>
        <v>0</v>
      </c>
      <c r="J25" s="33">
        <f>'SCRB-Stat-I'!P578</f>
        <v>0</v>
      </c>
      <c r="K25" s="33">
        <f>'SCRB-Stat-I'!Z578</f>
        <v>0</v>
      </c>
      <c r="L25" s="33">
        <f>'SCRB-Stat-I'!F579+'SCRB-Stat-I'!F580</f>
        <v>0</v>
      </c>
      <c r="M25" s="33">
        <f>'SCRB-Stat-I'!P579+'SCRB-Stat-I'!P580</f>
        <v>0</v>
      </c>
      <c r="N25" s="33">
        <f>'SCRB-Stat-I'!Z579+'SCRB-Stat-I'!Z580</f>
        <v>0</v>
      </c>
      <c r="O25" s="33">
        <f>'SCRB-Stat-I'!F581</f>
        <v>0</v>
      </c>
      <c r="P25" s="33">
        <f>'SCRB-Stat-I'!P581</f>
        <v>0</v>
      </c>
      <c r="Q25" s="33">
        <f>'SCRB-Stat-I'!Z581</f>
        <v>0</v>
      </c>
      <c r="R25" s="33">
        <f>'SCRB-Stat-I'!F582</f>
        <v>0</v>
      </c>
      <c r="S25" s="33">
        <f>'SCRB-Stat-I'!P582</f>
        <v>0</v>
      </c>
      <c r="T25" s="33">
        <f>'SCRB-Stat-I'!Z582</f>
        <v>0</v>
      </c>
      <c r="U25" s="33">
        <f>'SCRB-Stat-I'!F593</f>
        <v>0</v>
      </c>
      <c r="V25" s="33">
        <f>'SCRB-Stat-I'!P593</f>
        <v>0</v>
      </c>
      <c r="W25" s="33">
        <f>'SCRB-Stat-I'!Z593</f>
        <v>0</v>
      </c>
    </row>
    <row r="26" spans="1:23" s="36" customFormat="1" ht="20.25" customHeight="1">
      <c r="A26" s="3"/>
      <c r="B26" s="3" t="s">
        <v>56</v>
      </c>
      <c r="C26" s="328">
        <f t="shared" ref="C26:W26" si="3">SUM(C6:C25)</f>
        <v>0</v>
      </c>
      <c r="D26" s="328">
        <f t="shared" si="3"/>
        <v>0</v>
      </c>
      <c r="E26" s="328">
        <f t="shared" si="3"/>
        <v>0</v>
      </c>
      <c r="F26" s="328">
        <f t="shared" si="3"/>
        <v>0</v>
      </c>
      <c r="G26" s="328">
        <f t="shared" si="3"/>
        <v>0</v>
      </c>
      <c r="H26" s="328">
        <f t="shared" si="3"/>
        <v>0</v>
      </c>
      <c r="I26" s="328">
        <f t="shared" si="3"/>
        <v>0</v>
      </c>
      <c r="J26" s="328">
        <f t="shared" si="3"/>
        <v>0</v>
      </c>
      <c r="K26" s="328">
        <f t="shared" si="3"/>
        <v>0</v>
      </c>
      <c r="L26" s="328">
        <f t="shared" si="3"/>
        <v>0</v>
      </c>
      <c r="M26" s="328">
        <f t="shared" si="3"/>
        <v>0</v>
      </c>
      <c r="N26" s="328">
        <f t="shared" si="3"/>
        <v>0</v>
      </c>
      <c r="O26" s="328">
        <f t="shared" si="3"/>
        <v>0</v>
      </c>
      <c r="P26" s="328">
        <f t="shared" si="3"/>
        <v>0</v>
      </c>
      <c r="Q26" s="328">
        <f t="shared" si="3"/>
        <v>0</v>
      </c>
      <c r="R26" s="328">
        <f t="shared" si="3"/>
        <v>0</v>
      </c>
      <c r="S26" s="328">
        <f t="shared" si="3"/>
        <v>0</v>
      </c>
      <c r="T26" s="328">
        <f t="shared" si="3"/>
        <v>0</v>
      </c>
      <c r="U26" s="328">
        <f t="shared" si="3"/>
        <v>0</v>
      </c>
      <c r="V26" s="328">
        <f t="shared" si="3"/>
        <v>0</v>
      </c>
      <c r="W26" s="328">
        <f t="shared" si="3"/>
        <v>0</v>
      </c>
    </row>
  </sheetData>
  <mergeCells count="13">
    <mergeCell ref="O3:Q3"/>
    <mergeCell ref="R3:T3"/>
    <mergeCell ref="U3:W3"/>
    <mergeCell ref="A1:Q1"/>
    <mergeCell ref="S1:T1"/>
    <mergeCell ref="V1:W1"/>
    <mergeCell ref="A2:W2"/>
    <mergeCell ref="A3:A5"/>
    <mergeCell ref="B3:B5"/>
    <mergeCell ref="C3:E3"/>
    <mergeCell ref="F3:H3"/>
    <mergeCell ref="I3:K3"/>
    <mergeCell ref="L3:N3"/>
  </mergeCells>
  <pageMargins left="1.1499999999999999" right="0.34027777777777801" top="0.55000000000000004" bottom="0.5" header="0.51180555555555496" footer="0.51180555555555496"/>
  <pageSetup paperSize="9"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tabColor rgb="FF09FF78"/>
  </sheetPr>
  <dimension ref="A1:W26"/>
  <sheetViews>
    <sheetView showGridLines="0" workbookViewId="0">
      <selection activeCell="C6" sqref="C6:W26"/>
    </sheetView>
  </sheetViews>
  <sheetFormatPr baseColWidth="10" defaultColWidth="8.83203125" defaultRowHeight="14" x14ac:dyDescent="0"/>
  <cols>
    <col min="1" max="1" width="8.83203125" style="1"/>
    <col min="2" max="2" width="13.6640625" style="1" bestFit="1" customWidth="1"/>
    <col min="3" max="16384" width="8.83203125" style="1"/>
  </cols>
  <sheetData>
    <row r="1" spans="1:23">
      <c r="A1" s="610" t="s">
        <v>57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  <c r="O1" s="610"/>
      <c r="P1" s="610"/>
      <c r="Q1" s="610"/>
      <c r="R1" s="610"/>
      <c r="S1" s="610"/>
      <c r="T1" s="610"/>
      <c r="U1" s="610"/>
      <c r="V1" s="611" t="s">
        <v>58</v>
      </c>
      <c r="W1" s="611"/>
    </row>
    <row r="2" spans="1:23" ht="15">
      <c r="A2" s="612" t="str">
        <f>"COMPARATIVE STATEMENT OF CRIME DISTRICT WISE AND HEAD WISE FOR "&amp;C4&amp;"-"&amp;C5&amp;", "&amp;D4&amp;"-"&amp;D5&amp;" AND "&amp;E4&amp;"-"&amp;E5</f>
        <v>COMPARATIVE STATEMENT OF CRIME DISTRICT WISE AND HEAD WISE FOR -, - AND -</v>
      </c>
      <c r="B2" s="612"/>
      <c r="C2" s="612"/>
      <c r="D2" s="612"/>
      <c r="E2" s="612"/>
      <c r="F2" s="612"/>
      <c r="G2" s="612"/>
      <c r="H2" s="612"/>
      <c r="I2" s="612"/>
      <c r="J2" s="612"/>
      <c r="K2" s="612"/>
      <c r="L2" s="612"/>
      <c r="M2" s="612"/>
      <c r="N2" s="612"/>
      <c r="O2" s="612"/>
      <c r="P2" s="612"/>
      <c r="Q2" s="612"/>
      <c r="R2" s="612"/>
      <c r="S2" s="612"/>
      <c r="T2" s="612"/>
      <c r="U2" s="612"/>
      <c r="V2" s="612"/>
      <c r="W2" s="612"/>
    </row>
    <row r="3" spans="1:23" ht="15" customHeight="1">
      <c r="A3" s="609" t="s">
        <v>30</v>
      </c>
      <c r="B3" s="613" t="s">
        <v>31</v>
      </c>
      <c r="C3" s="614" t="s">
        <v>59</v>
      </c>
      <c r="D3" s="614"/>
      <c r="E3" s="614"/>
      <c r="F3" s="614" t="s">
        <v>15</v>
      </c>
      <c r="G3" s="614"/>
      <c r="H3" s="614"/>
      <c r="I3" s="614" t="s">
        <v>60</v>
      </c>
      <c r="J3" s="614"/>
      <c r="K3" s="614"/>
      <c r="L3" s="609" t="s">
        <v>17</v>
      </c>
      <c r="M3" s="609"/>
      <c r="N3" s="609"/>
      <c r="O3" s="609" t="s">
        <v>18</v>
      </c>
      <c r="P3" s="609"/>
      <c r="Q3" s="609"/>
      <c r="R3" s="609" t="s">
        <v>61</v>
      </c>
      <c r="S3" s="609"/>
      <c r="T3" s="609"/>
      <c r="U3" s="609" t="s">
        <v>62</v>
      </c>
      <c r="V3" s="609"/>
      <c r="W3" s="609"/>
    </row>
    <row r="4" spans="1:23" s="43" customFormat="1" ht="13.5" customHeight="1">
      <c r="A4" s="609"/>
      <c r="B4" s="613"/>
      <c r="C4" s="38" t="str">
        <f>I!C3</f>
        <v/>
      </c>
      <c r="D4" s="39" t="str">
        <f>I!D3</f>
        <v/>
      </c>
      <c r="E4" s="38" t="str">
        <f>I!E3</f>
        <v/>
      </c>
      <c r="F4" s="40" t="str">
        <f t="shared" ref="F4:Q5" si="0">C4</f>
        <v/>
      </c>
      <c r="G4" s="41" t="str">
        <f t="shared" si="0"/>
        <v/>
      </c>
      <c r="H4" s="41" t="str">
        <f t="shared" si="0"/>
        <v/>
      </c>
      <c r="I4" s="42" t="str">
        <f t="shared" si="0"/>
        <v/>
      </c>
      <c r="J4" s="41" t="str">
        <f t="shared" si="0"/>
        <v/>
      </c>
      <c r="K4" s="41" t="str">
        <f t="shared" si="0"/>
        <v/>
      </c>
      <c r="L4" s="42" t="str">
        <f t="shared" si="0"/>
        <v/>
      </c>
      <c r="M4" s="41" t="str">
        <f t="shared" si="0"/>
        <v/>
      </c>
      <c r="N4" s="41" t="str">
        <f t="shared" si="0"/>
        <v/>
      </c>
      <c r="O4" s="42" t="str">
        <f t="shared" si="0"/>
        <v/>
      </c>
      <c r="P4" s="42" t="str">
        <f t="shared" si="0"/>
        <v/>
      </c>
      <c r="Q4" s="42" t="str">
        <f t="shared" si="0"/>
        <v/>
      </c>
      <c r="R4" s="42" t="str">
        <f t="shared" ref="R4:T5" si="1">L4</f>
        <v/>
      </c>
      <c r="S4" s="41" t="str">
        <f t="shared" si="1"/>
        <v/>
      </c>
      <c r="T4" s="41" t="str">
        <f t="shared" si="1"/>
        <v/>
      </c>
      <c r="U4" s="42" t="str">
        <f t="shared" ref="U4:W5" si="2">R4</f>
        <v/>
      </c>
      <c r="V4" s="41" t="str">
        <f t="shared" si="2"/>
        <v/>
      </c>
      <c r="W4" s="41" t="str">
        <f t="shared" si="2"/>
        <v/>
      </c>
    </row>
    <row r="5" spans="1:23" ht="13.5" customHeight="1">
      <c r="A5" s="609"/>
      <c r="B5" s="613"/>
      <c r="C5" s="44" t="str">
        <f>I!C4</f>
        <v/>
      </c>
      <c r="D5" s="45" t="str">
        <f>I!D4</f>
        <v/>
      </c>
      <c r="E5" s="44" t="str">
        <f>I!E4</f>
        <v/>
      </c>
      <c r="F5" s="46" t="str">
        <f t="shared" si="0"/>
        <v/>
      </c>
      <c r="G5" s="47" t="str">
        <f t="shared" si="0"/>
        <v/>
      </c>
      <c r="H5" s="47" t="str">
        <f t="shared" si="0"/>
        <v/>
      </c>
      <c r="I5" s="48" t="str">
        <f t="shared" si="0"/>
        <v/>
      </c>
      <c r="J5" s="47" t="str">
        <f t="shared" si="0"/>
        <v/>
      </c>
      <c r="K5" s="47" t="str">
        <f t="shared" si="0"/>
        <v/>
      </c>
      <c r="L5" s="48" t="str">
        <f t="shared" si="0"/>
        <v/>
      </c>
      <c r="M5" s="47" t="str">
        <f t="shared" si="0"/>
        <v/>
      </c>
      <c r="N5" s="47" t="str">
        <f t="shared" si="0"/>
        <v/>
      </c>
      <c r="O5" s="48" t="str">
        <f t="shared" si="0"/>
        <v/>
      </c>
      <c r="P5" s="48" t="str">
        <f t="shared" si="0"/>
        <v/>
      </c>
      <c r="Q5" s="48" t="str">
        <f t="shared" si="0"/>
        <v/>
      </c>
      <c r="R5" s="48" t="str">
        <f t="shared" si="1"/>
        <v/>
      </c>
      <c r="S5" s="47" t="str">
        <f t="shared" si="1"/>
        <v/>
      </c>
      <c r="T5" s="47" t="str">
        <f t="shared" si="1"/>
        <v/>
      </c>
      <c r="U5" s="48" t="str">
        <f t="shared" si="2"/>
        <v/>
      </c>
      <c r="V5" s="47" t="str">
        <f t="shared" si="2"/>
        <v/>
      </c>
      <c r="W5" s="47" t="str">
        <f t="shared" si="2"/>
        <v/>
      </c>
    </row>
    <row r="6" spans="1:23" s="53" customFormat="1" ht="18.75" customHeight="1">
      <c r="A6" s="49">
        <v>1</v>
      </c>
      <c r="B6" s="50" t="s">
        <v>36</v>
      </c>
      <c r="C6" s="51">
        <f>'SCRB-Stat-I'!F13</f>
        <v>0</v>
      </c>
      <c r="D6" s="51">
        <f>'SCRB-Stat-I'!P13</f>
        <v>0</v>
      </c>
      <c r="E6" s="51">
        <f>'SCRB-Stat-I'!Z13</f>
        <v>0</v>
      </c>
      <c r="F6" s="51">
        <f>'SCRB-Stat-I'!F14</f>
        <v>0</v>
      </c>
      <c r="G6" s="51">
        <f>'SCRB-Stat-I'!P14</f>
        <v>0</v>
      </c>
      <c r="H6" s="51">
        <f>'SCRB-Stat-I'!Z14</f>
        <v>0</v>
      </c>
      <c r="I6" s="52">
        <f>'SCRB-Stat-I'!F15</f>
        <v>0</v>
      </c>
      <c r="J6" s="52">
        <f>'SCRB-Stat-I'!P15</f>
        <v>0</v>
      </c>
      <c r="K6" s="52">
        <f>'SCRB-Stat-I'!Z15</f>
        <v>0</v>
      </c>
      <c r="L6" s="52">
        <f>'SCRB-Stat-I'!F16</f>
        <v>0</v>
      </c>
      <c r="M6" s="52">
        <f>'SCRB-Stat-I'!P16</f>
        <v>0</v>
      </c>
      <c r="N6" s="52">
        <f>'SCRB-Stat-I'!Z16</f>
        <v>0</v>
      </c>
      <c r="O6" s="52">
        <f>'SCRB-Stat-I'!F17+'SCRB-Stat-I'!F18</f>
        <v>0</v>
      </c>
      <c r="P6" s="52">
        <f>'SCRB-Stat-I'!P17+'SCRB-Stat-I'!P18</f>
        <v>0</v>
      </c>
      <c r="Q6" s="52">
        <f>'SCRB-Stat-I'!Z17+'SCRB-Stat-I'!Z18</f>
        <v>0</v>
      </c>
      <c r="R6" s="52">
        <f>'SCRB-Stat-I'!F19</f>
        <v>0</v>
      </c>
      <c r="S6" s="52">
        <f>'SCRB-Stat-I'!P19</f>
        <v>0</v>
      </c>
      <c r="T6" s="52">
        <f>'SCRB-Stat-I'!Z19</f>
        <v>0</v>
      </c>
      <c r="U6" s="52">
        <f>'SCRB-Stat-I'!F20</f>
        <v>0</v>
      </c>
      <c r="V6" s="52">
        <f>'SCRB-Stat-I'!P20</f>
        <v>0</v>
      </c>
      <c r="W6" s="52">
        <f>'SCRB-Stat-I'!Z20</f>
        <v>0</v>
      </c>
    </row>
    <row r="7" spans="1:23" ht="18.75" customHeight="1">
      <c r="A7" s="49">
        <v>2</v>
      </c>
      <c r="B7" s="50" t="s">
        <v>37</v>
      </c>
      <c r="C7" s="52">
        <f>'SCRB-Stat-I'!F43</f>
        <v>0</v>
      </c>
      <c r="D7" s="52">
        <f>'SCRB-Stat-I'!P43</f>
        <v>0</v>
      </c>
      <c r="E7" s="52">
        <f>'SCRB-Stat-I'!Z43</f>
        <v>0</v>
      </c>
      <c r="F7" s="51">
        <f>'SCRB-Stat-I'!F44</f>
        <v>0</v>
      </c>
      <c r="G7" s="51">
        <f>'SCRB-Stat-I'!P44</f>
        <v>0</v>
      </c>
      <c r="H7" s="51">
        <f>'SCRB-Stat-I'!Z44</f>
        <v>0</v>
      </c>
      <c r="I7" s="52">
        <f>'SCRB-Stat-I'!F45</f>
        <v>0</v>
      </c>
      <c r="J7" s="52">
        <f>'SCRB-Stat-I'!P45</f>
        <v>0</v>
      </c>
      <c r="K7" s="52">
        <f>'SCRB-Stat-I'!Z45</f>
        <v>0</v>
      </c>
      <c r="L7" s="52">
        <f>'SCRB-Stat-I'!F46</f>
        <v>0</v>
      </c>
      <c r="M7" s="52">
        <f>'SCRB-Stat-I'!P46</f>
        <v>0</v>
      </c>
      <c r="N7" s="52">
        <f>'SCRB-Stat-I'!Z46</f>
        <v>0</v>
      </c>
      <c r="O7" s="52">
        <f>'SCRB-Stat-I'!F47+'SCRB-Stat-I'!F48</f>
        <v>0</v>
      </c>
      <c r="P7" s="52">
        <f>'SCRB-Stat-I'!P47+'SCRB-Stat-I'!P48</f>
        <v>0</v>
      </c>
      <c r="Q7" s="52">
        <f>'SCRB-Stat-I'!Z47+'SCRB-Stat-I'!Z48</f>
        <v>0</v>
      </c>
      <c r="R7" s="52">
        <f>'SCRB-Stat-I'!F49</f>
        <v>0</v>
      </c>
      <c r="S7" s="52">
        <f>'SCRB-Stat-I'!P49</f>
        <v>0</v>
      </c>
      <c r="T7" s="52">
        <f>'SCRB-Stat-I'!Z49</f>
        <v>0</v>
      </c>
      <c r="U7" s="52">
        <f>'SCRB-Stat-I'!F50</f>
        <v>0</v>
      </c>
      <c r="V7" s="52">
        <f>'SCRB-Stat-I'!P50</f>
        <v>0</v>
      </c>
      <c r="W7" s="52">
        <f>'SCRB-Stat-I'!Z50</f>
        <v>0</v>
      </c>
    </row>
    <row r="8" spans="1:23" ht="18.75" customHeight="1">
      <c r="A8" s="49">
        <v>3</v>
      </c>
      <c r="B8" s="50" t="s">
        <v>38</v>
      </c>
      <c r="C8" s="52">
        <f>'SCRB-Stat-I'!F73</f>
        <v>0</v>
      </c>
      <c r="D8" s="52">
        <f>'SCRB-Stat-I'!P73</f>
        <v>0</v>
      </c>
      <c r="E8" s="52">
        <f>'SCRB-Stat-I'!Z73</f>
        <v>0</v>
      </c>
      <c r="F8" s="51">
        <f>'SCRB-Stat-I'!F74</f>
        <v>0</v>
      </c>
      <c r="G8" s="51">
        <f>'SCRB-Stat-I'!P74</f>
        <v>0</v>
      </c>
      <c r="H8" s="51">
        <f>'SCRB-Stat-I'!Z74</f>
        <v>0</v>
      </c>
      <c r="I8" s="52">
        <f>'SCRB-Stat-I'!F75</f>
        <v>0</v>
      </c>
      <c r="J8" s="52">
        <f>'SCRB-Stat-I'!P75</f>
        <v>0</v>
      </c>
      <c r="K8" s="52">
        <f>'SCRB-Stat-I'!Z75</f>
        <v>0</v>
      </c>
      <c r="L8" s="52">
        <f>'SCRB-Stat-I'!F76</f>
        <v>0</v>
      </c>
      <c r="M8" s="52">
        <f>'SCRB-Stat-I'!P76</f>
        <v>0</v>
      </c>
      <c r="N8" s="52">
        <f>'SCRB-Stat-I'!Z76</f>
        <v>0</v>
      </c>
      <c r="O8" s="52">
        <f>'SCRB-Stat-I'!F77+'SCRB-Stat-I'!F78</f>
        <v>0</v>
      </c>
      <c r="P8" s="52">
        <f>'SCRB-Stat-I'!P77+'SCRB-Stat-I'!P78</f>
        <v>0</v>
      </c>
      <c r="Q8" s="52">
        <f>'SCRB-Stat-I'!Z77+'SCRB-Stat-I'!Z78</f>
        <v>0</v>
      </c>
      <c r="R8" s="52">
        <f>'SCRB-Stat-I'!F79</f>
        <v>0</v>
      </c>
      <c r="S8" s="52">
        <f>'SCRB-Stat-I'!P79</f>
        <v>0</v>
      </c>
      <c r="T8" s="52">
        <f>'SCRB-Stat-I'!Z79</f>
        <v>0</v>
      </c>
      <c r="U8" s="52">
        <f>'SCRB-Stat-I'!F80</f>
        <v>0</v>
      </c>
      <c r="V8" s="52">
        <f>'SCRB-Stat-I'!P80</f>
        <v>0</v>
      </c>
      <c r="W8" s="52">
        <f>'SCRB-Stat-I'!Z80</f>
        <v>0</v>
      </c>
    </row>
    <row r="9" spans="1:23" ht="18.75" customHeight="1">
      <c r="A9" s="49">
        <v>4</v>
      </c>
      <c r="B9" s="50" t="s">
        <v>39</v>
      </c>
      <c r="C9" s="52">
        <f>'SCRB-Stat-I'!F103</f>
        <v>0</v>
      </c>
      <c r="D9" s="52">
        <f>'SCRB-Stat-I'!P103</f>
        <v>0</v>
      </c>
      <c r="E9" s="52">
        <f>'SCRB-Stat-I'!Z103</f>
        <v>0</v>
      </c>
      <c r="F9" s="51">
        <f>'SCRB-Stat-I'!F104</f>
        <v>0</v>
      </c>
      <c r="G9" s="51">
        <f>'SCRB-Stat-I'!P104</f>
        <v>0</v>
      </c>
      <c r="H9" s="51">
        <f>'SCRB-Stat-I'!Z104</f>
        <v>0</v>
      </c>
      <c r="I9" s="52">
        <f>'SCRB-Stat-I'!F105</f>
        <v>0</v>
      </c>
      <c r="J9" s="52">
        <f>'SCRB-Stat-I'!P105</f>
        <v>0</v>
      </c>
      <c r="K9" s="52">
        <f>'SCRB-Stat-I'!Z105</f>
        <v>0</v>
      </c>
      <c r="L9" s="52">
        <f>'SCRB-Stat-I'!F106</f>
        <v>0</v>
      </c>
      <c r="M9" s="52">
        <f>'SCRB-Stat-I'!P106</f>
        <v>0</v>
      </c>
      <c r="N9" s="52">
        <f>'SCRB-Stat-I'!Z106</f>
        <v>0</v>
      </c>
      <c r="O9" s="52">
        <f>'SCRB-Stat-I'!F107+'SCRB-Stat-I'!F108</f>
        <v>0</v>
      </c>
      <c r="P9" s="52">
        <f>'SCRB-Stat-I'!P107+'SCRB-Stat-I'!P108</f>
        <v>0</v>
      </c>
      <c r="Q9" s="52">
        <f>'SCRB-Stat-I'!Z107+'SCRB-Stat-I'!Z108</f>
        <v>0</v>
      </c>
      <c r="R9" s="52">
        <f>'SCRB-Stat-I'!F109</f>
        <v>0</v>
      </c>
      <c r="S9" s="52">
        <f>'SCRB-Stat-I'!P109</f>
        <v>0</v>
      </c>
      <c r="T9" s="52">
        <f>'SCRB-Stat-I'!Z109</f>
        <v>0</v>
      </c>
      <c r="U9" s="52">
        <f>'SCRB-Stat-I'!F110</f>
        <v>0</v>
      </c>
      <c r="V9" s="52">
        <f>'SCRB-Stat-I'!P110</f>
        <v>0</v>
      </c>
      <c r="W9" s="52">
        <f>'SCRB-Stat-I'!Z110</f>
        <v>0</v>
      </c>
    </row>
    <row r="10" spans="1:23" ht="18.75" customHeight="1">
      <c r="A10" s="49">
        <v>5</v>
      </c>
      <c r="B10" s="50" t="s">
        <v>40</v>
      </c>
      <c r="C10" s="52">
        <f>'SCRB-Stat-I'!F133</f>
        <v>0</v>
      </c>
      <c r="D10" s="52">
        <f>'SCRB-Stat-I'!P133</f>
        <v>0</v>
      </c>
      <c r="E10" s="52">
        <f>'SCRB-Stat-I'!Z133</f>
        <v>0</v>
      </c>
      <c r="F10" s="51">
        <f>'SCRB-Stat-I'!F134</f>
        <v>0</v>
      </c>
      <c r="G10" s="51">
        <f>'SCRB-Stat-I'!P134</f>
        <v>0</v>
      </c>
      <c r="H10" s="51">
        <f>'SCRB-Stat-I'!Z134</f>
        <v>0</v>
      </c>
      <c r="I10" s="52">
        <f>'SCRB-Stat-I'!F135</f>
        <v>0</v>
      </c>
      <c r="J10" s="52">
        <f>'SCRB-Stat-I'!P135</f>
        <v>0</v>
      </c>
      <c r="K10" s="52">
        <f>'SCRB-Stat-I'!Z135</f>
        <v>0</v>
      </c>
      <c r="L10" s="52">
        <f>'SCRB-Stat-I'!F136</f>
        <v>0</v>
      </c>
      <c r="M10" s="52">
        <f>'SCRB-Stat-I'!P136</f>
        <v>0</v>
      </c>
      <c r="N10" s="52">
        <f>'SCRB-Stat-I'!Z136</f>
        <v>0</v>
      </c>
      <c r="O10" s="52">
        <f>'SCRB-Stat-I'!F137+'SCRB-Stat-I'!F138</f>
        <v>0</v>
      </c>
      <c r="P10" s="52">
        <f>'SCRB-Stat-I'!P137+'SCRB-Stat-I'!P138</f>
        <v>0</v>
      </c>
      <c r="Q10" s="52">
        <f>'SCRB-Stat-I'!Z137+'SCRB-Stat-I'!Z138</f>
        <v>0</v>
      </c>
      <c r="R10" s="52">
        <f>'SCRB-Stat-I'!F139</f>
        <v>0</v>
      </c>
      <c r="S10" s="52">
        <f>'SCRB-Stat-I'!P139</f>
        <v>0</v>
      </c>
      <c r="T10" s="52">
        <f>'SCRB-Stat-I'!Z139</f>
        <v>0</v>
      </c>
      <c r="U10" s="52">
        <f>'SCRB-Stat-I'!F140</f>
        <v>0</v>
      </c>
      <c r="V10" s="52">
        <f>'SCRB-Stat-I'!P140</f>
        <v>0</v>
      </c>
      <c r="W10" s="52">
        <f>'SCRB-Stat-I'!Z140</f>
        <v>0</v>
      </c>
    </row>
    <row r="11" spans="1:23" ht="18.75" customHeight="1">
      <c r="A11" s="49">
        <v>6</v>
      </c>
      <c r="B11" s="50" t="s">
        <v>41</v>
      </c>
      <c r="C11" s="52">
        <f>'SCRB-Stat-I'!F163</f>
        <v>0</v>
      </c>
      <c r="D11" s="52">
        <f>'SCRB-Stat-I'!P163</f>
        <v>0</v>
      </c>
      <c r="E11" s="52">
        <f>'SCRB-Stat-I'!Z163</f>
        <v>0</v>
      </c>
      <c r="F11" s="51">
        <f>'SCRB-Stat-I'!F164</f>
        <v>0</v>
      </c>
      <c r="G11" s="51">
        <f>'SCRB-Stat-I'!P164</f>
        <v>0</v>
      </c>
      <c r="H11" s="51">
        <f>'SCRB-Stat-I'!Z164</f>
        <v>0</v>
      </c>
      <c r="I11" s="52">
        <f>'SCRB-Stat-I'!F165</f>
        <v>0</v>
      </c>
      <c r="J11" s="52">
        <f>'SCRB-Stat-I'!P165</f>
        <v>0</v>
      </c>
      <c r="K11" s="52">
        <f>'SCRB-Stat-I'!Z165</f>
        <v>0</v>
      </c>
      <c r="L11" s="52">
        <f>'SCRB-Stat-I'!F166</f>
        <v>0</v>
      </c>
      <c r="M11" s="52">
        <f>'SCRB-Stat-I'!P166</f>
        <v>0</v>
      </c>
      <c r="N11" s="52">
        <f>'SCRB-Stat-I'!Z166</f>
        <v>0</v>
      </c>
      <c r="O11" s="52">
        <f>'SCRB-Stat-I'!F167+'SCRB-Stat-I'!F168</f>
        <v>0</v>
      </c>
      <c r="P11" s="52">
        <f>'SCRB-Stat-I'!P167+'SCRB-Stat-I'!P168</f>
        <v>0</v>
      </c>
      <c r="Q11" s="52">
        <f>'SCRB-Stat-I'!Z167+'SCRB-Stat-I'!Z168</f>
        <v>0</v>
      </c>
      <c r="R11" s="52">
        <f>'SCRB-Stat-I'!F169</f>
        <v>0</v>
      </c>
      <c r="S11" s="52">
        <f>'SCRB-Stat-I'!P169</f>
        <v>0</v>
      </c>
      <c r="T11" s="52">
        <f>'SCRB-Stat-I'!Z169</f>
        <v>0</v>
      </c>
      <c r="U11" s="52">
        <f>'SCRB-Stat-I'!F170</f>
        <v>0</v>
      </c>
      <c r="V11" s="52">
        <f>'SCRB-Stat-I'!P170</f>
        <v>0</v>
      </c>
      <c r="W11" s="52">
        <f>'SCRB-Stat-I'!Z170</f>
        <v>0</v>
      </c>
    </row>
    <row r="12" spans="1:23" ht="18.75" customHeight="1">
      <c r="A12" s="49">
        <v>7</v>
      </c>
      <c r="B12" s="50" t="s">
        <v>42</v>
      </c>
      <c r="C12" s="52">
        <f>'SCRB-Stat-I'!F193</f>
        <v>0</v>
      </c>
      <c r="D12" s="52">
        <f>'SCRB-Stat-I'!P193</f>
        <v>0</v>
      </c>
      <c r="E12" s="52">
        <f>'SCRB-Stat-I'!Z193</f>
        <v>0</v>
      </c>
      <c r="F12" s="51">
        <f>'SCRB-Stat-I'!F194</f>
        <v>0</v>
      </c>
      <c r="G12" s="51">
        <f>'SCRB-Stat-I'!P194</f>
        <v>0</v>
      </c>
      <c r="H12" s="51">
        <f>'SCRB-Stat-I'!Z194</f>
        <v>0</v>
      </c>
      <c r="I12" s="52">
        <f>'SCRB-Stat-I'!F195</f>
        <v>0</v>
      </c>
      <c r="J12" s="52">
        <f>'SCRB-Stat-I'!P195</f>
        <v>0</v>
      </c>
      <c r="K12" s="52">
        <f>'SCRB-Stat-I'!Z195</f>
        <v>0</v>
      </c>
      <c r="L12" s="52">
        <f>'SCRB-Stat-I'!F196</f>
        <v>0</v>
      </c>
      <c r="M12" s="52">
        <f>'SCRB-Stat-I'!P196</f>
        <v>0</v>
      </c>
      <c r="N12" s="52">
        <f>'SCRB-Stat-I'!Z196</f>
        <v>0</v>
      </c>
      <c r="O12" s="52">
        <f>'SCRB-Stat-I'!F197+'SCRB-Stat-I'!F198</f>
        <v>0</v>
      </c>
      <c r="P12" s="52">
        <f>'SCRB-Stat-I'!P197+'SCRB-Stat-I'!P198</f>
        <v>0</v>
      </c>
      <c r="Q12" s="52">
        <f>'SCRB-Stat-I'!Z197+'SCRB-Stat-I'!Z198</f>
        <v>0</v>
      </c>
      <c r="R12" s="52">
        <f>'SCRB-Stat-I'!F199</f>
        <v>0</v>
      </c>
      <c r="S12" s="52">
        <f>'SCRB-Stat-I'!P199</f>
        <v>0</v>
      </c>
      <c r="T12" s="52">
        <f>'SCRB-Stat-I'!Z199</f>
        <v>0</v>
      </c>
      <c r="U12" s="52">
        <f>'SCRB-Stat-I'!F200</f>
        <v>0</v>
      </c>
      <c r="V12" s="52">
        <f>'SCRB-Stat-I'!P200</f>
        <v>0</v>
      </c>
      <c r="W12" s="52">
        <f>'SCRB-Stat-I'!Z200</f>
        <v>0</v>
      </c>
    </row>
    <row r="13" spans="1:23" ht="18.75" customHeight="1">
      <c r="A13" s="49">
        <v>8</v>
      </c>
      <c r="B13" s="50" t="s">
        <v>43</v>
      </c>
      <c r="C13" s="52">
        <f>'SCRB-Stat-I'!F223</f>
        <v>0</v>
      </c>
      <c r="D13" s="52">
        <f>'SCRB-Stat-I'!P223</f>
        <v>0</v>
      </c>
      <c r="E13" s="52">
        <f>'SCRB-Stat-I'!Z223</f>
        <v>0</v>
      </c>
      <c r="F13" s="51">
        <f>'SCRB-Stat-I'!F224</f>
        <v>0</v>
      </c>
      <c r="G13" s="51">
        <f>'SCRB-Stat-I'!P224</f>
        <v>0</v>
      </c>
      <c r="H13" s="51">
        <f>'SCRB-Stat-I'!Z224</f>
        <v>0</v>
      </c>
      <c r="I13" s="52">
        <f>'SCRB-Stat-I'!F225</f>
        <v>0</v>
      </c>
      <c r="J13" s="52">
        <f>'SCRB-Stat-I'!P225</f>
        <v>0</v>
      </c>
      <c r="K13" s="52">
        <f>'SCRB-Stat-I'!Z225</f>
        <v>0</v>
      </c>
      <c r="L13" s="52">
        <f>'SCRB-Stat-I'!F226</f>
        <v>0</v>
      </c>
      <c r="M13" s="52">
        <f>'SCRB-Stat-I'!P226</f>
        <v>0</v>
      </c>
      <c r="N13" s="52">
        <f>'SCRB-Stat-I'!Z226</f>
        <v>0</v>
      </c>
      <c r="O13" s="52">
        <f>'SCRB-Stat-I'!F227+'SCRB-Stat-I'!F228</f>
        <v>0</v>
      </c>
      <c r="P13" s="52">
        <f>'SCRB-Stat-I'!P227+'SCRB-Stat-I'!P228</f>
        <v>0</v>
      </c>
      <c r="Q13" s="52">
        <f>'SCRB-Stat-I'!Z227+'SCRB-Stat-I'!Z228</f>
        <v>0</v>
      </c>
      <c r="R13" s="52">
        <f>'SCRB-Stat-I'!F229</f>
        <v>0</v>
      </c>
      <c r="S13" s="52">
        <f>'SCRB-Stat-I'!P229</f>
        <v>0</v>
      </c>
      <c r="T13" s="52">
        <f>'SCRB-Stat-I'!Z229</f>
        <v>0</v>
      </c>
      <c r="U13" s="52">
        <f>'SCRB-Stat-I'!F230</f>
        <v>0</v>
      </c>
      <c r="V13" s="52">
        <f>'SCRB-Stat-I'!P230</f>
        <v>0</v>
      </c>
      <c r="W13" s="52">
        <f>'SCRB-Stat-I'!Z230</f>
        <v>0</v>
      </c>
    </row>
    <row r="14" spans="1:23" ht="18.75" customHeight="1">
      <c r="A14" s="49">
        <v>9</v>
      </c>
      <c r="B14" s="50" t="s">
        <v>44</v>
      </c>
      <c r="C14" s="52">
        <f>'SCRB-Stat-I'!F253</f>
        <v>0</v>
      </c>
      <c r="D14" s="52">
        <f>'SCRB-Stat-I'!P253</f>
        <v>0</v>
      </c>
      <c r="E14" s="52">
        <f>'SCRB-Stat-I'!Z253</f>
        <v>0</v>
      </c>
      <c r="F14" s="51">
        <f>'SCRB-Stat-I'!F254</f>
        <v>0</v>
      </c>
      <c r="G14" s="51">
        <f>'SCRB-Stat-I'!P254</f>
        <v>0</v>
      </c>
      <c r="H14" s="51">
        <f>'SCRB-Stat-I'!Z254</f>
        <v>0</v>
      </c>
      <c r="I14" s="52">
        <f>'SCRB-Stat-I'!F255</f>
        <v>0</v>
      </c>
      <c r="J14" s="52">
        <f>'SCRB-Stat-I'!P255</f>
        <v>0</v>
      </c>
      <c r="K14" s="52">
        <f>'SCRB-Stat-I'!Z255</f>
        <v>0</v>
      </c>
      <c r="L14" s="52">
        <f>'SCRB-Stat-I'!F256</f>
        <v>0</v>
      </c>
      <c r="M14" s="52">
        <f>'SCRB-Stat-I'!P256</f>
        <v>0</v>
      </c>
      <c r="N14" s="52">
        <f>'SCRB-Stat-I'!Z256</f>
        <v>0</v>
      </c>
      <c r="O14" s="52">
        <f>'SCRB-Stat-I'!F257+'SCRB-Stat-I'!F258</f>
        <v>0</v>
      </c>
      <c r="P14" s="52">
        <f>'SCRB-Stat-I'!P257+'SCRB-Stat-I'!P258</f>
        <v>0</v>
      </c>
      <c r="Q14" s="52">
        <f>'SCRB-Stat-I'!Z257+'SCRB-Stat-I'!Z258</f>
        <v>0</v>
      </c>
      <c r="R14" s="52">
        <f>'SCRB-Stat-I'!F259</f>
        <v>0</v>
      </c>
      <c r="S14" s="52">
        <f>'SCRB-Stat-I'!P259</f>
        <v>0</v>
      </c>
      <c r="T14" s="52">
        <f>'SCRB-Stat-I'!Z259</f>
        <v>0</v>
      </c>
      <c r="U14" s="52">
        <f>'SCRB-Stat-I'!F260</f>
        <v>0</v>
      </c>
      <c r="V14" s="52">
        <f>'SCRB-Stat-I'!P260</f>
        <v>0</v>
      </c>
      <c r="W14" s="52">
        <f>'SCRB-Stat-I'!Z260</f>
        <v>0</v>
      </c>
    </row>
    <row r="15" spans="1:23" ht="18.75" customHeight="1">
      <c r="A15" s="49">
        <v>10</v>
      </c>
      <c r="B15" s="50" t="s">
        <v>45</v>
      </c>
      <c r="C15" s="52">
        <f>'SCRB-Stat-I'!F283</f>
        <v>0</v>
      </c>
      <c r="D15" s="52">
        <f>'SCRB-Stat-I'!P283</f>
        <v>0</v>
      </c>
      <c r="E15" s="52">
        <f>'SCRB-Stat-I'!Z283</f>
        <v>0</v>
      </c>
      <c r="F15" s="51">
        <f>'SCRB-Stat-I'!F284</f>
        <v>0</v>
      </c>
      <c r="G15" s="51">
        <f>'SCRB-Stat-I'!P284</f>
        <v>0</v>
      </c>
      <c r="H15" s="51">
        <f>'SCRB-Stat-I'!Z284</f>
        <v>0</v>
      </c>
      <c r="I15" s="52">
        <f>'SCRB-Stat-I'!F285</f>
        <v>0</v>
      </c>
      <c r="J15" s="52">
        <f>'SCRB-Stat-I'!P285</f>
        <v>0</v>
      </c>
      <c r="K15" s="52">
        <f>'SCRB-Stat-I'!Z285</f>
        <v>0</v>
      </c>
      <c r="L15" s="52">
        <f>'SCRB-Stat-I'!F286</f>
        <v>0</v>
      </c>
      <c r="M15" s="52">
        <f>'SCRB-Stat-I'!P286</f>
        <v>0</v>
      </c>
      <c r="N15" s="52">
        <f>'SCRB-Stat-I'!Z286</f>
        <v>0</v>
      </c>
      <c r="O15" s="52">
        <f>'SCRB-Stat-I'!F287+'SCRB-Stat-I'!F288</f>
        <v>0</v>
      </c>
      <c r="P15" s="52">
        <f>'SCRB-Stat-I'!P287+'SCRB-Stat-I'!P288</f>
        <v>0</v>
      </c>
      <c r="Q15" s="52">
        <f>'SCRB-Stat-I'!Z287+'SCRB-Stat-I'!Z288</f>
        <v>0</v>
      </c>
      <c r="R15" s="52">
        <f>'SCRB-Stat-I'!F289</f>
        <v>0</v>
      </c>
      <c r="S15" s="52">
        <f>'SCRB-Stat-I'!P289</f>
        <v>0</v>
      </c>
      <c r="T15" s="52">
        <f>'SCRB-Stat-I'!Z289</f>
        <v>0</v>
      </c>
      <c r="U15" s="52">
        <f>'SCRB-Stat-I'!F290</f>
        <v>0</v>
      </c>
      <c r="V15" s="52">
        <f>'SCRB-Stat-I'!P290</f>
        <v>0</v>
      </c>
      <c r="W15" s="52">
        <f>'SCRB-Stat-I'!Z290</f>
        <v>0</v>
      </c>
    </row>
    <row r="16" spans="1:23" ht="18.75" customHeight="1">
      <c r="A16" s="49">
        <v>11</v>
      </c>
      <c r="B16" s="50" t="s">
        <v>46</v>
      </c>
      <c r="C16" s="52">
        <f>'SCRB-Stat-I'!F313</f>
        <v>0</v>
      </c>
      <c r="D16" s="52">
        <f>'SCRB-Stat-I'!P313</f>
        <v>0</v>
      </c>
      <c r="E16" s="52">
        <f>'SCRB-Stat-I'!Z313</f>
        <v>0</v>
      </c>
      <c r="F16" s="51">
        <f>'SCRB-Stat-I'!F314</f>
        <v>0</v>
      </c>
      <c r="G16" s="51">
        <f>'SCRB-Stat-I'!P314</f>
        <v>0</v>
      </c>
      <c r="H16" s="51">
        <f>'SCRB-Stat-I'!Z314</f>
        <v>0</v>
      </c>
      <c r="I16" s="52">
        <f>'SCRB-Stat-I'!F315</f>
        <v>0</v>
      </c>
      <c r="J16" s="52">
        <f>'SCRB-Stat-I'!P315</f>
        <v>0</v>
      </c>
      <c r="K16" s="52">
        <f>'SCRB-Stat-I'!Z315</f>
        <v>0</v>
      </c>
      <c r="L16" s="52">
        <f>'SCRB-Stat-I'!F316</f>
        <v>0</v>
      </c>
      <c r="M16" s="52">
        <f>'SCRB-Stat-I'!P316</f>
        <v>0</v>
      </c>
      <c r="N16" s="52">
        <f>'SCRB-Stat-I'!Z316</f>
        <v>0</v>
      </c>
      <c r="O16" s="52">
        <f>'SCRB-Stat-I'!F317+'SCRB-Stat-I'!F318</f>
        <v>0</v>
      </c>
      <c r="P16" s="52">
        <f>'SCRB-Stat-I'!P317+'SCRB-Stat-I'!P318</f>
        <v>0</v>
      </c>
      <c r="Q16" s="52">
        <f>'SCRB-Stat-I'!Z317+'SCRB-Stat-I'!Z318</f>
        <v>0</v>
      </c>
      <c r="R16" s="52">
        <f>'SCRB-Stat-I'!F319</f>
        <v>0</v>
      </c>
      <c r="S16" s="52">
        <f>'SCRB-Stat-I'!P319</f>
        <v>0</v>
      </c>
      <c r="T16" s="52">
        <f>'SCRB-Stat-I'!Z319</f>
        <v>0</v>
      </c>
      <c r="U16" s="52">
        <f>'SCRB-Stat-I'!F320</f>
        <v>0</v>
      </c>
      <c r="V16" s="52">
        <f>'SCRB-Stat-I'!P320</f>
        <v>0</v>
      </c>
      <c r="W16" s="52">
        <f>'SCRB-Stat-I'!Z320</f>
        <v>0</v>
      </c>
    </row>
    <row r="17" spans="1:23" ht="18.75" customHeight="1">
      <c r="A17" s="49">
        <v>12</v>
      </c>
      <c r="B17" s="50" t="s">
        <v>47</v>
      </c>
      <c r="C17" s="52">
        <f>'SCRB-Stat-I'!F343</f>
        <v>0</v>
      </c>
      <c r="D17" s="52">
        <f>'SCRB-Stat-I'!P343</f>
        <v>0</v>
      </c>
      <c r="E17" s="52">
        <f>'SCRB-Stat-I'!Z343</f>
        <v>0</v>
      </c>
      <c r="F17" s="51">
        <f>'SCRB-Stat-I'!F344</f>
        <v>0</v>
      </c>
      <c r="G17" s="51">
        <f>'SCRB-Stat-I'!P344</f>
        <v>0</v>
      </c>
      <c r="H17" s="51">
        <f>'SCRB-Stat-I'!Z344</f>
        <v>0</v>
      </c>
      <c r="I17" s="52">
        <f>'SCRB-Stat-I'!F345</f>
        <v>0</v>
      </c>
      <c r="J17" s="52">
        <f>'SCRB-Stat-I'!P345</f>
        <v>0</v>
      </c>
      <c r="K17" s="52">
        <f>'SCRB-Stat-I'!Z345</f>
        <v>0</v>
      </c>
      <c r="L17" s="52">
        <f>'SCRB-Stat-I'!F346</f>
        <v>0</v>
      </c>
      <c r="M17" s="52">
        <f>'SCRB-Stat-I'!P346</f>
        <v>0</v>
      </c>
      <c r="N17" s="52">
        <f>'SCRB-Stat-I'!Z346</f>
        <v>0</v>
      </c>
      <c r="O17" s="52">
        <f>'SCRB-Stat-I'!F347+'SCRB-Stat-I'!F348</f>
        <v>0</v>
      </c>
      <c r="P17" s="52">
        <f>'SCRB-Stat-I'!P347+'SCRB-Stat-I'!P348</f>
        <v>0</v>
      </c>
      <c r="Q17" s="52">
        <f>'SCRB-Stat-I'!Z347+'SCRB-Stat-I'!Z348</f>
        <v>0</v>
      </c>
      <c r="R17" s="52">
        <f>'SCRB-Stat-I'!F349</f>
        <v>0</v>
      </c>
      <c r="S17" s="52">
        <f>'SCRB-Stat-I'!P349</f>
        <v>0</v>
      </c>
      <c r="T17" s="52">
        <f>'SCRB-Stat-I'!Z349</f>
        <v>0</v>
      </c>
      <c r="U17" s="52">
        <f>'SCRB-Stat-I'!F350</f>
        <v>0</v>
      </c>
      <c r="V17" s="52">
        <f>'SCRB-Stat-I'!P350</f>
        <v>0</v>
      </c>
      <c r="W17" s="52">
        <f>'SCRB-Stat-I'!Z350</f>
        <v>0</v>
      </c>
    </row>
    <row r="18" spans="1:23" ht="18.75" customHeight="1">
      <c r="A18" s="49">
        <v>13</v>
      </c>
      <c r="B18" s="50" t="s">
        <v>48</v>
      </c>
      <c r="C18" s="52">
        <f>'SCRB-Stat-I'!F373</f>
        <v>0</v>
      </c>
      <c r="D18" s="52">
        <f>'SCRB-Stat-I'!P373</f>
        <v>0</v>
      </c>
      <c r="E18" s="52">
        <f>'SCRB-Stat-I'!Z373</f>
        <v>0</v>
      </c>
      <c r="F18" s="51">
        <f>'SCRB-Stat-I'!F374</f>
        <v>0</v>
      </c>
      <c r="G18" s="51">
        <f>'SCRB-Stat-I'!P374</f>
        <v>0</v>
      </c>
      <c r="H18" s="51">
        <f>'SCRB-Stat-I'!Z374</f>
        <v>0</v>
      </c>
      <c r="I18" s="52">
        <f>'SCRB-Stat-I'!F375</f>
        <v>0</v>
      </c>
      <c r="J18" s="52">
        <f>'SCRB-Stat-I'!P375</f>
        <v>0</v>
      </c>
      <c r="K18" s="52">
        <f>'SCRB-Stat-I'!Z375</f>
        <v>0</v>
      </c>
      <c r="L18" s="52">
        <f>'SCRB-Stat-I'!F376</f>
        <v>0</v>
      </c>
      <c r="M18" s="52">
        <f>'SCRB-Stat-I'!P376</f>
        <v>0</v>
      </c>
      <c r="N18" s="52">
        <f>'SCRB-Stat-I'!Z376</f>
        <v>0</v>
      </c>
      <c r="O18" s="52">
        <f>'SCRB-Stat-I'!F377+'SCRB-Stat-I'!F378</f>
        <v>0</v>
      </c>
      <c r="P18" s="52">
        <f>'SCRB-Stat-I'!P377+'SCRB-Stat-I'!P378</f>
        <v>0</v>
      </c>
      <c r="Q18" s="52">
        <f>'SCRB-Stat-I'!Z377+'SCRB-Stat-I'!Z378</f>
        <v>0</v>
      </c>
      <c r="R18" s="52">
        <f>'SCRB-Stat-I'!F379</f>
        <v>0</v>
      </c>
      <c r="S18" s="52">
        <f>'SCRB-Stat-I'!P379</f>
        <v>0</v>
      </c>
      <c r="T18" s="52">
        <f>'SCRB-Stat-I'!Z379</f>
        <v>0</v>
      </c>
      <c r="U18" s="52">
        <f>'SCRB-Stat-I'!F380</f>
        <v>0</v>
      </c>
      <c r="V18" s="52">
        <f>'SCRB-Stat-I'!P380</f>
        <v>0</v>
      </c>
      <c r="W18" s="52">
        <f>'SCRB-Stat-I'!Z380</f>
        <v>0</v>
      </c>
    </row>
    <row r="19" spans="1:23" ht="18.75" customHeight="1">
      <c r="A19" s="49">
        <v>14</v>
      </c>
      <c r="B19" s="50" t="s">
        <v>49</v>
      </c>
      <c r="C19" s="52">
        <f>'SCRB-Stat-I'!F403</f>
        <v>0</v>
      </c>
      <c r="D19" s="52">
        <f>'SCRB-Stat-I'!P403</f>
        <v>0</v>
      </c>
      <c r="E19" s="52">
        <f>'SCRB-Stat-I'!Z403</f>
        <v>0</v>
      </c>
      <c r="F19" s="51">
        <f>'SCRB-Stat-I'!F404</f>
        <v>0</v>
      </c>
      <c r="G19" s="51">
        <f>'SCRB-Stat-I'!P404</f>
        <v>0</v>
      </c>
      <c r="H19" s="51">
        <f>'SCRB-Stat-I'!Z404</f>
        <v>0</v>
      </c>
      <c r="I19" s="52">
        <f>'SCRB-Stat-I'!F405</f>
        <v>0</v>
      </c>
      <c r="J19" s="52">
        <f>'SCRB-Stat-I'!P405</f>
        <v>0</v>
      </c>
      <c r="K19" s="52">
        <f>'SCRB-Stat-I'!Z405</f>
        <v>0</v>
      </c>
      <c r="L19" s="52">
        <f>'SCRB-Stat-I'!F406</f>
        <v>0</v>
      </c>
      <c r="M19" s="52">
        <f>'SCRB-Stat-I'!P406</f>
        <v>0</v>
      </c>
      <c r="N19" s="52">
        <f>'SCRB-Stat-I'!Z406</f>
        <v>0</v>
      </c>
      <c r="O19" s="52">
        <f>'SCRB-Stat-I'!F407+'SCRB-Stat-I'!F408</f>
        <v>0</v>
      </c>
      <c r="P19" s="52">
        <f>'SCRB-Stat-I'!P407+'SCRB-Stat-I'!P408</f>
        <v>0</v>
      </c>
      <c r="Q19" s="52">
        <f>'SCRB-Stat-I'!Z407+'SCRB-Stat-I'!Z408</f>
        <v>0</v>
      </c>
      <c r="R19" s="52">
        <f>'SCRB-Stat-I'!F409</f>
        <v>0</v>
      </c>
      <c r="S19" s="52">
        <f>'SCRB-Stat-I'!P409</f>
        <v>0</v>
      </c>
      <c r="T19" s="52">
        <f>'SCRB-Stat-I'!Z409</f>
        <v>0</v>
      </c>
      <c r="U19" s="52">
        <f>'SCRB-Stat-I'!F410</f>
        <v>0</v>
      </c>
      <c r="V19" s="52">
        <f>'SCRB-Stat-I'!P410</f>
        <v>0</v>
      </c>
      <c r="W19" s="52">
        <f>'SCRB-Stat-I'!Z410</f>
        <v>0</v>
      </c>
    </row>
    <row r="20" spans="1:23" ht="18.75" customHeight="1">
      <c r="A20" s="49">
        <v>15</v>
      </c>
      <c r="B20" s="50" t="s">
        <v>50</v>
      </c>
      <c r="C20" s="52">
        <f>'SCRB-Stat-I'!F433</f>
        <v>0</v>
      </c>
      <c r="D20" s="52">
        <f>'SCRB-Stat-I'!P433</f>
        <v>0</v>
      </c>
      <c r="E20" s="52">
        <f>'SCRB-Stat-I'!Z433</f>
        <v>0</v>
      </c>
      <c r="F20" s="51">
        <f>'SCRB-Stat-I'!F434</f>
        <v>0</v>
      </c>
      <c r="G20" s="51">
        <f>'SCRB-Stat-I'!P434</f>
        <v>0</v>
      </c>
      <c r="H20" s="51">
        <f>'SCRB-Stat-I'!Z434</f>
        <v>0</v>
      </c>
      <c r="I20" s="52">
        <f>'SCRB-Stat-I'!F435</f>
        <v>0</v>
      </c>
      <c r="J20" s="52">
        <f>'SCRB-Stat-I'!P435</f>
        <v>0</v>
      </c>
      <c r="K20" s="52">
        <f>'SCRB-Stat-I'!Z435</f>
        <v>0</v>
      </c>
      <c r="L20" s="52">
        <f>'SCRB-Stat-I'!F436</f>
        <v>0</v>
      </c>
      <c r="M20" s="52">
        <f>'SCRB-Stat-I'!P436</f>
        <v>0</v>
      </c>
      <c r="N20" s="52">
        <f>'SCRB-Stat-I'!Z436</f>
        <v>0</v>
      </c>
      <c r="O20" s="52">
        <f>'SCRB-Stat-I'!F437+'SCRB-Stat-I'!F438</f>
        <v>0</v>
      </c>
      <c r="P20" s="52">
        <f>'SCRB-Stat-I'!P437+'SCRB-Stat-I'!P438</f>
        <v>0</v>
      </c>
      <c r="Q20" s="52">
        <f>'SCRB-Stat-I'!Z437+'SCRB-Stat-I'!Z438</f>
        <v>0</v>
      </c>
      <c r="R20" s="52">
        <f>'SCRB-Stat-I'!F439</f>
        <v>0</v>
      </c>
      <c r="S20" s="52">
        <f>'SCRB-Stat-I'!P439</f>
        <v>0</v>
      </c>
      <c r="T20" s="52">
        <f>'SCRB-Stat-I'!Z439</f>
        <v>0</v>
      </c>
      <c r="U20" s="52">
        <f>'SCRB-Stat-I'!F440</f>
        <v>0</v>
      </c>
      <c r="V20" s="52">
        <f>'SCRB-Stat-I'!P440</f>
        <v>0</v>
      </c>
      <c r="W20" s="52">
        <f>'SCRB-Stat-I'!Z440</f>
        <v>0</v>
      </c>
    </row>
    <row r="21" spans="1:23" ht="18.75" customHeight="1">
      <c r="A21" s="49">
        <v>16</v>
      </c>
      <c r="B21" s="50" t="s">
        <v>51</v>
      </c>
      <c r="C21" s="52">
        <f>'SCRB-Stat-I'!F463</f>
        <v>0</v>
      </c>
      <c r="D21" s="52">
        <f>'SCRB-Stat-I'!P463</f>
        <v>0</v>
      </c>
      <c r="E21" s="52">
        <f>'SCRB-Stat-I'!Z463</f>
        <v>0</v>
      </c>
      <c r="F21" s="51">
        <f>'SCRB-Stat-I'!F464</f>
        <v>0</v>
      </c>
      <c r="G21" s="51">
        <f>'SCRB-Stat-I'!P464</f>
        <v>0</v>
      </c>
      <c r="H21" s="51">
        <f>'SCRB-Stat-I'!Z464</f>
        <v>0</v>
      </c>
      <c r="I21" s="52">
        <f>'SCRB-Stat-I'!F465</f>
        <v>0</v>
      </c>
      <c r="J21" s="52">
        <f>'SCRB-Stat-I'!P465</f>
        <v>0</v>
      </c>
      <c r="K21" s="52">
        <f>'SCRB-Stat-I'!Z465</f>
        <v>0</v>
      </c>
      <c r="L21" s="52">
        <f>'SCRB-Stat-I'!F466</f>
        <v>0</v>
      </c>
      <c r="M21" s="52">
        <f>'SCRB-Stat-I'!P466</f>
        <v>0</v>
      </c>
      <c r="N21" s="52">
        <f>'SCRB-Stat-I'!Z466</f>
        <v>0</v>
      </c>
      <c r="O21" s="52">
        <f>'SCRB-Stat-I'!F467+'SCRB-Stat-I'!F468</f>
        <v>0</v>
      </c>
      <c r="P21" s="52">
        <f>'SCRB-Stat-I'!P467+'SCRB-Stat-I'!P468</f>
        <v>0</v>
      </c>
      <c r="Q21" s="52">
        <f>'SCRB-Stat-I'!Z467+'SCRB-Stat-I'!Z468</f>
        <v>0</v>
      </c>
      <c r="R21" s="52">
        <f>'SCRB-Stat-I'!F469</f>
        <v>0</v>
      </c>
      <c r="S21" s="52">
        <f>'SCRB-Stat-I'!P469</f>
        <v>0</v>
      </c>
      <c r="T21" s="52">
        <f>'SCRB-Stat-I'!Z469</f>
        <v>0</v>
      </c>
      <c r="U21" s="52">
        <f>'SCRB-Stat-I'!F470</f>
        <v>0</v>
      </c>
      <c r="V21" s="52">
        <f>'SCRB-Stat-I'!P470</f>
        <v>0</v>
      </c>
      <c r="W21" s="52">
        <f>'SCRB-Stat-I'!Z470</f>
        <v>0</v>
      </c>
    </row>
    <row r="22" spans="1:23" ht="18.75" customHeight="1">
      <c r="A22" s="49">
        <v>17</v>
      </c>
      <c r="B22" s="50" t="s">
        <v>52</v>
      </c>
      <c r="C22" s="52">
        <f>'SCRB-Stat-I'!F493</f>
        <v>0</v>
      </c>
      <c r="D22" s="52">
        <f>'SCRB-Stat-I'!P493</f>
        <v>0</v>
      </c>
      <c r="E22" s="52">
        <f>'SCRB-Stat-I'!Z493</f>
        <v>0</v>
      </c>
      <c r="F22" s="51">
        <f>'SCRB-Stat-I'!F494</f>
        <v>0</v>
      </c>
      <c r="G22" s="51">
        <f>'SCRB-Stat-I'!P494</f>
        <v>0</v>
      </c>
      <c r="H22" s="51">
        <f>'SCRB-Stat-I'!Z494</f>
        <v>0</v>
      </c>
      <c r="I22" s="52">
        <f>'SCRB-Stat-I'!F495</f>
        <v>0</v>
      </c>
      <c r="J22" s="52">
        <f>'SCRB-Stat-I'!P495</f>
        <v>0</v>
      </c>
      <c r="K22" s="52">
        <f>'SCRB-Stat-I'!Z495</f>
        <v>0</v>
      </c>
      <c r="L22" s="52">
        <f>'SCRB-Stat-I'!F496</f>
        <v>0</v>
      </c>
      <c r="M22" s="52">
        <f>'SCRB-Stat-I'!P496</f>
        <v>0</v>
      </c>
      <c r="N22" s="52">
        <f>'SCRB-Stat-I'!Z496</f>
        <v>0</v>
      </c>
      <c r="O22" s="52">
        <f>'SCRB-Stat-I'!F497+'SCRB-Stat-I'!F498</f>
        <v>0</v>
      </c>
      <c r="P22" s="52">
        <f>'SCRB-Stat-I'!P497+'SCRB-Stat-I'!P498</f>
        <v>0</v>
      </c>
      <c r="Q22" s="52">
        <f>'SCRB-Stat-I'!Z497+'SCRB-Stat-I'!Z498</f>
        <v>0</v>
      </c>
      <c r="R22" s="52">
        <f>'SCRB-Stat-I'!F499</f>
        <v>0</v>
      </c>
      <c r="S22" s="52">
        <f>'SCRB-Stat-I'!P499</f>
        <v>0</v>
      </c>
      <c r="T22" s="52">
        <f>'SCRB-Stat-I'!Z499</f>
        <v>0</v>
      </c>
      <c r="U22" s="52">
        <f>'SCRB-Stat-I'!F500</f>
        <v>0</v>
      </c>
      <c r="V22" s="52">
        <f>'SCRB-Stat-I'!P500</f>
        <v>0</v>
      </c>
      <c r="W22" s="52">
        <f>'SCRB-Stat-I'!Z500</f>
        <v>0</v>
      </c>
    </row>
    <row r="23" spans="1:23" ht="18.75" customHeight="1">
      <c r="A23" s="49">
        <v>18</v>
      </c>
      <c r="B23" s="50" t="s">
        <v>53</v>
      </c>
      <c r="C23" s="52">
        <f>'SCRB-Stat-I'!F523</f>
        <v>0</v>
      </c>
      <c r="D23" s="52">
        <f>'SCRB-Stat-I'!P523</f>
        <v>0</v>
      </c>
      <c r="E23" s="52">
        <f>'SCRB-Stat-I'!Z523</f>
        <v>0</v>
      </c>
      <c r="F23" s="51">
        <f>'SCRB-Stat-I'!F524</f>
        <v>0</v>
      </c>
      <c r="G23" s="51">
        <f>'SCRB-Stat-I'!P524</f>
        <v>0</v>
      </c>
      <c r="H23" s="51">
        <f>'SCRB-Stat-I'!Z524</f>
        <v>0</v>
      </c>
      <c r="I23" s="52">
        <f>'SCRB-Stat-I'!F525</f>
        <v>0</v>
      </c>
      <c r="J23" s="52">
        <f>'SCRB-Stat-I'!P525</f>
        <v>0</v>
      </c>
      <c r="K23" s="52">
        <f>'SCRB-Stat-I'!Z525</f>
        <v>0</v>
      </c>
      <c r="L23" s="52">
        <f>'SCRB-Stat-I'!F526</f>
        <v>0</v>
      </c>
      <c r="M23" s="52">
        <f>'SCRB-Stat-I'!P526</f>
        <v>0</v>
      </c>
      <c r="N23" s="52">
        <f>'SCRB-Stat-I'!Z526</f>
        <v>0</v>
      </c>
      <c r="O23" s="52">
        <f>'SCRB-Stat-I'!F527+'SCRB-Stat-I'!F528</f>
        <v>0</v>
      </c>
      <c r="P23" s="52">
        <f>'SCRB-Stat-I'!P527+'SCRB-Stat-I'!P528</f>
        <v>0</v>
      </c>
      <c r="Q23" s="52">
        <f>'SCRB-Stat-I'!Z527+'SCRB-Stat-I'!Z528</f>
        <v>0</v>
      </c>
      <c r="R23" s="52">
        <f>'SCRB-Stat-I'!F529</f>
        <v>0</v>
      </c>
      <c r="S23" s="52">
        <f>'SCRB-Stat-I'!P529</f>
        <v>0</v>
      </c>
      <c r="T23" s="52">
        <f>'SCRB-Stat-I'!Z529</f>
        <v>0</v>
      </c>
      <c r="U23" s="52">
        <f>'SCRB-Stat-I'!F530</f>
        <v>0</v>
      </c>
      <c r="V23" s="52">
        <f>'SCRB-Stat-I'!P530</f>
        <v>0</v>
      </c>
      <c r="W23" s="52">
        <f>'SCRB-Stat-I'!Z530</f>
        <v>0</v>
      </c>
    </row>
    <row r="24" spans="1:23" ht="18.75" customHeight="1">
      <c r="A24" s="49">
        <v>19</v>
      </c>
      <c r="B24" s="50" t="s">
        <v>54</v>
      </c>
      <c r="C24" s="52">
        <f>'SCRB-Stat-I'!F553</f>
        <v>0</v>
      </c>
      <c r="D24" s="52">
        <f>'SCRB-Stat-I'!P553</f>
        <v>0</v>
      </c>
      <c r="E24" s="52">
        <f>'SCRB-Stat-I'!Z553</f>
        <v>0</v>
      </c>
      <c r="F24" s="51">
        <f>'SCRB-Stat-I'!F554</f>
        <v>0</v>
      </c>
      <c r="G24" s="51">
        <f>'SCRB-Stat-I'!P554</f>
        <v>0</v>
      </c>
      <c r="H24" s="51">
        <f>'SCRB-Stat-I'!Z554</f>
        <v>0</v>
      </c>
      <c r="I24" s="52">
        <f>'SCRB-Stat-I'!F555</f>
        <v>0</v>
      </c>
      <c r="J24" s="52">
        <f>'SCRB-Stat-I'!P555</f>
        <v>0</v>
      </c>
      <c r="K24" s="52">
        <f>'SCRB-Stat-I'!Z555</f>
        <v>0</v>
      </c>
      <c r="L24" s="52">
        <f>'SCRB-Stat-I'!F556</f>
        <v>0</v>
      </c>
      <c r="M24" s="52">
        <f>'SCRB-Stat-I'!P556</f>
        <v>0</v>
      </c>
      <c r="N24" s="52">
        <f>'SCRB-Stat-I'!Z556</f>
        <v>0</v>
      </c>
      <c r="O24" s="52">
        <f>'SCRB-Stat-I'!F557+'SCRB-Stat-I'!F558</f>
        <v>0</v>
      </c>
      <c r="P24" s="52">
        <f>'SCRB-Stat-I'!P557+'SCRB-Stat-I'!P558</f>
        <v>0</v>
      </c>
      <c r="Q24" s="52">
        <f>'SCRB-Stat-I'!Z557+'SCRB-Stat-I'!Z558</f>
        <v>0</v>
      </c>
      <c r="R24" s="52">
        <f>'SCRB-Stat-I'!F559</f>
        <v>0</v>
      </c>
      <c r="S24" s="52">
        <f>'SCRB-Stat-I'!P559</f>
        <v>0</v>
      </c>
      <c r="T24" s="52">
        <f>'SCRB-Stat-I'!Z559</f>
        <v>0</v>
      </c>
      <c r="U24" s="52">
        <f>'SCRB-Stat-I'!F560</f>
        <v>0</v>
      </c>
      <c r="V24" s="52">
        <f>'SCRB-Stat-I'!P560</f>
        <v>0</v>
      </c>
      <c r="W24" s="52">
        <f>'SCRB-Stat-I'!Z560</f>
        <v>0</v>
      </c>
    </row>
    <row r="25" spans="1:23" ht="18.75" customHeight="1">
      <c r="A25" s="49">
        <v>20</v>
      </c>
      <c r="B25" s="50" t="s">
        <v>55</v>
      </c>
      <c r="C25" s="52">
        <f>'SCRB-Stat-I'!F583</f>
        <v>0</v>
      </c>
      <c r="D25" s="52">
        <f>'SCRB-Stat-I'!P583</f>
        <v>0</v>
      </c>
      <c r="E25" s="52">
        <f>'SCRB-Stat-I'!Z583</f>
        <v>0</v>
      </c>
      <c r="F25" s="51">
        <f>'SCRB-Stat-I'!F584</f>
        <v>0</v>
      </c>
      <c r="G25" s="51">
        <f>'SCRB-Stat-I'!P584</f>
        <v>0</v>
      </c>
      <c r="H25" s="51">
        <f>'SCRB-Stat-I'!Z584</f>
        <v>0</v>
      </c>
      <c r="I25" s="52">
        <f>'SCRB-Stat-I'!F585</f>
        <v>0</v>
      </c>
      <c r="J25" s="52">
        <f>'SCRB-Stat-I'!P585</f>
        <v>0</v>
      </c>
      <c r="K25" s="52">
        <f>'SCRB-Stat-I'!Z585</f>
        <v>0</v>
      </c>
      <c r="L25" s="52">
        <f>'SCRB-Stat-I'!F586</f>
        <v>0</v>
      </c>
      <c r="M25" s="52">
        <f>'SCRB-Stat-I'!P586</f>
        <v>0</v>
      </c>
      <c r="N25" s="52">
        <f>'SCRB-Stat-I'!Z586</f>
        <v>0</v>
      </c>
      <c r="O25" s="52">
        <f>'SCRB-Stat-I'!F587+'SCRB-Stat-I'!F588</f>
        <v>0</v>
      </c>
      <c r="P25" s="52">
        <f>'SCRB-Stat-I'!P587+'SCRB-Stat-I'!P588</f>
        <v>0</v>
      </c>
      <c r="Q25" s="52">
        <f>'SCRB-Stat-I'!Z587+'SCRB-Stat-I'!Z588</f>
        <v>0</v>
      </c>
      <c r="R25" s="52">
        <f>'SCRB-Stat-I'!F589</f>
        <v>0</v>
      </c>
      <c r="S25" s="52">
        <f>'SCRB-Stat-I'!P589</f>
        <v>0</v>
      </c>
      <c r="T25" s="52">
        <f>'SCRB-Stat-I'!Z589</f>
        <v>0</v>
      </c>
      <c r="U25" s="52">
        <f>'SCRB-Stat-I'!F590</f>
        <v>0</v>
      </c>
      <c r="V25" s="52">
        <f>'SCRB-Stat-I'!P590</f>
        <v>0</v>
      </c>
      <c r="W25" s="52">
        <f>'SCRB-Stat-I'!Z590</f>
        <v>0</v>
      </c>
    </row>
    <row r="26" spans="1:23" s="56" customFormat="1" ht="18.75" customHeight="1">
      <c r="A26" s="54"/>
      <c r="B26" s="54" t="s">
        <v>56</v>
      </c>
      <c r="C26" s="329">
        <f t="shared" ref="C26:W26" si="3">SUM(C6:C25)</f>
        <v>0</v>
      </c>
      <c r="D26" s="329">
        <f t="shared" si="3"/>
        <v>0</v>
      </c>
      <c r="E26" s="329">
        <f t="shared" si="3"/>
        <v>0</v>
      </c>
      <c r="F26" s="329">
        <f t="shared" si="3"/>
        <v>0</v>
      </c>
      <c r="G26" s="329">
        <f t="shared" si="3"/>
        <v>0</v>
      </c>
      <c r="H26" s="329">
        <f t="shared" si="3"/>
        <v>0</v>
      </c>
      <c r="I26" s="329">
        <f t="shared" si="3"/>
        <v>0</v>
      </c>
      <c r="J26" s="329">
        <f t="shared" si="3"/>
        <v>0</v>
      </c>
      <c r="K26" s="329">
        <f t="shared" si="3"/>
        <v>0</v>
      </c>
      <c r="L26" s="329">
        <f t="shared" si="3"/>
        <v>0</v>
      </c>
      <c r="M26" s="329">
        <f t="shared" si="3"/>
        <v>0</v>
      </c>
      <c r="N26" s="329">
        <f t="shared" si="3"/>
        <v>0</v>
      </c>
      <c r="O26" s="329">
        <f t="shared" si="3"/>
        <v>0</v>
      </c>
      <c r="P26" s="329">
        <f t="shared" si="3"/>
        <v>0</v>
      </c>
      <c r="Q26" s="329">
        <f t="shared" si="3"/>
        <v>0</v>
      </c>
      <c r="R26" s="329">
        <f t="shared" si="3"/>
        <v>0</v>
      </c>
      <c r="S26" s="329">
        <f t="shared" si="3"/>
        <v>0</v>
      </c>
      <c r="T26" s="329">
        <f t="shared" si="3"/>
        <v>0</v>
      </c>
      <c r="U26" s="329">
        <f t="shared" si="3"/>
        <v>0</v>
      </c>
      <c r="V26" s="329">
        <f t="shared" si="3"/>
        <v>0</v>
      </c>
      <c r="W26" s="329">
        <f t="shared" si="3"/>
        <v>0</v>
      </c>
    </row>
  </sheetData>
  <mergeCells count="12">
    <mergeCell ref="R3:T3"/>
    <mergeCell ref="U3:W3"/>
    <mergeCell ref="A1:U1"/>
    <mergeCell ref="V1:W1"/>
    <mergeCell ref="A2:W2"/>
    <mergeCell ref="A3:A5"/>
    <mergeCell ref="B3:B5"/>
    <mergeCell ref="C3:E3"/>
    <mergeCell ref="F3:H3"/>
    <mergeCell ref="I3:K3"/>
    <mergeCell ref="L3:N3"/>
    <mergeCell ref="O3:Q3"/>
  </mergeCells>
  <pageMargins left="1.0701388888888901" right="0.32986111111111099" top="0.75" bottom="0.75" header="0.51180555555555496" footer="0.51180555555555496"/>
  <pageSetup paperSize="9"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>
    <tabColor rgb="FF09FF78"/>
  </sheetPr>
  <dimension ref="A1:W26"/>
  <sheetViews>
    <sheetView showGridLines="0" workbookViewId="0">
      <selection activeCell="I4" sqref="I1:Q1048576"/>
    </sheetView>
  </sheetViews>
  <sheetFormatPr baseColWidth="10" defaultColWidth="8.83203125" defaultRowHeight="14" x14ac:dyDescent="0"/>
  <cols>
    <col min="1" max="1" width="8.83203125" style="1"/>
    <col min="2" max="2" width="13.6640625" style="1" bestFit="1" customWidth="1"/>
    <col min="3" max="8" width="8.83203125" style="1"/>
    <col min="9" max="17" width="0" style="1" hidden="1" customWidth="1"/>
    <col min="18" max="16384" width="8.83203125" style="1"/>
  </cols>
  <sheetData>
    <row r="1" spans="1:23" ht="21" customHeight="1">
      <c r="A1" s="610" t="s">
        <v>57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  <c r="O1" s="610"/>
      <c r="P1" s="610"/>
      <c r="Q1" s="610"/>
      <c r="R1" s="610"/>
      <c r="S1" s="610"/>
      <c r="T1" s="610"/>
      <c r="U1" s="610"/>
      <c r="V1" s="615" t="s">
        <v>63</v>
      </c>
      <c r="W1" s="615"/>
    </row>
    <row r="2" spans="1:23" ht="20.25" customHeight="1">
      <c r="A2" s="612" t="str">
        <f>"COMPARATIVE STATEMENT OF CRIME DISTRICT WISE AND HEAD WISE FOR "&amp;C4&amp;"-"&amp;C5&amp;", "&amp;D4&amp;"-"&amp;D5&amp;" AND "&amp;E4&amp;"-"&amp;E5</f>
        <v>COMPARATIVE STATEMENT OF CRIME DISTRICT WISE AND HEAD WISE FOR -, - AND -</v>
      </c>
      <c r="B2" s="612"/>
      <c r="C2" s="612"/>
      <c r="D2" s="612"/>
      <c r="E2" s="612"/>
      <c r="F2" s="612"/>
      <c r="G2" s="612"/>
      <c r="H2" s="612"/>
      <c r="I2" s="612"/>
      <c r="J2" s="612"/>
      <c r="K2" s="612"/>
      <c r="L2" s="612"/>
      <c r="M2" s="612"/>
      <c r="N2" s="612"/>
      <c r="O2" s="612"/>
      <c r="P2" s="612"/>
      <c r="Q2" s="612"/>
      <c r="R2" s="612"/>
      <c r="S2" s="612"/>
      <c r="T2" s="612"/>
      <c r="U2" s="612"/>
      <c r="V2" s="612"/>
      <c r="W2" s="612"/>
    </row>
    <row r="3" spans="1:23" s="57" customFormat="1" ht="21" customHeight="1">
      <c r="A3" s="609" t="s">
        <v>30</v>
      </c>
      <c r="B3" s="613" t="s">
        <v>64</v>
      </c>
      <c r="C3" s="609" t="s">
        <v>22</v>
      </c>
      <c r="D3" s="609"/>
      <c r="E3" s="609"/>
      <c r="F3" s="609" t="s">
        <v>23</v>
      </c>
      <c r="G3" s="609"/>
      <c r="H3" s="609"/>
      <c r="I3" s="616" t="s">
        <v>24</v>
      </c>
      <c r="J3" s="616"/>
      <c r="K3" s="616"/>
      <c r="L3" s="616" t="s">
        <v>65</v>
      </c>
      <c r="M3" s="616"/>
      <c r="N3" s="616"/>
      <c r="O3" s="616" t="s">
        <v>26</v>
      </c>
      <c r="P3" s="616"/>
      <c r="Q3" s="616"/>
      <c r="R3" s="609" t="s">
        <v>26</v>
      </c>
      <c r="S3" s="609"/>
      <c r="T3" s="609"/>
      <c r="U3" s="614" t="s">
        <v>66</v>
      </c>
      <c r="V3" s="614"/>
      <c r="W3" s="614"/>
    </row>
    <row r="4" spans="1:23" s="58" customFormat="1" ht="15" customHeight="1">
      <c r="A4" s="609"/>
      <c r="B4" s="613"/>
      <c r="C4" s="38" t="str">
        <f>I!C3</f>
        <v/>
      </c>
      <c r="D4" s="41" t="str">
        <f>I!D3</f>
        <v/>
      </c>
      <c r="E4" s="41" t="str">
        <f>I!E3</f>
        <v/>
      </c>
      <c r="F4" s="41" t="str">
        <f t="shared" ref="F4:W5" si="0">C4</f>
        <v/>
      </c>
      <c r="G4" s="41" t="str">
        <f t="shared" si="0"/>
        <v/>
      </c>
      <c r="H4" s="41" t="str">
        <f t="shared" si="0"/>
        <v/>
      </c>
      <c r="I4" s="41" t="str">
        <f t="shared" si="0"/>
        <v/>
      </c>
      <c r="J4" s="41" t="str">
        <f t="shared" si="0"/>
        <v/>
      </c>
      <c r="K4" s="41" t="str">
        <f t="shared" si="0"/>
        <v/>
      </c>
      <c r="L4" s="41" t="str">
        <f t="shared" si="0"/>
        <v/>
      </c>
      <c r="M4" s="41" t="str">
        <f t="shared" si="0"/>
        <v/>
      </c>
      <c r="N4" s="41" t="str">
        <f t="shared" si="0"/>
        <v/>
      </c>
      <c r="O4" s="41" t="str">
        <f t="shared" ref="O4:O5" si="1">L4</f>
        <v/>
      </c>
      <c r="P4" s="41" t="str">
        <f t="shared" ref="P4:P5" si="2">M4</f>
        <v/>
      </c>
      <c r="Q4" s="41" t="str">
        <f t="shared" ref="Q4:Q5" si="3">N4</f>
        <v/>
      </c>
      <c r="R4" s="41" t="str">
        <f t="shared" ref="R4:T5" si="4">L4</f>
        <v/>
      </c>
      <c r="S4" s="41" t="str">
        <f t="shared" si="4"/>
        <v/>
      </c>
      <c r="T4" s="42" t="str">
        <f t="shared" si="4"/>
        <v/>
      </c>
      <c r="U4" s="42" t="str">
        <f t="shared" si="0"/>
        <v/>
      </c>
      <c r="V4" s="41" t="str">
        <f t="shared" si="0"/>
        <v/>
      </c>
      <c r="W4" s="41" t="str">
        <f t="shared" si="0"/>
        <v/>
      </c>
    </row>
    <row r="5" spans="1:23" ht="15" customHeight="1">
      <c r="A5" s="609"/>
      <c r="B5" s="613"/>
      <c r="C5" s="47" t="str">
        <f>I!C4</f>
        <v/>
      </c>
      <c r="D5" s="47" t="str">
        <f>I!D4</f>
        <v/>
      </c>
      <c r="E5" s="47" t="str">
        <f>I!E4</f>
        <v/>
      </c>
      <c r="F5" s="47" t="str">
        <f t="shared" si="0"/>
        <v/>
      </c>
      <c r="G5" s="47" t="str">
        <f t="shared" si="0"/>
        <v/>
      </c>
      <c r="H5" s="47" t="str">
        <f t="shared" si="0"/>
        <v/>
      </c>
      <c r="I5" s="47" t="str">
        <f t="shared" si="0"/>
        <v/>
      </c>
      <c r="J5" s="47" t="str">
        <f t="shared" si="0"/>
        <v/>
      </c>
      <c r="K5" s="47" t="str">
        <f t="shared" si="0"/>
        <v/>
      </c>
      <c r="L5" s="47" t="str">
        <f t="shared" si="0"/>
        <v/>
      </c>
      <c r="M5" s="47" t="str">
        <f t="shared" si="0"/>
        <v/>
      </c>
      <c r="N5" s="47" t="str">
        <f t="shared" si="0"/>
        <v/>
      </c>
      <c r="O5" s="47" t="str">
        <f t="shared" si="1"/>
        <v/>
      </c>
      <c r="P5" s="47" t="str">
        <f t="shared" si="2"/>
        <v/>
      </c>
      <c r="Q5" s="47" t="str">
        <f t="shared" si="3"/>
        <v/>
      </c>
      <c r="R5" s="47" t="str">
        <f t="shared" si="4"/>
        <v/>
      </c>
      <c r="S5" s="47" t="str">
        <f t="shared" si="4"/>
        <v/>
      </c>
      <c r="T5" s="48" t="str">
        <f t="shared" si="4"/>
        <v/>
      </c>
      <c r="U5" s="48" t="str">
        <f t="shared" si="0"/>
        <v/>
      </c>
      <c r="V5" s="47" t="str">
        <f t="shared" si="0"/>
        <v/>
      </c>
      <c r="W5" s="47" t="str">
        <f t="shared" si="0"/>
        <v/>
      </c>
    </row>
    <row r="6" spans="1:23" s="61" customFormat="1" ht="20.25" customHeight="1">
      <c r="A6" s="49">
        <v>1</v>
      </c>
      <c r="B6" s="59" t="s">
        <v>36</v>
      </c>
      <c r="C6" s="51">
        <f>'SCRB-Stat-I'!F21</f>
        <v>0</v>
      </c>
      <c r="D6" s="52">
        <f>'SCRB-Stat-I'!P21</f>
        <v>0</v>
      </c>
      <c r="E6" s="52">
        <f>'SCRB-Stat-I'!Z21</f>
        <v>0</v>
      </c>
      <c r="F6" s="51">
        <f>'SCRB-Stat-I'!F22</f>
        <v>0</v>
      </c>
      <c r="G6" s="51">
        <f>'SCRB-Stat-I'!P22</f>
        <v>0</v>
      </c>
      <c r="H6" s="51">
        <f>'SCRB-Stat-I'!Z22</f>
        <v>0</v>
      </c>
      <c r="I6" s="52">
        <f>'SCRB-Stat-I'!F24</f>
        <v>0</v>
      </c>
      <c r="J6" s="52">
        <f>'SCRB-Stat-I'!P24</f>
        <v>0</v>
      </c>
      <c r="K6" s="52">
        <f>'SCRB-Stat-I'!Z24</f>
        <v>0</v>
      </c>
      <c r="L6" s="52">
        <f>'SCRB-Stat-I'!F25</f>
        <v>0</v>
      </c>
      <c r="M6" s="52">
        <f>'SCRB-Stat-I'!P25</f>
        <v>0</v>
      </c>
      <c r="N6" s="52">
        <f>'SCRB-Stat-I'!Z25</f>
        <v>0</v>
      </c>
      <c r="O6" s="52">
        <f>'SCRB-Stat-I'!F26</f>
        <v>0</v>
      </c>
      <c r="P6" s="52">
        <f>'SCRB-Stat-I'!P26</f>
        <v>0</v>
      </c>
      <c r="Q6" s="52">
        <f>'SCRB-Stat-I'!Z26</f>
        <v>0</v>
      </c>
      <c r="R6" s="52">
        <f>O6+L6+I6+II!U6</f>
        <v>0</v>
      </c>
      <c r="S6" s="52">
        <f>P6+M6+J6+II!V6</f>
        <v>0</v>
      </c>
      <c r="T6" s="52">
        <f>Q6+N6+K6+II!W6</f>
        <v>0</v>
      </c>
      <c r="U6" s="60">
        <f>II!C6+II!F6+II!I6+II!L6+II!O6+II!R6+IIc!C6+IIc!F6+IIc!I6+IIc!L6+IIc!O6++IIc!R6+IIc!U6+cII!C6+cII!F6+cII!R6</f>
        <v>0</v>
      </c>
      <c r="V6" s="60">
        <f>II!D6+II!G6+II!J6+II!M6+II!P6+II!S6+IIc!D6+IIc!G6+IIc!J6+IIc!M6+IIc!P6++IIc!S6+IIc!V6+cII!D6+cII!G6+cII!S6</f>
        <v>0</v>
      </c>
      <c r="W6" s="60">
        <f>II!E6+II!H6+II!K6+II!N6+II!Q6+II!T6+IIc!E6+IIc!H6+IIc!K6+IIc!N6+IIc!Q6++IIc!T6+IIc!W6+cII!E6+cII!H6+cII!T6</f>
        <v>0</v>
      </c>
    </row>
    <row r="7" spans="1:23" s="61" customFormat="1" ht="20.25" customHeight="1">
      <c r="A7" s="49">
        <v>2</v>
      </c>
      <c r="B7" s="59" t="s">
        <v>37</v>
      </c>
      <c r="C7" s="51">
        <f>'SCRB-Stat-I'!F51</f>
        <v>0</v>
      </c>
      <c r="D7" s="52">
        <f>'SCRB-Stat-I'!P51</f>
        <v>0</v>
      </c>
      <c r="E7" s="52">
        <f>'SCRB-Stat-I'!Z51</f>
        <v>0</v>
      </c>
      <c r="F7" s="51">
        <f>'SCRB-Stat-I'!F52</f>
        <v>0</v>
      </c>
      <c r="G7" s="51">
        <f>'SCRB-Stat-I'!P52</f>
        <v>0</v>
      </c>
      <c r="H7" s="51">
        <f>'SCRB-Stat-I'!Z52</f>
        <v>0</v>
      </c>
      <c r="I7" s="52">
        <f>'SCRB-Stat-I'!F54</f>
        <v>0</v>
      </c>
      <c r="J7" s="52">
        <f>'SCRB-Stat-I'!P54</f>
        <v>0</v>
      </c>
      <c r="K7" s="52">
        <f>'SCRB-Stat-I'!Z54</f>
        <v>0</v>
      </c>
      <c r="L7" s="52">
        <f>'SCRB-Stat-I'!F55</f>
        <v>0</v>
      </c>
      <c r="M7" s="52">
        <f>'SCRB-Stat-I'!P55</f>
        <v>0</v>
      </c>
      <c r="N7" s="52">
        <f>'SCRB-Stat-I'!Z55</f>
        <v>0</v>
      </c>
      <c r="O7" s="52">
        <f>'SCRB-Stat-I'!F56</f>
        <v>0</v>
      </c>
      <c r="P7" s="52">
        <f>'SCRB-Stat-I'!P56</f>
        <v>0</v>
      </c>
      <c r="Q7" s="52">
        <f>'SCRB-Stat-I'!Z56</f>
        <v>0</v>
      </c>
      <c r="R7" s="52">
        <f>O7+L7+I7+II!U7</f>
        <v>0</v>
      </c>
      <c r="S7" s="52">
        <f>P7+M7+J7+II!V7</f>
        <v>0</v>
      </c>
      <c r="T7" s="52">
        <f>Q7+N7+K7+II!W7</f>
        <v>0</v>
      </c>
      <c r="U7" s="60">
        <f>II!C7+II!F7+II!I7+II!L7+II!O7+II!R7+IIc!C7+IIc!F7+IIc!I7+IIc!L7+IIc!O7++IIc!R7+IIc!U7+cII!C7+cII!F7+cII!R7</f>
        <v>0</v>
      </c>
      <c r="V7" s="60">
        <f>II!D7+II!G7+II!J7+II!M7+II!P7+II!S7+IIc!D7+IIc!G7+IIc!J7+IIc!M7+IIc!P7++IIc!S7+IIc!V7+cII!D7+cII!G7+cII!S7</f>
        <v>0</v>
      </c>
      <c r="W7" s="60">
        <f>II!E7+II!H7+II!K7+II!N7+II!Q7+II!T7+IIc!E7+IIc!H7+IIc!K7+IIc!N7+IIc!Q7++IIc!T7+IIc!W7+cII!E7+cII!H7+cII!T7</f>
        <v>0</v>
      </c>
    </row>
    <row r="8" spans="1:23" s="61" customFormat="1" ht="20.25" customHeight="1">
      <c r="A8" s="49">
        <v>3</v>
      </c>
      <c r="B8" s="59" t="s">
        <v>38</v>
      </c>
      <c r="C8" s="51">
        <f>'SCRB-Stat-I'!F81</f>
        <v>0</v>
      </c>
      <c r="D8" s="52">
        <f>'SCRB-Stat-I'!P81</f>
        <v>0</v>
      </c>
      <c r="E8" s="52">
        <f>'SCRB-Stat-I'!Z81</f>
        <v>0</v>
      </c>
      <c r="F8" s="51">
        <f>'SCRB-Stat-I'!F82</f>
        <v>0</v>
      </c>
      <c r="G8" s="51">
        <f>'SCRB-Stat-I'!P82</f>
        <v>0</v>
      </c>
      <c r="H8" s="51">
        <f>'SCRB-Stat-I'!Z82</f>
        <v>0</v>
      </c>
      <c r="I8" s="52">
        <f>'SCRB-Stat-I'!F84</f>
        <v>0</v>
      </c>
      <c r="J8" s="52">
        <f>'SCRB-Stat-I'!P84</f>
        <v>0</v>
      </c>
      <c r="K8" s="52">
        <f>'SCRB-Stat-I'!Z84</f>
        <v>0</v>
      </c>
      <c r="L8" s="52">
        <f>'SCRB-Stat-I'!F85</f>
        <v>0</v>
      </c>
      <c r="M8" s="52">
        <f>'SCRB-Stat-I'!P85</f>
        <v>0</v>
      </c>
      <c r="N8" s="52">
        <f>'SCRB-Stat-I'!Z85</f>
        <v>0</v>
      </c>
      <c r="O8" s="52">
        <f>'SCRB-Stat-I'!F86</f>
        <v>0</v>
      </c>
      <c r="P8" s="52">
        <f>'SCRB-Stat-I'!P86</f>
        <v>0</v>
      </c>
      <c r="Q8" s="52">
        <f>'SCRB-Stat-I'!Z86</f>
        <v>0</v>
      </c>
      <c r="R8" s="52">
        <f>O8+L8+I8+II!U8</f>
        <v>0</v>
      </c>
      <c r="S8" s="52">
        <f>P8+M8+J8+II!V8</f>
        <v>0</v>
      </c>
      <c r="T8" s="52">
        <f>Q8+N8+K8+II!W8</f>
        <v>0</v>
      </c>
      <c r="U8" s="60">
        <f>II!C8+II!F8+II!I8+II!L8+II!O8+II!R8+IIc!C8+IIc!F8+IIc!I8+IIc!L8+IIc!O8++IIc!R8+IIc!U8+cII!C8+cII!F8+cII!R8</f>
        <v>0</v>
      </c>
      <c r="V8" s="60">
        <f>II!D8+II!G8+II!J8+II!M8+II!P8+II!S8+IIc!D8+IIc!G8+IIc!J8+IIc!M8+IIc!P8++IIc!S8+IIc!V8+cII!D8+cII!G8+cII!S8</f>
        <v>0</v>
      </c>
      <c r="W8" s="60">
        <f>II!E8+II!H8+II!K8+II!N8+II!Q8+II!T8+IIc!E8+IIc!H8+IIc!K8+IIc!N8+IIc!Q8++IIc!T8+IIc!W8+cII!E8+cII!H8+cII!T8</f>
        <v>0</v>
      </c>
    </row>
    <row r="9" spans="1:23" s="61" customFormat="1" ht="20.25" customHeight="1">
      <c r="A9" s="49">
        <v>4</v>
      </c>
      <c r="B9" s="59" t="s">
        <v>39</v>
      </c>
      <c r="C9" s="51">
        <f>'SCRB-Stat-I'!F111</f>
        <v>0</v>
      </c>
      <c r="D9" s="52">
        <f>'SCRB-Stat-I'!P111</f>
        <v>0</v>
      </c>
      <c r="E9" s="52">
        <f>'SCRB-Stat-I'!Z111</f>
        <v>0</v>
      </c>
      <c r="F9" s="51">
        <f>'SCRB-Stat-I'!F112</f>
        <v>0</v>
      </c>
      <c r="G9" s="51">
        <f>'SCRB-Stat-I'!P112</f>
        <v>0</v>
      </c>
      <c r="H9" s="51">
        <f>'SCRB-Stat-I'!Z112</f>
        <v>0</v>
      </c>
      <c r="I9" s="52">
        <f>'SCRB-Stat-I'!F114</f>
        <v>0</v>
      </c>
      <c r="J9" s="52">
        <f>'SCRB-Stat-I'!P114</f>
        <v>0</v>
      </c>
      <c r="K9" s="52">
        <f>'SCRB-Stat-I'!Z114</f>
        <v>0</v>
      </c>
      <c r="L9" s="52">
        <f>'SCRB-Stat-I'!F115</f>
        <v>0</v>
      </c>
      <c r="M9" s="52">
        <f>'SCRB-Stat-I'!P115</f>
        <v>0</v>
      </c>
      <c r="N9" s="52">
        <f>'SCRB-Stat-I'!Z115</f>
        <v>0</v>
      </c>
      <c r="O9" s="52">
        <f>'SCRB-Stat-I'!F116</f>
        <v>0</v>
      </c>
      <c r="P9" s="52">
        <f>'SCRB-Stat-I'!P116</f>
        <v>0</v>
      </c>
      <c r="Q9" s="52">
        <f>'SCRB-Stat-I'!Z116</f>
        <v>0</v>
      </c>
      <c r="R9" s="52">
        <f>O9+L9+I9+II!U9</f>
        <v>0</v>
      </c>
      <c r="S9" s="52">
        <f>P9+M9+J9+II!V9</f>
        <v>0</v>
      </c>
      <c r="T9" s="52">
        <f>Q9+N9+K9+II!W9</f>
        <v>0</v>
      </c>
      <c r="U9" s="60">
        <f>II!C9+II!F9+II!I9+II!L9+II!O9+II!R9+IIc!C9+IIc!F9+IIc!I9+IIc!L9+IIc!O9++IIc!R9+IIc!U9+cII!C9+cII!F9+cII!R9</f>
        <v>0</v>
      </c>
      <c r="V9" s="60">
        <f>II!D9+II!G9+II!J9+II!M9+II!P9+II!S9+IIc!D9+IIc!G9+IIc!J9+IIc!M9+IIc!P9++IIc!S9+IIc!V9+cII!D9+cII!G9+cII!S9</f>
        <v>0</v>
      </c>
      <c r="W9" s="60">
        <f>II!E9+II!H9+II!K9+II!N9+II!Q9+II!T9+IIc!E9+IIc!H9+IIc!K9+IIc!N9+IIc!Q9++IIc!T9+IIc!W9+cII!E9+cII!H9+cII!T9</f>
        <v>0</v>
      </c>
    </row>
    <row r="10" spans="1:23" s="61" customFormat="1" ht="20.25" customHeight="1">
      <c r="A10" s="49">
        <v>5</v>
      </c>
      <c r="B10" s="59" t="s">
        <v>40</v>
      </c>
      <c r="C10" s="51">
        <f>'SCRB-Stat-I'!F141</f>
        <v>0</v>
      </c>
      <c r="D10" s="52">
        <f>'SCRB-Stat-I'!P141</f>
        <v>0</v>
      </c>
      <c r="E10" s="52">
        <f>'SCRB-Stat-I'!Z141</f>
        <v>0</v>
      </c>
      <c r="F10" s="51">
        <f>'SCRB-Stat-I'!F142</f>
        <v>0</v>
      </c>
      <c r="G10" s="51">
        <f>'SCRB-Stat-I'!P142</f>
        <v>0</v>
      </c>
      <c r="H10" s="51">
        <f>'SCRB-Stat-I'!Z142</f>
        <v>0</v>
      </c>
      <c r="I10" s="52">
        <f>'SCRB-Stat-I'!F144</f>
        <v>0</v>
      </c>
      <c r="J10" s="52">
        <f>'SCRB-Stat-I'!P144</f>
        <v>0</v>
      </c>
      <c r="K10" s="52">
        <f>'SCRB-Stat-I'!Z144</f>
        <v>0</v>
      </c>
      <c r="L10" s="52">
        <f>'SCRB-Stat-I'!F145</f>
        <v>0</v>
      </c>
      <c r="M10" s="52">
        <f>'SCRB-Stat-I'!P145</f>
        <v>0</v>
      </c>
      <c r="N10" s="52">
        <f>'SCRB-Stat-I'!Z145</f>
        <v>0</v>
      </c>
      <c r="O10" s="52">
        <f>'SCRB-Stat-I'!F146</f>
        <v>0</v>
      </c>
      <c r="P10" s="52">
        <f>'SCRB-Stat-I'!P146</f>
        <v>0</v>
      </c>
      <c r="Q10" s="52">
        <f>'SCRB-Stat-I'!Z146</f>
        <v>0</v>
      </c>
      <c r="R10" s="52">
        <f>O10+L10+I10+II!U10</f>
        <v>0</v>
      </c>
      <c r="S10" s="52">
        <f>P10+M10+J10+II!V10</f>
        <v>0</v>
      </c>
      <c r="T10" s="52">
        <f>Q10+N10+K10+II!W10</f>
        <v>0</v>
      </c>
      <c r="U10" s="60">
        <f>II!C10+II!F10+II!I10+II!L10+II!O10+II!R10+IIc!C10+IIc!F10+IIc!I10+IIc!L10+IIc!O10++IIc!R10+IIc!U10+cII!C10+cII!F10+cII!R10</f>
        <v>0</v>
      </c>
      <c r="V10" s="60">
        <f>II!D10+II!G10+II!J10+II!M10+II!P10+II!S10+IIc!D10+IIc!G10+IIc!J10+IIc!M10+IIc!P10++IIc!S10+IIc!V10+cII!D10+cII!G10+cII!S10</f>
        <v>0</v>
      </c>
      <c r="W10" s="60">
        <f>II!E10+II!H10+II!K10+II!N10+II!Q10+II!T10+IIc!E10+IIc!H10+IIc!K10+IIc!N10+IIc!Q10++IIc!T10+IIc!W10+cII!E10+cII!H10+cII!T10</f>
        <v>0</v>
      </c>
    </row>
    <row r="11" spans="1:23" s="61" customFormat="1" ht="20.25" customHeight="1">
      <c r="A11" s="49">
        <v>6</v>
      </c>
      <c r="B11" s="59" t="s">
        <v>41</v>
      </c>
      <c r="C11" s="51">
        <f>'SCRB-Stat-I'!F171</f>
        <v>0</v>
      </c>
      <c r="D11" s="52">
        <f>'SCRB-Stat-I'!P171</f>
        <v>0</v>
      </c>
      <c r="E11" s="52">
        <f>'SCRB-Stat-I'!Z171</f>
        <v>0</v>
      </c>
      <c r="F11" s="51">
        <f>'SCRB-Stat-I'!F172</f>
        <v>0</v>
      </c>
      <c r="G11" s="51">
        <f>'SCRB-Stat-I'!P172</f>
        <v>0</v>
      </c>
      <c r="H11" s="51">
        <f>'SCRB-Stat-I'!Z172</f>
        <v>0</v>
      </c>
      <c r="I11" s="52">
        <f>'SCRB-Stat-I'!F174</f>
        <v>0</v>
      </c>
      <c r="J11" s="52">
        <f>'SCRB-Stat-I'!P174</f>
        <v>0</v>
      </c>
      <c r="K11" s="52">
        <f>'SCRB-Stat-I'!Z174</f>
        <v>0</v>
      </c>
      <c r="L11" s="52">
        <f>'SCRB-Stat-I'!F175</f>
        <v>0</v>
      </c>
      <c r="M11" s="52">
        <f>'SCRB-Stat-I'!P175</f>
        <v>0</v>
      </c>
      <c r="N11" s="52">
        <f>'SCRB-Stat-I'!Z175</f>
        <v>0</v>
      </c>
      <c r="O11" s="52">
        <f>'SCRB-Stat-I'!F176</f>
        <v>0</v>
      </c>
      <c r="P11" s="52">
        <f>'SCRB-Stat-I'!P176</f>
        <v>0</v>
      </c>
      <c r="Q11" s="52">
        <f>'SCRB-Stat-I'!Z176</f>
        <v>0</v>
      </c>
      <c r="R11" s="52">
        <f>O11+L11+I11+II!U11</f>
        <v>0</v>
      </c>
      <c r="S11" s="52">
        <f>P11+M11+J11+II!V11</f>
        <v>0</v>
      </c>
      <c r="T11" s="52">
        <f>Q11+N11+K11+II!W11</f>
        <v>0</v>
      </c>
      <c r="U11" s="60">
        <f>II!C11+II!F11+II!I11+II!L11+II!O11+II!R11+IIc!C11+IIc!F11+IIc!I11+IIc!L11+IIc!O11++IIc!R11+IIc!U11+cII!C11+cII!F11+cII!R11</f>
        <v>0</v>
      </c>
      <c r="V11" s="60">
        <f>II!D11+II!G11+II!J11+II!M11+II!P11+II!S11+IIc!D11+IIc!G11+IIc!J11+IIc!M11+IIc!P11++IIc!S11+IIc!V11+cII!D11+cII!G11+cII!S11</f>
        <v>0</v>
      </c>
      <c r="W11" s="60">
        <f>II!E11+II!H11+II!K11+II!N11+II!Q11+II!T11+IIc!E11+IIc!H11+IIc!K11+IIc!N11+IIc!Q11++IIc!T11+IIc!W11+cII!E11+cII!H11+cII!T11</f>
        <v>0</v>
      </c>
    </row>
    <row r="12" spans="1:23" s="61" customFormat="1" ht="20.25" customHeight="1">
      <c r="A12" s="49">
        <v>7</v>
      </c>
      <c r="B12" s="59" t="s">
        <v>42</v>
      </c>
      <c r="C12" s="51">
        <f>'SCRB-Stat-I'!F201</f>
        <v>0</v>
      </c>
      <c r="D12" s="52">
        <f>'SCRB-Stat-I'!P201</f>
        <v>0</v>
      </c>
      <c r="E12" s="52">
        <f>'SCRB-Stat-I'!Z201</f>
        <v>0</v>
      </c>
      <c r="F12" s="51">
        <f>'SCRB-Stat-I'!F202</f>
        <v>0</v>
      </c>
      <c r="G12" s="51">
        <f>'SCRB-Stat-I'!P202</f>
        <v>0</v>
      </c>
      <c r="H12" s="51">
        <f>'SCRB-Stat-I'!Z202</f>
        <v>0</v>
      </c>
      <c r="I12" s="52">
        <f>'SCRB-Stat-I'!F204</f>
        <v>0</v>
      </c>
      <c r="J12" s="52">
        <f>'SCRB-Stat-I'!P204</f>
        <v>0</v>
      </c>
      <c r="K12" s="52">
        <f>'SCRB-Stat-I'!Z204</f>
        <v>0</v>
      </c>
      <c r="L12" s="52">
        <f>'SCRB-Stat-I'!F205</f>
        <v>0</v>
      </c>
      <c r="M12" s="52">
        <f>'SCRB-Stat-I'!P205</f>
        <v>0</v>
      </c>
      <c r="N12" s="52">
        <f>'SCRB-Stat-I'!Z205</f>
        <v>0</v>
      </c>
      <c r="O12" s="52">
        <f>'SCRB-Stat-I'!F206</f>
        <v>0</v>
      </c>
      <c r="P12" s="52">
        <f>'SCRB-Stat-I'!P206</f>
        <v>0</v>
      </c>
      <c r="Q12" s="52">
        <f>'SCRB-Stat-I'!Z206</f>
        <v>0</v>
      </c>
      <c r="R12" s="52">
        <f>O12+L12+I12+II!U12</f>
        <v>0</v>
      </c>
      <c r="S12" s="52">
        <f>P12+M12+J12+II!V12</f>
        <v>0</v>
      </c>
      <c r="T12" s="52">
        <f>Q12+N12+K12+II!W12</f>
        <v>0</v>
      </c>
      <c r="U12" s="60">
        <f>II!C12+II!F12+II!I12+II!L12+II!O12+II!R12+IIc!C12+IIc!F12+IIc!I12+IIc!L12+IIc!O12++IIc!R12+IIc!U12+cII!C12+cII!F12+cII!R12</f>
        <v>0</v>
      </c>
      <c r="V12" s="60">
        <f>II!D12+II!G12+II!J12+II!M12+II!P12+II!S12+IIc!D12+IIc!G12+IIc!J12+IIc!M12+IIc!P12++IIc!S12+IIc!V12+cII!D12+cII!G12+cII!S12</f>
        <v>0</v>
      </c>
      <c r="W12" s="60">
        <f>II!E12+II!H12+II!K12+II!N12+II!Q12+II!T12+IIc!E12+IIc!H12+IIc!K12+IIc!N12+IIc!Q12++IIc!T12+IIc!W12+cII!E12+cII!H12+cII!T12</f>
        <v>0</v>
      </c>
    </row>
    <row r="13" spans="1:23" s="61" customFormat="1" ht="20.25" customHeight="1">
      <c r="A13" s="49">
        <v>8</v>
      </c>
      <c r="B13" s="59" t="s">
        <v>43</v>
      </c>
      <c r="C13" s="51">
        <f>'SCRB-Stat-I'!F231</f>
        <v>0</v>
      </c>
      <c r="D13" s="52">
        <f>'SCRB-Stat-I'!P231</f>
        <v>0</v>
      </c>
      <c r="E13" s="52">
        <f>'SCRB-Stat-I'!Z231</f>
        <v>0</v>
      </c>
      <c r="F13" s="51">
        <f>'SCRB-Stat-I'!F232</f>
        <v>0</v>
      </c>
      <c r="G13" s="51">
        <f>'SCRB-Stat-I'!P232</f>
        <v>0</v>
      </c>
      <c r="H13" s="51">
        <f>'SCRB-Stat-I'!Z232</f>
        <v>0</v>
      </c>
      <c r="I13" s="52">
        <f>'SCRB-Stat-I'!F234</f>
        <v>0</v>
      </c>
      <c r="J13" s="52">
        <f>'SCRB-Stat-I'!P234</f>
        <v>0</v>
      </c>
      <c r="K13" s="52">
        <f>'SCRB-Stat-I'!Z234</f>
        <v>0</v>
      </c>
      <c r="L13" s="52">
        <f>'SCRB-Stat-I'!F235</f>
        <v>0</v>
      </c>
      <c r="M13" s="52">
        <f>'SCRB-Stat-I'!P235</f>
        <v>0</v>
      </c>
      <c r="N13" s="52">
        <f>'SCRB-Stat-I'!Z235</f>
        <v>0</v>
      </c>
      <c r="O13" s="52">
        <f>'SCRB-Stat-I'!F236</f>
        <v>0</v>
      </c>
      <c r="P13" s="52">
        <f>'SCRB-Stat-I'!P236</f>
        <v>0</v>
      </c>
      <c r="Q13" s="52">
        <f>'SCRB-Stat-I'!Z236</f>
        <v>0</v>
      </c>
      <c r="R13" s="52">
        <f>O13+L13+I13+II!U13</f>
        <v>0</v>
      </c>
      <c r="S13" s="52">
        <f>P13+M13+J13+II!V13</f>
        <v>0</v>
      </c>
      <c r="T13" s="52">
        <f>Q13+N13+K13+II!W13</f>
        <v>0</v>
      </c>
      <c r="U13" s="60">
        <f>II!C13+II!F13+II!I13+II!L13+II!O13+II!R13+IIc!C13+IIc!F13+IIc!I13+IIc!L13+IIc!O13++IIc!R13+IIc!U13+cII!C13+cII!F13+cII!R13</f>
        <v>0</v>
      </c>
      <c r="V13" s="60">
        <f>II!D13+II!G13+II!J13+II!M13+II!P13+II!S13+IIc!D13+IIc!G13+IIc!J13+IIc!M13+IIc!P13++IIc!S13+IIc!V13+cII!D13+cII!G13+cII!S13</f>
        <v>0</v>
      </c>
      <c r="W13" s="60">
        <f>II!E13+II!H13+II!K13+II!N13+II!Q13+II!T13+IIc!E13+IIc!H13+IIc!K13+IIc!N13+IIc!Q13++IIc!T13+IIc!W13+cII!E13+cII!H13+cII!T13</f>
        <v>0</v>
      </c>
    </row>
    <row r="14" spans="1:23" s="61" customFormat="1" ht="20.25" customHeight="1">
      <c r="A14" s="49">
        <v>9</v>
      </c>
      <c r="B14" s="59" t="s">
        <v>44</v>
      </c>
      <c r="C14" s="51">
        <f>'SCRB-Stat-I'!F261</f>
        <v>0</v>
      </c>
      <c r="D14" s="52">
        <f>'SCRB-Stat-I'!P261</f>
        <v>0</v>
      </c>
      <c r="E14" s="52">
        <f>'SCRB-Stat-I'!Z261</f>
        <v>0</v>
      </c>
      <c r="F14" s="51">
        <f>'SCRB-Stat-I'!F262</f>
        <v>0</v>
      </c>
      <c r="G14" s="51">
        <f>'SCRB-Stat-I'!P262</f>
        <v>0</v>
      </c>
      <c r="H14" s="51">
        <f>'SCRB-Stat-I'!Z262</f>
        <v>0</v>
      </c>
      <c r="I14" s="52">
        <f>'SCRB-Stat-I'!F264</f>
        <v>0</v>
      </c>
      <c r="J14" s="52">
        <f>'SCRB-Stat-I'!P264</f>
        <v>0</v>
      </c>
      <c r="K14" s="52">
        <f>'SCRB-Stat-I'!Z264</f>
        <v>0</v>
      </c>
      <c r="L14" s="52">
        <f>'SCRB-Stat-I'!F265</f>
        <v>0</v>
      </c>
      <c r="M14" s="52">
        <f>'SCRB-Stat-I'!P265</f>
        <v>0</v>
      </c>
      <c r="N14" s="52">
        <f>'SCRB-Stat-I'!Z265</f>
        <v>0</v>
      </c>
      <c r="O14" s="52">
        <f>'SCRB-Stat-I'!F266</f>
        <v>0</v>
      </c>
      <c r="P14" s="52">
        <f>'SCRB-Stat-I'!P266</f>
        <v>0</v>
      </c>
      <c r="Q14" s="52">
        <f>'SCRB-Stat-I'!Z266</f>
        <v>0</v>
      </c>
      <c r="R14" s="52">
        <f>O14+L14+I14+II!U14</f>
        <v>0</v>
      </c>
      <c r="S14" s="52">
        <f>P14+M14+J14+II!V14</f>
        <v>0</v>
      </c>
      <c r="T14" s="52">
        <f>Q14+N14+K14+II!W14</f>
        <v>0</v>
      </c>
      <c r="U14" s="60">
        <f>II!C14+II!F14+II!I14+II!L14+II!O14+II!R14+IIc!C14+IIc!F14+IIc!I14+IIc!L14+IIc!O14++IIc!R14+IIc!U14+cII!C14+cII!F14+cII!R14</f>
        <v>0</v>
      </c>
      <c r="V14" s="60">
        <f>II!D14+II!G14+II!J14+II!M14+II!P14+II!S14+IIc!D14+IIc!G14+IIc!J14+IIc!M14+IIc!P14++IIc!S14+IIc!V14+cII!D14+cII!G14+cII!S14</f>
        <v>0</v>
      </c>
      <c r="W14" s="60">
        <f>II!E14+II!H14+II!K14+II!N14+II!Q14+II!T14+IIc!E14+IIc!H14+IIc!K14+IIc!N14+IIc!Q14++IIc!T14+IIc!W14+cII!E14+cII!H14+cII!T14</f>
        <v>0</v>
      </c>
    </row>
    <row r="15" spans="1:23" s="61" customFormat="1" ht="20.25" customHeight="1">
      <c r="A15" s="49">
        <v>10</v>
      </c>
      <c r="B15" s="59" t="s">
        <v>45</v>
      </c>
      <c r="C15" s="51">
        <f>'SCRB-Stat-I'!F291</f>
        <v>0</v>
      </c>
      <c r="D15" s="52">
        <f>'SCRB-Stat-I'!P291</f>
        <v>0</v>
      </c>
      <c r="E15" s="52">
        <f>'SCRB-Stat-I'!Z291</f>
        <v>0</v>
      </c>
      <c r="F15" s="51">
        <f>'SCRB-Stat-I'!F292</f>
        <v>0</v>
      </c>
      <c r="G15" s="51">
        <f>'SCRB-Stat-I'!P292</f>
        <v>0</v>
      </c>
      <c r="H15" s="51">
        <f>'SCRB-Stat-I'!Z292</f>
        <v>0</v>
      </c>
      <c r="I15" s="52">
        <f>'SCRB-Stat-I'!F294</f>
        <v>0</v>
      </c>
      <c r="J15" s="52">
        <f>'SCRB-Stat-I'!P294</f>
        <v>0</v>
      </c>
      <c r="K15" s="52">
        <f>'SCRB-Stat-I'!Z294</f>
        <v>0</v>
      </c>
      <c r="L15" s="52">
        <f>'SCRB-Stat-I'!F295</f>
        <v>0</v>
      </c>
      <c r="M15" s="52">
        <f>'SCRB-Stat-I'!P295</f>
        <v>0</v>
      </c>
      <c r="N15" s="52">
        <f>'SCRB-Stat-I'!Z295</f>
        <v>0</v>
      </c>
      <c r="O15" s="52">
        <f>'SCRB-Stat-I'!F296</f>
        <v>0</v>
      </c>
      <c r="P15" s="52">
        <f>'SCRB-Stat-I'!P296</f>
        <v>0</v>
      </c>
      <c r="Q15" s="52">
        <f>'SCRB-Stat-I'!Z296</f>
        <v>0</v>
      </c>
      <c r="R15" s="52">
        <f>O15+L15+I15+II!U15</f>
        <v>0</v>
      </c>
      <c r="S15" s="52">
        <f>P15+M15+J15+II!V15</f>
        <v>0</v>
      </c>
      <c r="T15" s="52">
        <f>Q15+N15+K15+II!W15</f>
        <v>0</v>
      </c>
      <c r="U15" s="60">
        <f>II!C15+II!F15+II!I15+II!L15+II!O15+II!R15+IIc!C15+IIc!F15+IIc!I15+IIc!L15+IIc!O15++IIc!R15+IIc!U15+cII!C15+cII!F15+cII!R15</f>
        <v>0</v>
      </c>
      <c r="V15" s="60">
        <f>II!D15+II!G15+II!J15+II!M15+II!P15+II!S15+IIc!D15+IIc!G15+IIc!J15+IIc!M15+IIc!P15++IIc!S15+IIc!V15+cII!D15+cII!G15+cII!S15</f>
        <v>0</v>
      </c>
      <c r="W15" s="60">
        <f>II!E15+II!H15+II!K15+II!N15+II!Q15+II!T15+IIc!E15+IIc!H15+IIc!K15+IIc!N15+IIc!Q15++IIc!T15+IIc!W15+cII!E15+cII!H15+cII!T15</f>
        <v>0</v>
      </c>
    </row>
    <row r="16" spans="1:23" s="61" customFormat="1" ht="20.25" customHeight="1">
      <c r="A16" s="49">
        <v>11</v>
      </c>
      <c r="B16" s="59" t="s">
        <v>46</v>
      </c>
      <c r="C16" s="51">
        <f>'SCRB-Stat-I'!F321</f>
        <v>0</v>
      </c>
      <c r="D16" s="52">
        <f>'SCRB-Stat-I'!P321</f>
        <v>0</v>
      </c>
      <c r="E16" s="52">
        <f>'SCRB-Stat-I'!Z321</f>
        <v>0</v>
      </c>
      <c r="F16" s="51">
        <f>'SCRB-Stat-I'!F322</f>
        <v>0</v>
      </c>
      <c r="G16" s="51">
        <f>'SCRB-Stat-I'!P322</f>
        <v>0</v>
      </c>
      <c r="H16" s="51">
        <f>'SCRB-Stat-I'!Z322</f>
        <v>0</v>
      </c>
      <c r="I16" s="52">
        <f>'SCRB-Stat-I'!F324</f>
        <v>0</v>
      </c>
      <c r="J16" s="52">
        <f>'SCRB-Stat-I'!P324</f>
        <v>0</v>
      </c>
      <c r="K16" s="52">
        <f>'SCRB-Stat-I'!Z324</f>
        <v>0</v>
      </c>
      <c r="L16" s="52">
        <f>'SCRB-Stat-I'!F325</f>
        <v>0</v>
      </c>
      <c r="M16" s="52">
        <f>'SCRB-Stat-I'!P325</f>
        <v>0</v>
      </c>
      <c r="N16" s="52">
        <f>'SCRB-Stat-I'!Z325</f>
        <v>0</v>
      </c>
      <c r="O16" s="52">
        <f>'SCRB-Stat-I'!F326</f>
        <v>0</v>
      </c>
      <c r="P16" s="52">
        <f>'SCRB-Stat-I'!P326</f>
        <v>0</v>
      </c>
      <c r="Q16" s="52">
        <f>'SCRB-Stat-I'!Z326</f>
        <v>0</v>
      </c>
      <c r="R16" s="52">
        <f>O16+L16+I16+II!U16</f>
        <v>0</v>
      </c>
      <c r="S16" s="52">
        <f>P16+M16+J16+II!V16</f>
        <v>0</v>
      </c>
      <c r="T16" s="52">
        <f>Q16+N16+K16+II!W16</f>
        <v>0</v>
      </c>
      <c r="U16" s="60">
        <f>II!C16+II!F16+II!I16+II!L16+II!O16+II!R16+IIc!C16+IIc!F16+IIc!I16+IIc!L16+IIc!O16++IIc!R16+IIc!U16+cII!C16+cII!F16+cII!R16</f>
        <v>0</v>
      </c>
      <c r="V16" s="60">
        <f>II!D16+II!G16+II!J16+II!M16+II!P16+II!S16+IIc!D16+IIc!G16+IIc!J16+IIc!M16+IIc!P16++IIc!S16+IIc!V16+cII!D16+cII!G16+cII!S16</f>
        <v>0</v>
      </c>
      <c r="W16" s="60">
        <f>II!E16+II!H16+II!K16+II!N16+II!Q16+II!T16+IIc!E16+IIc!H16+IIc!K16+IIc!N16+IIc!Q16++IIc!T16+IIc!W16+cII!E16+cII!H16+cII!T16</f>
        <v>0</v>
      </c>
    </row>
    <row r="17" spans="1:23" s="61" customFormat="1" ht="20.25" customHeight="1">
      <c r="A17" s="49">
        <v>12</v>
      </c>
      <c r="B17" s="59" t="s">
        <v>47</v>
      </c>
      <c r="C17" s="51">
        <f>'SCRB-Stat-I'!F351</f>
        <v>0</v>
      </c>
      <c r="D17" s="52">
        <f>'SCRB-Stat-I'!P351</f>
        <v>0</v>
      </c>
      <c r="E17" s="52">
        <f>'SCRB-Stat-I'!Z351</f>
        <v>0</v>
      </c>
      <c r="F17" s="51">
        <f>'SCRB-Stat-I'!F352</f>
        <v>0</v>
      </c>
      <c r="G17" s="51">
        <f>'SCRB-Stat-I'!P352</f>
        <v>0</v>
      </c>
      <c r="H17" s="51">
        <f>'SCRB-Stat-I'!Z352</f>
        <v>0</v>
      </c>
      <c r="I17" s="52">
        <f>'SCRB-Stat-I'!F354</f>
        <v>0</v>
      </c>
      <c r="J17" s="52">
        <f>'SCRB-Stat-I'!P354</f>
        <v>0</v>
      </c>
      <c r="K17" s="52">
        <f>'SCRB-Stat-I'!Z354</f>
        <v>0</v>
      </c>
      <c r="L17" s="52">
        <f>'SCRB-Stat-I'!F355</f>
        <v>0</v>
      </c>
      <c r="M17" s="52">
        <f>'SCRB-Stat-I'!P355</f>
        <v>0</v>
      </c>
      <c r="N17" s="52">
        <f>'SCRB-Stat-I'!Z355</f>
        <v>0</v>
      </c>
      <c r="O17" s="52">
        <f>'SCRB-Stat-I'!F356</f>
        <v>0</v>
      </c>
      <c r="P17" s="52">
        <f>'SCRB-Stat-I'!P356</f>
        <v>0</v>
      </c>
      <c r="Q17" s="52">
        <f>'SCRB-Stat-I'!Z356</f>
        <v>0</v>
      </c>
      <c r="R17" s="52">
        <f>O17+L17+I17+II!U17</f>
        <v>0</v>
      </c>
      <c r="S17" s="52">
        <f>P17+M17+J17+II!V17</f>
        <v>0</v>
      </c>
      <c r="T17" s="52">
        <f>Q17+N17+K17+II!W17</f>
        <v>0</v>
      </c>
      <c r="U17" s="60">
        <f>II!C17+II!F17+II!I17+II!L17+II!O17+II!R17+IIc!C17+IIc!F17+IIc!I17+IIc!L17+IIc!O17++IIc!R17+IIc!U17+cII!C17+cII!F17+cII!R17</f>
        <v>0</v>
      </c>
      <c r="V17" s="60">
        <f>II!D17+II!G17+II!J17+II!M17+II!P17+II!S17+IIc!D17+IIc!G17+IIc!J17+IIc!M17+IIc!P17++IIc!S17+IIc!V17+cII!D17+cII!G17+cII!S17</f>
        <v>0</v>
      </c>
      <c r="W17" s="60">
        <f>II!E17+II!H17+II!K17+II!N17+II!Q17+II!T17+IIc!E17+IIc!H17+IIc!K17+IIc!N17+IIc!Q17++IIc!T17+IIc!W17+cII!E17+cII!H17+cII!T17</f>
        <v>0</v>
      </c>
    </row>
    <row r="18" spans="1:23" s="61" customFormat="1" ht="20.25" customHeight="1">
      <c r="A18" s="49">
        <v>13</v>
      </c>
      <c r="B18" s="59" t="s">
        <v>48</v>
      </c>
      <c r="C18" s="51">
        <f>'SCRB-Stat-I'!F381</f>
        <v>0</v>
      </c>
      <c r="D18" s="52">
        <f>'SCRB-Stat-I'!P381</f>
        <v>0</v>
      </c>
      <c r="E18" s="52">
        <f>'SCRB-Stat-I'!Z381</f>
        <v>0</v>
      </c>
      <c r="F18" s="51">
        <f>'SCRB-Stat-I'!F382</f>
        <v>0</v>
      </c>
      <c r="G18" s="51">
        <f>'SCRB-Stat-I'!P382</f>
        <v>0</v>
      </c>
      <c r="H18" s="51">
        <f>'SCRB-Stat-I'!Z382</f>
        <v>0</v>
      </c>
      <c r="I18" s="52">
        <f>'SCRB-Stat-I'!F384</f>
        <v>0</v>
      </c>
      <c r="J18" s="52">
        <f>'SCRB-Stat-I'!P384</f>
        <v>0</v>
      </c>
      <c r="K18" s="52">
        <f>'SCRB-Stat-I'!Z384</f>
        <v>0</v>
      </c>
      <c r="L18" s="52">
        <f>'SCRB-Stat-I'!F385</f>
        <v>0</v>
      </c>
      <c r="M18" s="52">
        <f>'SCRB-Stat-I'!P385</f>
        <v>0</v>
      </c>
      <c r="N18" s="52">
        <f>'SCRB-Stat-I'!Z385</f>
        <v>0</v>
      </c>
      <c r="O18" s="52">
        <f>'SCRB-Stat-I'!F386</f>
        <v>0</v>
      </c>
      <c r="P18" s="52">
        <f>'SCRB-Stat-I'!P386</f>
        <v>0</v>
      </c>
      <c r="Q18" s="52">
        <f>'SCRB-Stat-I'!Z386</f>
        <v>0</v>
      </c>
      <c r="R18" s="52">
        <f>O18+L18+I18+II!U18</f>
        <v>0</v>
      </c>
      <c r="S18" s="52">
        <f>P18+M18+J18+II!V18</f>
        <v>0</v>
      </c>
      <c r="T18" s="52">
        <f>Q18+N18+K18+II!W18</f>
        <v>0</v>
      </c>
      <c r="U18" s="60">
        <f>II!C18+II!F18+II!I18+II!L18+II!O18+II!R18+IIc!C18+IIc!F18+IIc!I18+IIc!L18+IIc!O18++IIc!R18+IIc!U18+cII!C18+cII!F18+cII!R18</f>
        <v>0</v>
      </c>
      <c r="V18" s="60">
        <f>II!D18+II!G18+II!J18+II!M18+II!P18+II!S18+IIc!D18+IIc!G18+IIc!J18+IIc!M18+IIc!P18++IIc!S18+IIc!V18+cII!D18+cII!G18+cII!S18</f>
        <v>0</v>
      </c>
      <c r="W18" s="60">
        <f>II!E18+II!H18+II!K18+II!N18+II!Q18+II!T18+IIc!E18+IIc!H18+IIc!K18+IIc!N18+IIc!Q18++IIc!T18+IIc!W18+cII!E18+cII!H18+cII!T18</f>
        <v>0</v>
      </c>
    </row>
    <row r="19" spans="1:23" s="61" customFormat="1" ht="20.25" customHeight="1">
      <c r="A19" s="49">
        <v>14</v>
      </c>
      <c r="B19" s="59" t="s">
        <v>49</v>
      </c>
      <c r="C19" s="51">
        <f>'SCRB-Stat-I'!F411</f>
        <v>0</v>
      </c>
      <c r="D19" s="52">
        <f>'SCRB-Stat-I'!P411</f>
        <v>0</v>
      </c>
      <c r="E19" s="52">
        <f>'SCRB-Stat-I'!Z411</f>
        <v>0</v>
      </c>
      <c r="F19" s="51">
        <f>'SCRB-Stat-I'!F412</f>
        <v>0</v>
      </c>
      <c r="G19" s="51">
        <f>'SCRB-Stat-I'!P412</f>
        <v>0</v>
      </c>
      <c r="H19" s="51">
        <f>'SCRB-Stat-I'!Z412</f>
        <v>0</v>
      </c>
      <c r="I19" s="52">
        <f>'SCRB-Stat-I'!F414</f>
        <v>0</v>
      </c>
      <c r="J19" s="52">
        <f>'SCRB-Stat-I'!P414</f>
        <v>0</v>
      </c>
      <c r="K19" s="52">
        <f>'SCRB-Stat-I'!Z414</f>
        <v>0</v>
      </c>
      <c r="L19" s="52">
        <f>'SCRB-Stat-I'!F415</f>
        <v>0</v>
      </c>
      <c r="M19" s="52">
        <f>'SCRB-Stat-I'!P415</f>
        <v>0</v>
      </c>
      <c r="N19" s="52">
        <f>'SCRB-Stat-I'!Z415</f>
        <v>0</v>
      </c>
      <c r="O19" s="52">
        <f>'SCRB-Stat-I'!F416</f>
        <v>0</v>
      </c>
      <c r="P19" s="52">
        <f>'SCRB-Stat-I'!P416</f>
        <v>0</v>
      </c>
      <c r="Q19" s="52">
        <f>'SCRB-Stat-I'!Z416</f>
        <v>0</v>
      </c>
      <c r="R19" s="52">
        <f>O19+L19+I19+II!U19</f>
        <v>0</v>
      </c>
      <c r="S19" s="52">
        <f>P19+M19+J19+II!V19</f>
        <v>0</v>
      </c>
      <c r="T19" s="52">
        <f>Q19+N19+K19+II!W19</f>
        <v>0</v>
      </c>
      <c r="U19" s="60">
        <f>II!C19+II!F19+II!I19+II!L19+II!O19+II!R19+IIc!C19+IIc!F19+IIc!I19+IIc!L19+IIc!O19++IIc!R19+IIc!U19+cII!C19+cII!F19+cII!R19</f>
        <v>0</v>
      </c>
      <c r="V19" s="60">
        <f>II!D19+II!G19+II!J19+II!M19+II!P19+II!S19+IIc!D19+IIc!G19+IIc!J19+IIc!M19+IIc!P19++IIc!S19+IIc!V19+cII!D19+cII!G19+cII!S19</f>
        <v>0</v>
      </c>
      <c r="W19" s="60">
        <f>II!E19+II!H19+II!K19+II!N19+II!Q19+II!T19+IIc!E19+IIc!H19+IIc!K19+IIc!N19+IIc!Q19++IIc!T19+IIc!W19+cII!E19+cII!H19+cII!T19</f>
        <v>0</v>
      </c>
    </row>
    <row r="20" spans="1:23" s="61" customFormat="1" ht="20.25" customHeight="1">
      <c r="A20" s="49">
        <v>15</v>
      </c>
      <c r="B20" s="59" t="s">
        <v>50</v>
      </c>
      <c r="C20" s="51">
        <f>'SCRB-Stat-I'!F441</f>
        <v>0</v>
      </c>
      <c r="D20" s="52">
        <f>'SCRB-Stat-I'!P441</f>
        <v>0</v>
      </c>
      <c r="E20" s="52">
        <f>'SCRB-Stat-I'!Z441</f>
        <v>0</v>
      </c>
      <c r="F20" s="51">
        <f>'SCRB-Stat-I'!F442</f>
        <v>0</v>
      </c>
      <c r="G20" s="51">
        <f>'SCRB-Stat-I'!P442</f>
        <v>0</v>
      </c>
      <c r="H20" s="51">
        <f>'SCRB-Stat-I'!Z442</f>
        <v>0</v>
      </c>
      <c r="I20" s="52">
        <f>'SCRB-Stat-I'!F444</f>
        <v>0</v>
      </c>
      <c r="J20" s="52">
        <f>'SCRB-Stat-I'!P444</f>
        <v>0</v>
      </c>
      <c r="K20" s="52">
        <f>'SCRB-Stat-I'!Z444</f>
        <v>0</v>
      </c>
      <c r="L20" s="52">
        <f>'SCRB-Stat-I'!F445</f>
        <v>0</v>
      </c>
      <c r="M20" s="52">
        <f>'SCRB-Stat-I'!P445</f>
        <v>0</v>
      </c>
      <c r="N20" s="52">
        <f>'SCRB-Stat-I'!Z445</f>
        <v>0</v>
      </c>
      <c r="O20" s="52">
        <f>'SCRB-Stat-I'!F446</f>
        <v>0</v>
      </c>
      <c r="P20" s="52">
        <f>'SCRB-Stat-I'!P446</f>
        <v>0</v>
      </c>
      <c r="Q20" s="52">
        <f>'SCRB-Stat-I'!Z446</f>
        <v>0</v>
      </c>
      <c r="R20" s="52">
        <f>O20+L20+I20+II!U20</f>
        <v>0</v>
      </c>
      <c r="S20" s="52">
        <f>P20+M20+J20+II!V20</f>
        <v>0</v>
      </c>
      <c r="T20" s="52">
        <f>Q20+N20+K20+II!W20</f>
        <v>0</v>
      </c>
      <c r="U20" s="60">
        <f>II!C20+II!F20+II!I20+II!L20+II!O20+II!R20+IIc!C20+IIc!F20+IIc!I20+IIc!L20+IIc!O20++IIc!R20+IIc!U20+cII!C20+cII!F20+cII!R20</f>
        <v>0</v>
      </c>
      <c r="V20" s="60">
        <f>II!D20+II!G20+II!J20+II!M20+II!P20+II!S20+IIc!D20+IIc!G20+IIc!J20+IIc!M20+IIc!P20++IIc!S20+IIc!V20+cII!D20+cII!G20+cII!S20</f>
        <v>0</v>
      </c>
      <c r="W20" s="60">
        <f>II!E20+II!H20+II!K20+II!N20+II!Q20+II!T20+IIc!E20+IIc!H20+IIc!K20+IIc!N20+IIc!Q20++IIc!T20+IIc!W20+cII!E20+cII!H20+cII!T20</f>
        <v>0</v>
      </c>
    </row>
    <row r="21" spans="1:23" s="61" customFormat="1" ht="20.25" customHeight="1">
      <c r="A21" s="49">
        <v>16</v>
      </c>
      <c r="B21" s="59" t="s">
        <v>51</v>
      </c>
      <c r="C21" s="51">
        <f>'SCRB-Stat-I'!F471</f>
        <v>0</v>
      </c>
      <c r="D21" s="52">
        <f>'SCRB-Stat-I'!P471</f>
        <v>0</v>
      </c>
      <c r="E21" s="52">
        <f>'SCRB-Stat-I'!Z471</f>
        <v>0</v>
      </c>
      <c r="F21" s="51">
        <f>'SCRB-Stat-I'!F472</f>
        <v>0</v>
      </c>
      <c r="G21" s="51">
        <f>'SCRB-Stat-I'!P472</f>
        <v>0</v>
      </c>
      <c r="H21" s="51">
        <f>'SCRB-Stat-I'!Z472</f>
        <v>0</v>
      </c>
      <c r="I21" s="52">
        <f>'SCRB-Stat-I'!F474</f>
        <v>0</v>
      </c>
      <c r="J21" s="52">
        <f>'SCRB-Stat-I'!P474</f>
        <v>0</v>
      </c>
      <c r="K21" s="52">
        <f>'SCRB-Stat-I'!Z474</f>
        <v>0</v>
      </c>
      <c r="L21" s="52">
        <f>'SCRB-Stat-I'!F475</f>
        <v>0</v>
      </c>
      <c r="M21" s="52">
        <f>'SCRB-Stat-I'!P475</f>
        <v>0</v>
      </c>
      <c r="N21" s="52">
        <f>'SCRB-Stat-I'!Z475</f>
        <v>0</v>
      </c>
      <c r="O21" s="52">
        <f>'SCRB-Stat-I'!F476</f>
        <v>0</v>
      </c>
      <c r="P21" s="52">
        <f>'SCRB-Stat-I'!P476</f>
        <v>0</v>
      </c>
      <c r="Q21" s="52">
        <f>'SCRB-Stat-I'!Z476</f>
        <v>0</v>
      </c>
      <c r="R21" s="52">
        <f>O21+L21+I21+II!U21</f>
        <v>0</v>
      </c>
      <c r="S21" s="52">
        <f>P21+M21+J21+II!V21</f>
        <v>0</v>
      </c>
      <c r="T21" s="52">
        <f>Q21+N21+K21+II!W21</f>
        <v>0</v>
      </c>
      <c r="U21" s="60">
        <f>II!C21+II!F21+II!I21+II!L21+II!O21+II!R21+IIc!C21+IIc!F21+IIc!I21+IIc!L21+IIc!O21++IIc!R21+IIc!U21+cII!C21+cII!F21+cII!R21</f>
        <v>0</v>
      </c>
      <c r="V21" s="60">
        <f>II!D21+II!G21+II!J21+II!M21+II!P21+II!S21+IIc!D21+IIc!G21+IIc!J21+IIc!M21+IIc!P21++IIc!S21+IIc!V21+cII!D21+cII!G21+cII!S21</f>
        <v>0</v>
      </c>
      <c r="W21" s="60">
        <f>II!E21+II!H21+II!K21+II!N21+II!Q21+II!T21+IIc!E21+IIc!H21+IIc!K21+IIc!N21+IIc!Q21++IIc!T21+IIc!W21+cII!E21+cII!H21+cII!T21</f>
        <v>0</v>
      </c>
    </row>
    <row r="22" spans="1:23" s="61" customFormat="1" ht="20.25" customHeight="1">
      <c r="A22" s="49">
        <v>17</v>
      </c>
      <c r="B22" s="59" t="s">
        <v>52</v>
      </c>
      <c r="C22" s="51">
        <f>'SCRB-Stat-I'!F501</f>
        <v>0</v>
      </c>
      <c r="D22" s="52">
        <f>'SCRB-Stat-I'!P501</f>
        <v>0</v>
      </c>
      <c r="E22" s="52">
        <f>'SCRB-Stat-I'!Z501</f>
        <v>0</v>
      </c>
      <c r="F22" s="51">
        <f>'SCRB-Stat-I'!F502</f>
        <v>0</v>
      </c>
      <c r="G22" s="51">
        <f>'SCRB-Stat-I'!P502</f>
        <v>0</v>
      </c>
      <c r="H22" s="51">
        <f>'SCRB-Stat-I'!Z502</f>
        <v>0</v>
      </c>
      <c r="I22" s="52">
        <f>'SCRB-Stat-I'!F504</f>
        <v>0</v>
      </c>
      <c r="J22" s="52">
        <f>'SCRB-Stat-I'!P504</f>
        <v>0</v>
      </c>
      <c r="K22" s="52">
        <f>'SCRB-Stat-I'!Z504</f>
        <v>0</v>
      </c>
      <c r="L22" s="52">
        <f>'SCRB-Stat-I'!F505</f>
        <v>0</v>
      </c>
      <c r="M22" s="52">
        <f>'SCRB-Stat-I'!P505</f>
        <v>0</v>
      </c>
      <c r="N22" s="52">
        <f>'SCRB-Stat-I'!Z505</f>
        <v>0</v>
      </c>
      <c r="O22" s="52">
        <f>'SCRB-Stat-I'!F506</f>
        <v>0</v>
      </c>
      <c r="P22" s="52">
        <f>'SCRB-Stat-I'!P506</f>
        <v>0</v>
      </c>
      <c r="Q22" s="52">
        <f>'SCRB-Stat-I'!Z506</f>
        <v>0</v>
      </c>
      <c r="R22" s="52">
        <f>O22+L22+I22+II!U22</f>
        <v>0</v>
      </c>
      <c r="S22" s="52">
        <f>P22+M22+J22+II!V22</f>
        <v>0</v>
      </c>
      <c r="T22" s="52">
        <f>Q22+N22+K22+II!W22</f>
        <v>0</v>
      </c>
      <c r="U22" s="60">
        <f>II!C22+II!F22+II!I22+II!L22+II!O22+II!R22+IIc!C22+IIc!F22+IIc!I22+IIc!L22+IIc!O22++IIc!R22+IIc!U22+cII!C22+cII!F22+cII!R22</f>
        <v>0</v>
      </c>
      <c r="V22" s="60">
        <f>II!D22+II!G22+II!J22+II!M22+II!P22+II!S22+IIc!D22+IIc!G22+IIc!J22+IIc!M22+IIc!P22++IIc!S22+IIc!V22+cII!D22+cII!G22+cII!S22</f>
        <v>0</v>
      </c>
      <c r="W22" s="60">
        <f>II!E22+II!H22+II!K22+II!N22+II!Q22+II!T22+IIc!E22+IIc!H22+IIc!K22+IIc!N22+IIc!Q22++IIc!T22+IIc!W22+cII!E22+cII!H22+cII!T22</f>
        <v>0</v>
      </c>
    </row>
    <row r="23" spans="1:23" s="61" customFormat="1" ht="20.25" customHeight="1">
      <c r="A23" s="49">
        <v>18</v>
      </c>
      <c r="B23" s="59" t="s">
        <v>53</v>
      </c>
      <c r="C23" s="51">
        <f>'SCRB-Stat-I'!F531</f>
        <v>0</v>
      </c>
      <c r="D23" s="52">
        <f>'SCRB-Stat-I'!P531</f>
        <v>0</v>
      </c>
      <c r="E23" s="52">
        <f>'SCRB-Stat-I'!Z531</f>
        <v>0</v>
      </c>
      <c r="F23" s="51">
        <f>'SCRB-Stat-I'!F532</f>
        <v>0</v>
      </c>
      <c r="G23" s="51">
        <f>'SCRB-Stat-I'!P532</f>
        <v>0</v>
      </c>
      <c r="H23" s="51">
        <f>'SCRB-Stat-I'!Z532</f>
        <v>0</v>
      </c>
      <c r="I23" s="52">
        <f>'SCRB-Stat-I'!F534</f>
        <v>0</v>
      </c>
      <c r="J23" s="52">
        <f>'SCRB-Stat-I'!P534</f>
        <v>0</v>
      </c>
      <c r="K23" s="52">
        <f>'SCRB-Stat-I'!Z534</f>
        <v>0</v>
      </c>
      <c r="L23" s="52">
        <f>'SCRB-Stat-I'!F535</f>
        <v>0</v>
      </c>
      <c r="M23" s="52">
        <f>'SCRB-Stat-I'!P535</f>
        <v>0</v>
      </c>
      <c r="N23" s="52">
        <f>'SCRB-Stat-I'!Z535</f>
        <v>0</v>
      </c>
      <c r="O23" s="52">
        <f>'SCRB-Stat-I'!F536</f>
        <v>0</v>
      </c>
      <c r="P23" s="52">
        <f>'SCRB-Stat-I'!P536</f>
        <v>0</v>
      </c>
      <c r="Q23" s="52">
        <f>'SCRB-Stat-I'!Z536</f>
        <v>0</v>
      </c>
      <c r="R23" s="52">
        <f>O23+L23+I23+II!U23</f>
        <v>0</v>
      </c>
      <c r="S23" s="52">
        <f>P23+M23+J23+II!V23</f>
        <v>0</v>
      </c>
      <c r="T23" s="52">
        <f>Q23+N23+K23+II!W23</f>
        <v>0</v>
      </c>
      <c r="U23" s="60">
        <f>II!C23+II!F23+II!I23+II!L23+II!O23+II!R23+IIc!C23+IIc!F23+IIc!I23+IIc!L23+IIc!O23++IIc!R23+IIc!U23+cII!C23+cII!F23+cII!R23</f>
        <v>0</v>
      </c>
      <c r="V23" s="60">
        <f>II!D23+II!G23+II!J23+II!M23+II!P23+II!S23+IIc!D23+IIc!G23+IIc!J23+IIc!M23+IIc!P23++IIc!S23+IIc!V23+cII!D23+cII!G23+cII!S23</f>
        <v>0</v>
      </c>
      <c r="W23" s="60">
        <f>II!E23+II!H23+II!K23+II!N23+II!Q23+II!T23+IIc!E23+IIc!H23+IIc!K23+IIc!N23+IIc!Q23++IIc!T23+IIc!W23+cII!E23+cII!H23+cII!T23</f>
        <v>0</v>
      </c>
    </row>
    <row r="24" spans="1:23" s="61" customFormat="1" ht="20.25" customHeight="1">
      <c r="A24" s="49">
        <v>19</v>
      </c>
      <c r="B24" s="59" t="s">
        <v>54</v>
      </c>
      <c r="C24" s="51">
        <f>'SCRB-Stat-I'!F561</f>
        <v>0</v>
      </c>
      <c r="D24" s="52">
        <f>'SCRB-Stat-I'!P561</f>
        <v>0</v>
      </c>
      <c r="E24" s="52">
        <f>'SCRB-Stat-I'!Z561</f>
        <v>0</v>
      </c>
      <c r="F24" s="51">
        <f>'SCRB-Stat-I'!F562</f>
        <v>0</v>
      </c>
      <c r="G24" s="51">
        <f>'SCRB-Stat-I'!P562</f>
        <v>0</v>
      </c>
      <c r="H24" s="51">
        <f>'SCRB-Stat-I'!Z562</f>
        <v>0</v>
      </c>
      <c r="I24" s="52">
        <f>'SCRB-Stat-I'!F564</f>
        <v>0</v>
      </c>
      <c r="J24" s="52">
        <f>'SCRB-Stat-I'!P564</f>
        <v>0</v>
      </c>
      <c r="K24" s="52">
        <f>'SCRB-Stat-I'!Z564</f>
        <v>0</v>
      </c>
      <c r="L24" s="52">
        <f>'SCRB-Stat-I'!F565</f>
        <v>0</v>
      </c>
      <c r="M24" s="52">
        <f>'SCRB-Stat-I'!P565</f>
        <v>0</v>
      </c>
      <c r="N24" s="52">
        <f>'SCRB-Stat-I'!Z565</f>
        <v>0</v>
      </c>
      <c r="O24" s="52">
        <f>'SCRB-Stat-I'!F566</f>
        <v>0</v>
      </c>
      <c r="P24" s="52">
        <f>'SCRB-Stat-I'!P566</f>
        <v>0</v>
      </c>
      <c r="Q24" s="52">
        <f>'SCRB-Stat-I'!Z566</f>
        <v>0</v>
      </c>
      <c r="R24" s="52">
        <f>O24+L24+I24+II!U24</f>
        <v>0</v>
      </c>
      <c r="S24" s="52">
        <f>P24+M24+J24+II!V24</f>
        <v>0</v>
      </c>
      <c r="T24" s="52">
        <f>Q24+N24+K24+II!W24</f>
        <v>0</v>
      </c>
      <c r="U24" s="60">
        <f>II!C24+II!F24+II!I24+II!L24+II!O24+II!R24+IIc!C24+IIc!F24+IIc!I24+IIc!L24+IIc!O24++IIc!R24+IIc!U24+cII!C24+cII!F24+cII!R24</f>
        <v>0</v>
      </c>
      <c r="V24" s="60">
        <f>II!D24+II!G24+II!J24+II!M24+II!P24+II!S24+IIc!D24+IIc!G24+IIc!J24+IIc!M24+IIc!P24++IIc!S24+IIc!V24+cII!D24+cII!G24+cII!S24</f>
        <v>0</v>
      </c>
      <c r="W24" s="60">
        <f>II!E24+II!H24+II!K24+II!N24+II!Q24+II!T24+IIc!E24+IIc!H24+IIc!K24+IIc!N24+IIc!Q24++IIc!T24+IIc!W24+cII!E24+cII!H24+cII!T24</f>
        <v>0</v>
      </c>
    </row>
    <row r="25" spans="1:23" s="61" customFormat="1" ht="20.25" customHeight="1">
      <c r="A25" s="49">
        <v>20</v>
      </c>
      <c r="B25" s="59" t="s">
        <v>55</v>
      </c>
      <c r="C25" s="51">
        <f>'SCRB-Stat-I'!F591</f>
        <v>0</v>
      </c>
      <c r="D25" s="52">
        <f>'SCRB-Stat-I'!P591</f>
        <v>0</v>
      </c>
      <c r="E25" s="52">
        <f>'SCRB-Stat-I'!Z591</f>
        <v>0</v>
      </c>
      <c r="F25" s="51">
        <f>'SCRB-Stat-I'!F592</f>
        <v>0</v>
      </c>
      <c r="G25" s="51">
        <f>'SCRB-Stat-I'!P592</f>
        <v>0</v>
      </c>
      <c r="H25" s="51">
        <f>'SCRB-Stat-I'!Z592</f>
        <v>0</v>
      </c>
      <c r="I25" s="52">
        <f>'SCRB-Stat-I'!F594</f>
        <v>0</v>
      </c>
      <c r="J25" s="52">
        <f>'SCRB-Stat-I'!P594</f>
        <v>0</v>
      </c>
      <c r="K25" s="52">
        <f>'SCRB-Stat-I'!Z594</f>
        <v>0</v>
      </c>
      <c r="L25" s="52">
        <f>'SCRB-Stat-I'!F595</f>
        <v>0</v>
      </c>
      <c r="M25" s="52">
        <f>'SCRB-Stat-I'!P595</f>
        <v>0</v>
      </c>
      <c r="N25" s="52">
        <f>'SCRB-Stat-I'!Z595</f>
        <v>0</v>
      </c>
      <c r="O25" s="52">
        <f>'SCRB-Stat-I'!F596</f>
        <v>0</v>
      </c>
      <c r="P25" s="52">
        <f>'SCRB-Stat-I'!P596</f>
        <v>0</v>
      </c>
      <c r="Q25" s="52">
        <f>'SCRB-Stat-I'!Z596</f>
        <v>0</v>
      </c>
      <c r="R25" s="52">
        <f>O25+L25+I25+II!U25</f>
        <v>0</v>
      </c>
      <c r="S25" s="52">
        <f>P25+M25+J25+II!V25</f>
        <v>0</v>
      </c>
      <c r="T25" s="52">
        <f>Q25+N25+K25+II!W25</f>
        <v>0</v>
      </c>
      <c r="U25" s="60">
        <f>II!C25+II!F25+II!I25+II!L25+II!O25+II!R25+IIc!C25+IIc!F25+IIc!I25+IIc!L25+IIc!O25++IIc!R25+IIc!U25+cII!C25+cII!F25+cII!R25</f>
        <v>0</v>
      </c>
      <c r="V25" s="60">
        <f>II!D25+II!G25+II!J25+II!M25+II!P25+II!S25+IIc!D25+IIc!G25+IIc!J25+IIc!M25+IIc!P25++IIc!S25+IIc!V25+cII!D25+cII!G25+cII!S25</f>
        <v>0</v>
      </c>
      <c r="W25" s="60">
        <f>II!E25+II!H25+II!K25+II!N25+II!Q25+II!T25+IIc!E25+IIc!H25+IIc!K25+IIc!N25+IIc!Q25++IIc!T25+IIc!W25+cII!E25+cII!H25+cII!T25</f>
        <v>0</v>
      </c>
    </row>
    <row r="26" spans="1:23" s="63" customFormat="1" ht="20.25" customHeight="1">
      <c r="A26" s="62"/>
      <c r="B26" s="54" t="s">
        <v>56</v>
      </c>
      <c r="C26" s="329">
        <f t="shared" ref="C26:W26" si="5">SUM(C6:C25)</f>
        <v>0</v>
      </c>
      <c r="D26" s="329">
        <f t="shared" si="5"/>
        <v>0</v>
      </c>
      <c r="E26" s="329">
        <f t="shared" si="5"/>
        <v>0</v>
      </c>
      <c r="F26" s="329">
        <f t="shared" si="5"/>
        <v>0</v>
      </c>
      <c r="G26" s="329">
        <f t="shared" si="5"/>
        <v>0</v>
      </c>
      <c r="H26" s="329">
        <f t="shared" si="5"/>
        <v>0</v>
      </c>
      <c r="I26" s="329">
        <f t="shared" si="5"/>
        <v>0</v>
      </c>
      <c r="J26" s="329">
        <f t="shared" si="5"/>
        <v>0</v>
      </c>
      <c r="K26" s="329">
        <f t="shared" si="5"/>
        <v>0</v>
      </c>
      <c r="L26" s="329">
        <f t="shared" si="5"/>
        <v>0</v>
      </c>
      <c r="M26" s="329">
        <f t="shared" si="5"/>
        <v>0</v>
      </c>
      <c r="N26" s="329">
        <f t="shared" si="5"/>
        <v>0</v>
      </c>
      <c r="O26" s="329">
        <f t="shared" si="5"/>
        <v>0</v>
      </c>
      <c r="P26" s="329">
        <f t="shared" si="5"/>
        <v>0</v>
      </c>
      <c r="Q26" s="329">
        <f t="shared" si="5"/>
        <v>0</v>
      </c>
      <c r="R26" s="329">
        <f t="shared" si="5"/>
        <v>0</v>
      </c>
      <c r="S26" s="329">
        <f t="shared" si="5"/>
        <v>0</v>
      </c>
      <c r="T26" s="329">
        <f t="shared" si="5"/>
        <v>0</v>
      </c>
      <c r="U26" s="60">
        <f t="shared" si="5"/>
        <v>0</v>
      </c>
      <c r="V26" s="60">
        <f t="shared" si="5"/>
        <v>0</v>
      </c>
      <c r="W26" s="60">
        <f t="shared" si="5"/>
        <v>0</v>
      </c>
    </row>
  </sheetData>
  <mergeCells count="12">
    <mergeCell ref="U3:W3"/>
    <mergeCell ref="A1:U1"/>
    <mergeCell ref="V1:W1"/>
    <mergeCell ref="A2:W2"/>
    <mergeCell ref="A3:A5"/>
    <mergeCell ref="B3:B5"/>
    <mergeCell ref="C3:E3"/>
    <mergeCell ref="F3:H3"/>
    <mergeCell ref="I3:K3"/>
    <mergeCell ref="L3:N3"/>
    <mergeCell ref="R3:T3"/>
    <mergeCell ref="O3:Q3"/>
  </mergeCells>
  <pageMargins left="1.53541666666667" right="0.39374999999999999" top="0.51180555555555496" bottom="0.51180555555555496" header="0.51180555555555496" footer="0.51180555555555496"/>
  <pageSetup paperSize="9"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>
    <tabColor rgb="FF09FF78"/>
  </sheetPr>
  <dimension ref="A1:W26"/>
  <sheetViews>
    <sheetView showGridLines="0" topLeftCell="D1" workbookViewId="0">
      <selection activeCell="X2" sqref="X2"/>
    </sheetView>
  </sheetViews>
  <sheetFormatPr baseColWidth="10" defaultColWidth="8.83203125" defaultRowHeight="14" x14ac:dyDescent="0"/>
  <cols>
    <col min="1" max="1" width="8.83203125" style="1"/>
    <col min="2" max="2" width="13.6640625" style="1" bestFit="1" customWidth="1"/>
    <col min="3" max="16384" width="8.83203125" style="1"/>
  </cols>
  <sheetData>
    <row r="1" spans="1:23" ht="21" customHeight="1">
      <c r="A1" s="618" t="s">
        <v>67</v>
      </c>
      <c r="B1" s="618"/>
      <c r="C1" s="618"/>
      <c r="D1" s="618"/>
      <c r="E1" s="618"/>
      <c r="F1" s="618"/>
      <c r="G1" s="618"/>
      <c r="H1" s="618"/>
      <c r="I1" s="618"/>
      <c r="J1" s="618"/>
      <c r="K1" s="618"/>
      <c r="L1" s="618"/>
      <c r="M1" s="618"/>
      <c r="N1" s="618"/>
      <c r="O1" s="618"/>
      <c r="P1" s="618"/>
      <c r="Q1" s="618"/>
      <c r="R1" s="618"/>
      <c r="S1" s="618"/>
      <c r="T1" s="618"/>
      <c r="U1" s="619" t="s">
        <v>68</v>
      </c>
      <c r="V1" s="619"/>
      <c r="W1" s="619"/>
    </row>
    <row r="2" spans="1:23" ht="20.25" customHeight="1">
      <c r="A2" s="607" t="str">
        <f>UPPER("Comparative Statement of Crime 
for "&amp;C4&amp;"-"&amp;C5&amp;", "&amp;D4&amp;"-"&amp;D5&amp;" and "&amp;E4&amp;"-"&amp;E5)</f>
        <v>COMPARATIVE STATEMENT OF CRIME _x000D_FOR -, - AND -</v>
      </c>
      <c r="B2" s="607"/>
      <c r="C2" s="607"/>
      <c r="D2" s="607"/>
      <c r="E2" s="607"/>
      <c r="F2" s="607"/>
      <c r="G2" s="607"/>
      <c r="H2" s="607"/>
      <c r="I2" s="607"/>
      <c r="J2" s="607"/>
      <c r="K2" s="607"/>
      <c r="L2" s="607"/>
      <c r="M2" s="607"/>
      <c r="N2" s="607"/>
      <c r="O2" s="607"/>
      <c r="P2" s="607"/>
      <c r="Q2" s="607"/>
      <c r="R2" s="607"/>
      <c r="S2" s="607"/>
      <c r="T2" s="607"/>
      <c r="U2" s="607"/>
      <c r="V2" s="607"/>
      <c r="W2" s="607"/>
    </row>
    <row r="3" spans="1:23" s="65" customFormat="1" ht="21" customHeight="1">
      <c r="A3" s="604" t="s">
        <v>30</v>
      </c>
      <c r="B3" s="620" t="s">
        <v>31</v>
      </c>
      <c r="C3" s="617" t="s">
        <v>69</v>
      </c>
      <c r="D3" s="617"/>
      <c r="E3" s="617"/>
      <c r="F3" s="617" t="s">
        <v>70</v>
      </c>
      <c r="G3" s="617"/>
      <c r="H3" s="617"/>
      <c r="I3" s="617" t="s">
        <v>71</v>
      </c>
      <c r="J3" s="617"/>
      <c r="K3" s="617"/>
      <c r="L3" s="617" t="s">
        <v>72</v>
      </c>
      <c r="M3" s="617"/>
      <c r="N3" s="617"/>
      <c r="O3" s="617" t="s">
        <v>73</v>
      </c>
      <c r="P3" s="617"/>
      <c r="Q3" s="617"/>
      <c r="R3" s="617" t="s">
        <v>74</v>
      </c>
      <c r="S3" s="617"/>
      <c r="T3" s="617"/>
      <c r="U3" s="617" t="s">
        <v>75</v>
      </c>
      <c r="V3" s="617"/>
      <c r="W3" s="617"/>
    </row>
    <row r="4" spans="1:23" s="68" customFormat="1" ht="13.5" customHeight="1">
      <c r="A4" s="604"/>
      <c r="B4" s="620"/>
      <c r="C4" s="66" t="str">
        <f>I!C3</f>
        <v/>
      </c>
      <c r="D4" s="66" t="str">
        <f>I!D3</f>
        <v/>
      </c>
      <c r="E4" s="66" t="str">
        <f>I!E3</f>
        <v/>
      </c>
      <c r="F4" s="67" t="str">
        <f t="shared" ref="F4:O5" si="0">C4</f>
        <v/>
      </c>
      <c r="G4" s="67" t="str">
        <f t="shared" si="0"/>
        <v/>
      </c>
      <c r="H4" s="67" t="str">
        <f t="shared" si="0"/>
        <v/>
      </c>
      <c r="I4" s="67" t="str">
        <f t="shared" si="0"/>
        <v/>
      </c>
      <c r="J4" s="67" t="str">
        <f t="shared" si="0"/>
        <v/>
      </c>
      <c r="K4" s="67" t="str">
        <f t="shared" si="0"/>
        <v/>
      </c>
      <c r="L4" s="67" t="str">
        <f t="shared" si="0"/>
        <v/>
      </c>
      <c r="M4" s="67" t="str">
        <f t="shared" si="0"/>
        <v/>
      </c>
      <c r="N4" s="67" t="str">
        <f t="shared" si="0"/>
        <v/>
      </c>
      <c r="O4" s="67" t="str">
        <f t="shared" si="0"/>
        <v/>
      </c>
      <c r="P4" s="67" t="str">
        <f t="shared" ref="P4:W5" si="1">M4</f>
        <v/>
      </c>
      <c r="Q4" s="67" t="str">
        <f t="shared" si="1"/>
        <v/>
      </c>
      <c r="R4" s="67" t="str">
        <f t="shared" si="1"/>
        <v/>
      </c>
      <c r="S4" s="67" t="str">
        <f t="shared" si="1"/>
        <v/>
      </c>
      <c r="T4" s="67" t="str">
        <f t="shared" si="1"/>
        <v/>
      </c>
      <c r="U4" s="67" t="str">
        <f t="shared" si="1"/>
        <v/>
      </c>
      <c r="V4" s="67" t="str">
        <f t="shared" si="1"/>
        <v/>
      </c>
      <c r="W4" s="67" t="str">
        <f t="shared" si="1"/>
        <v/>
      </c>
    </row>
    <row r="5" spans="1:23" ht="13.5" customHeight="1">
      <c r="A5" s="604"/>
      <c r="B5" s="620"/>
      <c r="C5" s="69" t="str">
        <f>I!C4</f>
        <v/>
      </c>
      <c r="D5" s="69" t="str">
        <f>I!D4</f>
        <v/>
      </c>
      <c r="E5" s="69" t="str">
        <f>I!E4</f>
        <v/>
      </c>
      <c r="F5" s="70" t="str">
        <f t="shared" si="0"/>
        <v/>
      </c>
      <c r="G5" s="70" t="str">
        <f t="shared" si="0"/>
        <v/>
      </c>
      <c r="H5" s="70" t="str">
        <f t="shared" si="0"/>
        <v/>
      </c>
      <c r="I5" s="70" t="str">
        <f t="shared" si="0"/>
        <v/>
      </c>
      <c r="J5" s="70" t="str">
        <f t="shared" si="0"/>
        <v/>
      </c>
      <c r="K5" s="70" t="str">
        <f t="shared" si="0"/>
        <v/>
      </c>
      <c r="L5" s="70" t="str">
        <f t="shared" si="0"/>
        <v/>
      </c>
      <c r="M5" s="70" t="str">
        <f t="shared" si="0"/>
        <v/>
      </c>
      <c r="N5" s="70" t="str">
        <f t="shared" si="0"/>
        <v/>
      </c>
      <c r="O5" s="70" t="str">
        <f t="shared" si="0"/>
        <v/>
      </c>
      <c r="P5" s="70" t="str">
        <f t="shared" si="1"/>
        <v/>
      </c>
      <c r="Q5" s="70" t="str">
        <f t="shared" si="1"/>
        <v/>
      </c>
      <c r="R5" s="70" t="str">
        <f t="shared" si="1"/>
        <v/>
      </c>
      <c r="S5" s="70" t="str">
        <f t="shared" si="1"/>
        <v/>
      </c>
      <c r="T5" s="70" t="str">
        <f t="shared" si="1"/>
        <v/>
      </c>
      <c r="U5" s="70" t="str">
        <f t="shared" si="1"/>
        <v/>
      </c>
      <c r="V5" s="70" t="str">
        <f t="shared" si="1"/>
        <v/>
      </c>
      <c r="W5" s="70" t="str">
        <f t="shared" si="1"/>
        <v/>
      </c>
    </row>
    <row r="6" spans="1:23" ht="21.75" customHeight="1">
      <c r="A6" s="2">
        <v>1</v>
      </c>
      <c r="B6" s="71" t="s">
        <v>36</v>
      </c>
      <c r="C6" s="72">
        <f>'SCRB-Stat-IIA'!D6</f>
        <v>0</v>
      </c>
      <c r="D6" s="72">
        <f>'SCRB-Stat-IIA'!E6</f>
        <v>0</v>
      </c>
      <c r="E6" s="72">
        <f>'SCRB-Stat-IIA'!F6</f>
        <v>0</v>
      </c>
      <c r="F6" s="33">
        <f>'SCRB-Stat-IIA'!D7</f>
        <v>0</v>
      </c>
      <c r="G6" s="33">
        <f>'SCRB-Stat-IIA'!E7</f>
        <v>0</v>
      </c>
      <c r="H6" s="33">
        <f>'SCRB-Stat-IIA'!F7</f>
        <v>0</v>
      </c>
      <c r="I6" s="33">
        <f>'SCRB-Stat-IIA'!D8</f>
        <v>0</v>
      </c>
      <c r="J6" s="33">
        <f>'SCRB-Stat-IIA'!E8</f>
        <v>0</v>
      </c>
      <c r="K6" s="33">
        <f>'SCRB-Stat-IIA'!F8</f>
        <v>0</v>
      </c>
      <c r="L6" s="33">
        <f>'SCRB-Stat-IIA'!D9</f>
        <v>0</v>
      </c>
      <c r="M6" s="33">
        <f>'SCRB-Stat-IIA'!E9</f>
        <v>0</v>
      </c>
      <c r="N6" s="33">
        <f>'SCRB-Stat-IIA'!F9</f>
        <v>0</v>
      </c>
      <c r="O6" s="33">
        <f>'SCRB-Stat-IIA'!D10</f>
        <v>0</v>
      </c>
      <c r="P6" s="33">
        <f>'SCRB-Stat-IIA'!E10</f>
        <v>0</v>
      </c>
      <c r="Q6" s="33">
        <f>'SCRB-Stat-IIA'!F10</f>
        <v>0</v>
      </c>
      <c r="R6" s="33">
        <f>'SCRB-Stat-IIA'!D11</f>
        <v>0</v>
      </c>
      <c r="S6" s="33">
        <f>'SCRB-Stat-IIA'!E11</f>
        <v>0</v>
      </c>
      <c r="T6" s="33">
        <f>'SCRB-Stat-IIA'!F11</f>
        <v>0</v>
      </c>
      <c r="U6" s="33">
        <f>'SCRB-Stat-IIA'!D12</f>
        <v>0</v>
      </c>
      <c r="V6" s="33">
        <f>'SCRB-Stat-IIA'!E12</f>
        <v>0</v>
      </c>
      <c r="W6" s="33">
        <f>'SCRB-Stat-IIA'!F12</f>
        <v>0</v>
      </c>
    </row>
    <row r="7" spans="1:23" ht="21.75" customHeight="1">
      <c r="A7" s="2">
        <v>2</v>
      </c>
      <c r="B7" s="71" t="s">
        <v>37</v>
      </c>
      <c r="C7" s="72">
        <f>'SCRB-Stat-IIA'!D20</f>
        <v>0</v>
      </c>
      <c r="D7" s="72">
        <f>'SCRB-Stat-IIA'!E20</f>
        <v>0</v>
      </c>
      <c r="E7" s="72">
        <f>'SCRB-Stat-IIA'!F20</f>
        <v>0</v>
      </c>
      <c r="F7" s="72">
        <f>'SCRB-Stat-IIA'!D21</f>
        <v>0</v>
      </c>
      <c r="G7" s="72">
        <f>'SCRB-Stat-IIA'!E21</f>
        <v>0</v>
      </c>
      <c r="H7" s="72">
        <f>'SCRB-Stat-IIA'!F21</f>
        <v>0</v>
      </c>
      <c r="I7" s="72">
        <f>'SCRB-Stat-IIA'!D22</f>
        <v>0</v>
      </c>
      <c r="J7" s="72">
        <f>'SCRB-Stat-IIA'!E22</f>
        <v>0</v>
      </c>
      <c r="K7" s="72">
        <f>'SCRB-Stat-IIA'!F22</f>
        <v>0</v>
      </c>
      <c r="L7" s="72">
        <f>'SCRB-Stat-IIA'!D23</f>
        <v>0</v>
      </c>
      <c r="M7" s="72">
        <f>'SCRB-Stat-IIA'!E23</f>
        <v>0</v>
      </c>
      <c r="N7" s="72">
        <f>'SCRB-Stat-IIA'!F23</f>
        <v>0</v>
      </c>
      <c r="O7" s="72">
        <f>'SCRB-Stat-IIA'!D24</f>
        <v>0</v>
      </c>
      <c r="P7" s="72">
        <f>'SCRB-Stat-IIA'!E24</f>
        <v>0</v>
      </c>
      <c r="Q7" s="72">
        <f>'SCRB-Stat-IIA'!F24</f>
        <v>0</v>
      </c>
      <c r="R7" s="72">
        <f>'SCRB-Stat-IIA'!D25</f>
        <v>0</v>
      </c>
      <c r="S7" s="72">
        <f>'SCRB-Stat-IIA'!E25</f>
        <v>0</v>
      </c>
      <c r="T7" s="72">
        <f>'SCRB-Stat-IIA'!F25</f>
        <v>0</v>
      </c>
      <c r="U7" s="72">
        <f>'SCRB-Stat-IIA'!D26</f>
        <v>0</v>
      </c>
      <c r="V7" s="72">
        <f>'SCRB-Stat-IIA'!E26</f>
        <v>0</v>
      </c>
      <c r="W7" s="72">
        <f>'SCRB-Stat-IIA'!F26</f>
        <v>0</v>
      </c>
    </row>
    <row r="8" spans="1:23" ht="21.75" customHeight="1">
      <c r="A8" s="2">
        <v>3</v>
      </c>
      <c r="B8" s="71" t="s">
        <v>38</v>
      </c>
      <c r="C8" s="72">
        <f>'SCRB-Stat-IIA'!D34</f>
        <v>0</v>
      </c>
      <c r="D8" s="72">
        <f>'SCRB-Stat-IIA'!E34</f>
        <v>0</v>
      </c>
      <c r="E8" s="72">
        <f>'SCRB-Stat-IIA'!F34</f>
        <v>0</v>
      </c>
      <c r="F8" s="72">
        <f>'SCRB-Stat-IIA'!D35</f>
        <v>0</v>
      </c>
      <c r="G8" s="72">
        <f>'SCRB-Stat-IIA'!E35</f>
        <v>0</v>
      </c>
      <c r="H8" s="72">
        <f>'SCRB-Stat-IIA'!F35</f>
        <v>0</v>
      </c>
      <c r="I8" s="72">
        <f>'SCRB-Stat-IIA'!D36</f>
        <v>0</v>
      </c>
      <c r="J8" s="72">
        <f>'SCRB-Stat-IIA'!E36</f>
        <v>0</v>
      </c>
      <c r="K8" s="72">
        <f>'SCRB-Stat-IIA'!F36</f>
        <v>0</v>
      </c>
      <c r="L8" s="72">
        <f>'SCRB-Stat-IIA'!D37</f>
        <v>0</v>
      </c>
      <c r="M8" s="72">
        <f>'SCRB-Stat-IIA'!E37</f>
        <v>0</v>
      </c>
      <c r="N8" s="72">
        <f>'SCRB-Stat-IIA'!F37</f>
        <v>0</v>
      </c>
      <c r="O8" s="72">
        <f>'SCRB-Stat-IIA'!D38</f>
        <v>0</v>
      </c>
      <c r="P8" s="72">
        <f>'SCRB-Stat-IIA'!E38</f>
        <v>0</v>
      </c>
      <c r="Q8" s="72">
        <f>'SCRB-Stat-IIA'!F38</f>
        <v>0</v>
      </c>
      <c r="R8" s="72">
        <f>'SCRB-Stat-IIA'!D39</f>
        <v>0</v>
      </c>
      <c r="S8" s="72">
        <f>'SCRB-Stat-IIA'!E39</f>
        <v>0</v>
      </c>
      <c r="T8" s="72">
        <f>'SCRB-Stat-IIA'!F39</f>
        <v>0</v>
      </c>
      <c r="U8" s="72">
        <f>'SCRB-Stat-IIA'!D40</f>
        <v>0</v>
      </c>
      <c r="V8" s="72">
        <f>'SCRB-Stat-IIA'!E40</f>
        <v>0</v>
      </c>
      <c r="W8" s="72">
        <f>'SCRB-Stat-IIA'!F40</f>
        <v>0</v>
      </c>
    </row>
    <row r="9" spans="1:23" ht="21.75" customHeight="1">
      <c r="A9" s="2">
        <v>4</v>
      </c>
      <c r="B9" s="71" t="s">
        <v>39</v>
      </c>
      <c r="C9" s="72">
        <f>'SCRB-Stat-IIA'!D48</f>
        <v>0</v>
      </c>
      <c r="D9" s="72">
        <f>'SCRB-Stat-IIA'!E48</f>
        <v>0</v>
      </c>
      <c r="E9" s="72">
        <f>'SCRB-Stat-IIA'!F48</f>
        <v>0</v>
      </c>
      <c r="F9" s="72">
        <f>'SCRB-Stat-IIA'!D49</f>
        <v>0</v>
      </c>
      <c r="G9" s="72">
        <f>'SCRB-Stat-IIA'!E49</f>
        <v>0</v>
      </c>
      <c r="H9" s="72">
        <f>'SCRB-Stat-IIA'!F49</f>
        <v>0</v>
      </c>
      <c r="I9" s="72">
        <f>'SCRB-Stat-IIA'!D50</f>
        <v>0</v>
      </c>
      <c r="J9" s="72">
        <f>'SCRB-Stat-IIA'!E50</f>
        <v>0</v>
      </c>
      <c r="K9" s="72">
        <f>'SCRB-Stat-IIA'!F50</f>
        <v>0</v>
      </c>
      <c r="L9" s="72">
        <f>'SCRB-Stat-IIA'!D51</f>
        <v>0</v>
      </c>
      <c r="M9" s="72">
        <f>'SCRB-Stat-IIA'!E51</f>
        <v>0</v>
      </c>
      <c r="N9" s="72">
        <f>'SCRB-Stat-IIA'!F51</f>
        <v>0</v>
      </c>
      <c r="O9" s="72">
        <f>'SCRB-Stat-IIA'!D52</f>
        <v>0</v>
      </c>
      <c r="P9" s="72">
        <f>'SCRB-Stat-IIA'!E52</f>
        <v>0</v>
      </c>
      <c r="Q9" s="72">
        <f>'SCRB-Stat-IIA'!F52</f>
        <v>0</v>
      </c>
      <c r="R9" s="72">
        <f>'SCRB-Stat-IIA'!D53</f>
        <v>0</v>
      </c>
      <c r="S9" s="72">
        <f>'SCRB-Stat-IIA'!E53</f>
        <v>0</v>
      </c>
      <c r="T9" s="72">
        <f>'SCRB-Stat-IIA'!F53</f>
        <v>0</v>
      </c>
      <c r="U9" s="72">
        <f>'SCRB-Stat-IIA'!D54</f>
        <v>0</v>
      </c>
      <c r="V9" s="72">
        <f>'SCRB-Stat-IIA'!E54</f>
        <v>0</v>
      </c>
      <c r="W9" s="72">
        <f>'SCRB-Stat-IIA'!F54</f>
        <v>0</v>
      </c>
    </row>
    <row r="10" spans="1:23" ht="21.75" customHeight="1">
      <c r="A10" s="2">
        <v>5</v>
      </c>
      <c r="B10" s="71" t="s">
        <v>40</v>
      </c>
      <c r="C10" s="72">
        <f>'SCRB-Stat-IIA'!D62</f>
        <v>0</v>
      </c>
      <c r="D10" s="72">
        <f>'SCRB-Stat-IIA'!E62</f>
        <v>0</v>
      </c>
      <c r="E10" s="72">
        <f>'SCRB-Stat-IIA'!F62</f>
        <v>0</v>
      </c>
      <c r="F10" s="72">
        <f>'SCRB-Stat-IIA'!D63</f>
        <v>0</v>
      </c>
      <c r="G10" s="72">
        <f>'SCRB-Stat-IIA'!E63</f>
        <v>0</v>
      </c>
      <c r="H10" s="72">
        <f>'SCRB-Stat-IIA'!F63</f>
        <v>0</v>
      </c>
      <c r="I10" s="72">
        <f>'SCRB-Stat-IIA'!D64</f>
        <v>0</v>
      </c>
      <c r="J10" s="72">
        <f>'SCRB-Stat-IIA'!E64</f>
        <v>0</v>
      </c>
      <c r="K10" s="72">
        <f>'SCRB-Stat-IIA'!F64</f>
        <v>0</v>
      </c>
      <c r="L10" s="72">
        <f>'SCRB-Stat-IIA'!D65</f>
        <v>0</v>
      </c>
      <c r="M10" s="72">
        <f>'SCRB-Stat-IIA'!E65</f>
        <v>0</v>
      </c>
      <c r="N10" s="72">
        <f>'SCRB-Stat-IIA'!F65</f>
        <v>0</v>
      </c>
      <c r="O10" s="72">
        <f>'SCRB-Stat-IIA'!D66</f>
        <v>0</v>
      </c>
      <c r="P10" s="72">
        <f>'SCRB-Stat-IIA'!E66</f>
        <v>0</v>
      </c>
      <c r="Q10" s="72">
        <f>'SCRB-Stat-IIA'!F66</f>
        <v>0</v>
      </c>
      <c r="R10" s="72">
        <f>'SCRB-Stat-IIA'!D67</f>
        <v>0</v>
      </c>
      <c r="S10" s="72">
        <f>'SCRB-Stat-IIA'!E67</f>
        <v>0</v>
      </c>
      <c r="T10" s="72">
        <f>'SCRB-Stat-IIA'!F67</f>
        <v>0</v>
      </c>
      <c r="U10" s="72">
        <f>'SCRB-Stat-IIA'!D68</f>
        <v>0</v>
      </c>
      <c r="V10" s="72">
        <f>'SCRB-Stat-IIA'!E68</f>
        <v>0</v>
      </c>
      <c r="W10" s="72">
        <f>'SCRB-Stat-IIA'!F68</f>
        <v>0</v>
      </c>
    </row>
    <row r="11" spans="1:23" ht="21.75" customHeight="1">
      <c r="A11" s="2">
        <v>6</v>
      </c>
      <c r="B11" s="71" t="s">
        <v>41</v>
      </c>
      <c r="C11" s="72">
        <f>'SCRB-Stat-IIA'!D76</f>
        <v>0</v>
      </c>
      <c r="D11" s="72">
        <f>'SCRB-Stat-IIA'!E76</f>
        <v>0</v>
      </c>
      <c r="E11" s="72">
        <f>'SCRB-Stat-IIA'!F76</f>
        <v>0</v>
      </c>
      <c r="F11" s="72">
        <f>'SCRB-Stat-IIA'!D77</f>
        <v>0</v>
      </c>
      <c r="G11" s="72">
        <f>'SCRB-Stat-IIA'!E77</f>
        <v>0</v>
      </c>
      <c r="H11" s="72">
        <f>'SCRB-Stat-IIA'!F77</f>
        <v>0</v>
      </c>
      <c r="I11" s="72">
        <f>'SCRB-Stat-IIA'!D78</f>
        <v>0</v>
      </c>
      <c r="J11" s="72">
        <f>'SCRB-Stat-IIA'!E78</f>
        <v>0</v>
      </c>
      <c r="K11" s="72">
        <f>'SCRB-Stat-IIA'!F78</f>
        <v>0</v>
      </c>
      <c r="L11" s="72">
        <f>'SCRB-Stat-IIA'!D79</f>
        <v>0</v>
      </c>
      <c r="M11" s="72">
        <f>'SCRB-Stat-IIA'!E79</f>
        <v>0</v>
      </c>
      <c r="N11" s="72">
        <f>'SCRB-Stat-IIA'!F79</f>
        <v>0</v>
      </c>
      <c r="O11" s="72">
        <f>'SCRB-Stat-IIA'!D80</f>
        <v>0</v>
      </c>
      <c r="P11" s="72">
        <f>'SCRB-Stat-IIA'!E80</f>
        <v>0</v>
      </c>
      <c r="Q11" s="72">
        <f>'SCRB-Stat-IIA'!F80</f>
        <v>0</v>
      </c>
      <c r="R11" s="72">
        <f>'SCRB-Stat-IIA'!D81</f>
        <v>0</v>
      </c>
      <c r="S11" s="72">
        <f>'SCRB-Stat-IIA'!E81</f>
        <v>0</v>
      </c>
      <c r="T11" s="72">
        <f>'SCRB-Stat-IIA'!F81</f>
        <v>0</v>
      </c>
      <c r="U11" s="72">
        <f>'SCRB-Stat-IIA'!D82</f>
        <v>0</v>
      </c>
      <c r="V11" s="72">
        <f>'SCRB-Stat-IIA'!E82</f>
        <v>0</v>
      </c>
      <c r="W11" s="72">
        <f>'SCRB-Stat-IIA'!F82</f>
        <v>0</v>
      </c>
    </row>
    <row r="12" spans="1:23" ht="21.75" customHeight="1">
      <c r="A12" s="2">
        <v>7</v>
      </c>
      <c r="B12" s="71" t="s">
        <v>42</v>
      </c>
      <c r="C12" s="72">
        <f>'SCRB-Stat-IIA'!D90</f>
        <v>0</v>
      </c>
      <c r="D12" s="72">
        <f>'SCRB-Stat-IIA'!E90</f>
        <v>0</v>
      </c>
      <c r="E12" s="72">
        <f>'SCRB-Stat-IIA'!F90</f>
        <v>0</v>
      </c>
      <c r="F12" s="72">
        <f>'SCRB-Stat-IIA'!D91</f>
        <v>0</v>
      </c>
      <c r="G12" s="72">
        <f>'SCRB-Stat-IIA'!E91</f>
        <v>0</v>
      </c>
      <c r="H12" s="72">
        <f>'SCRB-Stat-IIA'!F91</f>
        <v>0</v>
      </c>
      <c r="I12" s="72">
        <f>'SCRB-Stat-IIA'!D92</f>
        <v>0</v>
      </c>
      <c r="J12" s="72">
        <f>'SCRB-Stat-IIA'!E92</f>
        <v>0</v>
      </c>
      <c r="K12" s="72">
        <f>'SCRB-Stat-IIA'!F92</f>
        <v>0</v>
      </c>
      <c r="L12" s="72">
        <f>'SCRB-Stat-IIA'!D93</f>
        <v>0</v>
      </c>
      <c r="M12" s="72">
        <f>'SCRB-Stat-IIA'!E93</f>
        <v>0</v>
      </c>
      <c r="N12" s="72">
        <f>'SCRB-Stat-IIA'!F93</f>
        <v>0</v>
      </c>
      <c r="O12" s="72">
        <f>'SCRB-Stat-IIA'!D94</f>
        <v>0</v>
      </c>
      <c r="P12" s="72">
        <f>'SCRB-Stat-IIA'!E94</f>
        <v>0</v>
      </c>
      <c r="Q12" s="72">
        <f>'SCRB-Stat-IIA'!F94</f>
        <v>0</v>
      </c>
      <c r="R12" s="72">
        <f>'SCRB-Stat-IIA'!D95</f>
        <v>0</v>
      </c>
      <c r="S12" s="72">
        <f>'SCRB-Stat-IIA'!E95</f>
        <v>0</v>
      </c>
      <c r="T12" s="72">
        <f>'SCRB-Stat-IIA'!F95</f>
        <v>0</v>
      </c>
      <c r="U12" s="72">
        <f>'SCRB-Stat-IIA'!D96</f>
        <v>0</v>
      </c>
      <c r="V12" s="72">
        <f>'SCRB-Stat-IIA'!E96</f>
        <v>0</v>
      </c>
      <c r="W12" s="72">
        <f>'SCRB-Stat-IIA'!F96</f>
        <v>0</v>
      </c>
    </row>
    <row r="13" spans="1:23" ht="21.75" customHeight="1">
      <c r="A13" s="2">
        <v>8</v>
      </c>
      <c r="B13" s="71" t="s">
        <v>43</v>
      </c>
      <c r="C13" s="72">
        <f>'SCRB-Stat-IIA'!D104</f>
        <v>0</v>
      </c>
      <c r="D13" s="72">
        <f>'SCRB-Stat-IIA'!E104</f>
        <v>0</v>
      </c>
      <c r="E13" s="72">
        <f>'SCRB-Stat-IIA'!F104</f>
        <v>0</v>
      </c>
      <c r="F13" s="72">
        <f>'SCRB-Stat-IIA'!D105</f>
        <v>0</v>
      </c>
      <c r="G13" s="72">
        <f>'SCRB-Stat-IIA'!E105</f>
        <v>0</v>
      </c>
      <c r="H13" s="72">
        <f>'SCRB-Stat-IIA'!F105</f>
        <v>0</v>
      </c>
      <c r="I13" s="72">
        <f>'SCRB-Stat-IIA'!D106</f>
        <v>0</v>
      </c>
      <c r="J13" s="72">
        <f>'SCRB-Stat-IIA'!E106</f>
        <v>0</v>
      </c>
      <c r="K13" s="72">
        <f>'SCRB-Stat-IIA'!F106</f>
        <v>0</v>
      </c>
      <c r="L13" s="72">
        <f>'SCRB-Stat-IIA'!D107</f>
        <v>0</v>
      </c>
      <c r="M13" s="72">
        <f>'SCRB-Stat-IIA'!E107</f>
        <v>0</v>
      </c>
      <c r="N13" s="72">
        <f>'SCRB-Stat-IIA'!F107</f>
        <v>0</v>
      </c>
      <c r="O13" s="72">
        <f>'SCRB-Stat-IIA'!D108</f>
        <v>0</v>
      </c>
      <c r="P13" s="72">
        <f>'SCRB-Stat-IIA'!E108</f>
        <v>0</v>
      </c>
      <c r="Q13" s="72">
        <f>'SCRB-Stat-IIA'!F108</f>
        <v>0</v>
      </c>
      <c r="R13" s="72">
        <f>'SCRB-Stat-IIA'!D109</f>
        <v>0</v>
      </c>
      <c r="S13" s="72">
        <f>'SCRB-Stat-IIA'!E109</f>
        <v>0</v>
      </c>
      <c r="T13" s="72">
        <f>'SCRB-Stat-IIA'!F109</f>
        <v>0</v>
      </c>
      <c r="U13" s="72">
        <f>'SCRB-Stat-IIA'!D110</f>
        <v>0</v>
      </c>
      <c r="V13" s="72">
        <f>'SCRB-Stat-IIA'!E110</f>
        <v>0</v>
      </c>
      <c r="W13" s="72">
        <f>'SCRB-Stat-IIA'!F110</f>
        <v>0</v>
      </c>
    </row>
    <row r="14" spans="1:23" ht="21.75" customHeight="1">
      <c r="A14" s="2">
        <v>9</v>
      </c>
      <c r="B14" s="71" t="s">
        <v>44</v>
      </c>
      <c r="C14" s="72">
        <f>'SCRB-Stat-IIA'!D118</f>
        <v>0</v>
      </c>
      <c r="D14" s="72">
        <f>'SCRB-Stat-IIA'!E118</f>
        <v>0</v>
      </c>
      <c r="E14" s="72">
        <f>'SCRB-Stat-IIA'!F118</f>
        <v>0</v>
      </c>
      <c r="F14" s="72">
        <f>'SCRB-Stat-IIA'!D119</f>
        <v>0</v>
      </c>
      <c r="G14" s="72">
        <f>'SCRB-Stat-IIA'!E119</f>
        <v>0</v>
      </c>
      <c r="H14" s="72">
        <f>'SCRB-Stat-IIA'!F119</f>
        <v>0</v>
      </c>
      <c r="I14" s="72">
        <f>'SCRB-Stat-IIA'!D120</f>
        <v>0</v>
      </c>
      <c r="J14" s="72">
        <f>'SCRB-Stat-IIA'!E120</f>
        <v>0</v>
      </c>
      <c r="K14" s="72">
        <f>'SCRB-Stat-IIA'!F120</f>
        <v>0</v>
      </c>
      <c r="L14" s="72">
        <f>'SCRB-Stat-IIA'!D121</f>
        <v>0</v>
      </c>
      <c r="M14" s="72">
        <f>'SCRB-Stat-IIA'!E121</f>
        <v>0</v>
      </c>
      <c r="N14" s="72">
        <f>'SCRB-Stat-IIA'!F121</f>
        <v>0</v>
      </c>
      <c r="O14" s="72">
        <f>'SCRB-Stat-IIA'!D122</f>
        <v>0</v>
      </c>
      <c r="P14" s="72">
        <f>'SCRB-Stat-IIA'!E122</f>
        <v>0</v>
      </c>
      <c r="Q14" s="72">
        <f>'SCRB-Stat-IIA'!F122</f>
        <v>0</v>
      </c>
      <c r="R14" s="72">
        <f>'SCRB-Stat-IIA'!D123</f>
        <v>0</v>
      </c>
      <c r="S14" s="72">
        <f>'SCRB-Stat-IIA'!E123</f>
        <v>0</v>
      </c>
      <c r="T14" s="72">
        <f>'SCRB-Stat-IIA'!F123</f>
        <v>0</v>
      </c>
      <c r="U14" s="72">
        <f>'SCRB-Stat-IIA'!D124</f>
        <v>0</v>
      </c>
      <c r="V14" s="72">
        <f>'SCRB-Stat-IIA'!E124</f>
        <v>0</v>
      </c>
      <c r="W14" s="72">
        <f>'SCRB-Stat-IIA'!F124</f>
        <v>0</v>
      </c>
    </row>
    <row r="15" spans="1:23" ht="21.75" customHeight="1">
      <c r="A15" s="2">
        <v>10</v>
      </c>
      <c r="B15" s="71" t="s">
        <v>45</v>
      </c>
      <c r="C15" s="72">
        <f>'SCRB-Stat-IIA'!D132</f>
        <v>0</v>
      </c>
      <c r="D15" s="72">
        <f>'SCRB-Stat-IIA'!E132</f>
        <v>0</v>
      </c>
      <c r="E15" s="72">
        <f>'SCRB-Stat-IIA'!F132</f>
        <v>0</v>
      </c>
      <c r="F15" s="72">
        <f>'SCRB-Stat-IIA'!D133</f>
        <v>0</v>
      </c>
      <c r="G15" s="72">
        <f>'SCRB-Stat-IIA'!E133</f>
        <v>0</v>
      </c>
      <c r="H15" s="72">
        <f>'SCRB-Stat-IIA'!F133</f>
        <v>0</v>
      </c>
      <c r="I15" s="72">
        <f>'SCRB-Stat-IIA'!D134</f>
        <v>0</v>
      </c>
      <c r="J15" s="72">
        <f>'SCRB-Stat-IIA'!E134</f>
        <v>0</v>
      </c>
      <c r="K15" s="72">
        <f>'SCRB-Stat-IIA'!F134</f>
        <v>0</v>
      </c>
      <c r="L15" s="72">
        <f>'SCRB-Stat-IIA'!D135</f>
        <v>0</v>
      </c>
      <c r="M15" s="72">
        <f>'SCRB-Stat-IIA'!E135</f>
        <v>0</v>
      </c>
      <c r="N15" s="72">
        <f>'SCRB-Stat-IIA'!F135</f>
        <v>0</v>
      </c>
      <c r="O15" s="72">
        <f>'SCRB-Stat-IIA'!D136</f>
        <v>0</v>
      </c>
      <c r="P15" s="72">
        <f>'SCRB-Stat-IIA'!E136</f>
        <v>0</v>
      </c>
      <c r="Q15" s="72">
        <f>'SCRB-Stat-IIA'!F136</f>
        <v>0</v>
      </c>
      <c r="R15" s="72">
        <f>'SCRB-Stat-IIA'!D137</f>
        <v>0</v>
      </c>
      <c r="S15" s="72">
        <f>'SCRB-Stat-IIA'!E137</f>
        <v>0</v>
      </c>
      <c r="T15" s="72">
        <f>'SCRB-Stat-IIA'!F137</f>
        <v>0</v>
      </c>
      <c r="U15" s="72">
        <f>'SCRB-Stat-IIA'!D138</f>
        <v>0</v>
      </c>
      <c r="V15" s="72">
        <f>'SCRB-Stat-IIA'!E138</f>
        <v>0</v>
      </c>
      <c r="W15" s="72">
        <f>'SCRB-Stat-IIA'!F138</f>
        <v>0</v>
      </c>
    </row>
    <row r="16" spans="1:23" ht="21.75" customHeight="1">
      <c r="A16" s="2">
        <v>11</v>
      </c>
      <c r="B16" s="71" t="s">
        <v>46</v>
      </c>
      <c r="C16" s="72">
        <f>'SCRB-Stat-IIA'!D146</f>
        <v>0</v>
      </c>
      <c r="D16" s="72">
        <f>'SCRB-Stat-IIA'!E146</f>
        <v>0</v>
      </c>
      <c r="E16" s="72">
        <f>'SCRB-Stat-IIA'!F146</f>
        <v>0</v>
      </c>
      <c r="F16" s="72">
        <f>'SCRB-Stat-IIA'!D147</f>
        <v>0</v>
      </c>
      <c r="G16" s="72">
        <f>'SCRB-Stat-IIA'!E147</f>
        <v>0</v>
      </c>
      <c r="H16" s="72">
        <f>'SCRB-Stat-IIA'!F147</f>
        <v>0</v>
      </c>
      <c r="I16" s="72">
        <f>'SCRB-Stat-IIA'!D148</f>
        <v>0</v>
      </c>
      <c r="J16" s="72">
        <f>'SCRB-Stat-IIA'!E148</f>
        <v>0</v>
      </c>
      <c r="K16" s="72">
        <f>'SCRB-Stat-IIA'!F148</f>
        <v>0</v>
      </c>
      <c r="L16" s="72">
        <f>'SCRB-Stat-IIA'!D149</f>
        <v>0</v>
      </c>
      <c r="M16" s="72">
        <f>'SCRB-Stat-IIA'!E149</f>
        <v>0</v>
      </c>
      <c r="N16" s="72">
        <f>'SCRB-Stat-IIA'!F149</f>
        <v>0</v>
      </c>
      <c r="O16" s="72">
        <f>'SCRB-Stat-IIA'!D150</f>
        <v>0</v>
      </c>
      <c r="P16" s="72">
        <f>'SCRB-Stat-IIA'!E150</f>
        <v>0</v>
      </c>
      <c r="Q16" s="72">
        <f>'SCRB-Stat-IIA'!F150</f>
        <v>0</v>
      </c>
      <c r="R16" s="72">
        <f>'SCRB-Stat-IIA'!D151</f>
        <v>0</v>
      </c>
      <c r="S16" s="72">
        <f>'SCRB-Stat-IIA'!E151</f>
        <v>0</v>
      </c>
      <c r="T16" s="72">
        <f>'SCRB-Stat-IIA'!F151</f>
        <v>0</v>
      </c>
      <c r="U16" s="72">
        <f>'SCRB-Stat-IIA'!D152</f>
        <v>0</v>
      </c>
      <c r="V16" s="72">
        <f>'SCRB-Stat-IIA'!E152</f>
        <v>0</v>
      </c>
      <c r="W16" s="72">
        <f>'SCRB-Stat-IIA'!F152</f>
        <v>0</v>
      </c>
    </row>
    <row r="17" spans="1:23" ht="21.75" customHeight="1">
      <c r="A17" s="2">
        <v>12</v>
      </c>
      <c r="B17" s="71" t="s">
        <v>47</v>
      </c>
      <c r="C17" s="72">
        <f>'SCRB-Stat-IIA'!D160</f>
        <v>0</v>
      </c>
      <c r="D17" s="72">
        <f>'SCRB-Stat-IIA'!E160</f>
        <v>0</v>
      </c>
      <c r="E17" s="72">
        <f>'SCRB-Stat-IIA'!F160</f>
        <v>0</v>
      </c>
      <c r="F17" s="72">
        <f>'SCRB-Stat-IIA'!D161</f>
        <v>0</v>
      </c>
      <c r="G17" s="72">
        <f>'SCRB-Stat-IIA'!E161</f>
        <v>0</v>
      </c>
      <c r="H17" s="72">
        <f>'SCRB-Stat-IIA'!F161</f>
        <v>0</v>
      </c>
      <c r="I17" s="72">
        <f>'SCRB-Stat-IIA'!D162</f>
        <v>0</v>
      </c>
      <c r="J17" s="72">
        <f>'SCRB-Stat-IIA'!E162</f>
        <v>0</v>
      </c>
      <c r="K17" s="72">
        <f>'SCRB-Stat-IIA'!F162</f>
        <v>0</v>
      </c>
      <c r="L17" s="72">
        <f>'SCRB-Stat-IIA'!D163</f>
        <v>0</v>
      </c>
      <c r="M17" s="72">
        <f>'SCRB-Stat-IIA'!E163</f>
        <v>0</v>
      </c>
      <c r="N17" s="72">
        <f>'SCRB-Stat-IIA'!F163</f>
        <v>0</v>
      </c>
      <c r="O17" s="72">
        <f>'SCRB-Stat-IIA'!D164</f>
        <v>0</v>
      </c>
      <c r="P17" s="72">
        <f>'SCRB-Stat-IIA'!E164</f>
        <v>0</v>
      </c>
      <c r="Q17" s="72">
        <f>'SCRB-Stat-IIA'!F164</f>
        <v>0</v>
      </c>
      <c r="R17" s="72">
        <f>'SCRB-Stat-IIA'!D165</f>
        <v>0</v>
      </c>
      <c r="S17" s="72">
        <f>'SCRB-Stat-IIA'!E165</f>
        <v>0</v>
      </c>
      <c r="T17" s="72">
        <f>'SCRB-Stat-IIA'!F165</f>
        <v>0</v>
      </c>
      <c r="U17" s="72">
        <f>'SCRB-Stat-IIA'!D166</f>
        <v>0</v>
      </c>
      <c r="V17" s="72">
        <f>'SCRB-Stat-IIA'!E166</f>
        <v>0</v>
      </c>
      <c r="W17" s="72">
        <f>'SCRB-Stat-IIA'!F166</f>
        <v>0</v>
      </c>
    </row>
    <row r="18" spans="1:23" ht="21.75" customHeight="1">
      <c r="A18" s="2">
        <v>13</v>
      </c>
      <c r="B18" s="71" t="s">
        <v>48</v>
      </c>
      <c r="C18" s="72">
        <f>'SCRB-Stat-IIA'!D174</f>
        <v>0</v>
      </c>
      <c r="D18" s="72">
        <f>'SCRB-Stat-IIA'!E174</f>
        <v>0</v>
      </c>
      <c r="E18" s="72">
        <f>'SCRB-Stat-IIA'!F174</f>
        <v>0</v>
      </c>
      <c r="F18" s="72">
        <f>'SCRB-Stat-IIA'!D175</f>
        <v>0</v>
      </c>
      <c r="G18" s="72">
        <f>'SCRB-Stat-IIA'!E175</f>
        <v>0</v>
      </c>
      <c r="H18" s="72">
        <f>'SCRB-Stat-IIA'!F175</f>
        <v>0</v>
      </c>
      <c r="I18" s="72">
        <f>'SCRB-Stat-IIA'!D176</f>
        <v>0</v>
      </c>
      <c r="J18" s="72">
        <f>'SCRB-Stat-IIA'!E176</f>
        <v>0</v>
      </c>
      <c r="K18" s="72">
        <f>'SCRB-Stat-IIA'!F176</f>
        <v>0</v>
      </c>
      <c r="L18" s="72">
        <f>'SCRB-Stat-IIA'!D177</f>
        <v>0</v>
      </c>
      <c r="M18" s="72">
        <f>'SCRB-Stat-IIA'!E177</f>
        <v>0</v>
      </c>
      <c r="N18" s="72">
        <f>'SCRB-Stat-IIA'!F177</f>
        <v>0</v>
      </c>
      <c r="O18" s="72">
        <f>'SCRB-Stat-IIA'!D178</f>
        <v>0</v>
      </c>
      <c r="P18" s="72">
        <f>'SCRB-Stat-IIA'!E178</f>
        <v>0</v>
      </c>
      <c r="Q18" s="72">
        <f>'SCRB-Stat-IIA'!F178</f>
        <v>0</v>
      </c>
      <c r="R18" s="72">
        <f>'SCRB-Stat-IIA'!D179</f>
        <v>0</v>
      </c>
      <c r="S18" s="72">
        <f>'SCRB-Stat-IIA'!E179</f>
        <v>0</v>
      </c>
      <c r="T18" s="72">
        <f>'SCRB-Stat-IIA'!F179</f>
        <v>0</v>
      </c>
      <c r="U18" s="72">
        <f>'SCRB-Stat-IIA'!D180</f>
        <v>0</v>
      </c>
      <c r="V18" s="72">
        <f>'SCRB-Stat-IIA'!E180</f>
        <v>0</v>
      </c>
      <c r="W18" s="72">
        <f>'SCRB-Stat-IIA'!F180</f>
        <v>0</v>
      </c>
    </row>
    <row r="19" spans="1:23" ht="21.75" customHeight="1">
      <c r="A19" s="2">
        <v>14</v>
      </c>
      <c r="B19" s="71" t="s">
        <v>49</v>
      </c>
      <c r="C19" s="72">
        <f>'SCRB-Stat-IIA'!D188</f>
        <v>0</v>
      </c>
      <c r="D19" s="72">
        <f>'SCRB-Stat-IIA'!E188</f>
        <v>0</v>
      </c>
      <c r="E19" s="72">
        <f>'SCRB-Stat-IIA'!F188</f>
        <v>0</v>
      </c>
      <c r="F19" s="72">
        <f>'SCRB-Stat-IIA'!D189</f>
        <v>0</v>
      </c>
      <c r="G19" s="72">
        <f>'SCRB-Stat-IIA'!E189</f>
        <v>0</v>
      </c>
      <c r="H19" s="72">
        <f>'SCRB-Stat-IIA'!F189</f>
        <v>0</v>
      </c>
      <c r="I19" s="72">
        <f>'SCRB-Stat-IIA'!D190</f>
        <v>0</v>
      </c>
      <c r="J19" s="72">
        <f>'SCRB-Stat-IIA'!E190</f>
        <v>0</v>
      </c>
      <c r="K19" s="72">
        <f>'SCRB-Stat-IIA'!F190</f>
        <v>0</v>
      </c>
      <c r="L19" s="72">
        <f>'SCRB-Stat-IIA'!D191</f>
        <v>0</v>
      </c>
      <c r="M19" s="72">
        <f>'SCRB-Stat-IIA'!E191</f>
        <v>0</v>
      </c>
      <c r="N19" s="72">
        <f>'SCRB-Stat-IIA'!F191</f>
        <v>0</v>
      </c>
      <c r="O19" s="72">
        <f>'SCRB-Stat-IIA'!D192</f>
        <v>0</v>
      </c>
      <c r="P19" s="72">
        <f>'SCRB-Stat-IIA'!E192</f>
        <v>0</v>
      </c>
      <c r="Q19" s="72">
        <f>'SCRB-Stat-IIA'!F192</f>
        <v>0</v>
      </c>
      <c r="R19" s="72">
        <f>'SCRB-Stat-IIA'!D193</f>
        <v>0</v>
      </c>
      <c r="S19" s="72">
        <f>'SCRB-Stat-IIA'!E193</f>
        <v>0</v>
      </c>
      <c r="T19" s="72">
        <f>'SCRB-Stat-IIA'!F193</f>
        <v>0</v>
      </c>
      <c r="U19" s="72">
        <f>'SCRB-Stat-IIA'!D194</f>
        <v>0</v>
      </c>
      <c r="V19" s="72">
        <f>'SCRB-Stat-IIA'!E194</f>
        <v>0</v>
      </c>
      <c r="W19" s="72">
        <f>'SCRB-Stat-IIA'!F194</f>
        <v>0</v>
      </c>
    </row>
    <row r="20" spans="1:23" ht="21.75" customHeight="1">
      <c r="A20" s="2">
        <v>15</v>
      </c>
      <c r="B20" s="71" t="s">
        <v>50</v>
      </c>
      <c r="C20" s="72">
        <f>'SCRB-Stat-IIA'!D202</f>
        <v>0</v>
      </c>
      <c r="D20" s="72">
        <f>'SCRB-Stat-IIA'!E202</f>
        <v>0</v>
      </c>
      <c r="E20" s="72">
        <f>'SCRB-Stat-IIA'!F202</f>
        <v>0</v>
      </c>
      <c r="F20" s="72">
        <f>'SCRB-Stat-IIA'!D203</f>
        <v>0</v>
      </c>
      <c r="G20" s="72">
        <f>'SCRB-Stat-IIA'!E203</f>
        <v>0</v>
      </c>
      <c r="H20" s="72">
        <f>'SCRB-Stat-IIA'!F203</f>
        <v>0</v>
      </c>
      <c r="I20" s="72">
        <f>'SCRB-Stat-IIA'!D204</f>
        <v>0</v>
      </c>
      <c r="J20" s="72">
        <f>'SCRB-Stat-IIA'!E204</f>
        <v>0</v>
      </c>
      <c r="K20" s="72">
        <f>'SCRB-Stat-IIA'!F204</f>
        <v>0</v>
      </c>
      <c r="L20" s="72">
        <f>'SCRB-Stat-IIA'!D205</f>
        <v>0</v>
      </c>
      <c r="M20" s="72">
        <f>'SCRB-Stat-IIA'!E205</f>
        <v>0</v>
      </c>
      <c r="N20" s="72">
        <f>'SCRB-Stat-IIA'!F205</f>
        <v>0</v>
      </c>
      <c r="O20" s="72">
        <f>'SCRB-Stat-IIA'!D206</f>
        <v>0</v>
      </c>
      <c r="P20" s="72">
        <f>'SCRB-Stat-IIA'!E206</f>
        <v>0</v>
      </c>
      <c r="Q20" s="72">
        <f>'SCRB-Stat-IIA'!F206</f>
        <v>0</v>
      </c>
      <c r="R20" s="72">
        <f>'SCRB-Stat-IIA'!D207</f>
        <v>0</v>
      </c>
      <c r="S20" s="72">
        <f>'SCRB-Stat-IIA'!E207</f>
        <v>0</v>
      </c>
      <c r="T20" s="72">
        <f>'SCRB-Stat-IIA'!F207</f>
        <v>0</v>
      </c>
      <c r="U20" s="72">
        <f>'SCRB-Stat-IIA'!D208</f>
        <v>0</v>
      </c>
      <c r="V20" s="72">
        <f>'SCRB-Stat-IIA'!E208</f>
        <v>0</v>
      </c>
      <c r="W20" s="72">
        <f>'SCRB-Stat-IIA'!F208</f>
        <v>0</v>
      </c>
    </row>
    <row r="21" spans="1:23" ht="21.75" customHeight="1">
      <c r="A21" s="2">
        <v>16</v>
      </c>
      <c r="B21" s="71" t="s">
        <v>51</v>
      </c>
      <c r="C21" s="72">
        <f>'SCRB-Stat-IIA'!D216</f>
        <v>0</v>
      </c>
      <c r="D21" s="72">
        <f>'SCRB-Stat-IIA'!E216</f>
        <v>0</v>
      </c>
      <c r="E21" s="72">
        <f>'SCRB-Stat-IIA'!F216</f>
        <v>0</v>
      </c>
      <c r="F21" s="72">
        <f>'SCRB-Stat-IIA'!D217</f>
        <v>0</v>
      </c>
      <c r="G21" s="72">
        <f>'SCRB-Stat-IIA'!E217</f>
        <v>0</v>
      </c>
      <c r="H21" s="72">
        <f>'SCRB-Stat-IIA'!F217</f>
        <v>0</v>
      </c>
      <c r="I21" s="72">
        <f>'SCRB-Stat-IIA'!D218</f>
        <v>0</v>
      </c>
      <c r="J21" s="72">
        <f>'SCRB-Stat-IIA'!E218</f>
        <v>0</v>
      </c>
      <c r="K21" s="72">
        <f>'SCRB-Stat-IIA'!F218</f>
        <v>0</v>
      </c>
      <c r="L21" s="72">
        <f>'SCRB-Stat-IIA'!D219</f>
        <v>0</v>
      </c>
      <c r="M21" s="72">
        <f>'SCRB-Stat-IIA'!E219</f>
        <v>0</v>
      </c>
      <c r="N21" s="72">
        <f>'SCRB-Stat-IIA'!F219</f>
        <v>0</v>
      </c>
      <c r="O21" s="72">
        <f>'SCRB-Stat-IIA'!D220</f>
        <v>0</v>
      </c>
      <c r="P21" s="72">
        <f>'SCRB-Stat-IIA'!E220</f>
        <v>0</v>
      </c>
      <c r="Q21" s="72">
        <f>'SCRB-Stat-IIA'!F220</f>
        <v>0</v>
      </c>
      <c r="R21" s="72">
        <f>'SCRB-Stat-IIA'!D221</f>
        <v>0</v>
      </c>
      <c r="S21" s="72">
        <f>'SCRB-Stat-IIA'!E221</f>
        <v>0</v>
      </c>
      <c r="T21" s="72">
        <f>'SCRB-Stat-IIA'!F221</f>
        <v>0</v>
      </c>
      <c r="U21" s="72">
        <f>'SCRB-Stat-IIA'!D222</f>
        <v>0</v>
      </c>
      <c r="V21" s="72">
        <f>'SCRB-Stat-IIA'!E222</f>
        <v>0</v>
      </c>
      <c r="W21" s="72">
        <f>'SCRB-Stat-IIA'!F222</f>
        <v>0</v>
      </c>
    </row>
    <row r="22" spans="1:23" ht="21.75" customHeight="1">
      <c r="A22" s="2">
        <v>17</v>
      </c>
      <c r="B22" s="71" t="s">
        <v>52</v>
      </c>
      <c r="C22" s="72">
        <f>'SCRB-Stat-IIA'!D230</f>
        <v>0</v>
      </c>
      <c r="D22" s="72">
        <f>'SCRB-Stat-IIA'!E230</f>
        <v>0</v>
      </c>
      <c r="E22" s="72">
        <f>'SCRB-Stat-IIA'!F230</f>
        <v>0</v>
      </c>
      <c r="F22" s="72">
        <f>'SCRB-Stat-IIA'!D231</f>
        <v>0</v>
      </c>
      <c r="G22" s="72">
        <f>'SCRB-Stat-IIA'!E231</f>
        <v>0</v>
      </c>
      <c r="H22" s="72">
        <f>'SCRB-Stat-IIA'!F231</f>
        <v>0</v>
      </c>
      <c r="I22" s="72">
        <f>'SCRB-Stat-IIA'!D232</f>
        <v>0</v>
      </c>
      <c r="J22" s="72">
        <f>'SCRB-Stat-IIA'!E232</f>
        <v>0</v>
      </c>
      <c r="K22" s="72">
        <f>'SCRB-Stat-IIA'!F232</f>
        <v>0</v>
      </c>
      <c r="L22" s="72">
        <f>'SCRB-Stat-IIA'!D233</f>
        <v>0</v>
      </c>
      <c r="M22" s="72">
        <f>'SCRB-Stat-IIA'!E233</f>
        <v>0</v>
      </c>
      <c r="N22" s="72">
        <f>'SCRB-Stat-IIA'!F233</f>
        <v>0</v>
      </c>
      <c r="O22" s="72">
        <f>'SCRB-Stat-IIA'!D234</f>
        <v>0</v>
      </c>
      <c r="P22" s="72">
        <f>'SCRB-Stat-IIA'!E234</f>
        <v>0</v>
      </c>
      <c r="Q22" s="72">
        <f>'SCRB-Stat-IIA'!F234</f>
        <v>0</v>
      </c>
      <c r="R22" s="72">
        <f>'SCRB-Stat-IIA'!D235</f>
        <v>0</v>
      </c>
      <c r="S22" s="72">
        <f>'SCRB-Stat-IIA'!E235</f>
        <v>0</v>
      </c>
      <c r="T22" s="72">
        <f>'SCRB-Stat-IIA'!F235</f>
        <v>0</v>
      </c>
      <c r="U22" s="72">
        <f>'SCRB-Stat-IIA'!D236</f>
        <v>0</v>
      </c>
      <c r="V22" s="72">
        <f>'SCRB-Stat-IIA'!E236</f>
        <v>0</v>
      </c>
      <c r="W22" s="72">
        <f>'SCRB-Stat-IIA'!F236</f>
        <v>0</v>
      </c>
    </row>
    <row r="23" spans="1:23" ht="21.75" customHeight="1">
      <c r="A23" s="2">
        <v>18</v>
      </c>
      <c r="B23" s="71" t="s">
        <v>53</v>
      </c>
      <c r="C23" s="72">
        <f>'SCRB-Stat-IIA'!D244</f>
        <v>0</v>
      </c>
      <c r="D23" s="72">
        <f>'SCRB-Stat-IIA'!E244</f>
        <v>0</v>
      </c>
      <c r="E23" s="72">
        <f>'SCRB-Stat-IIA'!F244</f>
        <v>0</v>
      </c>
      <c r="F23" s="72">
        <f>'SCRB-Stat-IIA'!D245</f>
        <v>0</v>
      </c>
      <c r="G23" s="72">
        <f>'SCRB-Stat-IIA'!E245</f>
        <v>0</v>
      </c>
      <c r="H23" s="72">
        <f>'SCRB-Stat-IIA'!F245</f>
        <v>0</v>
      </c>
      <c r="I23" s="72">
        <f>'SCRB-Stat-IIA'!D246</f>
        <v>0</v>
      </c>
      <c r="J23" s="72">
        <f>'SCRB-Stat-IIA'!E246</f>
        <v>0</v>
      </c>
      <c r="K23" s="72">
        <f>'SCRB-Stat-IIA'!F246</f>
        <v>0</v>
      </c>
      <c r="L23" s="72">
        <f>'SCRB-Stat-IIA'!D247</f>
        <v>0</v>
      </c>
      <c r="M23" s="72">
        <f>'SCRB-Stat-IIA'!E247</f>
        <v>0</v>
      </c>
      <c r="N23" s="72">
        <f>'SCRB-Stat-IIA'!F247</f>
        <v>0</v>
      </c>
      <c r="O23" s="72">
        <f>'SCRB-Stat-IIA'!D248</f>
        <v>0</v>
      </c>
      <c r="P23" s="72">
        <f>'SCRB-Stat-IIA'!E248</f>
        <v>0</v>
      </c>
      <c r="Q23" s="72">
        <f>'SCRB-Stat-IIA'!F248</f>
        <v>0</v>
      </c>
      <c r="R23" s="72">
        <f>'SCRB-Stat-IIA'!D249</f>
        <v>0</v>
      </c>
      <c r="S23" s="72">
        <f>'SCRB-Stat-IIA'!E249</f>
        <v>0</v>
      </c>
      <c r="T23" s="72">
        <f>'SCRB-Stat-IIA'!F249</f>
        <v>0</v>
      </c>
      <c r="U23" s="72">
        <f>'SCRB-Stat-IIA'!D250</f>
        <v>0</v>
      </c>
      <c r="V23" s="72">
        <f>'SCRB-Stat-IIA'!E250</f>
        <v>0</v>
      </c>
      <c r="W23" s="72">
        <f>'SCRB-Stat-IIA'!F250</f>
        <v>0</v>
      </c>
    </row>
    <row r="24" spans="1:23" ht="21.75" customHeight="1">
      <c r="A24" s="2">
        <v>19</v>
      </c>
      <c r="B24" s="71" t="s">
        <v>54</v>
      </c>
      <c r="C24" s="72">
        <f>'SCRB-Stat-IIA'!D258</f>
        <v>0</v>
      </c>
      <c r="D24" s="72">
        <f>'SCRB-Stat-IIA'!E258</f>
        <v>0</v>
      </c>
      <c r="E24" s="72">
        <f>'SCRB-Stat-IIA'!F258</f>
        <v>0</v>
      </c>
      <c r="F24" s="72">
        <f>'SCRB-Stat-IIA'!D259</f>
        <v>0</v>
      </c>
      <c r="G24" s="72">
        <f>'SCRB-Stat-IIA'!E259</f>
        <v>0</v>
      </c>
      <c r="H24" s="72">
        <f>'SCRB-Stat-IIA'!F259</f>
        <v>0</v>
      </c>
      <c r="I24" s="72">
        <f>'SCRB-Stat-IIA'!D260</f>
        <v>0</v>
      </c>
      <c r="J24" s="72">
        <f>'SCRB-Stat-IIA'!E260</f>
        <v>0</v>
      </c>
      <c r="K24" s="72">
        <f>'SCRB-Stat-IIA'!F260</f>
        <v>0</v>
      </c>
      <c r="L24" s="72">
        <f>'SCRB-Stat-IIA'!D261</f>
        <v>0</v>
      </c>
      <c r="M24" s="72">
        <f>'SCRB-Stat-IIA'!E261</f>
        <v>0</v>
      </c>
      <c r="N24" s="72">
        <f>'SCRB-Stat-IIA'!F261</f>
        <v>0</v>
      </c>
      <c r="O24" s="72">
        <f>'SCRB-Stat-IIA'!D262</f>
        <v>0</v>
      </c>
      <c r="P24" s="72">
        <f>'SCRB-Stat-IIA'!E262</f>
        <v>0</v>
      </c>
      <c r="Q24" s="72">
        <f>'SCRB-Stat-IIA'!F262</f>
        <v>0</v>
      </c>
      <c r="R24" s="72">
        <f>'SCRB-Stat-IIA'!D263</f>
        <v>0</v>
      </c>
      <c r="S24" s="72">
        <f>'SCRB-Stat-IIA'!E263</f>
        <v>0</v>
      </c>
      <c r="T24" s="72">
        <f>'SCRB-Stat-IIA'!F263</f>
        <v>0</v>
      </c>
      <c r="U24" s="72">
        <f>'SCRB-Stat-IIA'!D264</f>
        <v>0</v>
      </c>
      <c r="V24" s="72">
        <f>'SCRB-Stat-IIA'!E264</f>
        <v>0</v>
      </c>
      <c r="W24" s="72">
        <f>'SCRB-Stat-IIA'!F264</f>
        <v>0</v>
      </c>
    </row>
    <row r="25" spans="1:23" ht="21.75" customHeight="1">
      <c r="A25" s="2">
        <v>20</v>
      </c>
      <c r="B25" s="71" t="s">
        <v>55</v>
      </c>
      <c r="C25" s="72">
        <f>'SCRB-Stat-IIA'!D272</f>
        <v>0</v>
      </c>
      <c r="D25" s="72">
        <f>'SCRB-Stat-IIA'!E272</f>
        <v>0</v>
      </c>
      <c r="E25" s="72">
        <f>'SCRB-Stat-IIA'!F272</f>
        <v>0</v>
      </c>
      <c r="F25" s="72">
        <f>'SCRB-Stat-IIA'!D273</f>
        <v>0</v>
      </c>
      <c r="G25" s="72">
        <f>'SCRB-Stat-IIA'!E273</f>
        <v>0</v>
      </c>
      <c r="H25" s="72">
        <f>'SCRB-Stat-IIA'!F273</f>
        <v>0</v>
      </c>
      <c r="I25" s="72">
        <f>'SCRB-Stat-IIA'!D274</f>
        <v>0</v>
      </c>
      <c r="J25" s="72">
        <f>'SCRB-Stat-IIA'!E274</f>
        <v>0</v>
      </c>
      <c r="K25" s="72">
        <f>'SCRB-Stat-IIA'!F274</f>
        <v>0</v>
      </c>
      <c r="L25" s="72">
        <f>'SCRB-Stat-IIA'!D275</f>
        <v>0</v>
      </c>
      <c r="M25" s="72">
        <f>'SCRB-Stat-IIA'!E275</f>
        <v>0</v>
      </c>
      <c r="N25" s="72">
        <f>'SCRB-Stat-IIA'!F275</f>
        <v>0</v>
      </c>
      <c r="O25" s="72">
        <f>'SCRB-Stat-IIA'!D276</f>
        <v>0</v>
      </c>
      <c r="P25" s="72">
        <f>'SCRB-Stat-IIA'!E276</f>
        <v>0</v>
      </c>
      <c r="Q25" s="72">
        <f>'SCRB-Stat-IIA'!F276</f>
        <v>0</v>
      </c>
      <c r="R25" s="72">
        <f>'SCRB-Stat-IIA'!D277</f>
        <v>0</v>
      </c>
      <c r="S25" s="72">
        <f>'SCRB-Stat-IIA'!E277</f>
        <v>0</v>
      </c>
      <c r="T25" s="72">
        <f>'SCRB-Stat-IIA'!F277</f>
        <v>0</v>
      </c>
      <c r="U25" s="72">
        <f>'SCRB-Stat-IIA'!D278</f>
        <v>0</v>
      </c>
      <c r="V25" s="72">
        <f>'SCRB-Stat-IIA'!E278</f>
        <v>0</v>
      </c>
      <c r="W25" s="72">
        <f>'SCRB-Stat-IIA'!F278</f>
        <v>0</v>
      </c>
    </row>
    <row r="26" spans="1:23" s="73" customFormat="1" ht="21.75" customHeight="1">
      <c r="A26" s="35"/>
      <c r="B26" s="35" t="s">
        <v>56</v>
      </c>
      <c r="C26" s="35">
        <f t="shared" ref="C26:W26" si="2">SUM(C6:C25)</f>
        <v>0</v>
      </c>
      <c r="D26" s="35">
        <f t="shared" si="2"/>
        <v>0</v>
      </c>
      <c r="E26" s="35">
        <f t="shared" si="2"/>
        <v>0</v>
      </c>
      <c r="F26" s="35">
        <f t="shared" si="2"/>
        <v>0</v>
      </c>
      <c r="G26" s="35">
        <f t="shared" si="2"/>
        <v>0</v>
      </c>
      <c r="H26" s="35">
        <f t="shared" si="2"/>
        <v>0</v>
      </c>
      <c r="I26" s="35">
        <f t="shared" si="2"/>
        <v>0</v>
      </c>
      <c r="J26" s="35">
        <f t="shared" si="2"/>
        <v>0</v>
      </c>
      <c r="K26" s="35">
        <f t="shared" si="2"/>
        <v>0</v>
      </c>
      <c r="L26" s="35">
        <f t="shared" si="2"/>
        <v>0</v>
      </c>
      <c r="M26" s="35">
        <f t="shared" si="2"/>
        <v>0</v>
      </c>
      <c r="N26" s="35">
        <f t="shared" si="2"/>
        <v>0</v>
      </c>
      <c r="O26" s="35">
        <f t="shared" si="2"/>
        <v>0</v>
      </c>
      <c r="P26" s="35">
        <f t="shared" si="2"/>
        <v>0</v>
      </c>
      <c r="Q26" s="35">
        <f t="shared" si="2"/>
        <v>0</v>
      </c>
      <c r="R26" s="35">
        <f t="shared" si="2"/>
        <v>0</v>
      </c>
      <c r="S26" s="35">
        <f t="shared" si="2"/>
        <v>0</v>
      </c>
      <c r="T26" s="35">
        <f t="shared" si="2"/>
        <v>0</v>
      </c>
      <c r="U26" s="35">
        <f t="shared" si="2"/>
        <v>0</v>
      </c>
      <c r="V26" s="35">
        <f t="shared" si="2"/>
        <v>0</v>
      </c>
      <c r="W26" s="35">
        <f t="shared" si="2"/>
        <v>0</v>
      </c>
    </row>
  </sheetData>
  <mergeCells count="12">
    <mergeCell ref="R3:T3"/>
    <mergeCell ref="U3:W3"/>
    <mergeCell ref="A1:T1"/>
    <mergeCell ref="U1:W1"/>
    <mergeCell ref="A2:W2"/>
    <mergeCell ref="A3:A5"/>
    <mergeCell ref="B3:B5"/>
    <mergeCell ref="C3:E3"/>
    <mergeCell ref="F3:H3"/>
    <mergeCell ref="I3:K3"/>
    <mergeCell ref="L3:N3"/>
    <mergeCell ref="O3:Q3"/>
  </mergeCells>
  <pageMargins left="1.2097222222222199" right="0.17013888888888901" top="0.55972222222222201" bottom="0.4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>
    <tabColor rgb="FF09FF78"/>
  </sheetPr>
  <dimension ref="A1:W26"/>
  <sheetViews>
    <sheetView showGridLines="0" topLeftCell="D1" workbookViewId="0">
      <selection activeCell="X2" sqref="X2"/>
    </sheetView>
  </sheetViews>
  <sheetFormatPr baseColWidth="10" defaultColWidth="8.83203125" defaultRowHeight="14" x14ac:dyDescent="0"/>
  <cols>
    <col min="1" max="1" width="8.83203125" style="1"/>
    <col min="2" max="2" width="13.6640625" style="1" bestFit="1" customWidth="1"/>
    <col min="3" max="16384" width="8.83203125" style="1"/>
  </cols>
  <sheetData>
    <row r="1" spans="1:23" ht="21" customHeight="1">
      <c r="A1" s="622" t="s">
        <v>76</v>
      </c>
      <c r="B1" s="622"/>
      <c r="C1" s="622"/>
      <c r="D1" s="622"/>
      <c r="E1" s="622"/>
      <c r="F1" s="622"/>
      <c r="G1" s="622"/>
      <c r="H1" s="622"/>
      <c r="I1" s="622"/>
      <c r="J1" s="622"/>
      <c r="K1" s="622"/>
      <c r="L1" s="622"/>
      <c r="M1" s="622"/>
      <c r="N1" s="622"/>
      <c r="O1" s="622"/>
      <c r="P1" s="622"/>
      <c r="Q1" s="622"/>
      <c r="R1" s="622"/>
      <c r="S1" s="622"/>
      <c r="T1" s="622"/>
      <c r="U1" s="623" t="s">
        <v>77</v>
      </c>
      <c r="V1" s="623"/>
      <c r="W1" s="623"/>
    </row>
    <row r="2" spans="1:23" ht="20.25" customHeight="1">
      <c r="A2" s="612" t="str">
        <f>UPPER("Comparative Statement of Crime 
for "&amp;C4&amp;"-"&amp;C5&amp;", "&amp;D4&amp;"-"&amp;D5&amp;" and "&amp;E4&amp;"-"&amp;E5)</f>
        <v>COMPARATIVE STATEMENT OF CRIME _x000D_FOR -, - AND -</v>
      </c>
      <c r="B2" s="612"/>
      <c r="C2" s="612"/>
      <c r="D2" s="612"/>
      <c r="E2" s="612"/>
      <c r="F2" s="612"/>
      <c r="G2" s="612"/>
      <c r="H2" s="612"/>
      <c r="I2" s="612"/>
      <c r="J2" s="612"/>
      <c r="K2" s="612"/>
      <c r="L2" s="612"/>
      <c r="M2" s="612"/>
      <c r="N2" s="612"/>
      <c r="O2" s="612"/>
      <c r="P2" s="612"/>
      <c r="Q2" s="612"/>
      <c r="R2" s="612"/>
      <c r="S2" s="612"/>
      <c r="T2" s="612"/>
      <c r="U2" s="612"/>
      <c r="V2" s="612"/>
      <c r="W2" s="612"/>
    </row>
    <row r="3" spans="1:23" s="76" customFormat="1" ht="21" customHeight="1">
      <c r="A3" s="609" t="s">
        <v>30</v>
      </c>
      <c r="B3" s="624" t="s">
        <v>31</v>
      </c>
      <c r="C3" s="621" t="s">
        <v>78</v>
      </c>
      <c r="D3" s="621"/>
      <c r="E3" s="621"/>
      <c r="F3" s="621" t="s">
        <v>79</v>
      </c>
      <c r="G3" s="621"/>
      <c r="H3" s="621"/>
      <c r="I3" s="621" t="s">
        <v>80</v>
      </c>
      <c r="J3" s="621"/>
      <c r="K3" s="621"/>
      <c r="L3" s="621" t="s">
        <v>81</v>
      </c>
      <c r="M3" s="621"/>
      <c r="N3" s="621"/>
      <c r="O3" s="621" t="s">
        <v>82</v>
      </c>
      <c r="P3" s="621"/>
      <c r="Q3" s="621"/>
      <c r="R3" s="621" t="s">
        <v>83</v>
      </c>
      <c r="S3" s="621"/>
      <c r="T3" s="621"/>
      <c r="U3" s="621" t="s">
        <v>84</v>
      </c>
      <c r="V3" s="621"/>
      <c r="W3" s="621"/>
    </row>
    <row r="4" spans="1:23" s="80" customFormat="1" ht="12">
      <c r="A4" s="609"/>
      <c r="B4" s="624"/>
      <c r="C4" s="77" t="str">
        <f>I!C3</f>
        <v/>
      </c>
      <c r="D4" s="78" t="str">
        <f>I!D3</f>
        <v/>
      </c>
      <c r="E4" s="78" t="str">
        <f>I!E3</f>
        <v/>
      </c>
      <c r="F4" s="79" t="str">
        <f t="shared" ref="F4:O5" si="0">C4</f>
        <v/>
      </c>
      <c r="G4" s="79" t="str">
        <f t="shared" si="0"/>
        <v/>
      </c>
      <c r="H4" s="79" t="str">
        <f t="shared" si="0"/>
        <v/>
      </c>
      <c r="I4" s="79" t="str">
        <f t="shared" si="0"/>
        <v/>
      </c>
      <c r="J4" s="79" t="str">
        <f t="shared" si="0"/>
        <v/>
      </c>
      <c r="K4" s="79" t="str">
        <f t="shared" si="0"/>
        <v/>
      </c>
      <c r="L4" s="79" t="str">
        <f t="shared" si="0"/>
        <v/>
      </c>
      <c r="M4" s="79" t="str">
        <f t="shared" si="0"/>
        <v/>
      </c>
      <c r="N4" s="79" t="str">
        <f t="shared" si="0"/>
        <v/>
      </c>
      <c r="O4" s="79" t="str">
        <f t="shared" si="0"/>
        <v/>
      </c>
      <c r="P4" s="79" t="str">
        <f t="shared" ref="P4:W5" si="1">M4</f>
        <v/>
      </c>
      <c r="Q4" s="79" t="str">
        <f t="shared" si="1"/>
        <v/>
      </c>
      <c r="R4" s="79" t="str">
        <f t="shared" si="1"/>
        <v/>
      </c>
      <c r="S4" s="79" t="str">
        <f t="shared" si="1"/>
        <v/>
      </c>
      <c r="T4" s="79" t="str">
        <f t="shared" si="1"/>
        <v/>
      </c>
      <c r="U4" s="79" t="str">
        <f t="shared" si="1"/>
        <v/>
      </c>
      <c r="V4" s="79" t="str">
        <f t="shared" si="1"/>
        <v/>
      </c>
      <c r="W4" s="79" t="str">
        <f t="shared" si="1"/>
        <v/>
      </c>
    </row>
    <row r="5" spans="1:23">
      <c r="A5" s="609"/>
      <c r="B5" s="624"/>
      <c r="C5" s="81" t="str">
        <f>I!C4</f>
        <v/>
      </c>
      <c r="D5" s="81" t="str">
        <f>I!D4</f>
        <v/>
      </c>
      <c r="E5" s="81" t="str">
        <f>I!E4</f>
        <v/>
      </c>
      <c r="F5" s="82" t="str">
        <f t="shared" si="0"/>
        <v/>
      </c>
      <c r="G5" s="82" t="str">
        <f t="shared" si="0"/>
        <v/>
      </c>
      <c r="H5" s="82" t="str">
        <f t="shared" si="0"/>
        <v/>
      </c>
      <c r="I5" s="82" t="str">
        <f t="shared" si="0"/>
        <v/>
      </c>
      <c r="J5" s="82" t="str">
        <f t="shared" si="0"/>
        <v/>
      </c>
      <c r="K5" s="82" t="str">
        <f t="shared" si="0"/>
        <v/>
      </c>
      <c r="L5" s="82" t="str">
        <f t="shared" si="0"/>
        <v/>
      </c>
      <c r="M5" s="82" t="str">
        <f t="shared" si="0"/>
        <v/>
      </c>
      <c r="N5" s="82" t="str">
        <f t="shared" si="0"/>
        <v/>
      </c>
      <c r="O5" s="82" t="str">
        <f t="shared" si="0"/>
        <v/>
      </c>
      <c r="P5" s="82" t="str">
        <f t="shared" si="1"/>
        <v/>
      </c>
      <c r="Q5" s="82" t="str">
        <f t="shared" si="1"/>
        <v/>
      </c>
      <c r="R5" s="82" t="str">
        <f t="shared" si="1"/>
        <v/>
      </c>
      <c r="S5" s="82" t="str">
        <f t="shared" si="1"/>
        <v/>
      </c>
      <c r="T5" s="82" t="str">
        <f t="shared" si="1"/>
        <v/>
      </c>
      <c r="U5" s="82" t="str">
        <f t="shared" si="1"/>
        <v/>
      </c>
      <c r="V5" s="82" t="str">
        <f t="shared" si="1"/>
        <v/>
      </c>
      <c r="W5" s="82" t="str">
        <f t="shared" si="1"/>
        <v/>
      </c>
    </row>
    <row r="6" spans="1:23" ht="21.75" customHeight="1">
      <c r="A6" s="83">
        <v>1</v>
      </c>
      <c r="B6" s="84" t="s">
        <v>36</v>
      </c>
      <c r="C6" s="52">
        <f>'SCRB-Stat-IIA'!D13</f>
        <v>0</v>
      </c>
      <c r="D6" s="52">
        <f>'SCRB-Stat-IIA'!E13</f>
        <v>0</v>
      </c>
      <c r="E6" s="52">
        <f>'SCRB-Stat-IIA'!F13</f>
        <v>0</v>
      </c>
      <c r="F6" s="52">
        <f>'SCRB-Stat-IIA'!D14</f>
        <v>0</v>
      </c>
      <c r="G6" s="52">
        <f>'SCRB-Stat-IIA'!E14</f>
        <v>0</v>
      </c>
      <c r="H6" s="52">
        <f>'SCRB-Stat-IIA'!F14</f>
        <v>0</v>
      </c>
      <c r="I6" s="52">
        <f>'SCRB-Stat-IIA'!D15</f>
        <v>0</v>
      </c>
      <c r="J6" s="52">
        <f>'SCRB-Stat-IIA'!E15</f>
        <v>0</v>
      </c>
      <c r="K6" s="52">
        <f>'SCRB-Stat-IIA'!F15</f>
        <v>0</v>
      </c>
      <c r="L6" s="52">
        <f>'SCRB-Stat-IIA'!D16</f>
        <v>0</v>
      </c>
      <c r="M6" s="52">
        <f>'SCRB-Stat-IIA'!E16</f>
        <v>0</v>
      </c>
      <c r="N6" s="52">
        <f>'SCRB-Stat-IIA'!F16</f>
        <v>0</v>
      </c>
      <c r="O6" s="52">
        <f>'SCRB-Stat-IIA'!D17</f>
        <v>0</v>
      </c>
      <c r="P6" s="52">
        <f>'SCRB-Stat-IIA'!E17</f>
        <v>0</v>
      </c>
      <c r="Q6" s="52">
        <f>'SCRB-Stat-IIA'!F17</f>
        <v>0</v>
      </c>
      <c r="R6" s="52">
        <f>'SCRB-Stat-IIA'!D18</f>
        <v>0</v>
      </c>
      <c r="S6" s="52">
        <f>'SCRB-Stat-IIA'!E18</f>
        <v>0</v>
      </c>
      <c r="T6" s="52">
        <f>'SCRB-Stat-IIA'!F18</f>
        <v>0</v>
      </c>
      <c r="U6" s="52">
        <f>'SCRB-Stat-IIA'!D19</f>
        <v>0</v>
      </c>
      <c r="V6" s="52">
        <f>'SCRB-Stat-IIA'!E19</f>
        <v>0</v>
      </c>
      <c r="W6" s="52">
        <f>'SCRB-Stat-IIA'!F19</f>
        <v>0</v>
      </c>
    </row>
    <row r="7" spans="1:23" ht="21.75" customHeight="1">
      <c r="A7" s="83">
        <v>2</v>
      </c>
      <c r="B7" s="84" t="s">
        <v>37</v>
      </c>
      <c r="C7" s="52">
        <f>'SCRB-Stat-IIA'!D27</f>
        <v>0</v>
      </c>
      <c r="D7" s="52">
        <f>'SCRB-Stat-IIA'!E27</f>
        <v>0</v>
      </c>
      <c r="E7" s="52">
        <f>'SCRB-Stat-IIA'!F27</f>
        <v>0</v>
      </c>
      <c r="F7" s="52">
        <f>'SCRB-Stat-IIA'!D28</f>
        <v>0</v>
      </c>
      <c r="G7" s="52">
        <f>'SCRB-Stat-IIA'!E28</f>
        <v>0</v>
      </c>
      <c r="H7" s="52">
        <f>'SCRB-Stat-IIA'!F28</f>
        <v>0</v>
      </c>
      <c r="I7" s="52">
        <f>'SCRB-Stat-IIA'!D29</f>
        <v>0</v>
      </c>
      <c r="J7" s="52">
        <f>'SCRB-Stat-IIA'!E29</f>
        <v>0</v>
      </c>
      <c r="K7" s="52">
        <f>'SCRB-Stat-IIA'!F29</f>
        <v>0</v>
      </c>
      <c r="L7" s="52">
        <f>'SCRB-Stat-IIA'!D30</f>
        <v>0</v>
      </c>
      <c r="M7" s="52">
        <f>'SCRB-Stat-IIA'!E30</f>
        <v>0</v>
      </c>
      <c r="N7" s="52">
        <f>'SCRB-Stat-IIA'!F30</f>
        <v>0</v>
      </c>
      <c r="O7" s="52">
        <f>'SCRB-Stat-IIA'!D31</f>
        <v>0</v>
      </c>
      <c r="P7" s="52">
        <f>'SCRB-Stat-IIA'!E31</f>
        <v>0</v>
      </c>
      <c r="Q7" s="52">
        <f>'SCRB-Stat-IIA'!F31</f>
        <v>0</v>
      </c>
      <c r="R7" s="52">
        <f>'SCRB-Stat-IIA'!D32</f>
        <v>0</v>
      </c>
      <c r="S7" s="52">
        <f>'SCRB-Stat-IIA'!E32</f>
        <v>0</v>
      </c>
      <c r="T7" s="52">
        <f>'SCRB-Stat-IIA'!F32</f>
        <v>0</v>
      </c>
      <c r="U7" s="52">
        <f>'SCRB-Stat-IIA'!D33</f>
        <v>0</v>
      </c>
      <c r="V7" s="52">
        <f>'SCRB-Stat-IIA'!E33</f>
        <v>0</v>
      </c>
      <c r="W7" s="52">
        <f>'SCRB-Stat-IIA'!F33</f>
        <v>0</v>
      </c>
    </row>
    <row r="8" spans="1:23" ht="21.75" customHeight="1">
      <c r="A8" s="83">
        <v>3</v>
      </c>
      <c r="B8" s="84" t="s">
        <v>38</v>
      </c>
      <c r="C8" s="52">
        <f>'SCRB-Stat-IIA'!D41</f>
        <v>0</v>
      </c>
      <c r="D8" s="52">
        <f>'SCRB-Stat-IIA'!E41</f>
        <v>0</v>
      </c>
      <c r="E8" s="52">
        <f>'SCRB-Stat-IIA'!F41</f>
        <v>0</v>
      </c>
      <c r="F8" s="52">
        <f>'SCRB-Stat-IIA'!D42</f>
        <v>0</v>
      </c>
      <c r="G8" s="52">
        <f>'SCRB-Stat-IIA'!E42</f>
        <v>0</v>
      </c>
      <c r="H8" s="52">
        <f>'SCRB-Stat-IIA'!F42</f>
        <v>0</v>
      </c>
      <c r="I8" s="52">
        <f>'SCRB-Stat-IIA'!D43</f>
        <v>0</v>
      </c>
      <c r="J8" s="52">
        <f>'SCRB-Stat-IIA'!E43</f>
        <v>0</v>
      </c>
      <c r="K8" s="52">
        <f>'SCRB-Stat-IIA'!F43</f>
        <v>0</v>
      </c>
      <c r="L8" s="52">
        <f>'SCRB-Stat-IIA'!D44</f>
        <v>0</v>
      </c>
      <c r="M8" s="52">
        <f>'SCRB-Stat-IIA'!E44</f>
        <v>0</v>
      </c>
      <c r="N8" s="52">
        <f>'SCRB-Stat-IIA'!F44</f>
        <v>0</v>
      </c>
      <c r="O8" s="52">
        <f>'SCRB-Stat-IIA'!D45</f>
        <v>0</v>
      </c>
      <c r="P8" s="52">
        <f>'SCRB-Stat-IIA'!E45</f>
        <v>0</v>
      </c>
      <c r="Q8" s="52">
        <f>'SCRB-Stat-IIA'!F45</f>
        <v>0</v>
      </c>
      <c r="R8" s="52">
        <f>'SCRB-Stat-IIA'!D46</f>
        <v>0</v>
      </c>
      <c r="S8" s="52">
        <f>'SCRB-Stat-IIA'!E46</f>
        <v>0</v>
      </c>
      <c r="T8" s="52">
        <f>'SCRB-Stat-IIA'!F46</f>
        <v>0</v>
      </c>
      <c r="U8" s="52">
        <f>'SCRB-Stat-IIA'!D47</f>
        <v>0</v>
      </c>
      <c r="V8" s="52">
        <f>'SCRB-Stat-IIA'!E47</f>
        <v>0</v>
      </c>
      <c r="W8" s="52">
        <f>'SCRB-Stat-IIA'!F47</f>
        <v>0</v>
      </c>
    </row>
    <row r="9" spans="1:23" ht="21.75" customHeight="1">
      <c r="A9" s="83">
        <v>4</v>
      </c>
      <c r="B9" s="84" t="s">
        <v>39</v>
      </c>
      <c r="C9" s="52">
        <f>'SCRB-Stat-IIA'!D55</f>
        <v>0</v>
      </c>
      <c r="D9" s="52">
        <f>'SCRB-Stat-IIA'!E55</f>
        <v>0</v>
      </c>
      <c r="E9" s="52">
        <f>'SCRB-Stat-IIA'!F55</f>
        <v>0</v>
      </c>
      <c r="F9" s="52">
        <f>'SCRB-Stat-IIA'!D56</f>
        <v>0</v>
      </c>
      <c r="G9" s="52">
        <f>'SCRB-Stat-IIA'!E56</f>
        <v>0</v>
      </c>
      <c r="H9" s="52">
        <f>'SCRB-Stat-IIA'!F56</f>
        <v>0</v>
      </c>
      <c r="I9" s="52">
        <f>'SCRB-Stat-IIA'!D57</f>
        <v>0</v>
      </c>
      <c r="J9" s="52">
        <f>'SCRB-Stat-IIA'!E57</f>
        <v>0</v>
      </c>
      <c r="K9" s="52">
        <f>'SCRB-Stat-IIA'!F57</f>
        <v>0</v>
      </c>
      <c r="L9" s="52">
        <f>'SCRB-Stat-IIA'!D58</f>
        <v>0</v>
      </c>
      <c r="M9" s="52">
        <f>'SCRB-Stat-IIA'!E58</f>
        <v>0</v>
      </c>
      <c r="N9" s="52">
        <f>'SCRB-Stat-IIA'!F58</f>
        <v>0</v>
      </c>
      <c r="O9" s="52">
        <f>'SCRB-Stat-IIA'!D59</f>
        <v>0</v>
      </c>
      <c r="P9" s="52">
        <f>'SCRB-Stat-IIA'!E59</f>
        <v>0</v>
      </c>
      <c r="Q9" s="52">
        <f>'SCRB-Stat-IIA'!F59</f>
        <v>0</v>
      </c>
      <c r="R9" s="52">
        <f>'SCRB-Stat-IIA'!D60</f>
        <v>0</v>
      </c>
      <c r="S9" s="52">
        <f>'SCRB-Stat-IIA'!E60</f>
        <v>0</v>
      </c>
      <c r="T9" s="52">
        <f>'SCRB-Stat-IIA'!F60</f>
        <v>0</v>
      </c>
      <c r="U9" s="52">
        <f>'SCRB-Stat-IIA'!D61</f>
        <v>0</v>
      </c>
      <c r="V9" s="52">
        <f>'SCRB-Stat-IIA'!E61</f>
        <v>0</v>
      </c>
      <c r="W9" s="52">
        <f>'SCRB-Stat-IIA'!F61</f>
        <v>0</v>
      </c>
    </row>
    <row r="10" spans="1:23" ht="21.75" customHeight="1">
      <c r="A10" s="83">
        <v>5</v>
      </c>
      <c r="B10" s="84" t="s">
        <v>40</v>
      </c>
      <c r="C10" s="52">
        <f>'SCRB-Stat-IIA'!D69</f>
        <v>0</v>
      </c>
      <c r="D10" s="52">
        <f>'SCRB-Stat-IIA'!E69</f>
        <v>0</v>
      </c>
      <c r="E10" s="52">
        <f>'SCRB-Stat-IIA'!F69</f>
        <v>0</v>
      </c>
      <c r="F10" s="52">
        <f>'SCRB-Stat-IIA'!D70</f>
        <v>0</v>
      </c>
      <c r="G10" s="52">
        <f>'SCRB-Stat-IIA'!E70</f>
        <v>0</v>
      </c>
      <c r="H10" s="52">
        <f>'SCRB-Stat-IIA'!F70</f>
        <v>0</v>
      </c>
      <c r="I10" s="52">
        <f>'SCRB-Stat-IIA'!D71</f>
        <v>0</v>
      </c>
      <c r="J10" s="52">
        <f>'SCRB-Stat-IIA'!E71</f>
        <v>0</v>
      </c>
      <c r="K10" s="52">
        <f>'SCRB-Stat-IIA'!F71</f>
        <v>0</v>
      </c>
      <c r="L10" s="52">
        <f>'SCRB-Stat-IIA'!D72</f>
        <v>0</v>
      </c>
      <c r="M10" s="52">
        <f>'SCRB-Stat-IIA'!E72</f>
        <v>0</v>
      </c>
      <c r="N10" s="52">
        <f>'SCRB-Stat-IIA'!F72</f>
        <v>0</v>
      </c>
      <c r="O10" s="52">
        <f>'SCRB-Stat-IIA'!D73</f>
        <v>0</v>
      </c>
      <c r="P10" s="52">
        <f>'SCRB-Stat-IIA'!E73</f>
        <v>0</v>
      </c>
      <c r="Q10" s="52">
        <f>'SCRB-Stat-IIA'!F73</f>
        <v>0</v>
      </c>
      <c r="R10" s="52">
        <f>'SCRB-Stat-IIA'!D74</f>
        <v>0</v>
      </c>
      <c r="S10" s="52">
        <f>'SCRB-Stat-IIA'!E74</f>
        <v>0</v>
      </c>
      <c r="T10" s="52">
        <f>'SCRB-Stat-IIA'!F74</f>
        <v>0</v>
      </c>
      <c r="U10" s="52">
        <f>'SCRB-Stat-IIA'!D75</f>
        <v>0</v>
      </c>
      <c r="V10" s="52">
        <f>'SCRB-Stat-IIA'!E75</f>
        <v>0</v>
      </c>
      <c r="W10" s="52">
        <f>'SCRB-Stat-IIA'!F75</f>
        <v>0</v>
      </c>
    </row>
    <row r="11" spans="1:23" ht="21.75" customHeight="1">
      <c r="A11" s="83">
        <v>6</v>
      </c>
      <c r="B11" s="84" t="s">
        <v>41</v>
      </c>
      <c r="C11" s="52">
        <f>'SCRB-Stat-IIA'!D83</f>
        <v>0</v>
      </c>
      <c r="D11" s="52">
        <f>'SCRB-Stat-IIA'!E83</f>
        <v>0</v>
      </c>
      <c r="E11" s="52">
        <f>'SCRB-Stat-IIA'!F83</f>
        <v>0</v>
      </c>
      <c r="F11" s="52">
        <f>'SCRB-Stat-IIA'!D84</f>
        <v>0</v>
      </c>
      <c r="G11" s="52">
        <f>'SCRB-Stat-IIA'!E84</f>
        <v>0</v>
      </c>
      <c r="H11" s="52">
        <f>'SCRB-Stat-IIA'!F84</f>
        <v>0</v>
      </c>
      <c r="I11" s="52">
        <f>'SCRB-Stat-IIA'!D85</f>
        <v>0</v>
      </c>
      <c r="J11" s="52">
        <f>'SCRB-Stat-IIA'!E85</f>
        <v>0</v>
      </c>
      <c r="K11" s="52">
        <f>'SCRB-Stat-IIA'!F85</f>
        <v>0</v>
      </c>
      <c r="L11" s="52">
        <f>'SCRB-Stat-IIA'!D86</f>
        <v>0</v>
      </c>
      <c r="M11" s="52">
        <f>'SCRB-Stat-IIA'!E86</f>
        <v>0</v>
      </c>
      <c r="N11" s="52">
        <f>'SCRB-Stat-IIA'!F86</f>
        <v>0</v>
      </c>
      <c r="O11" s="52">
        <f>'SCRB-Stat-IIA'!D87</f>
        <v>0</v>
      </c>
      <c r="P11" s="52">
        <f>'SCRB-Stat-IIA'!E87</f>
        <v>0</v>
      </c>
      <c r="Q11" s="52">
        <f>'SCRB-Stat-IIA'!F87</f>
        <v>0</v>
      </c>
      <c r="R11" s="52">
        <f>'SCRB-Stat-IIA'!D88</f>
        <v>0</v>
      </c>
      <c r="S11" s="52">
        <f>'SCRB-Stat-IIA'!E88</f>
        <v>0</v>
      </c>
      <c r="T11" s="52">
        <f>'SCRB-Stat-IIA'!F88</f>
        <v>0</v>
      </c>
      <c r="U11" s="52">
        <f>'SCRB-Stat-IIA'!D89</f>
        <v>0</v>
      </c>
      <c r="V11" s="52">
        <f>'SCRB-Stat-IIA'!E89</f>
        <v>0</v>
      </c>
      <c r="W11" s="52">
        <f>'SCRB-Stat-IIA'!F89</f>
        <v>0</v>
      </c>
    </row>
    <row r="12" spans="1:23" ht="21.75" customHeight="1">
      <c r="A12" s="83">
        <v>7</v>
      </c>
      <c r="B12" s="84" t="s">
        <v>42</v>
      </c>
      <c r="C12" s="52">
        <f>'SCRB-Stat-IIA'!D97</f>
        <v>0</v>
      </c>
      <c r="D12" s="52">
        <f>'SCRB-Stat-IIA'!E97</f>
        <v>0</v>
      </c>
      <c r="E12" s="52">
        <f>'SCRB-Stat-IIA'!F97</f>
        <v>0</v>
      </c>
      <c r="F12" s="52">
        <f>'SCRB-Stat-IIA'!D98</f>
        <v>0</v>
      </c>
      <c r="G12" s="52">
        <f>'SCRB-Stat-IIA'!E98</f>
        <v>0</v>
      </c>
      <c r="H12" s="52">
        <f>'SCRB-Stat-IIA'!F98</f>
        <v>0</v>
      </c>
      <c r="I12" s="52">
        <f>'SCRB-Stat-IIA'!D99</f>
        <v>0</v>
      </c>
      <c r="J12" s="52">
        <f>'SCRB-Stat-IIA'!E99</f>
        <v>0</v>
      </c>
      <c r="K12" s="52">
        <f>'SCRB-Stat-IIA'!F99</f>
        <v>0</v>
      </c>
      <c r="L12" s="52">
        <f>'SCRB-Stat-IIA'!D100</f>
        <v>0</v>
      </c>
      <c r="M12" s="52">
        <f>'SCRB-Stat-IIA'!E100</f>
        <v>0</v>
      </c>
      <c r="N12" s="52">
        <f>'SCRB-Stat-IIA'!F100</f>
        <v>0</v>
      </c>
      <c r="O12" s="52">
        <f>'SCRB-Stat-IIA'!D101</f>
        <v>0</v>
      </c>
      <c r="P12" s="52">
        <f>'SCRB-Stat-IIA'!E101</f>
        <v>0</v>
      </c>
      <c r="Q12" s="52">
        <f>'SCRB-Stat-IIA'!F101</f>
        <v>0</v>
      </c>
      <c r="R12" s="52">
        <f>'SCRB-Stat-IIA'!D102</f>
        <v>0</v>
      </c>
      <c r="S12" s="52">
        <f>'SCRB-Stat-IIA'!E102</f>
        <v>0</v>
      </c>
      <c r="T12" s="52">
        <f>'SCRB-Stat-IIA'!F102</f>
        <v>0</v>
      </c>
      <c r="U12" s="52">
        <f>'SCRB-Stat-IIA'!D103</f>
        <v>0</v>
      </c>
      <c r="V12" s="52">
        <f>'SCRB-Stat-IIA'!E103</f>
        <v>0</v>
      </c>
      <c r="W12" s="52">
        <f>'SCRB-Stat-IIA'!F103</f>
        <v>0</v>
      </c>
    </row>
    <row r="13" spans="1:23" ht="21.75" customHeight="1">
      <c r="A13" s="83">
        <v>8</v>
      </c>
      <c r="B13" s="84" t="s">
        <v>43</v>
      </c>
      <c r="C13" s="52">
        <f>'SCRB-Stat-IIA'!D111</f>
        <v>0</v>
      </c>
      <c r="D13" s="52">
        <f>'SCRB-Stat-IIA'!E111</f>
        <v>0</v>
      </c>
      <c r="E13" s="52">
        <f>'SCRB-Stat-IIA'!F111</f>
        <v>0</v>
      </c>
      <c r="F13" s="52">
        <f>'SCRB-Stat-IIA'!D112</f>
        <v>0</v>
      </c>
      <c r="G13" s="52">
        <f>'SCRB-Stat-IIA'!E112</f>
        <v>0</v>
      </c>
      <c r="H13" s="52">
        <f>'SCRB-Stat-IIA'!F112</f>
        <v>0</v>
      </c>
      <c r="I13" s="52">
        <f>'SCRB-Stat-IIA'!D113</f>
        <v>0</v>
      </c>
      <c r="J13" s="52">
        <f>'SCRB-Stat-IIA'!E113</f>
        <v>0</v>
      </c>
      <c r="K13" s="52">
        <f>'SCRB-Stat-IIA'!F113</f>
        <v>0</v>
      </c>
      <c r="L13" s="52">
        <f>'SCRB-Stat-IIA'!D114</f>
        <v>0</v>
      </c>
      <c r="M13" s="52">
        <f>'SCRB-Stat-IIA'!E114</f>
        <v>0</v>
      </c>
      <c r="N13" s="52">
        <f>'SCRB-Stat-IIA'!F114</f>
        <v>0</v>
      </c>
      <c r="O13" s="52">
        <f>'SCRB-Stat-IIA'!D115</f>
        <v>0</v>
      </c>
      <c r="P13" s="52">
        <f>'SCRB-Stat-IIA'!E115</f>
        <v>0</v>
      </c>
      <c r="Q13" s="52">
        <f>'SCRB-Stat-IIA'!F115</f>
        <v>0</v>
      </c>
      <c r="R13" s="52">
        <f>'SCRB-Stat-IIA'!D116</f>
        <v>0</v>
      </c>
      <c r="S13" s="52">
        <f>'SCRB-Stat-IIA'!E116</f>
        <v>0</v>
      </c>
      <c r="T13" s="52">
        <f>'SCRB-Stat-IIA'!F116</f>
        <v>0</v>
      </c>
      <c r="U13" s="52">
        <f>'SCRB-Stat-IIA'!D117</f>
        <v>0</v>
      </c>
      <c r="V13" s="52">
        <f>'SCRB-Stat-IIA'!E117</f>
        <v>0</v>
      </c>
      <c r="W13" s="52">
        <f>'SCRB-Stat-IIA'!F117</f>
        <v>0</v>
      </c>
    </row>
    <row r="14" spans="1:23" ht="21.75" customHeight="1">
      <c r="A14" s="83">
        <v>9</v>
      </c>
      <c r="B14" s="84" t="s">
        <v>44</v>
      </c>
      <c r="C14" s="52">
        <f>'SCRB-Stat-IIA'!D125</f>
        <v>0</v>
      </c>
      <c r="D14" s="52">
        <f>'SCRB-Stat-IIA'!E125</f>
        <v>0</v>
      </c>
      <c r="E14" s="52">
        <f>'SCRB-Stat-IIA'!F125</f>
        <v>0</v>
      </c>
      <c r="F14" s="52">
        <f>'SCRB-Stat-IIA'!D126</f>
        <v>0</v>
      </c>
      <c r="G14" s="52">
        <f>'SCRB-Stat-IIA'!E126</f>
        <v>0</v>
      </c>
      <c r="H14" s="52">
        <f>'SCRB-Stat-IIA'!F126</f>
        <v>0</v>
      </c>
      <c r="I14" s="52">
        <f>'SCRB-Stat-IIA'!D127</f>
        <v>0</v>
      </c>
      <c r="J14" s="52">
        <f>'SCRB-Stat-IIA'!E127</f>
        <v>0</v>
      </c>
      <c r="K14" s="52">
        <f>'SCRB-Stat-IIA'!F127</f>
        <v>0</v>
      </c>
      <c r="L14" s="52">
        <f>'SCRB-Stat-IIA'!D128</f>
        <v>0</v>
      </c>
      <c r="M14" s="52">
        <f>'SCRB-Stat-IIA'!E128</f>
        <v>0</v>
      </c>
      <c r="N14" s="52">
        <f>'SCRB-Stat-IIA'!F128</f>
        <v>0</v>
      </c>
      <c r="O14" s="52">
        <f>'SCRB-Stat-IIA'!D129</f>
        <v>0</v>
      </c>
      <c r="P14" s="52">
        <f>'SCRB-Stat-IIA'!E129</f>
        <v>0</v>
      </c>
      <c r="Q14" s="52">
        <f>'SCRB-Stat-IIA'!F129</f>
        <v>0</v>
      </c>
      <c r="R14" s="52">
        <f>'SCRB-Stat-IIA'!D130</f>
        <v>0</v>
      </c>
      <c r="S14" s="52">
        <f>'SCRB-Stat-IIA'!E130</f>
        <v>0</v>
      </c>
      <c r="T14" s="52">
        <f>'SCRB-Stat-IIA'!F130</f>
        <v>0</v>
      </c>
      <c r="U14" s="52">
        <f>'SCRB-Stat-IIA'!D131</f>
        <v>0</v>
      </c>
      <c r="V14" s="52">
        <f>'SCRB-Stat-IIA'!E131</f>
        <v>0</v>
      </c>
      <c r="W14" s="52">
        <f>'SCRB-Stat-IIA'!F131</f>
        <v>0</v>
      </c>
    </row>
    <row r="15" spans="1:23" ht="21.75" customHeight="1">
      <c r="A15" s="83">
        <v>10</v>
      </c>
      <c r="B15" s="84" t="s">
        <v>45</v>
      </c>
      <c r="C15" s="52">
        <f>'SCRB-Stat-IIA'!D139</f>
        <v>0</v>
      </c>
      <c r="D15" s="52">
        <f>'SCRB-Stat-IIA'!E139</f>
        <v>0</v>
      </c>
      <c r="E15" s="52">
        <f>'SCRB-Stat-IIA'!F139</f>
        <v>0</v>
      </c>
      <c r="F15" s="52">
        <f>'SCRB-Stat-IIA'!D140</f>
        <v>0</v>
      </c>
      <c r="G15" s="52">
        <f>'SCRB-Stat-IIA'!E140</f>
        <v>0</v>
      </c>
      <c r="H15" s="52">
        <f>'SCRB-Stat-IIA'!F140</f>
        <v>0</v>
      </c>
      <c r="I15" s="52">
        <f>'SCRB-Stat-IIA'!D141</f>
        <v>0</v>
      </c>
      <c r="J15" s="52">
        <f>'SCRB-Stat-IIA'!E141</f>
        <v>0</v>
      </c>
      <c r="K15" s="52">
        <f>'SCRB-Stat-IIA'!F141</f>
        <v>0</v>
      </c>
      <c r="L15" s="52">
        <f>'SCRB-Stat-IIA'!D142</f>
        <v>0</v>
      </c>
      <c r="M15" s="52">
        <f>'SCRB-Stat-IIA'!E142</f>
        <v>0</v>
      </c>
      <c r="N15" s="52">
        <f>'SCRB-Stat-IIA'!F142</f>
        <v>0</v>
      </c>
      <c r="O15" s="52">
        <f>'SCRB-Stat-IIA'!D143</f>
        <v>0</v>
      </c>
      <c r="P15" s="52">
        <f>'SCRB-Stat-IIA'!E143</f>
        <v>0</v>
      </c>
      <c r="Q15" s="52">
        <f>'SCRB-Stat-IIA'!F143</f>
        <v>0</v>
      </c>
      <c r="R15" s="52">
        <f>'SCRB-Stat-IIA'!D144</f>
        <v>0</v>
      </c>
      <c r="S15" s="52">
        <f>'SCRB-Stat-IIA'!E144</f>
        <v>0</v>
      </c>
      <c r="T15" s="52">
        <f>'SCRB-Stat-IIA'!F144</f>
        <v>0</v>
      </c>
      <c r="U15" s="52">
        <f>'SCRB-Stat-IIA'!D145</f>
        <v>0</v>
      </c>
      <c r="V15" s="52">
        <f>'SCRB-Stat-IIA'!E145</f>
        <v>0</v>
      </c>
      <c r="W15" s="52">
        <f>'SCRB-Stat-IIA'!F145</f>
        <v>0</v>
      </c>
    </row>
    <row r="16" spans="1:23" ht="21.75" customHeight="1">
      <c r="A16" s="83">
        <v>11</v>
      </c>
      <c r="B16" s="84" t="s">
        <v>46</v>
      </c>
      <c r="C16" s="52">
        <f>'SCRB-Stat-IIA'!D153</f>
        <v>0</v>
      </c>
      <c r="D16" s="52">
        <f>'SCRB-Stat-IIA'!E153</f>
        <v>0</v>
      </c>
      <c r="E16" s="52">
        <f>'SCRB-Stat-IIA'!F153</f>
        <v>0</v>
      </c>
      <c r="F16" s="52">
        <f>'SCRB-Stat-IIA'!D154</f>
        <v>0</v>
      </c>
      <c r="G16" s="52">
        <f>'SCRB-Stat-IIA'!E154</f>
        <v>0</v>
      </c>
      <c r="H16" s="52">
        <f>'SCRB-Stat-IIA'!F154</f>
        <v>0</v>
      </c>
      <c r="I16" s="52">
        <f>'SCRB-Stat-IIA'!D155</f>
        <v>0</v>
      </c>
      <c r="J16" s="52">
        <f>'SCRB-Stat-IIA'!E155</f>
        <v>0</v>
      </c>
      <c r="K16" s="52">
        <f>'SCRB-Stat-IIA'!F155</f>
        <v>0</v>
      </c>
      <c r="L16" s="52">
        <f>'SCRB-Stat-IIA'!D156</f>
        <v>0</v>
      </c>
      <c r="M16" s="52">
        <f>'SCRB-Stat-IIA'!E156</f>
        <v>0</v>
      </c>
      <c r="N16" s="52">
        <f>'SCRB-Stat-IIA'!F156</f>
        <v>0</v>
      </c>
      <c r="O16" s="52">
        <f>'SCRB-Stat-IIA'!D157</f>
        <v>0</v>
      </c>
      <c r="P16" s="52">
        <f>'SCRB-Stat-IIA'!E157</f>
        <v>0</v>
      </c>
      <c r="Q16" s="52">
        <f>'SCRB-Stat-IIA'!F157</f>
        <v>0</v>
      </c>
      <c r="R16" s="52">
        <f>'SCRB-Stat-IIA'!D158</f>
        <v>0</v>
      </c>
      <c r="S16" s="52">
        <f>'SCRB-Stat-IIA'!E158</f>
        <v>0</v>
      </c>
      <c r="T16" s="52">
        <f>'SCRB-Stat-IIA'!F158</f>
        <v>0</v>
      </c>
      <c r="U16" s="52">
        <f>'SCRB-Stat-IIA'!D159</f>
        <v>0</v>
      </c>
      <c r="V16" s="52">
        <f>'SCRB-Stat-IIA'!E159</f>
        <v>0</v>
      </c>
      <c r="W16" s="52">
        <f>'SCRB-Stat-IIA'!F159</f>
        <v>0</v>
      </c>
    </row>
    <row r="17" spans="1:23" ht="21.75" customHeight="1">
      <c r="A17" s="83">
        <v>12</v>
      </c>
      <c r="B17" s="84" t="s">
        <v>47</v>
      </c>
      <c r="C17" s="52">
        <f>'SCRB-Stat-IIA'!D167</f>
        <v>0</v>
      </c>
      <c r="D17" s="52">
        <f>'SCRB-Stat-IIA'!E167</f>
        <v>0</v>
      </c>
      <c r="E17" s="52">
        <f>'SCRB-Stat-IIA'!F167</f>
        <v>0</v>
      </c>
      <c r="F17" s="52">
        <f>'SCRB-Stat-IIA'!D168</f>
        <v>0</v>
      </c>
      <c r="G17" s="52">
        <f>'SCRB-Stat-IIA'!E168</f>
        <v>0</v>
      </c>
      <c r="H17" s="52">
        <f>'SCRB-Stat-IIA'!F168</f>
        <v>0</v>
      </c>
      <c r="I17" s="52">
        <f>'SCRB-Stat-IIA'!D169</f>
        <v>0</v>
      </c>
      <c r="J17" s="52">
        <f>'SCRB-Stat-IIA'!E169</f>
        <v>0</v>
      </c>
      <c r="K17" s="52">
        <f>'SCRB-Stat-IIA'!F169</f>
        <v>0</v>
      </c>
      <c r="L17" s="52">
        <f>'SCRB-Stat-IIA'!D170</f>
        <v>0</v>
      </c>
      <c r="M17" s="52">
        <f>'SCRB-Stat-IIA'!E170</f>
        <v>0</v>
      </c>
      <c r="N17" s="52">
        <f>'SCRB-Stat-IIA'!F170</f>
        <v>0</v>
      </c>
      <c r="O17" s="52">
        <f>'SCRB-Stat-IIA'!D171</f>
        <v>0</v>
      </c>
      <c r="P17" s="52">
        <f>'SCRB-Stat-IIA'!E171</f>
        <v>0</v>
      </c>
      <c r="Q17" s="52">
        <f>'SCRB-Stat-IIA'!F171</f>
        <v>0</v>
      </c>
      <c r="R17" s="52">
        <f>'SCRB-Stat-IIA'!D172</f>
        <v>0</v>
      </c>
      <c r="S17" s="52">
        <f>'SCRB-Stat-IIA'!E172</f>
        <v>0</v>
      </c>
      <c r="T17" s="52">
        <f>'SCRB-Stat-IIA'!F172</f>
        <v>0</v>
      </c>
      <c r="U17" s="52">
        <f>'SCRB-Stat-IIA'!D173</f>
        <v>0</v>
      </c>
      <c r="V17" s="52">
        <f>'SCRB-Stat-IIA'!E173</f>
        <v>0</v>
      </c>
      <c r="W17" s="52">
        <f>'SCRB-Stat-IIA'!F173</f>
        <v>0</v>
      </c>
    </row>
    <row r="18" spans="1:23" ht="21.75" customHeight="1">
      <c r="A18" s="83">
        <v>13</v>
      </c>
      <c r="B18" s="84" t="s">
        <v>48</v>
      </c>
      <c r="C18" s="52">
        <f>'SCRB-Stat-IIA'!D181</f>
        <v>0</v>
      </c>
      <c r="D18" s="52">
        <f>'SCRB-Stat-IIA'!E181</f>
        <v>0</v>
      </c>
      <c r="E18" s="52">
        <f>'SCRB-Stat-IIA'!F181</f>
        <v>0</v>
      </c>
      <c r="F18" s="52">
        <f>'SCRB-Stat-IIA'!D182</f>
        <v>0</v>
      </c>
      <c r="G18" s="52">
        <f>'SCRB-Stat-IIA'!E182</f>
        <v>0</v>
      </c>
      <c r="H18" s="52">
        <f>'SCRB-Stat-IIA'!F182</f>
        <v>0</v>
      </c>
      <c r="I18" s="52">
        <f>'SCRB-Stat-IIA'!D183</f>
        <v>0</v>
      </c>
      <c r="J18" s="52">
        <f>'SCRB-Stat-IIA'!E183</f>
        <v>0</v>
      </c>
      <c r="K18" s="52">
        <f>'SCRB-Stat-IIA'!F183</f>
        <v>0</v>
      </c>
      <c r="L18" s="52">
        <f>'SCRB-Stat-IIA'!D184</f>
        <v>0</v>
      </c>
      <c r="M18" s="52">
        <f>'SCRB-Stat-IIA'!E184</f>
        <v>0</v>
      </c>
      <c r="N18" s="52">
        <f>'SCRB-Stat-IIA'!F184</f>
        <v>0</v>
      </c>
      <c r="O18" s="52">
        <f>'SCRB-Stat-IIA'!D185</f>
        <v>0</v>
      </c>
      <c r="P18" s="52">
        <f>'SCRB-Stat-IIA'!E185</f>
        <v>0</v>
      </c>
      <c r="Q18" s="52">
        <f>'SCRB-Stat-IIA'!F185</f>
        <v>0</v>
      </c>
      <c r="R18" s="52">
        <f>'SCRB-Stat-IIA'!D186</f>
        <v>0</v>
      </c>
      <c r="S18" s="52">
        <f>'SCRB-Stat-IIA'!E186</f>
        <v>0</v>
      </c>
      <c r="T18" s="52">
        <f>'SCRB-Stat-IIA'!F186</f>
        <v>0</v>
      </c>
      <c r="U18" s="52">
        <f>'SCRB-Stat-IIA'!D187</f>
        <v>0</v>
      </c>
      <c r="V18" s="52">
        <f>'SCRB-Stat-IIA'!E187</f>
        <v>0</v>
      </c>
      <c r="W18" s="52">
        <f>'SCRB-Stat-IIA'!F187</f>
        <v>0</v>
      </c>
    </row>
    <row r="19" spans="1:23" ht="21.75" customHeight="1">
      <c r="A19" s="83">
        <v>14</v>
      </c>
      <c r="B19" s="84" t="s">
        <v>49</v>
      </c>
      <c r="C19" s="52">
        <f>'SCRB-Stat-IIA'!D195</f>
        <v>0</v>
      </c>
      <c r="D19" s="52">
        <f>'SCRB-Stat-IIA'!E195</f>
        <v>0</v>
      </c>
      <c r="E19" s="52">
        <f>'SCRB-Stat-IIA'!F195</f>
        <v>0</v>
      </c>
      <c r="F19" s="52">
        <f>'SCRB-Stat-IIA'!D196</f>
        <v>0</v>
      </c>
      <c r="G19" s="52">
        <f>'SCRB-Stat-IIA'!E196</f>
        <v>0</v>
      </c>
      <c r="H19" s="52">
        <f>'SCRB-Stat-IIA'!F196</f>
        <v>0</v>
      </c>
      <c r="I19" s="52">
        <f>'SCRB-Stat-IIA'!D197</f>
        <v>0</v>
      </c>
      <c r="J19" s="52">
        <f>'SCRB-Stat-IIA'!E197</f>
        <v>0</v>
      </c>
      <c r="K19" s="52">
        <f>'SCRB-Stat-IIA'!F197</f>
        <v>0</v>
      </c>
      <c r="L19" s="52">
        <f>'SCRB-Stat-IIA'!D198</f>
        <v>0</v>
      </c>
      <c r="M19" s="52">
        <f>'SCRB-Stat-IIA'!E198</f>
        <v>0</v>
      </c>
      <c r="N19" s="52">
        <f>'SCRB-Stat-IIA'!F198</f>
        <v>0</v>
      </c>
      <c r="O19" s="52">
        <f>'SCRB-Stat-IIA'!D199</f>
        <v>0</v>
      </c>
      <c r="P19" s="52">
        <f>'SCRB-Stat-IIA'!E199</f>
        <v>0</v>
      </c>
      <c r="Q19" s="52">
        <f>'SCRB-Stat-IIA'!F199</f>
        <v>0</v>
      </c>
      <c r="R19" s="52">
        <f>'SCRB-Stat-IIA'!D200</f>
        <v>0</v>
      </c>
      <c r="S19" s="52">
        <f>'SCRB-Stat-IIA'!E200</f>
        <v>0</v>
      </c>
      <c r="T19" s="52">
        <f>'SCRB-Stat-IIA'!F200</f>
        <v>0</v>
      </c>
      <c r="U19" s="52">
        <f>'SCRB-Stat-IIA'!D201</f>
        <v>0</v>
      </c>
      <c r="V19" s="52">
        <f>'SCRB-Stat-IIA'!E201</f>
        <v>0</v>
      </c>
      <c r="W19" s="52">
        <f>'SCRB-Stat-IIA'!F201</f>
        <v>0</v>
      </c>
    </row>
    <row r="20" spans="1:23" ht="21.75" customHeight="1">
      <c r="A20" s="83">
        <v>15</v>
      </c>
      <c r="B20" s="84" t="s">
        <v>50</v>
      </c>
      <c r="C20" s="52">
        <f>'SCRB-Stat-IIA'!D209</f>
        <v>0</v>
      </c>
      <c r="D20" s="52">
        <f>'SCRB-Stat-IIA'!E209</f>
        <v>0</v>
      </c>
      <c r="E20" s="52">
        <f>'SCRB-Stat-IIA'!F209</f>
        <v>0</v>
      </c>
      <c r="F20" s="52">
        <f>'SCRB-Stat-IIA'!D210</f>
        <v>0</v>
      </c>
      <c r="G20" s="52">
        <f>'SCRB-Stat-IIA'!E210</f>
        <v>0</v>
      </c>
      <c r="H20" s="52">
        <f>'SCRB-Stat-IIA'!F210</f>
        <v>0</v>
      </c>
      <c r="I20" s="52">
        <f>'SCRB-Stat-IIA'!D211</f>
        <v>0</v>
      </c>
      <c r="J20" s="52">
        <f>'SCRB-Stat-IIA'!E211</f>
        <v>0</v>
      </c>
      <c r="K20" s="52">
        <f>'SCRB-Stat-IIA'!F211</f>
        <v>0</v>
      </c>
      <c r="L20" s="52">
        <f>'SCRB-Stat-IIA'!D212</f>
        <v>0</v>
      </c>
      <c r="M20" s="52">
        <f>'SCRB-Stat-IIA'!E212</f>
        <v>0</v>
      </c>
      <c r="N20" s="52">
        <f>'SCRB-Stat-IIA'!F212</f>
        <v>0</v>
      </c>
      <c r="O20" s="52">
        <f>'SCRB-Stat-IIA'!D213</f>
        <v>0</v>
      </c>
      <c r="P20" s="52">
        <f>'SCRB-Stat-IIA'!E213</f>
        <v>0</v>
      </c>
      <c r="Q20" s="52">
        <f>'SCRB-Stat-IIA'!F213</f>
        <v>0</v>
      </c>
      <c r="R20" s="52">
        <f>'SCRB-Stat-IIA'!D214</f>
        <v>0</v>
      </c>
      <c r="S20" s="52">
        <f>'SCRB-Stat-IIA'!E214</f>
        <v>0</v>
      </c>
      <c r="T20" s="52">
        <f>'SCRB-Stat-IIA'!F214</f>
        <v>0</v>
      </c>
      <c r="U20" s="52">
        <f>'SCRB-Stat-IIA'!D215</f>
        <v>0</v>
      </c>
      <c r="V20" s="52">
        <f>'SCRB-Stat-IIA'!E215</f>
        <v>0</v>
      </c>
      <c r="W20" s="52">
        <f>'SCRB-Stat-IIA'!F215</f>
        <v>0</v>
      </c>
    </row>
    <row r="21" spans="1:23" ht="21.75" customHeight="1">
      <c r="A21" s="83">
        <v>16</v>
      </c>
      <c r="B21" s="84" t="s">
        <v>51</v>
      </c>
      <c r="C21" s="52">
        <f>'SCRB-Stat-IIA'!D223</f>
        <v>0</v>
      </c>
      <c r="D21" s="52">
        <f>'SCRB-Stat-IIA'!E223</f>
        <v>0</v>
      </c>
      <c r="E21" s="52">
        <f>'SCRB-Stat-IIA'!F223</f>
        <v>0</v>
      </c>
      <c r="F21" s="52">
        <f>'SCRB-Stat-IIA'!D224</f>
        <v>0</v>
      </c>
      <c r="G21" s="52">
        <f>'SCRB-Stat-IIA'!E224</f>
        <v>0</v>
      </c>
      <c r="H21" s="52">
        <f>'SCRB-Stat-IIA'!F224</f>
        <v>0</v>
      </c>
      <c r="I21" s="52">
        <f>'SCRB-Stat-IIA'!D225</f>
        <v>0</v>
      </c>
      <c r="J21" s="52">
        <f>'SCRB-Stat-IIA'!E225</f>
        <v>0</v>
      </c>
      <c r="K21" s="52">
        <f>'SCRB-Stat-IIA'!F225</f>
        <v>0</v>
      </c>
      <c r="L21" s="52">
        <f>'SCRB-Stat-IIA'!D226</f>
        <v>0</v>
      </c>
      <c r="M21" s="52">
        <f>'SCRB-Stat-IIA'!E226</f>
        <v>0</v>
      </c>
      <c r="N21" s="52">
        <f>'SCRB-Stat-IIA'!F226</f>
        <v>0</v>
      </c>
      <c r="O21" s="52">
        <f>'SCRB-Stat-IIA'!D227</f>
        <v>0</v>
      </c>
      <c r="P21" s="52">
        <f>'SCRB-Stat-IIA'!E227</f>
        <v>0</v>
      </c>
      <c r="Q21" s="52">
        <f>'SCRB-Stat-IIA'!F227</f>
        <v>0</v>
      </c>
      <c r="R21" s="52">
        <f>'SCRB-Stat-IIA'!D228</f>
        <v>0</v>
      </c>
      <c r="S21" s="52">
        <f>'SCRB-Stat-IIA'!E228</f>
        <v>0</v>
      </c>
      <c r="T21" s="52">
        <f>'SCRB-Stat-IIA'!F228</f>
        <v>0</v>
      </c>
      <c r="U21" s="52">
        <f>'SCRB-Stat-IIA'!D229</f>
        <v>0</v>
      </c>
      <c r="V21" s="52">
        <f>'SCRB-Stat-IIA'!E229</f>
        <v>0</v>
      </c>
      <c r="W21" s="52">
        <f>'SCRB-Stat-IIA'!F229</f>
        <v>0</v>
      </c>
    </row>
    <row r="22" spans="1:23" ht="21.75" customHeight="1">
      <c r="A22" s="83">
        <v>17</v>
      </c>
      <c r="B22" s="84" t="s">
        <v>52</v>
      </c>
      <c r="C22" s="52">
        <f>'SCRB-Stat-IIA'!D237</f>
        <v>0</v>
      </c>
      <c r="D22" s="52">
        <f>'SCRB-Stat-IIA'!E237</f>
        <v>0</v>
      </c>
      <c r="E22" s="52">
        <f>'SCRB-Stat-IIA'!F237</f>
        <v>0</v>
      </c>
      <c r="F22" s="52">
        <f>'SCRB-Stat-IIA'!D238</f>
        <v>0</v>
      </c>
      <c r="G22" s="52">
        <f>'SCRB-Stat-IIA'!E238</f>
        <v>0</v>
      </c>
      <c r="H22" s="52">
        <f>'SCRB-Stat-IIA'!F238</f>
        <v>0</v>
      </c>
      <c r="I22" s="52">
        <f>'SCRB-Stat-IIA'!D239</f>
        <v>0</v>
      </c>
      <c r="J22" s="52">
        <f>'SCRB-Stat-IIA'!E239</f>
        <v>0</v>
      </c>
      <c r="K22" s="52">
        <f>'SCRB-Stat-IIA'!F239</f>
        <v>0</v>
      </c>
      <c r="L22" s="52">
        <f>'SCRB-Stat-IIA'!D240</f>
        <v>0</v>
      </c>
      <c r="M22" s="52">
        <f>'SCRB-Stat-IIA'!E240</f>
        <v>0</v>
      </c>
      <c r="N22" s="52">
        <f>'SCRB-Stat-IIA'!F240</f>
        <v>0</v>
      </c>
      <c r="O22" s="52">
        <f>'SCRB-Stat-IIA'!D241</f>
        <v>0</v>
      </c>
      <c r="P22" s="52">
        <f>'SCRB-Stat-IIA'!E241</f>
        <v>0</v>
      </c>
      <c r="Q22" s="52">
        <f>'SCRB-Stat-IIA'!F241</f>
        <v>0</v>
      </c>
      <c r="R22" s="52">
        <f>'SCRB-Stat-IIA'!D242</f>
        <v>0</v>
      </c>
      <c r="S22" s="52">
        <f>'SCRB-Stat-IIA'!E242</f>
        <v>0</v>
      </c>
      <c r="T22" s="52">
        <f>'SCRB-Stat-IIA'!F242</f>
        <v>0</v>
      </c>
      <c r="U22" s="52">
        <f>'SCRB-Stat-IIA'!D243</f>
        <v>0</v>
      </c>
      <c r="V22" s="52">
        <f>'SCRB-Stat-IIA'!E243</f>
        <v>0</v>
      </c>
      <c r="W22" s="52">
        <f>'SCRB-Stat-IIA'!F243</f>
        <v>0</v>
      </c>
    </row>
    <row r="23" spans="1:23" ht="21.75" customHeight="1">
      <c r="A23" s="83">
        <v>18</v>
      </c>
      <c r="B23" s="84" t="s">
        <v>53</v>
      </c>
      <c r="C23" s="52">
        <f>'SCRB-Stat-IIA'!D251</f>
        <v>0</v>
      </c>
      <c r="D23" s="52">
        <f>'SCRB-Stat-IIA'!E251</f>
        <v>0</v>
      </c>
      <c r="E23" s="52">
        <f>'SCRB-Stat-IIA'!F251</f>
        <v>0</v>
      </c>
      <c r="F23" s="52">
        <f>'SCRB-Stat-IIA'!D252</f>
        <v>0</v>
      </c>
      <c r="G23" s="52">
        <f>'SCRB-Stat-IIA'!E252</f>
        <v>0</v>
      </c>
      <c r="H23" s="52">
        <f>'SCRB-Stat-IIA'!F252</f>
        <v>0</v>
      </c>
      <c r="I23" s="52">
        <f>'SCRB-Stat-IIA'!D253</f>
        <v>0</v>
      </c>
      <c r="J23" s="52">
        <f>'SCRB-Stat-IIA'!E253</f>
        <v>0</v>
      </c>
      <c r="K23" s="52">
        <f>'SCRB-Stat-IIA'!F253</f>
        <v>0</v>
      </c>
      <c r="L23" s="52">
        <f>'SCRB-Stat-IIA'!D254</f>
        <v>0</v>
      </c>
      <c r="M23" s="52">
        <f>'SCRB-Stat-IIA'!E254</f>
        <v>0</v>
      </c>
      <c r="N23" s="52">
        <f>'SCRB-Stat-IIA'!F254</f>
        <v>0</v>
      </c>
      <c r="O23" s="52">
        <f>'SCRB-Stat-IIA'!D255</f>
        <v>0</v>
      </c>
      <c r="P23" s="52">
        <f>'SCRB-Stat-IIA'!E255</f>
        <v>0</v>
      </c>
      <c r="Q23" s="52">
        <f>'SCRB-Stat-IIA'!F255</f>
        <v>0</v>
      </c>
      <c r="R23" s="52">
        <f>'SCRB-Stat-IIA'!D256</f>
        <v>0</v>
      </c>
      <c r="S23" s="52">
        <f>'SCRB-Stat-IIA'!E256</f>
        <v>0</v>
      </c>
      <c r="T23" s="52">
        <f>'SCRB-Stat-IIA'!F256</f>
        <v>0</v>
      </c>
      <c r="U23" s="52">
        <f>'SCRB-Stat-IIA'!D257</f>
        <v>0</v>
      </c>
      <c r="V23" s="52">
        <f>'SCRB-Stat-IIA'!E257</f>
        <v>0</v>
      </c>
      <c r="W23" s="52">
        <f>'SCRB-Stat-IIA'!F257</f>
        <v>0</v>
      </c>
    </row>
    <row r="24" spans="1:23" ht="21.75" customHeight="1">
      <c r="A24" s="83">
        <v>19</v>
      </c>
      <c r="B24" s="84" t="s">
        <v>54</v>
      </c>
      <c r="C24" s="52">
        <f>'SCRB-Stat-IIA'!D265</f>
        <v>0</v>
      </c>
      <c r="D24" s="52">
        <f>'SCRB-Stat-IIA'!E265</f>
        <v>0</v>
      </c>
      <c r="E24" s="52">
        <f>'SCRB-Stat-IIA'!F265</f>
        <v>0</v>
      </c>
      <c r="F24" s="52">
        <f>'SCRB-Stat-IIA'!D266</f>
        <v>0</v>
      </c>
      <c r="G24" s="52">
        <f>'SCRB-Stat-IIA'!E266</f>
        <v>0</v>
      </c>
      <c r="H24" s="52">
        <f>'SCRB-Stat-IIA'!F266</f>
        <v>0</v>
      </c>
      <c r="I24" s="52">
        <f>'SCRB-Stat-IIA'!D267</f>
        <v>0</v>
      </c>
      <c r="J24" s="52">
        <f>'SCRB-Stat-IIA'!E267</f>
        <v>0</v>
      </c>
      <c r="K24" s="52">
        <f>'SCRB-Stat-IIA'!F267</f>
        <v>0</v>
      </c>
      <c r="L24" s="52">
        <f>'SCRB-Stat-IIA'!D268</f>
        <v>0</v>
      </c>
      <c r="M24" s="52">
        <f>'SCRB-Stat-IIA'!E268</f>
        <v>0</v>
      </c>
      <c r="N24" s="52">
        <f>'SCRB-Stat-IIA'!F268</f>
        <v>0</v>
      </c>
      <c r="O24" s="52">
        <f>'SCRB-Stat-IIA'!D269</f>
        <v>0</v>
      </c>
      <c r="P24" s="52">
        <f>'SCRB-Stat-IIA'!E269</f>
        <v>0</v>
      </c>
      <c r="Q24" s="52">
        <f>'SCRB-Stat-IIA'!F269</f>
        <v>0</v>
      </c>
      <c r="R24" s="52">
        <f>'SCRB-Stat-IIA'!D270</f>
        <v>0</v>
      </c>
      <c r="S24" s="52">
        <f>'SCRB-Stat-IIA'!E270</f>
        <v>0</v>
      </c>
      <c r="T24" s="52">
        <f>'SCRB-Stat-IIA'!F270</f>
        <v>0</v>
      </c>
      <c r="U24" s="52">
        <f>'SCRB-Stat-IIA'!D271</f>
        <v>0</v>
      </c>
      <c r="V24" s="52">
        <f>'SCRB-Stat-IIA'!E271</f>
        <v>0</v>
      </c>
      <c r="W24" s="52">
        <f>'SCRB-Stat-IIA'!F271</f>
        <v>0</v>
      </c>
    </row>
    <row r="25" spans="1:23" ht="21.75" customHeight="1">
      <c r="A25" s="83">
        <v>20</v>
      </c>
      <c r="B25" s="84" t="s">
        <v>55</v>
      </c>
      <c r="C25" s="52">
        <f>'SCRB-Stat-IIA'!D279</f>
        <v>0</v>
      </c>
      <c r="D25" s="52">
        <f>'SCRB-Stat-IIA'!E279</f>
        <v>0</v>
      </c>
      <c r="E25" s="52">
        <f>'SCRB-Stat-IIA'!F279</f>
        <v>0</v>
      </c>
      <c r="F25" s="52">
        <f>'SCRB-Stat-IIA'!D280</f>
        <v>0</v>
      </c>
      <c r="G25" s="52">
        <f>'SCRB-Stat-IIA'!E280</f>
        <v>0</v>
      </c>
      <c r="H25" s="52">
        <f>'SCRB-Stat-IIA'!F280</f>
        <v>0</v>
      </c>
      <c r="I25" s="52">
        <f>'SCRB-Stat-IIA'!D281</f>
        <v>0</v>
      </c>
      <c r="J25" s="52">
        <f>'SCRB-Stat-IIA'!E281</f>
        <v>0</v>
      </c>
      <c r="K25" s="52">
        <f>'SCRB-Stat-IIA'!F281</f>
        <v>0</v>
      </c>
      <c r="L25" s="52">
        <f>'SCRB-Stat-IIA'!D282</f>
        <v>0</v>
      </c>
      <c r="M25" s="52">
        <f>'SCRB-Stat-IIA'!E282</f>
        <v>0</v>
      </c>
      <c r="N25" s="52">
        <f>'SCRB-Stat-IIA'!F282</f>
        <v>0</v>
      </c>
      <c r="O25" s="52">
        <f>'SCRB-Stat-IIA'!D283</f>
        <v>0</v>
      </c>
      <c r="P25" s="52">
        <f>'SCRB-Stat-IIA'!E283</f>
        <v>0</v>
      </c>
      <c r="Q25" s="52">
        <f>'SCRB-Stat-IIA'!F283</f>
        <v>0</v>
      </c>
      <c r="R25" s="52">
        <f>'SCRB-Stat-IIA'!D284</f>
        <v>0</v>
      </c>
      <c r="S25" s="52">
        <f>'SCRB-Stat-IIA'!E284</f>
        <v>0</v>
      </c>
      <c r="T25" s="52">
        <f>'SCRB-Stat-IIA'!F284</f>
        <v>0</v>
      </c>
      <c r="U25" s="52">
        <f>'SCRB-Stat-IIA'!D285</f>
        <v>0</v>
      </c>
      <c r="V25" s="52">
        <f>'SCRB-Stat-IIA'!E285</f>
        <v>0</v>
      </c>
      <c r="W25" s="52">
        <f>'SCRB-Stat-IIA'!F285</f>
        <v>0</v>
      </c>
    </row>
    <row r="26" spans="1:23" s="85" customFormat="1" ht="21.75" customHeight="1">
      <c r="A26" s="55"/>
      <c r="B26" s="55" t="s">
        <v>56</v>
      </c>
      <c r="C26" s="55">
        <f t="shared" ref="C26:W26" si="2">SUM(C6:C25)</f>
        <v>0</v>
      </c>
      <c r="D26" s="55">
        <f t="shared" si="2"/>
        <v>0</v>
      </c>
      <c r="E26" s="55">
        <f t="shared" si="2"/>
        <v>0</v>
      </c>
      <c r="F26" s="55">
        <f t="shared" si="2"/>
        <v>0</v>
      </c>
      <c r="G26" s="55">
        <f t="shared" si="2"/>
        <v>0</v>
      </c>
      <c r="H26" s="55">
        <f t="shared" si="2"/>
        <v>0</v>
      </c>
      <c r="I26" s="55">
        <f t="shared" si="2"/>
        <v>0</v>
      </c>
      <c r="J26" s="55">
        <f t="shared" si="2"/>
        <v>0</v>
      </c>
      <c r="K26" s="55">
        <f t="shared" si="2"/>
        <v>0</v>
      </c>
      <c r="L26" s="55">
        <f t="shared" si="2"/>
        <v>0</v>
      </c>
      <c r="M26" s="55">
        <f t="shared" si="2"/>
        <v>0</v>
      </c>
      <c r="N26" s="55">
        <f t="shared" si="2"/>
        <v>0</v>
      </c>
      <c r="O26" s="55">
        <f t="shared" si="2"/>
        <v>0</v>
      </c>
      <c r="P26" s="55">
        <f t="shared" si="2"/>
        <v>0</v>
      </c>
      <c r="Q26" s="55">
        <f t="shared" si="2"/>
        <v>0</v>
      </c>
      <c r="R26" s="55">
        <f t="shared" si="2"/>
        <v>0</v>
      </c>
      <c r="S26" s="55">
        <f t="shared" si="2"/>
        <v>0</v>
      </c>
      <c r="T26" s="55">
        <f t="shared" si="2"/>
        <v>0</v>
      </c>
      <c r="U26" s="55">
        <f t="shared" si="2"/>
        <v>0</v>
      </c>
      <c r="V26" s="55">
        <f t="shared" si="2"/>
        <v>0</v>
      </c>
      <c r="W26" s="55">
        <f t="shared" si="2"/>
        <v>0</v>
      </c>
    </row>
  </sheetData>
  <mergeCells count="12">
    <mergeCell ref="R3:T3"/>
    <mergeCell ref="U3:W3"/>
    <mergeCell ref="A1:T1"/>
    <mergeCell ref="U1:W1"/>
    <mergeCell ref="A2:W2"/>
    <mergeCell ref="A3:A5"/>
    <mergeCell ref="B3:B5"/>
    <mergeCell ref="C3:E3"/>
    <mergeCell ref="F3:H3"/>
    <mergeCell ref="I3:K3"/>
    <mergeCell ref="L3:N3"/>
    <mergeCell ref="O3:Q3"/>
  </mergeCells>
  <pageMargins left="0.905555555555556" right="0.70833333333333304" top="0.59027777777777801" bottom="0.35416666666666702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tabColor rgb="FF09FF78"/>
  </sheetPr>
  <dimension ref="A1:W26"/>
  <sheetViews>
    <sheetView showGridLines="0" workbookViewId="0">
      <selection activeCell="U1" sqref="U1:W1048576"/>
    </sheetView>
  </sheetViews>
  <sheetFormatPr baseColWidth="10" defaultColWidth="8.83203125" defaultRowHeight="14" x14ac:dyDescent="0"/>
  <cols>
    <col min="1" max="1" width="8.83203125" style="1"/>
    <col min="2" max="2" width="13.6640625" style="1" bestFit="1" customWidth="1"/>
    <col min="3" max="20" width="8.83203125" style="1"/>
    <col min="21" max="23" width="0" style="1" hidden="1" customWidth="1"/>
    <col min="24" max="16384" width="8.83203125" style="1"/>
  </cols>
  <sheetData>
    <row r="1" spans="1:23" ht="21" customHeight="1">
      <c r="A1" s="625" t="s">
        <v>85</v>
      </c>
      <c r="B1" s="625"/>
      <c r="C1" s="625"/>
      <c r="D1" s="625"/>
      <c r="E1" s="625"/>
      <c r="F1" s="625"/>
      <c r="G1" s="625"/>
      <c r="H1" s="625"/>
      <c r="I1" s="625"/>
      <c r="J1" s="625"/>
      <c r="K1" s="625"/>
      <c r="L1" s="625"/>
      <c r="M1" s="625"/>
      <c r="N1" s="625"/>
      <c r="O1" s="625"/>
      <c r="P1" s="625"/>
      <c r="Q1" s="625"/>
      <c r="R1" s="86"/>
      <c r="S1" s="626" t="s">
        <v>86</v>
      </c>
      <c r="T1" s="626"/>
      <c r="U1" s="86"/>
      <c r="V1" s="626" t="s">
        <v>87</v>
      </c>
      <c r="W1" s="626"/>
    </row>
    <row r="2" spans="1:23" ht="20.25" customHeight="1">
      <c r="A2" s="612" t="str">
        <f>"COMPARATIVE STATEMENT OF CRIME DISTRICT WISE AND HEAD-WISE UPTO "&amp;C4&amp;"-"&amp;C5&amp;", "&amp;D4&amp;"-"&amp;D5&amp;" AND "&amp;E4&amp;"-"&amp;E5</f>
        <v>COMPARATIVE STATEMENT OF CRIME DISTRICT WISE AND HEAD-WISE UPTO -, - AND -</v>
      </c>
      <c r="B2" s="612"/>
      <c r="C2" s="612"/>
      <c r="D2" s="612"/>
      <c r="E2" s="612"/>
      <c r="F2" s="612"/>
      <c r="G2" s="612"/>
      <c r="H2" s="612"/>
      <c r="I2" s="612"/>
      <c r="J2" s="612"/>
      <c r="K2" s="612"/>
      <c r="L2" s="612"/>
      <c r="M2" s="612"/>
      <c r="N2" s="612"/>
      <c r="O2" s="612"/>
      <c r="P2" s="612"/>
      <c r="Q2" s="612"/>
      <c r="R2" s="612"/>
      <c r="S2" s="612"/>
      <c r="T2" s="612"/>
      <c r="U2" s="612"/>
      <c r="V2" s="612"/>
      <c r="W2" s="612"/>
    </row>
    <row r="3" spans="1:23" s="57" customFormat="1" ht="21" customHeight="1">
      <c r="A3" s="609" t="s">
        <v>30</v>
      </c>
      <c r="B3" s="627" t="s">
        <v>31</v>
      </c>
      <c r="C3" s="609" t="s">
        <v>5</v>
      </c>
      <c r="D3" s="609"/>
      <c r="E3" s="609"/>
      <c r="F3" s="609" t="s">
        <v>6</v>
      </c>
      <c r="G3" s="609"/>
      <c r="H3" s="609"/>
      <c r="I3" s="609" t="s">
        <v>7</v>
      </c>
      <c r="J3" s="609"/>
      <c r="K3" s="609"/>
      <c r="L3" s="609" t="s">
        <v>32</v>
      </c>
      <c r="M3" s="609"/>
      <c r="N3" s="609"/>
      <c r="O3" s="609" t="s">
        <v>33</v>
      </c>
      <c r="P3" s="609"/>
      <c r="Q3" s="609"/>
      <c r="R3" s="609" t="s">
        <v>34</v>
      </c>
      <c r="S3" s="609"/>
      <c r="T3" s="609"/>
      <c r="U3" s="616" t="s">
        <v>35</v>
      </c>
      <c r="V3" s="616"/>
      <c r="W3" s="616"/>
    </row>
    <row r="4" spans="1:23" s="58" customFormat="1" ht="15" customHeight="1">
      <c r="A4" s="609"/>
      <c r="B4" s="627"/>
      <c r="C4" s="87" t="str">
        <f>I!C3</f>
        <v/>
      </c>
      <c r="D4" s="87" t="str">
        <f>I!C3</f>
        <v/>
      </c>
      <c r="E4" s="87" t="str">
        <f>I!C3</f>
        <v/>
      </c>
      <c r="F4" s="41" t="str">
        <f t="shared" ref="F4:T5" si="0">C4</f>
        <v/>
      </c>
      <c r="G4" s="41" t="str">
        <f t="shared" si="0"/>
        <v/>
      </c>
      <c r="H4" s="41" t="str">
        <f t="shared" si="0"/>
        <v/>
      </c>
      <c r="I4" s="41" t="str">
        <f t="shared" si="0"/>
        <v/>
      </c>
      <c r="J4" s="41" t="str">
        <f t="shared" si="0"/>
        <v/>
      </c>
      <c r="K4" s="41" t="str">
        <f t="shared" si="0"/>
        <v/>
      </c>
      <c r="L4" s="41" t="str">
        <f t="shared" si="0"/>
        <v/>
      </c>
      <c r="M4" s="41" t="str">
        <f t="shared" si="0"/>
        <v/>
      </c>
      <c r="N4" s="41" t="str">
        <f t="shared" si="0"/>
        <v/>
      </c>
      <c r="O4" s="41" t="str">
        <f t="shared" si="0"/>
        <v/>
      </c>
      <c r="P4" s="41" t="str">
        <f t="shared" si="0"/>
        <v/>
      </c>
      <c r="Q4" s="41" t="str">
        <f t="shared" si="0"/>
        <v/>
      </c>
      <c r="R4" s="41" t="str">
        <f t="shared" si="0"/>
        <v/>
      </c>
      <c r="S4" s="41" t="str">
        <f t="shared" si="0"/>
        <v/>
      </c>
      <c r="T4" s="41" t="str">
        <f t="shared" si="0"/>
        <v/>
      </c>
      <c r="U4" s="41" t="str">
        <f t="shared" ref="U4:W5" si="1">O4</f>
        <v/>
      </c>
      <c r="V4" s="41" t="str">
        <f t="shared" si="1"/>
        <v/>
      </c>
      <c r="W4" s="41" t="str">
        <f t="shared" si="1"/>
        <v/>
      </c>
    </row>
    <row r="5" spans="1:23" ht="15" customHeight="1">
      <c r="A5" s="609"/>
      <c r="B5" s="627"/>
      <c r="C5" s="48" t="str">
        <f>I!G4</f>
        <v/>
      </c>
      <c r="D5" s="48" t="str">
        <f>I!H4</f>
        <v/>
      </c>
      <c r="E5" s="48" t="str">
        <f>I!I4</f>
        <v/>
      </c>
      <c r="F5" s="47" t="str">
        <f t="shared" si="0"/>
        <v/>
      </c>
      <c r="G5" s="47" t="str">
        <f t="shared" si="0"/>
        <v/>
      </c>
      <c r="H5" s="47" t="str">
        <f t="shared" si="0"/>
        <v/>
      </c>
      <c r="I5" s="47" t="str">
        <f t="shared" si="0"/>
        <v/>
      </c>
      <c r="J5" s="47" t="str">
        <f t="shared" si="0"/>
        <v/>
      </c>
      <c r="K5" s="47" t="str">
        <f t="shared" si="0"/>
        <v/>
      </c>
      <c r="L5" s="47" t="str">
        <f t="shared" si="0"/>
        <v/>
      </c>
      <c r="M5" s="47" t="str">
        <f t="shared" si="0"/>
        <v/>
      </c>
      <c r="N5" s="47" t="str">
        <f t="shared" si="0"/>
        <v/>
      </c>
      <c r="O5" s="47" t="str">
        <f t="shared" si="0"/>
        <v/>
      </c>
      <c r="P5" s="47" t="str">
        <f t="shared" si="0"/>
        <v/>
      </c>
      <c r="Q5" s="47" t="str">
        <f t="shared" si="0"/>
        <v/>
      </c>
      <c r="R5" s="47" t="str">
        <f t="shared" si="0"/>
        <v/>
      </c>
      <c r="S5" s="47" t="str">
        <f t="shared" si="0"/>
        <v/>
      </c>
      <c r="T5" s="47" t="str">
        <f t="shared" si="0"/>
        <v/>
      </c>
      <c r="U5" s="47" t="str">
        <f t="shared" si="1"/>
        <v/>
      </c>
      <c r="V5" s="47" t="str">
        <f t="shared" si="1"/>
        <v/>
      </c>
      <c r="W5" s="47" t="str">
        <f t="shared" si="1"/>
        <v/>
      </c>
    </row>
    <row r="6" spans="1:23" s="88" customFormat="1" ht="19.5" customHeight="1">
      <c r="A6" s="49">
        <v>1</v>
      </c>
      <c r="B6" s="59" t="s">
        <v>36</v>
      </c>
      <c r="C6" s="51">
        <f>'SCRB-Stat-II'!F6</f>
        <v>0</v>
      </c>
      <c r="D6" s="51">
        <f>'SCRB-Stat-II'!P6</f>
        <v>0</v>
      </c>
      <c r="E6" s="51">
        <f>'SCRB-Stat-II'!Z6</f>
        <v>0</v>
      </c>
      <c r="F6" s="51">
        <f>'SCRB-Stat-II'!F7</f>
        <v>0</v>
      </c>
      <c r="G6" s="51">
        <f>'SCRB-Stat-II'!P7</f>
        <v>0</v>
      </c>
      <c r="H6" s="51">
        <f>'SCRB-Stat-II'!Z7</f>
        <v>0</v>
      </c>
      <c r="I6" s="51">
        <f>'SCRB-Stat-II'!F8</f>
        <v>0</v>
      </c>
      <c r="J6" s="51">
        <f>'SCRB-Stat-II'!P8</f>
        <v>0</v>
      </c>
      <c r="K6" s="51">
        <f>'SCRB-Stat-II'!Z8</f>
        <v>0</v>
      </c>
      <c r="L6" s="51">
        <f>'SCRB-Stat-II'!F9+'SCRB-Stat-II'!F10</f>
        <v>0</v>
      </c>
      <c r="M6" s="51">
        <f>'SCRB-Stat-II'!P9+'SCRB-Stat-II'!P10</f>
        <v>0</v>
      </c>
      <c r="N6" s="51">
        <f>'SCRB-Stat-II'!Z9+'SCRB-Stat-II'!Z10</f>
        <v>0</v>
      </c>
      <c r="O6" s="51">
        <f>'SCRB-Stat-II'!F11</f>
        <v>0</v>
      </c>
      <c r="P6" s="51">
        <f>'SCRB-Stat-II'!P11</f>
        <v>0</v>
      </c>
      <c r="Q6" s="51">
        <f>'SCRB-Stat-II'!Z11</f>
        <v>0</v>
      </c>
      <c r="R6" s="51">
        <f>'SCRB-Stat-II'!F12</f>
        <v>0</v>
      </c>
      <c r="S6" s="51">
        <f>'SCRB-Stat-II'!P12</f>
        <v>0</v>
      </c>
      <c r="T6" s="51">
        <f>'SCRB-Stat-II'!Z12</f>
        <v>0</v>
      </c>
      <c r="U6" s="51">
        <f>'SCRB-Stat-II'!F23</f>
        <v>0</v>
      </c>
      <c r="V6" s="51">
        <f>'SCRB-Stat-II'!P23</f>
        <v>0</v>
      </c>
      <c r="W6" s="51">
        <f>'SCRB-Stat-II'!Z23</f>
        <v>0</v>
      </c>
    </row>
    <row r="7" spans="1:23" s="88" customFormat="1" ht="19.5" customHeight="1">
      <c r="A7" s="49">
        <v>2</v>
      </c>
      <c r="B7" s="59" t="s">
        <v>37</v>
      </c>
      <c r="C7" s="51">
        <f>'SCRB-Stat-II'!F36</f>
        <v>0</v>
      </c>
      <c r="D7" s="51">
        <f>'SCRB-Stat-II'!P36</f>
        <v>0</v>
      </c>
      <c r="E7" s="51">
        <f>'SCRB-Stat-II'!Z36</f>
        <v>0</v>
      </c>
      <c r="F7" s="51">
        <f>'SCRB-Stat-II'!F37</f>
        <v>0</v>
      </c>
      <c r="G7" s="51">
        <f>'SCRB-Stat-II'!P37</f>
        <v>0</v>
      </c>
      <c r="H7" s="51">
        <f>'SCRB-Stat-II'!Z37</f>
        <v>0</v>
      </c>
      <c r="I7" s="51">
        <f>'SCRB-Stat-II'!F38</f>
        <v>0</v>
      </c>
      <c r="J7" s="51">
        <f>'SCRB-Stat-II'!P38</f>
        <v>0</v>
      </c>
      <c r="K7" s="51">
        <f>'SCRB-Stat-II'!Z38</f>
        <v>0</v>
      </c>
      <c r="L7" s="51">
        <f>'SCRB-Stat-II'!F39+'SCRB-Stat-II'!F40</f>
        <v>0</v>
      </c>
      <c r="M7" s="51">
        <f>'SCRB-Stat-II'!P39+'SCRB-Stat-II'!P40</f>
        <v>0</v>
      </c>
      <c r="N7" s="51">
        <f>'SCRB-Stat-II'!Z39+'SCRB-Stat-II'!Z40</f>
        <v>0</v>
      </c>
      <c r="O7" s="51">
        <f>'SCRB-Stat-II'!F41</f>
        <v>0</v>
      </c>
      <c r="P7" s="51">
        <f>'SCRB-Stat-II'!P41</f>
        <v>0</v>
      </c>
      <c r="Q7" s="51">
        <f>'SCRB-Stat-II'!Z41</f>
        <v>0</v>
      </c>
      <c r="R7" s="51">
        <f>'SCRB-Stat-II'!F42</f>
        <v>0</v>
      </c>
      <c r="S7" s="51">
        <f>'SCRB-Stat-II'!P42</f>
        <v>0</v>
      </c>
      <c r="T7" s="51">
        <f>'SCRB-Stat-II'!Z42</f>
        <v>0</v>
      </c>
      <c r="U7" s="51">
        <f>'SCRB-Stat-II'!F53</f>
        <v>0</v>
      </c>
      <c r="V7" s="51">
        <f>'SCRB-Stat-II'!P53</f>
        <v>0</v>
      </c>
      <c r="W7" s="51">
        <f>'SCRB-Stat-II'!Z53</f>
        <v>0</v>
      </c>
    </row>
    <row r="8" spans="1:23" s="88" customFormat="1" ht="19.5" customHeight="1">
      <c r="A8" s="49">
        <v>3</v>
      </c>
      <c r="B8" s="59" t="s">
        <v>38</v>
      </c>
      <c r="C8" s="51">
        <f>'SCRB-Stat-II'!F66</f>
        <v>0</v>
      </c>
      <c r="D8" s="51">
        <f>'SCRB-Stat-II'!P66</f>
        <v>0</v>
      </c>
      <c r="E8" s="51">
        <f>'SCRB-Stat-II'!Z66</f>
        <v>0</v>
      </c>
      <c r="F8" s="51">
        <f>'SCRB-Stat-II'!F67</f>
        <v>0</v>
      </c>
      <c r="G8" s="51">
        <f>'SCRB-Stat-II'!P67</f>
        <v>0</v>
      </c>
      <c r="H8" s="51">
        <f>'SCRB-Stat-II'!Z67</f>
        <v>0</v>
      </c>
      <c r="I8" s="51">
        <f>'SCRB-Stat-II'!F68</f>
        <v>0</v>
      </c>
      <c r="J8" s="51">
        <f>'SCRB-Stat-II'!P68</f>
        <v>0</v>
      </c>
      <c r="K8" s="51">
        <f>'SCRB-Stat-II'!Z68</f>
        <v>0</v>
      </c>
      <c r="L8" s="51">
        <f>'SCRB-Stat-II'!F69+'SCRB-Stat-II'!F70</f>
        <v>0</v>
      </c>
      <c r="M8" s="51">
        <f>'SCRB-Stat-II'!P69+'SCRB-Stat-II'!P70</f>
        <v>0</v>
      </c>
      <c r="N8" s="51">
        <f>'SCRB-Stat-II'!Z69+'SCRB-Stat-II'!Z70</f>
        <v>0</v>
      </c>
      <c r="O8" s="51">
        <f>'SCRB-Stat-II'!F71</f>
        <v>0</v>
      </c>
      <c r="P8" s="51">
        <f>'SCRB-Stat-II'!P71</f>
        <v>0</v>
      </c>
      <c r="Q8" s="51">
        <f>'SCRB-Stat-II'!Z71</f>
        <v>0</v>
      </c>
      <c r="R8" s="51">
        <f>'SCRB-Stat-II'!F72</f>
        <v>0</v>
      </c>
      <c r="S8" s="51">
        <f>'SCRB-Stat-II'!P72</f>
        <v>0</v>
      </c>
      <c r="T8" s="51">
        <f>'SCRB-Stat-II'!Z72</f>
        <v>0</v>
      </c>
      <c r="U8" s="51">
        <f>'SCRB-Stat-II'!F83</f>
        <v>0</v>
      </c>
      <c r="V8" s="51">
        <f>'SCRB-Stat-II'!P83</f>
        <v>0</v>
      </c>
      <c r="W8" s="51">
        <f>'SCRB-Stat-II'!Z83</f>
        <v>0</v>
      </c>
    </row>
    <row r="9" spans="1:23" s="88" customFormat="1" ht="19.5" customHeight="1">
      <c r="A9" s="49">
        <v>4</v>
      </c>
      <c r="B9" s="59" t="s">
        <v>39</v>
      </c>
      <c r="C9" s="51">
        <f>'SCRB-Stat-II'!F96</f>
        <v>0</v>
      </c>
      <c r="D9" s="51">
        <f>'SCRB-Stat-II'!P96</f>
        <v>0</v>
      </c>
      <c r="E9" s="51">
        <f>'SCRB-Stat-II'!Z96</f>
        <v>0</v>
      </c>
      <c r="F9" s="51">
        <f>'SCRB-Stat-II'!F97</f>
        <v>0</v>
      </c>
      <c r="G9" s="51">
        <f>'SCRB-Stat-II'!P97</f>
        <v>0</v>
      </c>
      <c r="H9" s="51">
        <f>'SCRB-Stat-II'!Z97</f>
        <v>0</v>
      </c>
      <c r="I9" s="51">
        <f>'SCRB-Stat-II'!F98</f>
        <v>0</v>
      </c>
      <c r="J9" s="51">
        <f>'SCRB-Stat-II'!P98</f>
        <v>0</v>
      </c>
      <c r="K9" s="51">
        <f>'SCRB-Stat-II'!Z98</f>
        <v>0</v>
      </c>
      <c r="L9" s="51">
        <f>'SCRB-Stat-II'!F99+'SCRB-Stat-II'!F100</f>
        <v>0</v>
      </c>
      <c r="M9" s="51">
        <f>'SCRB-Stat-II'!P99+'SCRB-Stat-II'!P100</f>
        <v>0</v>
      </c>
      <c r="N9" s="51">
        <f>'SCRB-Stat-II'!Z99+'SCRB-Stat-II'!Z100</f>
        <v>0</v>
      </c>
      <c r="O9" s="51">
        <f>'SCRB-Stat-II'!F101</f>
        <v>0</v>
      </c>
      <c r="P9" s="51">
        <f>'SCRB-Stat-II'!P101</f>
        <v>0</v>
      </c>
      <c r="Q9" s="51">
        <f>'SCRB-Stat-II'!Z101</f>
        <v>0</v>
      </c>
      <c r="R9" s="51">
        <f>'SCRB-Stat-II'!F102</f>
        <v>0</v>
      </c>
      <c r="S9" s="51">
        <f>'SCRB-Stat-II'!P102</f>
        <v>0</v>
      </c>
      <c r="T9" s="51">
        <f>'SCRB-Stat-II'!Z102</f>
        <v>0</v>
      </c>
      <c r="U9" s="51">
        <f>'SCRB-Stat-II'!F113</f>
        <v>0</v>
      </c>
      <c r="V9" s="51">
        <f>'SCRB-Stat-II'!P113</f>
        <v>0</v>
      </c>
      <c r="W9" s="51">
        <f>'SCRB-Stat-II'!Z113</f>
        <v>0</v>
      </c>
    </row>
    <row r="10" spans="1:23" s="88" customFormat="1" ht="19.5" customHeight="1">
      <c r="A10" s="49">
        <v>5</v>
      </c>
      <c r="B10" s="59" t="s">
        <v>40</v>
      </c>
      <c r="C10" s="51">
        <f>'SCRB-Stat-II'!F126</f>
        <v>0</v>
      </c>
      <c r="D10" s="51">
        <f>'SCRB-Stat-II'!P126</f>
        <v>0</v>
      </c>
      <c r="E10" s="51">
        <f>'SCRB-Stat-II'!Z126</f>
        <v>0</v>
      </c>
      <c r="F10" s="51">
        <f>'SCRB-Stat-II'!F127</f>
        <v>0</v>
      </c>
      <c r="G10" s="51">
        <f>'SCRB-Stat-II'!P127</f>
        <v>0</v>
      </c>
      <c r="H10" s="51">
        <f>'SCRB-Stat-II'!Z127</f>
        <v>0</v>
      </c>
      <c r="I10" s="51">
        <f>'SCRB-Stat-II'!F128</f>
        <v>0</v>
      </c>
      <c r="J10" s="51">
        <f>'SCRB-Stat-II'!P128</f>
        <v>0</v>
      </c>
      <c r="K10" s="51">
        <f>'SCRB-Stat-II'!Z128</f>
        <v>0</v>
      </c>
      <c r="L10" s="51">
        <f>'SCRB-Stat-II'!F129+'SCRB-Stat-II'!F130</f>
        <v>0</v>
      </c>
      <c r="M10" s="51">
        <f>'SCRB-Stat-II'!P129+'SCRB-Stat-II'!P130</f>
        <v>0</v>
      </c>
      <c r="N10" s="51">
        <f>'SCRB-Stat-II'!Z129+'SCRB-Stat-II'!Z130</f>
        <v>0</v>
      </c>
      <c r="O10" s="51">
        <f>'SCRB-Stat-II'!F131</f>
        <v>0</v>
      </c>
      <c r="P10" s="51">
        <f>'SCRB-Stat-II'!P131</f>
        <v>0</v>
      </c>
      <c r="Q10" s="51">
        <f>'SCRB-Stat-II'!Z131</f>
        <v>0</v>
      </c>
      <c r="R10" s="51">
        <f>'SCRB-Stat-II'!F132</f>
        <v>0</v>
      </c>
      <c r="S10" s="51">
        <f>'SCRB-Stat-II'!P132</f>
        <v>0</v>
      </c>
      <c r="T10" s="51">
        <f>'SCRB-Stat-II'!Z132</f>
        <v>0</v>
      </c>
      <c r="U10" s="51">
        <f>'SCRB-Stat-II'!F143</f>
        <v>0</v>
      </c>
      <c r="V10" s="51">
        <f>'SCRB-Stat-II'!P143</f>
        <v>0</v>
      </c>
      <c r="W10" s="51">
        <f>'SCRB-Stat-II'!Z143</f>
        <v>0</v>
      </c>
    </row>
    <row r="11" spans="1:23" s="88" customFormat="1" ht="19.5" customHeight="1">
      <c r="A11" s="49">
        <v>6</v>
      </c>
      <c r="B11" s="59" t="s">
        <v>41</v>
      </c>
      <c r="C11" s="51">
        <f>'SCRB-Stat-II'!F156</f>
        <v>0</v>
      </c>
      <c r="D11" s="51">
        <f>'SCRB-Stat-II'!P156</f>
        <v>0</v>
      </c>
      <c r="E11" s="51">
        <f>'SCRB-Stat-II'!Z156</f>
        <v>0</v>
      </c>
      <c r="F11" s="51">
        <f>'SCRB-Stat-II'!F157</f>
        <v>0</v>
      </c>
      <c r="G11" s="51">
        <f>'SCRB-Stat-II'!P157</f>
        <v>0</v>
      </c>
      <c r="H11" s="51">
        <f>'SCRB-Stat-II'!Z157</f>
        <v>0</v>
      </c>
      <c r="I11" s="51">
        <f>'SCRB-Stat-II'!F158</f>
        <v>0</v>
      </c>
      <c r="J11" s="51">
        <f>'SCRB-Stat-II'!P158</f>
        <v>0</v>
      </c>
      <c r="K11" s="51">
        <f>'SCRB-Stat-II'!Z158</f>
        <v>0</v>
      </c>
      <c r="L11" s="51">
        <f>'SCRB-Stat-II'!F159+'SCRB-Stat-II'!F160</f>
        <v>0</v>
      </c>
      <c r="M11" s="51">
        <f>'SCRB-Stat-II'!P159+'SCRB-Stat-II'!P160</f>
        <v>0</v>
      </c>
      <c r="N11" s="51">
        <f>'SCRB-Stat-II'!Z159+'SCRB-Stat-II'!Z160</f>
        <v>0</v>
      </c>
      <c r="O11" s="51">
        <f>'SCRB-Stat-II'!F161</f>
        <v>0</v>
      </c>
      <c r="P11" s="51">
        <f>'SCRB-Stat-II'!P161</f>
        <v>0</v>
      </c>
      <c r="Q11" s="51">
        <f>'SCRB-Stat-II'!Z161</f>
        <v>0</v>
      </c>
      <c r="R11" s="51">
        <f>'SCRB-Stat-II'!F162</f>
        <v>0</v>
      </c>
      <c r="S11" s="51">
        <f>'SCRB-Stat-II'!P162</f>
        <v>0</v>
      </c>
      <c r="T11" s="51">
        <f>'SCRB-Stat-II'!Z162</f>
        <v>0</v>
      </c>
      <c r="U11" s="51">
        <f>'SCRB-Stat-II'!F173</f>
        <v>0</v>
      </c>
      <c r="V11" s="51">
        <f>'SCRB-Stat-II'!P173</f>
        <v>0</v>
      </c>
      <c r="W11" s="51">
        <f>'SCRB-Stat-II'!Z173</f>
        <v>0</v>
      </c>
    </row>
    <row r="12" spans="1:23" s="88" customFormat="1" ht="19.5" customHeight="1">
      <c r="A12" s="49">
        <v>7</v>
      </c>
      <c r="B12" s="59" t="s">
        <v>42</v>
      </c>
      <c r="C12" s="51">
        <f>'SCRB-Stat-II'!F186</f>
        <v>0</v>
      </c>
      <c r="D12" s="51">
        <f>'SCRB-Stat-II'!P186</f>
        <v>0</v>
      </c>
      <c r="E12" s="51">
        <f>'SCRB-Stat-II'!Z186</f>
        <v>0</v>
      </c>
      <c r="F12" s="51">
        <f>'SCRB-Stat-II'!F187</f>
        <v>0</v>
      </c>
      <c r="G12" s="51">
        <f>'SCRB-Stat-II'!P187</f>
        <v>0</v>
      </c>
      <c r="H12" s="51">
        <f>'SCRB-Stat-II'!Z187</f>
        <v>0</v>
      </c>
      <c r="I12" s="51">
        <f>'SCRB-Stat-II'!F188</f>
        <v>0</v>
      </c>
      <c r="J12" s="51">
        <f>'SCRB-Stat-II'!P188</f>
        <v>0</v>
      </c>
      <c r="K12" s="51">
        <f>'SCRB-Stat-II'!Z188</f>
        <v>0</v>
      </c>
      <c r="L12" s="51">
        <f>'SCRB-Stat-II'!F189+'SCRB-Stat-II'!F190</f>
        <v>0</v>
      </c>
      <c r="M12" s="51">
        <f>'SCRB-Stat-II'!P189+'SCRB-Stat-II'!P190</f>
        <v>0</v>
      </c>
      <c r="N12" s="51">
        <f>'SCRB-Stat-II'!Z189+'SCRB-Stat-II'!Z190</f>
        <v>0</v>
      </c>
      <c r="O12" s="51">
        <f>'SCRB-Stat-II'!F191</f>
        <v>0</v>
      </c>
      <c r="P12" s="51">
        <f>'SCRB-Stat-II'!P191</f>
        <v>0</v>
      </c>
      <c r="Q12" s="51">
        <f>'SCRB-Stat-II'!Z191</f>
        <v>0</v>
      </c>
      <c r="R12" s="51">
        <f>'SCRB-Stat-II'!F192</f>
        <v>0</v>
      </c>
      <c r="S12" s="51">
        <f>'SCRB-Stat-II'!P192</f>
        <v>0</v>
      </c>
      <c r="T12" s="51">
        <f>'SCRB-Stat-II'!Z192</f>
        <v>0</v>
      </c>
      <c r="U12" s="51">
        <f>'SCRB-Stat-II'!F203</f>
        <v>0</v>
      </c>
      <c r="V12" s="51">
        <f>'SCRB-Stat-II'!P203</f>
        <v>0</v>
      </c>
      <c r="W12" s="51">
        <f>'SCRB-Stat-II'!Z203</f>
        <v>0</v>
      </c>
    </row>
    <row r="13" spans="1:23" s="88" customFormat="1" ht="19.5" customHeight="1">
      <c r="A13" s="49">
        <v>8</v>
      </c>
      <c r="B13" s="59" t="s">
        <v>43</v>
      </c>
      <c r="C13" s="51">
        <f>'SCRB-Stat-II'!F216</f>
        <v>0</v>
      </c>
      <c r="D13" s="51">
        <f>'SCRB-Stat-II'!P216</f>
        <v>0</v>
      </c>
      <c r="E13" s="51">
        <f>'SCRB-Stat-II'!Z216</f>
        <v>0</v>
      </c>
      <c r="F13" s="51">
        <f>'SCRB-Stat-II'!F217</f>
        <v>0</v>
      </c>
      <c r="G13" s="51">
        <f>'SCRB-Stat-II'!P217</f>
        <v>0</v>
      </c>
      <c r="H13" s="51">
        <f>'SCRB-Stat-II'!Z217</f>
        <v>0</v>
      </c>
      <c r="I13" s="51">
        <f>'SCRB-Stat-II'!F218</f>
        <v>0</v>
      </c>
      <c r="J13" s="51">
        <f>'SCRB-Stat-II'!P218</f>
        <v>0</v>
      </c>
      <c r="K13" s="51">
        <f>'SCRB-Stat-II'!Z218</f>
        <v>0</v>
      </c>
      <c r="L13" s="51">
        <f>'SCRB-Stat-II'!F219+'SCRB-Stat-II'!F220</f>
        <v>0</v>
      </c>
      <c r="M13" s="51">
        <f>'SCRB-Stat-II'!P219+'SCRB-Stat-II'!P220</f>
        <v>0</v>
      </c>
      <c r="N13" s="51">
        <f>'SCRB-Stat-II'!Z219+'SCRB-Stat-II'!Z220</f>
        <v>0</v>
      </c>
      <c r="O13" s="51">
        <f>'SCRB-Stat-II'!F221</f>
        <v>0</v>
      </c>
      <c r="P13" s="51">
        <f>'SCRB-Stat-II'!P221</f>
        <v>0</v>
      </c>
      <c r="Q13" s="51">
        <f>'SCRB-Stat-II'!Z221</f>
        <v>0</v>
      </c>
      <c r="R13" s="51">
        <f>'SCRB-Stat-II'!F222</f>
        <v>0</v>
      </c>
      <c r="S13" s="51">
        <f>'SCRB-Stat-II'!P222</f>
        <v>0</v>
      </c>
      <c r="T13" s="51">
        <f>'SCRB-Stat-II'!Z222</f>
        <v>0</v>
      </c>
      <c r="U13" s="51">
        <f>'SCRB-Stat-II'!F233</f>
        <v>0</v>
      </c>
      <c r="V13" s="51">
        <f>'SCRB-Stat-II'!P233</f>
        <v>0</v>
      </c>
      <c r="W13" s="51">
        <f>'SCRB-Stat-II'!Z233</f>
        <v>0</v>
      </c>
    </row>
    <row r="14" spans="1:23" s="88" customFormat="1" ht="19.5" customHeight="1">
      <c r="A14" s="49">
        <v>9</v>
      </c>
      <c r="B14" s="59" t="s">
        <v>44</v>
      </c>
      <c r="C14" s="51">
        <f>'SCRB-Stat-II'!F246</f>
        <v>0</v>
      </c>
      <c r="D14" s="51">
        <f>'SCRB-Stat-II'!P246</f>
        <v>0</v>
      </c>
      <c r="E14" s="51">
        <f>'SCRB-Stat-II'!Z246</f>
        <v>0</v>
      </c>
      <c r="F14" s="51">
        <f>'SCRB-Stat-II'!F247</f>
        <v>0</v>
      </c>
      <c r="G14" s="51">
        <f>'SCRB-Stat-II'!P247</f>
        <v>0</v>
      </c>
      <c r="H14" s="51">
        <f>'SCRB-Stat-II'!Z247</f>
        <v>0</v>
      </c>
      <c r="I14" s="51">
        <f>'SCRB-Stat-II'!F248</f>
        <v>0</v>
      </c>
      <c r="J14" s="51">
        <f>'SCRB-Stat-II'!P248</f>
        <v>0</v>
      </c>
      <c r="K14" s="51">
        <f>'SCRB-Stat-II'!Z248</f>
        <v>0</v>
      </c>
      <c r="L14" s="51">
        <f>'SCRB-Stat-II'!F249+'SCRB-Stat-II'!F250</f>
        <v>0</v>
      </c>
      <c r="M14" s="51">
        <f>'SCRB-Stat-II'!P249+'SCRB-Stat-II'!P250</f>
        <v>0</v>
      </c>
      <c r="N14" s="51">
        <f>'SCRB-Stat-II'!Z249+'SCRB-Stat-II'!Z250</f>
        <v>0</v>
      </c>
      <c r="O14" s="51">
        <f>'SCRB-Stat-II'!F251</f>
        <v>0</v>
      </c>
      <c r="P14" s="51">
        <f>'SCRB-Stat-II'!P251</f>
        <v>0</v>
      </c>
      <c r="Q14" s="51">
        <f>'SCRB-Stat-II'!Z251</f>
        <v>0</v>
      </c>
      <c r="R14" s="51">
        <f>'SCRB-Stat-II'!F252</f>
        <v>0</v>
      </c>
      <c r="S14" s="51">
        <f>'SCRB-Stat-II'!P252</f>
        <v>0</v>
      </c>
      <c r="T14" s="51">
        <f>'SCRB-Stat-II'!Z252</f>
        <v>0</v>
      </c>
      <c r="U14" s="51">
        <f>'SCRB-Stat-II'!F263</f>
        <v>0</v>
      </c>
      <c r="V14" s="51">
        <f>'SCRB-Stat-II'!P263</f>
        <v>0</v>
      </c>
      <c r="W14" s="51">
        <f>'SCRB-Stat-II'!Z263</f>
        <v>0</v>
      </c>
    </row>
    <row r="15" spans="1:23" s="88" customFormat="1" ht="19.5" customHeight="1">
      <c r="A15" s="49">
        <v>10</v>
      </c>
      <c r="B15" s="59" t="s">
        <v>45</v>
      </c>
      <c r="C15" s="51">
        <f>'SCRB-Stat-II'!F276</f>
        <v>0</v>
      </c>
      <c r="D15" s="51">
        <f>'SCRB-Stat-II'!P276</f>
        <v>0</v>
      </c>
      <c r="E15" s="51">
        <f>'SCRB-Stat-II'!Z276</f>
        <v>0</v>
      </c>
      <c r="F15" s="51">
        <f>'SCRB-Stat-II'!F277</f>
        <v>0</v>
      </c>
      <c r="G15" s="51">
        <f>'SCRB-Stat-II'!P277</f>
        <v>0</v>
      </c>
      <c r="H15" s="51">
        <f>'SCRB-Stat-II'!Z277</f>
        <v>0</v>
      </c>
      <c r="I15" s="51">
        <f>'SCRB-Stat-II'!F278</f>
        <v>0</v>
      </c>
      <c r="J15" s="51">
        <f>'SCRB-Stat-II'!P278</f>
        <v>0</v>
      </c>
      <c r="K15" s="51">
        <f>'SCRB-Stat-II'!Z278</f>
        <v>0</v>
      </c>
      <c r="L15" s="51">
        <f>'SCRB-Stat-II'!F279+'SCRB-Stat-II'!F280</f>
        <v>0</v>
      </c>
      <c r="M15" s="51">
        <f>'SCRB-Stat-II'!P279+'SCRB-Stat-II'!P280</f>
        <v>0</v>
      </c>
      <c r="N15" s="51">
        <f>'SCRB-Stat-II'!Z279+'SCRB-Stat-II'!Z280</f>
        <v>0</v>
      </c>
      <c r="O15" s="51">
        <f>'SCRB-Stat-II'!F281</f>
        <v>0</v>
      </c>
      <c r="P15" s="51">
        <f>'SCRB-Stat-II'!P281</f>
        <v>0</v>
      </c>
      <c r="Q15" s="51">
        <f>'SCRB-Stat-II'!Z281</f>
        <v>0</v>
      </c>
      <c r="R15" s="51">
        <f>'SCRB-Stat-II'!F282</f>
        <v>0</v>
      </c>
      <c r="S15" s="51">
        <f>'SCRB-Stat-II'!P282</f>
        <v>0</v>
      </c>
      <c r="T15" s="51">
        <f>'SCRB-Stat-II'!Z282</f>
        <v>0</v>
      </c>
      <c r="U15" s="51">
        <f>'SCRB-Stat-II'!F293</f>
        <v>0</v>
      </c>
      <c r="V15" s="51">
        <f>'SCRB-Stat-II'!P293</f>
        <v>0</v>
      </c>
      <c r="W15" s="51">
        <f>'SCRB-Stat-II'!Z293</f>
        <v>0</v>
      </c>
    </row>
    <row r="16" spans="1:23" s="88" customFormat="1" ht="19.5" customHeight="1">
      <c r="A16" s="49">
        <v>11</v>
      </c>
      <c r="B16" s="59" t="s">
        <v>46</v>
      </c>
      <c r="C16" s="51">
        <f>'SCRB-Stat-II'!F306</f>
        <v>0</v>
      </c>
      <c r="D16" s="51">
        <f>'SCRB-Stat-II'!P306</f>
        <v>0</v>
      </c>
      <c r="E16" s="51">
        <f>'SCRB-Stat-II'!Z306</f>
        <v>0</v>
      </c>
      <c r="F16" s="51">
        <f>'SCRB-Stat-II'!F307</f>
        <v>0</v>
      </c>
      <c r="G16" s="51">
        <f>'SCRB-Stat-II'!P307</f>
        <v>0</v>
      </c>
      <c r="H16" s="51">
        <f>'SCRB-Stat-II'!Z307</f>
        <v>0</v>
      </c>
      <c r="I16" s="51">
        <f>'SCRB-Stat-II'!F308</f>
        <v>0</v>
      </c>
      <c r="J16" s="51">
        <f>'SCRB-Stat-II'!P308</f>
        <v>0</v>
      </c>
      <c r="K16" s="51">
        <f>'SCRB-Stat-II'!Z308</f>
        <v>0</v>
      </c>
      <c r="L16" s="51">
        <f>'SCRB-Stat-II'!F309+'SCRB-Stat-II'!F310</f>
        <v>0</v>
      </c>
      <c r="M16" s="51">
        <f>'SCRB-Stat-II'!P309+'SCRB-Stat-II'!P310</f>
        <v>0</v>
      </c>
      <c r="N16" s="51">
        <f>'SCRB-Stat-II'!Z309+'SCRB-Stat-II'!Z310</f>
        <v>0</v>
      </c>
      <c r="O16" s="51">
        <f>'SCRB-Stat-II'!F311</f>
        <v>0</v>
      </c>
      <c r="P16" s="51">
        <f>'SCRB-Stat-II'!P311</f>
        <v>0</v>
      </c>
      <c r="Q16" s="51">
        <f>'SCRB-Stat-II'!Z311</f>
        <v>0</v>
      </c>
      <c r="R16" s="51">
        <f>'SCRB-Stat-II'!F312</f>
        <v>0</v>
      </c>
      <c r="S16" s="51">
        <f>'SCRB-Stat-II'!P312</f>
        <v>0</v>
      </c>
      <c r="T16" s="51">
        <f>'SCRB-Stat-II'!Z312</f>
        <v>0</v>
      </c>
      <c r="U16" s="51">
        <f>'SCRB-Stat-II'!F323</f>
        <v>0</v>
      </c>
      <c r="V16" s="51">
        <f>'SCRB-Stat-II'!P323</f>
        <v>0</v>
      </c>
      <c r="W16" s="51">
        <f>'SCRB-Stat-II'!Z323</f>
        <v>0</v>
      </c>
    </row>
    <row r="17" spans="1:23" s="88" customFormat="1" ht="19.5" customHeight="1">
      <c r="A17" s="49">
        <v>12</v>
      </c>
      <c r="B17" s="59" t="s">
        <v>47</v>
      </c>
      <c r="C17" s="51">
        <f>'SCRB-Stat-II'!F336</f>
        <v>0</v>
      </c>
      <c r="D17" s="51">
        <f>'SCRB-Stat-II'!P336</f>
        <v>0</v>
      </c>
      <c r="E17" s="51">
        <f>'SCRB-Stat-II'!Z336</f>
        <v>0</v>
      </c>
      <c r="F17" s="51">
        <f>'SCRB-Stat-II'!F337</f>
        <v>0</v>
      </c>
      <c r="G17" s="51">
        <f>'SCRB-Stat-II'!P337</f>
        <v>0</v>
      </c>
      <c r="H17" s="51">
        <f>'SCRB-Stat-II'!Z337</f>
        <v>0</v>
      </c>
      <c r="I17" s="51">
        <f>'SCRB-Stat-II'!F338</f>
        <v>0</v>
      </c>
      <c r="J17" s="51">
        <f>'SCRB-Stat-II'!P338</f>
        <v>0</v>
      </c>
      <c r="K17" s="51">
        <f>'SCRB-Stat-II'!Z338</f>
        <v>0</v>
      </c>
      <c r="L17" s="51">
        <f>'SCRB-Stat-II'!F339+'SCRB-Stat-II'!F340</f>
        <v>0</v>
      </c>
      <c r="M17" s="51">
        <f>'SCRB-Stat-II'!P339+'SCRB-Stat-II'!P340</f>
        <v>0</v>
      </c>
      <c r="N17" s="51">
        <f>'SCRB-Stat-II'!Z339+'SCRB-Stat-II'!Z340</f>
        <v>0</v>
      </c>
      <c r="O17" s="51">
        <f>'SCRB-Stat-II'!F341</f>
        <v>0</v>
      </c>
      <c r="P17" s="51">
        <f>'SCRB-Stat-II'!P341</f>
        <v>0</v>
      </c>
      <c r="Q17" s="51">
        <f>'SCRB-Stat-II'!Z341</f>
        <v>0</v>
      </c>
      <c r="R17" s="51">
        <f>'SCRB-Stat-II'!F342</f>
        <v>0</v>
      </c>
      <c r="S17" s="51">
        <f>'SCRB-Stat-II'!P342</f>
        <v>0</v>
      </c>
      <c r="T17" s="51">
        <f>'SCRB-Stat-II'!Z342</f>
        <v>0</v>
      </c>
      <c r="U17" s="51">
        <f>'SCRB-Stat-II'!F353</f>
        <v>0</v>
      </c>
      <c r="V17" s="51">
        <f>'SCRB-Stat-II'!P353</f>
        <v>0</v>
      </c>
      <c r="W17" s="51">
        <f>'SCRB-Stat-II'!Z353</f>
        <v>0</v>
      </c>
    </row>
    <row r="18" spans="1:23" s="88" customFormat="1" ht="19.5" customHeight="1">
      <c r="A18" s="49">
        <v>13</v>
      </c>
      <c r="B18" s="59" t="s">
        <v>48</v>
      </c>
      <c r="C18" s="51">
        <f>'SCRB-Stat-II'!F366</f>
        <v>0</v>
      </c>
      <c r="D18" s="51">
        <f>'SCRB-Stat-II'!P366</f>
        <v>0</v>
      </c>
      <c r="E18" s="51">
        <f>'SCRB-Stat-II'!Z366</f>
        <v>0</v>
      </c>
      <c r="F18" s="51">
        <f>'SCRB-Stat-II'!F367</f>
        <v>0</v>
      </c>
      <c r="G18" s="51">
        <f>'SCRB-Stat-II'!P367</f>
        <v>0</v>
      </c>
      <c r="H18" s="51">
        <f>'SCRB-Stat-II'!Z367</f>
        <v>0</v>
      </c>
      <c r="I18" s="51">
        <f>'SCRB-Stat-II'!F368</f>
        <v>0</v>
      </c>
      <c r="J18" s="51">
        <f>'SCRB-Stat-II'!P368</f>
        <v>0</v>
      </c>
      <c r="K18" s="51">
        <f>'SCRB-Stat-II'!Z368</f>
        <v>0</v>
      </c>
      <c r="L18" s="51">
        <f>'SCRB-Stat-II'!F369+'SCRB-Stat-II'!F370</f>
        <v>0</v>
      </c>
      <c r="M18" s="51">
        <f>'SCRB-Stat-II'!P369+'SCRB-Stat-II'!P370</f>
        <v>0</v>
      </c>
      <c r="N18" s="51">
        <f>'SCRB-Stat-II'!Z369+'SCRB-Stat-II'!Z370</f>
        <v>0</v>
      </c>
      <c r="O18" s="51">
        <f>'SCRB-Stat-II'!F371</f>
        <v>0</v>
      </c>
      <c r="P18" s="51">
        <f>'SCRB-Stat-II'!P371</f>
        <v>0</v>
      </c>
      <c r="Q18" s="51">
        <f>'SCRB-Stat-II'!Z371</f>
        <v>0</v>
      </c>
      <c r="R18" s="51">
        <f>'SCRB-Stat-II'!F372</f>
        <v>0</v>
      </c>
      <c r="S18" s="51">
        <f>'SCRB-Stat-II'!P372</f>
        <v>0</v>
      </c>
      <c r="T18" s="51">
        <f>'SCRB-Stat-II'!Z372</f>
        <v>0</v>
      </c>
      <c r="U18" s="51">
        <f>'SCRB-Stat-II'!F383</f>
        <v>0</v>
      </c>
      <c r="V18" s="51">
        <f>'SCRB-Stat-II'!P383</f>
        <v>0</v>
      </c>
      <c r="W18" s="51">
        <f>'SCRB-Stat-II'!Z383</f>
        <v>0</v>
      </c>
    </row>
    <row r="19" spans="1:23" s="88" customFormat="1" ht="19.5" customHeight="1">
      <c r="A19" s="49">
        <v>14</v>
      </c>
      <c r="B19" s="59" t="s">
        <v>49</v>
      </c>
      <c r="C19" s="51">
        <f>'SCRB-Stat-II'!F396</f>
        <v>0</v>
      </c>
      <c r="D19" s="51">
        <f>'SCRB-Stat-II'!P396</f>
        <v>0</v>
      </c>
      <c r="E19" s="51">
        <f>'SCRB-Stat-II'!Z396</f>
        <v>0</v>
      </c>
      <c r="F19" s="51">
        <f>'SCRB-Stat-II'!F397</f>
        <v>0</v>
      </c>
      <c r="G19" s="51">
        <f>'SCRB-Stat-II'!P397</f>
        <v>0</v>
      </c>
      <c r="H19" s="51">
        <f>'SCRB-Stat-II'!Z397</f>
        <v>0</v>
      </c>
      <c r="I19" s="51">
        <f>'SCRB-Stat-II'!F398</f>
        <v>0</v>
      </c>
      <c r="J19" s="51">
        <f>'SCRB-Stat-II'!P398</f>
        <v>0</v>
      </c>
      <c r="K19" s="51">
        <f>'SCRB-Stat-II'!Z398</f>
        <v>0</v>
      </c>
      <c r="L19" s="51">
        <f>'SCRB-Stat-II'!F399+'SCRB-Stat-II'!F400</f>
        <v>0</v>
      </c>
      <c r="M19" s="51">
        <f>'SCRB-Stat-II'!P399+'SCRB-Stat-II'!P400</f>
        <v>0</v>
      </c>
      <c r="N19" s="51">
        <f>'SCRB-Stat-II'!Z399+'SCRB-Stat-II'!Z400</f>
        <v>0</v>
      </c>
      <c r="O19" s="51">
        <f>'SCRB-Stat-II'!F401</f>
        <v>0</v>
      </c>
      <c r="P19" s="51">
        <f>'SCRB-Stat-II'!P401</f>
        <v>0</v>
      </c>
      <c r="Q19" s="51">
        <f>'SCRB-Stat-II'!Z401</f>
        <v>0</v>
      </c>
      <c r="R19" s="51">
        <f>'SCRB-Stat-II'!F402</f>
        <v>0</v>
      </c>
      <c r="S19" s="51">
        <f>'SCRB-Stat-II'!P402</f>
        <v>0</v>
      </c>
      <c r="T19" s="51">
        <f>'SCRB-Stat-II'!Z402</f>
        <v>0</v>
      </c>
      <c r="U19" s="51">
        <f>'SCRB-Stat-II'!F413</f>
        <v>0</v>
      </c>
      <c r="V19" s="51">
        <f>'SCRB-Stat-II'!P413</f>
        <v>0</v>
      </c>
      <c r="W19" s="51">
        <f>'SCRB-Stat-II'!Z413</f>
        <v>0</v>
      </c>
    </row>
    <row r="20" spans="1:23" s="88" customFormat="1" ht="19.5" customHeight="1">
      <c r="A20" s="49">
        <v>15</v>
      </c>
      <c r="B20" s="59" t="s">
        <v>50</v>
      </c>
      <c r="C20" s="51">
        <f>'SCRB-Stat-II'!F426</f>
        <v>0</v>
      </c>
      <c r="D20" s="51">
        <f>'SCRB-Stat-II'!P426</f>
        <v>0</v>
      </c>
      <c r="E20" s="51">
        <f>'SCRB-Stat-II'!Z426</f>
        <v>0</v>
      </c>
      <c r="F20" s="51">
        <f>'SCRB-Stat-II'!F427</f>
        <v>0</v>
      </c>
      <c r="G20" s="51">
        <f>'SCRB-Stat-II'!P427</f>
        <v>0</v>
      </c>
      <c r="H20" s="51">
        <f>'SCRB-Stat-II'!Z427</f>
        <v>0</v>
      </c>
      <c r="I20" s="51">
        <f>'SCRB-Stat-II'!F428</f>
        <v>0</v>
      </c>
      <c r="J20" s="51">
        <f>'SCRB-Stat-II'!P428</f>
        <v>0</v>
      </c>
      <c r="K20" s="51">
        <f>'SCRB-Stat-II'!Z428</f>
        <v>0</v>
      </c>
      <c r="L20" s="51">
        <f>'SCRB-Stat-II'!F429+'SCRB-Stat-II'!F430</f>
        <v>0</v>
      </c>
      <c r="M20" s="51">
        <f>'SCRB-Stat-II'!P429+'SCRB-Stat-II'!P430</f>
        <v>0</v>
      </c>
      <c r="N20" s="51">
        <f>'SCRB-Stat-II'!Z429+'SCRB-Stat-II'!Z430</f>
        <v>0</v>
      </c>
      <c r="O20" s="51">
        <f>'SCRB-Stat-II'!F431</f>
        <v>0</v>
      </c>
      <c r="P20" s="51">
        <f>'SCRB-Stat-II'!P431</f>
        <v>0</v>
      </c>
      <c r="Q20" s="51">
        <f>'SCRB-Stat-II'!Z431</f>
        <v>0</v>
      </c>
      <c r="R20" s="51">
        <f>'SCRB-Stat-II'!F432</f>
        <v>0</v>
      </c>
      <c r="S20" s="51">
        <f>'SCRB-Stat-II'!P432</f>
        <v>0</v>
      </c>
      <c r="T20" s="51">
        <f>'SCRB-Stat-II'!Z432</f>
        <v>0</v>
      </c>
      <c r="U20" s="51">
        <f>'SCRB-Stat-II'!F443</f>
        <v>0</v>
      </c>
      <c r="V20" s="51">
        <f>'SCRB-Stat-II'!P443</f>
        <v>0</v>
      </c>
      <c r="W20" s="51">
        <f>'SCRB-Stat-II'!Z443</f>
        <v>0</v>
      </c>
    </row>
    <row r="21" spans="1:23" s="88" customFormat="1" ht="19.5" customHeight="1">
      <c r="A21" s="49">
        <v>16</v>
      </c>
      <c r="B21" s="59" t="s">
        <v>51</v>
      </c>
      <c r="C21" s="51">
        <f>'SCRB-Stat-II'!F456</f>
        <v>0</v>
      </c>
      <c r="D21" s="51">
        <f>'SCRB-Stat-II'!P456</f>
        <v>0</v>
      </c>
      <c r="E21" s="51">
        <f>'SCRB-Stat-II'!Z456</f>
        <v>0</v>
      </c>
      <c r="F21" s="51">
        <f>'SCRB-Stat-II'!F457</f>
        <v>0</v>
      </c>
      <c r="G21" s="51">
        <f>'SCRB-Stat-II'!P457</f>
        <v>0</v>
      </c>
      <c r="H21" s="51">
        <f>'SCRB-Stat-II'!Z457</f>
        <v>0</v>
      </c>
      <c r="I21" s="51">
        <f>'SCRB-Stat-II'!F458</f>
        <v>0</v>
      </c>
      <c r="J21" s="51">
        <f>'SCRB-Stat-II'!P458</f>
        <v>0</v>
      </c>
      <c r="K21" s="51">
        <f>'SCRB-Stat-II'!Z458</f>
        <v>0</v>
      </c>
      <c r="L21" s="51">
        <f>'SCRB-Stat-II'!F459+'SCRB-Stat-II'!F460</f>
        <v>0</v>
      </c>
      <c r="M21" s="51">
        <f>'SCRB-Stat-II'!P459+'SCRB-Stat-II'!P460</f>
        <v>0</v>
      </c>
      <c r="N21" s="51">
        <f>'SCRB-Stat-II'!Z459+'SCRB-Stat-II'!Z460</f>
        <v>0</v>
      </c>
      <c r="O21" s="51">
        <f>'SCRB-Stat-II'!F461</f>
        <v>0</v>
      </c>
      <c r="P21" s="51">
        <f>'SCRB-Stat-II'!P461</f>
        <v>0</v>
      </c>
      <c r="Q21" s="51">
        <f>'SCRB-Stat-II'!Z461</f>
        <v>0</v>
      </c>
      <c r="R21" s="51">
        <f>'SCRB-Stat-II'!F462</f>
        <v>0</v>
      </c>
      <c r="S21" s="51">
        <f>'SCRB-Stat-II'!P462</f>
        <v>0</v>
      </c>
      <c r="T21" s="51">
        <f>'SCRB-Stat-II'!Z462</f>
        <v>0</v>
      </c>
      <c r="U21" s="51">
        <f>'SCRB-Stat-II'!F473</f>
        <v>0</v>
      </c>
      <c r="V21" s="51">
        <f>'SCRB-Stat-II'!P473</f>
        <v>0</v>
      </c>
      <c r="W21" s="51">
        <f>'SCRB-Stat-II'!Z473</f>
        <v>0</v>
      </c>
    </row>
    <row r="22" spans="1:23" s="88" customFormat="1" ht="19.5" customHeight="1">
      <c r="A22" s="49">
        <v>17</v>
      </c>
      <c r="B22" s="59" t="s">
        <v>52</v>
      </c>
      <c r="C22" s="51">
        <f>'SCRB-Stat-II'!F486</f>
        <v>0</v>
      </c>
      <c r="D22" s="51">
        <f>'SCRB-Stat-II'!P486</f>
        <v>0</v>
      </c>
      <c r="E22" s="51">
        <f>'SCRB-Stat-II'!Z486</f>
        <v>0</v>
      </c>
      <c r="F22" s="51">
        <f>'SCRB-Stat-II'!F487</f>
        <v>0</v>
      </c>
      <c r="G22" s="51">
        <f>'SCRB-Stat-II'!P487</f>
        <v>0</v>
      </c>
      <c r="H22" s="51">
        <f>'SCRB-Stat-II'!Z487</f>
        <v>0</v>
      </c>
      <c r="I22" s="51">
        <f>'SCRB-Stat-II'!F488</f>
        <v>0</v>
      </c>
      <c r="J22" s="51">
        <f>'SCRB-Stat-II'!P488</f>
        <v>0</v>
      </c>
      <c r="K22" s="51">
        <f>'SCRB-Stat-II'!Z488</f>
        <v>0</v>
      </c>
      <c r="L22" s="51">
        <f>'SCRB-Stat-II'!F489+'SCRB-Stat-II'!F490</f>
        <v>0</v>
      </c>
      <c r="M22" s="51">
        <f>'SCRB-Stat-II'!P489+'SCRB-Stat-II'!P490</f>
        <v>0</v>
      </c>
      <c r="N22" s="51">
        <f>'SCRB-Stat-II'!Z489+'SCRB-Stat-II'!Z490</f>
        <v>0</v>
      </c>
      <c r="O22" s="51">
        <f>'SCRB-Stat-II'!F491</f>
        <v>0</v>
      </c>
      <c r="P22" s="51">
        <f>'SCRB-Stat-II'!P491</f>
        <v>0</v>
      </c>
      <c r="Q22" s="51">
        <f>'SCRB-Stat-II'!Z491</f>
        <v>0</v>
      </c>
      <c r="R22" s="51">
        <f>'SCRB-Stat-II'!F492</f>
        <v>0</v>
      </c>
      <c r="S22" s="51">
        <f>'SCRB-Stat-II'!P492</f>
        <v>0</v>
      </c>
      <c r="T22" s="51">
        <f>'SCRB-Stat-II'!Z492</f>
        <v>0</v>
      </c>
      <c r="U22" s="51">
        <f>'SCRB-Stat-II'!F503</f>
        <v>0</v>
      </c>
      <c r="V22" s="51">
        <f>'SCRB-Stat-II'!P503</f>
        <v>0</v>
      </c>
      <c r="W22" s="51">
        <f>'SCRB-Stat-II'!Z503</f>
        <v>0</v>
      </c>
    </row>
    <row r="23" spans="1:23" s="88" customFormat="1" ht="19.5" customHeight="1">
      <c r="A23" s="49">
        <v>18</v>
      </c>
      <c r="B23" s="59" t="s">
        <v>53</v>
      </c>
      <c r="C23" s="51">
        <f>'SCRB-Stat-II'!F516</f>
        <v>0</v>
      </c>
      <c r="D23" s="51">
        <f>'SCRB-Stat-II'!P516</f>
        <v>0</v>
      </c>
      <c r="E23" s="51">
        <f>'SCRB-Stat-II'!Z516</f>
        <v>0</v>
      </c>
      <c r="F23" s="51">
        <f>'SCRB-Stat-II'!F517</f>
        <v>0</v>
      </c>
      <c r="G23" s="51">
        <f>'SCRB-Stat-II'!P517</f>
        <v>0</v>
      </c>
      <c r="H23" s="51">
        <f>'SCRB-Stat-II'!Z517</f>
        <v>0</v>
      </c>
      <c r="I23" s="51">
        <f>'SCRB-Stat-II'!F518</f>
        <v>0</v>
      </c>
      <c r="J23" s="51">
        <f>'SCRB-Stat-II'!P518</f>
        <v>0</v>
      </c>
      <c r="K23" s="51">
        <f>'SCRB-Stat-II'!Z518</f>
        <v>0</v>
      </c>
      <c r="L23" s="51">
        <f>'SCRB-Stat-II'!F519+'SCRB-Stat-II'!F520</f>
        <v>0</v>
      </c>
      <c r="M23" s="51">
        <f>'SCRB-Stat-II'!P519+'SCRB-Stat-II'!P520</f>
        <v>0</v>
      </c>
      <c r="N23" s="51">
        <f>'SCRB-Stat-II'!Z519+'SCRB-Stat-II'!Z520</f>
        <v>0</v>
      </c>
      <c r="O23" s="51">
        <f>'SCRB-Stat-II'!F521</f>
        <v>0</v>
      </c>
      <c r="P23" s="51">
        <f>'SCRB-Stat-II'!P521</f>
        <v>0</v>
      </c>
      <c r="Q23" s="51">
        <f>'SCRB-Stat-II'!Z521</f>
        <v>0</v>
      </c>
      <c r="R23" s="51">
        <f>'SCRB-Stat-II'!F522</f>
        <v>0</v>
      </c>
      <c r="S23" s="51">
        <f>'SCRB-Stat-II'!P522</f>
        <v>0</v>
      </c>
      <c r="T23" s="51">
        <f>'SCRB-Stat-II'!Z522</f>
        <v>0</v>
      </c>
      <c r="U23" s="51">
        <f>'SCRB-Stat-II'!F533</f>
        <v>0</v>
      </c>
      <c r="V23" s="51">
        <f>'SCRB-Stat-II'!P533</f>
        <v>0</v>
      </c>
      <c r="W23" s="51">
        <f>'SCRB-Stat-II'!Z533</f>
        <v>0</v>
      </c>
    </row>
    <row r="24" spans="1:23" s="88" customFormat="1" ht="19.5" customHeight="1">
      <c r="A24" s="49">
        <v>19</v>
      </c>
      <c r="B24" s="59" t="s">
        <v>54</v>
      </c>
      <c r="C24" s="51">
        <f>'SCRB-Stat-II'!F546</f>
        <v>0</v>
      </c>
      <c r="D24" s="51">
        <f>'SCRB-Stat-II'!P546</f>
        <v>0</v>
      </c>
      <c r="E24" s="51">
        <f>'SCRB-Stat-II'!Z546</f>
        <v>0</v>
      </c>
      <c r="F24" s="51">
        <f>'SCRB-Stat-II'!F547</f>
        <v>0</v>
      </c>
      <c r="G24" s="51">
        <f>'SCRB-Stat-II'!P547</f>
        <v>0</v>
      </c>
      <c r="H24" s="51">
        <f>'SCRB-Stat-II'!Z547</f>
        <v>0</v>
      </c>
      <c r="I24" s="51">
        <f>'SCRB-Stat-II'!F548</f>
        <v>0</v>
      </c>
      <c r="J24" s="51">
        <f>'SCRB-Stat-II'!P548</f>
        <v>0</v>
      </c>
      <c r="K24" s="51">
        <f>'SCRB-Stat-II'!Z548</f>
        <v>0</v>
      </c>
      <c r="L24" s="51">
        <f>'SCRB-Stat-II'!F549+'SCRB-Stat-II'!F550</f>
        <v>0</v>
      </c>
      <c r="M24" s="51">
        <f>'SCRB-Stat-II'!P549+'SCRB-Stat-II'!P550</f>
        <v>0</v>
      </c>
      <c r="N24" s="51">
        <f>'SCRB-Stat-II'!Z549+'SCRB-Stat-II'!Z550</f>
        <v>0</v>
      </c>
      <c r="O24" s="51">
        <f>'SCRB-Stat-II'!F551</f>
        <v>0</v>
      </c>
      <c r="P24" s="51">
        <f>'SCRB-Stat-II'!P551</f>
        <v>0</v>
      </c>
      <c r="Q24" s="51">
        <f>'SCRB-Stat-II'!Z551</f>
        <v>0</v>
      </c>
      <c r="R24" s="51">
        <f>'SCRB-Stat-II'!F552</f>
        <v>0</v>
      </c>
      <c r="S24" s="51">
        <f>'SCRB-Stat-II'!P552</f>
        <v>0</v>
      </c>
      <c r="T24" s="51">
        <f>'SCRB-Stat-II'!Z552</f>
        <v>0</v>
      </c>
      <c r="U24" s="51">
        <f>'SCRB-Stat-II'!F563</f>
        <v>0</v>
      </c>
      <c r="V24" s="51">
        <f>'SCRB-Stat-II'!P563</f>
        <v>0</v>
      </c>
      <c r="W24" s="51">
        <f>'SCRB-Stat-II'!Z563</f>
        <v>0</v>
      </c>
    </row>
    <row r="25" spans="1:23" s="88" customFormat="1" ht="19.5" customHeight="1">
      <c r="A25" s="49">
        <v>20</v>
      </c>
      <c r="B25" s="59" t="s">
        <v>55</v>
      </c>
      <c r="C25" s="51">
        <f>'SCRB-Stat-II'!F576</f>
        <v>0</v>
      </c>
      <c r="D25" s="51">
        <f>'SCRB-Stat-II'!P576</f>
        <v>0</v>
      </c>
      <c r="E25" s="51">
        <f>'SCRB-Stat-II'!Z576</f>
        <v>0</v>
      </c>
      <c r="F25" s="51">
        <f>'SCRB-Stat-II'!F577</f>
        <v>0</v>
      </c>
      <c r="G25" s="51">
        <f>'SCRB-Stat-II'!P577</f>
        <v>0</v>
      </c>
      <c r="H25" s="51">
        <f>'SCRB-Stat-II'!Z577</f>
        <v>0</v>
      </c>
      <c r="I25" s="51">
        <f>'SCRB-Stat-II'!F578</f>
        <v>0</v>
      </c>
      <c r="J25" s="51">
        <f>'SCRB-Stat-II'!P578</f>
        <v>0</v>
      </c>
      <c r="K25" s="51">
        <f>'SCRB-Stat-II'!Z578</f>
        <v>0</v>
      </c>
      <c r="L25" s="51">
        <f>'SCRB-Stat-II'!F579+'SCRB-Stat-II'!F580</f>
        <v>0</v>
      </c>
      <c r="M25" s="51">
        <f>'SCRB-Stat-II'!P579+'SCRB-Stat-II'!P580</f>
        <v>0</v>
      </c>
      <c r="N25" s="51">
        <f>'SCRB-Stat-II'!Z579+'SCRB-Stat-II'!Z580</f>
        <v>0</v>
      </c>
      <c r="O25" s="51">
        <f>'SCRB-Stat-II'!F581</f>
        <v>0</v>
      </c>
      <c r="P25" s="51">
        <f>'SCRB-Stat-II'!P581</f>
        <v>0</v>
      </c>
      <c r="Q25" s="51">
        <f>'SCRB-Stat-II'!Z581</f>
        <v>0</v>
      </c>
      <c r="R25" s="51">
        <f>'SCRB-Stat-II'!F582</f>
        <v>0</v>
      </c>
      <c r="S25" s="51">
        <f>'SCRB-Stat-II'!P582</f>
        <v>0</v>
      </c>
      <c r="T25" s="51">
        <f>'SCRB-Stat-II'!Z582</f>
        <v>0</v>
      </c>
      <c r="U25" s="51">
        <f>'SCRB-Stat-II'!F593</f>
        <v>0</v>
      </c>
      <c r="V25" s="51">
        <f>'SCRB-Stat-II'!P593</f>
        <v>0</v>
      </c>
      <c r="W25" s="51">
        <f>'SCRB-Stat-II'!Z593</f>
        <v>0</v>
      </c>
    </row>
    <row r="26" spans="1:23" s="91" customFormat="1" ht="19.5" customHeight="1">
      <c r="A26" s="89"/>
      <c r="B26" s="90" t="s">
        <v>56</v>
      </c>
      <c r="C26" s="330">
        <f t="shared" ref="C26:W26" si="2">SUM(C6:C25)</f>
        <v>0</v>
      </c>
      <c r="D26" s="330">
        <f t="shared" si="2"/>
        <v>0</v>
      </c>
      <c r="E26" s="330">
        <f t="shared" si="2"/>
        <v>0</v>
      </c>
      <c r="F26" s="330">
        <f t="shared" si="2"/>
        <v>0</v>
      </c>
      <c r="G26" s="330">
        <f t="shared" si="2"/>
        <v>0</v>
      </c>
      <c r="H26" s="330">
        <f t="shared" si="2"/>
        <v>0</v>
      </c>
      <c r="I26" s="330">
        <f t="shared" si="2"/>
        <v>0</v>
      </c>
      <c r="J26" s="330">
        <f t="shared" si="2"/>
        <v>0</v>
      </c>
      <c r="K26" s="330">
        <f t="shared" si="2"/>
        <v>0</v>
      </c>
      <c r="L26" s="330">
        <f t="shared" si="2"/>
        <v>0</v>
      </c>
      <c r="M26" s="330">
        <f t="shared" si="2"/>
        <v>0</v>
      </c>
      <c r="N26" s="330">
        <f t="shared" si="2"/>
        <v>0</v>
      </c>
      <c r="O26" s="330">
        <f t="shared" si="2"/>
        <v>0</v>
      </c>
      <c r="P26" s="330">
        <f t="shared" si="2"/>
        <v>0</v>
      </c>
      <c r="Q26" s="330">
        <f t="shared" si="2"/>
        <v>0</v>
      </c>
      <c r="R26" s="330">
        <f t="shared" si="2"/>
        <v>0</v>
      </c>
      <c r="S26" s="330">
        <f t="shared" si="2"/>
        <v>0</v>
      </c>
      <c r="T26" s="330">
        <f t="shared" si="2"/>
        <v>0</v>
      </c>
      <c r="U26" s="330">
        <f t="shared" si="2"/>
        <v>0</v>
      </c>
      <c r="V26" s="330">
        <f t="shared" si="2"/>
        <v>0</v>
      </c>
      <c r="W26" s="330">
        <f t="shared" si="2"/>
        <v>0</v>
      </c>
    </row>
  </sheetData>
  <mergeCells count="13">
    <mergeCell ref="O3:Q3"/>
    <mergeCell ref="R3:T3"/>
    <mergeCell ref="U3:W3"/>
    <mergeCell ref="A1:Q1"/>
    <mergeCell ref="S1:T1"/>
    <mergeCell ref="V1:W1"/>
    <mergeCell ref="A2:W2"/>
    <mergeCell ref="A3:A5"/>
    <mergeCell ref="B3:B5"/>
    <mergeCell ref="C3:E3"/>
    <mergeCell ref="F3:H3"/>
    <mergeCell ref="I3:K3"/>
    <mergeCell ref="L3:N3"/>
  </mergeCells>
  <pageMargins left="1.49583333333333" right="0.35416666666666702" top="0.74791666666666701" bottom="0.74791666666666701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tabColor rgb="FF09FF78"/>
    <pageSetUpPr fitToPage="1"/>
  </sheetPr>
  <dimension ref="A1:W26"/>
  <sheetViews>
    <sheetView showGridLines="0" workbookViewId="0">
      <selection activeCell="C6" sqref="C6:W26"/>
    </sheetView>
  </sheetViews>
  <sheetFormatPr baseColWidth="10" defaultColWidth="8.83203125" defaultRowHeight="14" x14ac:dyDescent="0"/>
  <cols>
    <col min="1" max="1" width="8.83203125" style="1"/>
    <col min="2" max="2" width="13.6640625" style="1" bestFit="1" customWidth="1"/>
    <col min="3" max="16384" width="8.83203125" style="1"/>
  </cols>
  <sheetData>
    <row r="1" spans="1:23" ht="15.75" customHeight="1">
      <c r="A1" s="610" t="s">
        <v>88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  <c r="O1" s="610"/>
      <c r="P1" s="610"/>
      <c r="Q1" s="610"/>
      <c r="R1" s="610"/>
      <c r="S1" s="610"/>
      <c r="T1" s="610"/>
      <c r="U1" s="610"/>
      <c r="V1" s="611" t="s">
        <v>89</v>
      </c>
      <c r="W1" s="611"/>
    </row>
    <row r="2" spans="1:23" ht="27" customHeight="1">
      <c r="A2" s="628" t="str">
        <f>"COMPARATIVE STATEMENT OF CRIME DISTRICT WISE AND HEAD-WISE UPTO "&amp;C4&amp;"-"&amp;C5&amp;", "&amp;D4&amp;"-"&amp;D5&amp;" AND "&amp;E4&amp;"-"&amp;E5</f>
        <v>COMPARATIVE STATEMENT OF CRIME DISTRICT WISE AND HEAD-WISE UPTO -, - AND -</v>
      </c>
      <c r="B2" s="628"/>
      <c r="C2" s="628"/>
      <c r="D2" s="628"/>
      <c r="E2" s="628"/>
      <c r="F2" s="628"/>
      <c r="G2" s="628"/>
      <c r="H2" s="628"/>
      <c r="I2" s="628"/>
      <c r="J2" s="628"/>
      <c r="K2" s="628"/>
      <c r="L2" s="628"/>
      <c r="M2" s="628"/>
      <c r="N2" s="628"/>
      <c r="O2" s="628"/>
      <c r="P2" s="628"/>
      <c r="Q2" s="628"/>
      <c r="R2" s="628"/>
      <c r="S2" s="628"/>
      <c r="T2" s="628"/>
      <c r="U2" s="628"/>
      <c r="V2" s="628"/>
      <c r="W2" s="628"/>
    </row>
    <row r="3" spans="1:23" s="57" customFormat="1" ht="21" customHeight="1">
      <c r="A3" s="629" t="s">
        <v>30</v>
      </c>
      <c r="B3" s="624" t="s">
        <v>31</v>
      </c>
      <c r="C3" s="609" t="s">
        <v>59</v>
      </c>
      <c r="D3" s="609"/>
      <c r="E3" s="609"/>
      <c r="F3" s="614" t="s">
        <v>15</v>
      </c>
      <c r="G3" s="614"/>
      <c r="H3" s="614"/>
      <c r="I3" s="614" t="s">
        <v>60</v>
      </c>
      <c r="J3" s="614"/>
      <c r="K3" s="614"/>
      <c r="L3" s="609" t="s">
        <v>17</v>
      </c>
      <c r="M3" s="609"/>
      <c r="N3" s="609"/>
      <c r="O3" s="609" t="s">
        <v>18</v>
      </c>
      <c r="P3" s="609"/>
      <c r="Q3" s="609"/>
      <c r="R3" s="609" t="s">
        <v>61</v>
      </c>
      <c r="S3" s="609"/>
      <c r="T3" s="609"/>
      <c r="U3" s="609" t="s">
        <v>62</v>
      </c>
      <c r="V3" s="609"/>
      <c r="W3" s="609"/>
    </row>
    <row r="4" spans="1:23" s="58" customFormat="1" ht="14.25" customHeight="1">
      <c r="A4" s="629"/>
      <c r="B4" s="624"/>
      <c r="C4" s="38" t="str">
        <f>I!C3</f>
        <v/>
      </c>
      <c r="D4" s="38" t="str">
        <f>I!C3</f>
        <v/>
      </c>
      <c r="E4" s="38" t="str">
        <f>I!C3</f>
        <v/>
      </c>
      <c r="F4" s="41" t="str">
        <f t="shared" ref="F4:T5" si="0">C4</f>
        <v/>
      </c>
      <c r="G4" s="41" t="str">
        <f t="shared" si="0"/>
        <v/>
      </c>
      <c r="H4" s="41" t="str">
        <f t="shared" si="0"/>
        <v/>
      </c>
      <c r="I4" s="41" t="str">
        <f t="shared" si="0"/>
        <v/>
      </c>
      <c r="J4" s="41" t="str">
        <f t="shared" si="0"/>
        <v/>
      </c>
      <c r="K4" s="41" t="str">
        <f t="shared" si="0"/>
        <v/>
      </c>
      <c r="L4" s="41" t="str">
        <f t="shared" si="0"/>
        <v/>
      </c>
      <c r="M4" s="41" t="str">
        <f t="shared" si="0"/>
        <v/>
      </c>
      <c r="N4" s="41" t="str">
        <f t="shared" si="0"/>
        <v/>
      </c>
      <c r="O4" s="41" t="str">
        <f t="shared" si="0"/>
        <v/>
      </c>
      <c r="P4" s="41" t="str">
        <f t="shared" si="0"/>
        <v/>
      </c>
      <c r="Q4" s="41" t="str">
        <f t="shared" si="0"/>
        <v/>
      </c>
      <c r="R4" s="41" t="str">
        <f t="shared" si="0"/>
        <v/>
      </c>
      <c r="S4" s="41" t="str">
        <f t="shared" si="0"/>
        <v/>
      </c>
      <c r="T4" s="41" t="str">
        <f t="shared" si="0"/>
        <v/>
      </c>
      <c r="U4" s="41" t="str">
        <f t="shared" ref="U4:W5" si="1">O4</f>
        <v/>
      </c>
      <c r="V4" s="41" t="str">
        <f t="shared" si="1"/>
        <v/>
      </c>
      <c r="W4" s="41" t="str">
        <f t="shared" si="1"/>
        <v/>
      </c>
    </row>
    <row r="5" spans="1:23" ht="14.25" customHeight="1">
      <c r="A5" s="629"/>
      <c r="B5" s="624"/>
      <c r="C5" s="92" t="str">
        <f>I!G4</f>
        <v/>
      </c>
      <c r="D5" s="92" t="str">
        <f>I!H4</f>
        <v/>
      </c>
      <c r="E5" s="92" t="str">
        <f>I!I4</f>
        <v/>
      </c>
      <c r="F5" s="47" t="str">
        <f t="shared" si="0"/>
        <v/>
      </c>
      <c r="G5" s="47" t="str">
        <f t="shared" si="0"/>
        <v/>
      </c>
      <c r="H5" s="47" t="str">
        <f t="shared" si="0"/>
        <v/>
      </c>
      <c r="I5" s="47" t="str">
        <f t="shared" si="0"/>
        <v/>
      </c>
      <c r="J5" s="47" t="str">
        <f t="shared" si="0"/>
        <v/>
      </c>
      <c r="K5" s="47" t="str">
        <f t="shared" si="0"/>
        <v/>
      </c>
      <c r="L5" s="47" t="str">
        <f t="shared" si="0"/>
        <v/>
      </c>
      <c r="M5" s="47" t="str">
        <f t="shared" si="0"/>
        <v/>
      </c>
      <c r="N5" s="47" t="str">
        <f t="shared" si="0"/>
        <v/>
      </c>
      <c r="O5" s="47" t="str">
        <f t="shared" si="0"/>
        <v/>
      </c>
      <c r="P5" s="47" t="str">
        <f t="shared" si="0"/>
        <v/>
      </c>
      <c r="Q5" s="47" t="str">
        <f t="shared" si="0"/>
        <v/>
      </c>
      <c r="R5" s="47" t="str">
        <f t="shared" si="0"/>
        <v/>
      </c>
      <c r="S5" s="47" t="str">
        <f t="shared" si="0"/>
        <v/>
      </c>
      <c r="T5" s="47" t="str">
        <f t="shared" si="0"/>
        <v/>
      </c>
      <c r="U5" s="47" t="str">
        <f t="shared" si="1"/>
        <v/>
      </c>
      <c r="V5" s="47" t="str">
        <f t="shared" si="1"/>
        <v/>
      </c>
      <c r="W5" s="47" t="str">
        <f t="shared" si="1"/>
        <v/>
      </c>
    </row>
    <row r="6" spans="1:23" s="88" customFormat="1" ht="20.25" customHeight="1">
      <c r="A6" s="49">
        <v>1</v>
      </c>
      <c r="B6" s="59" t="s">
        <v>36</v>
      </c>
      <c r="C6" s="51">
        <f>'SCRB-Stat-II'!F13</f>
        <v>0</v>
      </c>
      <c r="D6" s="51">
        <f>'SCRB-Stat-II'!P13</f>
        <v>0</v>
      </c>
      <c r="E6" s="51">
        <f>'SCRB-Stat-II'!Z13</f>
        <v>0</v>
      </c>
      <c r="F6" s="51">
        <f>'SCRB-Stat-II'!F14</f>
        <v>0</v>
      </c>
      <c r="G6" s="51">
        <f>'SCRB-Stat-II'!P14</f>
        <v>0</v>
      </c>
      <c r="H6" s="51">
        <f>'SCRB-Stat-II'!Z14</f>
        <v>0</v>
      </c>
      <c r="I6" s="51">
        <f>'SCRB-Stat-II'!F15</f>
        <v>0</v>
      </c>
      <c r="J6" s="51">
        <f>'SCRB-Stat-II'!P15</f>
        <v>0</v>
      </c>
      <c r="K6" s="51">
        <f>'SCRB-Stat-II'!Z15</f>
        <v>0</v>
      </c>
      <c r="L6" s="51">
        <f>'SCRB-Stat-II'!F16</f>
        <v>0</v>
      </c>
      <c r="M6" s="51">
        <f>'SCRB-Stat-II'!P16</f>
        <v>0</v>
      </c>
      <c r="N6" s="51">
        <f>'SCRB-Stat-II'!Z16</f>
        <v>0</v>
      </c>
      <c r="O6" s="51">
        <f>'SCRB-Stat-II'!F17+'SCRB-Stat-II'!F18</f>
        <v>0</v>
      </c>
      <c r="P6" s="51">
        <f>'SCRB-Stat-II'!P17+'SCRB-Stat-II'!P18</f>
        <v>0</v>
      </c>
      <c r="Q6" s="51">
        <f>'SCRB-Stat-II'!Z17+'SCRB-Stat-II'!Z18</f>
        <v>0</v>
      </c>
      <c r="R6" s="51">
        <f>'SCRB-Stat-II'!F19</f>
        <v>0</v>
      </c>
      <c r="S6" s="51">
        <f>'SCRB-Stat-II'!P19</f>
        <v>0</v>
      </c>
      <c r="T6" s="51">
        <f>'SCRB-Stat-II'!Z19</f>
        <v>0</v>
      </c>
      <c r="U6" s="51">
        <f>'SCRB-Stat-II'!F20</f>
        <v>0</v>
      </c>
      <c r="V6" s="51">
        <f>'SCRB-Stat-II'!P20</f>
        <v>0</v>
      </c>
      <c r="W6" s="51">
        <f>'SCRB-Stat-II'!Z20</f>
        <v>0</v>
      </c>
    </row>
    <row r="7" spans="1:23" s="88" customFormat="1" ht="20.25" customHeight="1">
      <c r="A7" s="49">
        <v>2</v>
      </c>
      <c r="B7" s="59" t="s">
        <v>37</v>
      </c>
      <c r="C7" s="51">
        <f>'SCRB-Stat-II'!F43</f>
        <v>0</v>
      </c>
      <c r="D7" s="51">
        <f>'SCRB-Stat-II'!P43</f>
        <v>0</v>
      </c>
      <c r="E7" s="51">
        <f>'SCRB-Stat-II'!Z43</f>
        <v>0</v>
      </c>
      <c r="F7" s="51">
        <f>'SCRB-Stat-II'!F44</f>
        <v>0</v>
      </c>
      <c r="G7" s="51">
        <f>'SCRB-Stat-II'!P44</f>
        <v>0</v>
      </c>
      <c r="H7" s="51">
        <f>'SCRB-Stat-II'!Z44</f>
        <v>0</v>
      </c>
      <c r="I7" s="51">
        <f>'SCRB-Stat-II'!F45</f>
        <v>0</v>
      </c>
      <c r="J7" s="51">
        <f>'SCRB-Stat-II'!P45</f>
        <v>0</v>
      </c>
      <c r="K7" s="51">
        <f>'SCRB-Stat-II'!Z45</f>
        <v>0</v>
      </c>
      <c r="L7" s="51">
        <f>'SCRB-Stat-II'!F46</f>
        <v>0</v>
      </c>
      <c r="M7" s="51">
        <f>'SCRB-Stat-II'!P46</f>
        <v>0</v>
      </c>
      <c r="N7" s="51">
        <f>'SCRB-Stat-II'!Z46</f>
        <v>0</v>
      </c>
      <c r="O7" s="51">
        <f>'SCRB-Stat-II'!F47+'SCRB-Stat-II'!F48</f>
        <v>0</v>
      </c>
      <c r="P7" s="51">
        <f>'SCRB-Stat-II'!P47+'SCRB-Stat-II'!P48</f>
        <v>0</v>
      </c>
      <c r="Q7" s="51">
        <f>'SCRB-Stat-II'!Z47+'SCRB-Stat-II'!Z48</f>
        <v>0</v>
      </c>
      <c r="R7" s="51">
        <f>'SCRB-Stat-II'!F49</f>
        <v>0</v>
      </c>
      <c r="S7" s="51">
        <f>'SCRB-Stat-II'!P49</f>
        <v>0</v>
      </c>
      <c r="T7" s="51">
        <f>'SCRB-Stat-II'!Z49</f>
        <v>0</v>
      </c>
      <c r="U7" s="51">
        <f>'SCRB-Stat-II'!F50</f>
        <v>0</v>
      </c>
      <c r="V7" s="51">
        <f>'SCRB-Stat-II'!P50</f>
        <v>0</v>
      </c>
      <c r="W7" s="51">
        <f>'SCRB-Stat-II'!Z50</f>
        <v>0</v>
      </c>
    </row>
    <row r="8" spans="1:23" s="88" customFormat="1" ht="20.25" customHeight="1">
      <c r="A8" s="49">
        <v>3</v>
      </c>
      <c r="B8" s="59" t="s">
        <v>38</v>
      </c>
      <c r="C8" s="51">
        <f>'SCRB-Stat-II'!F73</f>
        <v>0</v>
      </c>
      <c r="D8" s="51">
        <f>'SCRB-Stat-II'!P73</f>
        <v>0</v>
      </c>
      <c r="E8" s="51">
        <f>'SCRB-Stat-II'!Z73</f>
        <v>0</v>
      </c>
      <c r="F8" s="51">
        <f>'SCRB-Stat-II'!F74</f>
        <v>0</v>
      </c>
      <c r="G8" s="51">
        <f>'SCRB-Stat-II'!P74</f>
        <v>0</v>
      </c>
      <c r="H8" s="51">
        <f>'SCRB-Stat-II'!Z74</f>
        <v>0</v>
      </c>
      <c r="I8" s="51">
        <f>'SCRB-Stat-II'!F75</f>
        <v>0</v>
      </c>
      <c r="J8" s="51">
        <f>'SCRB-Stat-II'!P75</f>
        <v>0</v>
      </c>
      <c r="K8" s="51">
        <f>'SCRB-Stat-II'!Z75</f>
        <v>0</v>
      </c>
      <c r="L8" s="51">
        <f>'SCRB-Stat-II'!F76</f>
        <v>0</v>
      </c>
      <c r="M8" s="51">
        <f>'SCRB-Stat-II'!P76</f>
        <v>0</v>
      </c>
      <c r="N8" s="51">
        <f>'SCRB-Stat-II'!Z76</f>
        <v>0</v>
      </c>
      <c r="O8" s="51">
        <f>'SCRB-Stat-II'!F77+'SCRB-Stat-II'!F78</f>
        <v>0</v>
      </c>
      <c r="P8" s="51">
        <f>'SCRB-Stat-II'!P77+'SCRB-Stat-II'!P78</f>
        <v>0</v>
      </c>
      <c r="Q8" s="51">
        <f>'SCRB-Stat-II'!Z77+'SCRB-Stat-II'!Z78</f>
        <v>0</v>
      </c>
      <c r="R8" s="51">
        <f>'SCRB-Stat-II'!F79</f>
        <v>0</v>
      </c>
      <c r="S8" s="51">
        <f>'SCRB-Stat-II'!P79</f>
        <v>0</v>
      </c>
      <c r="T8" s="51">
        <f>'SCRB-Stat-II'!Z79</f>
        <v>0</v>
      </c>
      <c r="U8" s="51">
        <f>'SCRB-Stat-II'!F80</f>
        <v>0</v>
      </c>
      <c r="V8" s="51">
        <f>'SCRB-Stat-II'!P80</f>
        <v>0</v>
      </c>
      <c r="W8" s="51">
        <f>'SCRB-Stat-II'!Z80</f>
        <v>0</v>
      </c>
    </row>
    <row r="9" spans="1:23" s="88" customFormat="1" ht="20.25" customHeight="1">
      <c r="A9" s="49">
        <v>4</v>
      </c>
      <c r="B9" s="59" t="s">
        <v>39</v>
      </c>
      <c r="C9" s="51">
        <f>'SCRB-Stat-II'!F103</f>
        <v>0</v>
      </c>
      <c r="D9" s="51">
        <f>'SCRB-Stat-II'!P103</f>
        <v>0</v>
      </c>
      <c r="E9" s="51">
        <f>'SCRB-Stat-II'!Z103</f>
        <v>0</v>
      </c>
      <c r="F9" s="51">
        <f>'SCRB-Stat-II'!F104</f>
        <v>0</v>
      </c>
      <c r="G9" s="51">
        <f>'SCRB-Stat-II'!P104</f>
        <v>0</v>
      </c>
      <c r="H9" s="51">
        <f>'SCRB-Stat-II'!Z104</f>
        <v>0</v>
      </c>
      <c r="I9" s="51">
        <f>'SCRB-Stat-II'!F105</f>
        <v>0</v>
      </c>
      <c r="J9" s="51">
        <f>'SCRB-Stat-II'!P105</f>
        <v>0</v>
      </c>
      <c r="K9" s="51">
        <f>'SCRB-Stat-II'!Z105</f>
        <v>0</v>
      </c>
      <c r="L9" s="51">
        <f>'SCRB-Stat-II'!F106</f>
        <v>0</v>
      </c>
      <c r="M9" s="51">
        <f>'SCRB-Stat-II'!P106</f>
        <v>0</v>
      </c>
      <c r="N9" s="51">
        <f>'SCRB-Stat-II'!Z106</f>
        <v>0</v>
      </c>
      <c r="O9" s="51">
        <f>'SCRB-Stat-II'!F107+'SCRB-Stat-II'!F108</f>
        <v>0</v>
      </c>
      <c r="P9" s="51">
        <f>'SCRB-Stat-II'!P107+'SCRB-Stat-II'!P108</f>
        <v>0</v>
      </c>
      <c r="Q9" s="51">
        <f>'SCRB-Stat-II'!Z107+'SCRB-Stat-II'!Z108</f>
        <v>0</v>
      </c>
      <c r="R9" s="51">
        <f>'SCRB-Stat-II'!F109</f>
        <v>0</v>
      </c>
      <c r="S9" s="51">
        <f>'SCRB-Stat-II'!P109</f>
        <v>0</v>
      </c>
      <c r="T9" s="51">
        <f>'SCRB-Stat-II'!Z109</f>
        <v>0</v>
      </c>
      <c r="U9" s="51">
        <f>'SCRB-Stat-II'!F110</f>
        <v>0</v>
      </c>
      <c r="V9" s="51">
        <f>'SCRB-Stat-II'!P110</f>
        <v>0</v>
      </c>
      <c r="W9" s="51">
        <f>'SCRB-Stat-II'!Z110</f>
        <v>0</v>
      </c>
    </row>
    <row r="10" spans="1:23" s="88" customFormat="1" ht="20.25" customHeight="1">
      <c r="A10" s="49">
        <v>5</v>
      </c>
      <c r="B10" s="59" t="s">
        <v>40</v>
      </c>
      <c r="C10" s="51">
        <f>'SCRB-Stat-II'!F133</f>
        <v>0</v>
      </c>
      <c r="D10" s="51">
        <f>'SCRB-Stat-II'!P133</f>
        <v>0</v>
      </c>
      <c r="E10" s="51">
        <f>'SCRB-Stat-II'!Z133</f>
        <v>0</v>
      </c>
      <c r="F10" s="51">
        <f>'SCRB-Stat-II'!F134</f>
        <v>0</v>
      </c>
      <c r="G10" s="51">
        <f>'SCRB-Stat-II'!P134</f>
        <v>0</v>
      </c>
      <c r="H10" s="51">
        <f>'SCRB-Stat-II'!Z134</f>
        <v>0</v>
      </c>
      <c r="I10" s="51">
        <f>'SCRB-Stat-II'!F135</f>
        <v>0</v>
      </c>
      <c r="J10" s="51">
        <f>'SCRB-Stat-II'!P135</f>
        <v>0</v>
      </c>
      <c r="K10" s="51">
        <f>'SCRB-Stat-II'!Z135</f>
        <v>0</v>
      </c>
      <c r="L10" s="51">
        <f>'SCRB-Stat-II'!F136</f>
        <v>0</v>
      </c>
      <c r="M10" s="51">
        <f>'SCRB-Stat-II'!P136</f>
        <v>0</v>
      </c>
      <c r="N10" s="51">
        <f>'SCRB-Stat-II'!Z136</f>
        <v>0</v>
      </c>
      <c r="O10" s="51">
        <f>'SCRB-Stat-II'!F137+'SCRB-Stat-II'!F138</f>
        <v>0</v>
      </c>
      <c r="P10" s="51">
        <f>'SCRB-Stat-II'!P137+'SCRB-Stat-II'!P138</f>
        <v>0</v>
      </c>
      <c r="Q10" s="51">
        <f>'SCRB-Stat-II'!Z137+'SCRB-Stat-II'!Z138</f>
        <v>0</v>
      </c>
      <c r="R10" s="51">
        <f>'SCRB-Stat-II'!F139</f>
        <v>0</v>
      </c>
      <c r="S10" s="51">
        <f>'SCRB-Stat-II'!P139</f>
        <v>0</v>
      </c>
      <c r="T10" s="51">
        <f>'SCRB-Stat-II'!Z139</f>
        <v>0</v>
      </c>
      <c r="U10" s="51">
        <f>'SCRB-Stat-II'!F140</f>
        <v>0</v>
      </c>
      <c r="V10" s="51">
        <f>'SCRB-Stat-II'!P140</f>
        <v>0</v>
      </c>
      <c r="W10" s="51">
        <f>'SCRB-Stat-II'!Z140</f>
        <v>0</v>
      </c>
    </row>
    <row r="11" spans="1:23" s="88" customFormat="1" ht="20.25" customHeight="1">
      <c r="A11" s="49">
        <v>6</v>
      </c>
      <c r="B11" s="59" t="s">
        <v>41</v>
      </c>
      <c r="C11" s="51">
        <f>'SCRB-Stat-II'!F163</f>
        <v>0</v>
      </c>
      <c r="D11" s="51">
        <f>'SCRB-Stat-II'!P163</f>
        <v>0</v>
      </c>
      <c r="E11" s="51">
        <f>'SCRB-Stat-II'!Z163</f>
        <v>0</v>
      </c>
      <c r="F11" s="51">
        <f>'SCRB-Stat-II'!F164</f>
        <v>0</v>
      </c>
      <c r="G11" s="51">
        <f>'SCRB-Stat-II'!P164</f>
        <v>0</v>
      </c>
      <c r="H11" s="51">
        <f>'SCRB-Stat-II'!Z164</f>
        <v>0</v>
      </c>
      <c r="I11" s="51">
        <f>'SCRB-Stat-II'!F165</f>
        <v>0</v>
      </c>
      <c r="J11" s="51">
        <f>'SCRB-Stat-II'!P165</f>
        <v>0</v>
      </c>
      <c r="K11" s="51">
        <f>'SCRB-Stat-II'!Z165</f>
        <v>0</v>
      </c>
      <c r="L11" s="51">
        <f>'SCRB-Stat-II'!F166</f>
        <v>0</v>
      </c>
      <c r="M11" s="51">
        <f>'SCRB-Stat-II'!P166</f>
        <v>0</v>
      </c>
      <c r="N11" s="51">
        <f>'SCRB-Stat-II'!Z166</f>
        <v>0</v>
      </c>
      <c r="O11" s="51">
        <f>'SCRB-Stat-II'!F167+'SCRB-Stat-II'!F168</f>
        <v>0</v>
      </c>
      <c r="P11" s="51">
        <f>'SCRB-Stat-II'!P167+'SCRB-Stat-II'!P168</f>
        <v>0</v>
      </c>
      <c r="Q11" s="51">
        <f>'SCRB-Stat-II'!Z167+'SCRB-Stat-II'!Z168</f>
        <v>0</v>
      </c>
      <c r="R11" s="51">
        <f>'SCRB-Stat-II'!F169</f>
        <v>0</v>
      </c>
      <c r="S11" s="51">
        <f>'SCRB-Stat-II'!P169</f>
        <v>0</v>
      </c>
      <c r="T11" s="51">
        <f>'SCRB-Stat-II'!Z169</f>
        <v>0</v>
      </c>
      <c r="U11" s="51">
        <f>'SCRB-Stat-II'!F170</f>
        <v>0</v>
      </c>
      <c r="V11" s="51">
        <f>'SCRB-Stat-II'!P170</f>
        <v>0</v>
      </c>
      <c r="W11" s="51">
        <f>'SCRB-Stat-II'!Z170</f>
        <v>0</v>
      </c>
    </row>
    <row r="12" spans="1:23" s="88" customFormat="1" ht="20.25" customHeight="1">
      <c r="A12" s="49">
        <v>7</v>
      </c>
      <c r="B12" s="59" t="s">
        <v>42</v>
      </c>
      <c r="C12" s="51">
        <f>'SCRB-Stat-II'!F193</f>
        <v>0</v>
      </c>
      <c r="D12" s="51">
        <f>'SCRB-Stat-II'!P193</f>
        <v>0</v>
      </c>
      <c r="E12" s="51">
        <f>'SCRB-Stat-II'!Z193</f>
        <v>0</v>
      </c>
      <c r="F12" s="51">
        <f>'SCRB-Stat-II'!F194</f>
        <v>0</v>
      </c>
      <c r="G12" s="51">
        <f>'SCRB-Stat-II'!P194</f>
        <v>0</v>
      </c>
      <c r="H12" s="51">
        <f>'SCRB-Stat-II'!Z194</f>
        <v>0</v>
      </c>
      <c r="I12" s="51">
        <f>'SCRB-Stat-II'!F195</f>
        <v>0</v>
      </c>
      <c r="J12" s="51">
        <f>'SCRB-Stat-II'!P195</f>
        <v>0</v>
      </c>
      <c r="K12" s="51">
        <f>'SCRB-Stat-II'!Z195</f>
        <v>0</v>
      </c>
      <c r="L12" s="51">
        <f>'SCRB-Stat-II'!F196</f>
        <v>0</v>
      </c>
      <c r="M12" s="51">
        <f>'SCRB-Stat-II'!P196</f>
        <v>0</v>
      </c>
      <c r="N12" s="51">
        <f>'SCRB-Stat-II'!Z196</f>
        <v>0</v>
      </c>
      <c r="O12" s="51">
        <f>'SCRB-Stat-II'!F197+'SCRB-Stat-II'!F198</f>
        <v>0</v>
      </c>
      <c r="P12" s="51">
        <f>'SCRB-Stat-II'!P197+'SCRB-Stat-II'!P198</f>
        <v>0</v>
      </c>
      <c r="Q12" s="51">
        <f>'SCRB-Stat-II'!Z197+'SCRB-Stat-II'!Z198</f>
        <v>0</v>
      </c>
      <c r="R12" s="51">
        <f>'SCRB-Stat-II'!F199</f>
        <v>0</v>
      </c>
      <c r="S12" s="51">
        <f>'SCRB-Stat-II'!P199</f>
        <v>0</v>
      </c>
      <c r="T12" s="51">
        <f>'SCRB-Stat-II'!Z199</f>
        <v>0</v>
      </c>
      <c r="U12" s="51">
        <f>'SCRB-Stat-II'!F200</f>
        <v>0</v>
      </c>
      <c r="V12" s="51">
        <f>'SCRB-Stat-II'!P200</f>
        <v>0</v>
      </c>
      <c r="W12" s="51">
        <f>'SCRB-Stat-II'!Z200</f>
        <v>0</v>
      </c>
    </row>
    <row r="13" spans="1:23" s="88" customFormat="1" ht="20.25" customHeight="1">
      <c r="A13" s="49">
        <v>8</v>
      </c>
      <c r="B13" s="59" t="s">
        <v>43</v>
      </c>
      <c r="C13" s="51">
        <f>'SCRB-Stat-II'!F223</f>
        <v>0</v>
      </c>
      <c r="D13" s="51">
        <f>'SCRB-Stat-II'!P223</f>
        <v>0</v>
      </c>
      <c r="E13" s="51">
        <f>'SCRB-Stat-II'!Z223</f>
        <v>0</v>
      </c>
      <c r="F13" s="51">
        <f>'SCRB-Stat-II'!F224</f>
        <v>0</v>
      </c>
      <c r="G13" s="51">
        <f>'SCRB-Stat-II'!P224</f>
        <v>0</v>
      </c>
      <c r="H13" s="51">
        <f>'SCRB-Stat-II'!Z224</f>
        <v>0</v>
      </c>
      <c r="I13" s="51">
        <f>'SCRB-Stat-II'!F225</f>
        <v>0</v>
      </c>
      <c r="J13" s="51">
        <f>'SCRB-Stat-II'!P225</f>
        <v>0</v>
      </c>
      <c r="K13" s="51">
        <f>'SCRB-Stat-II'!Z225</f>
        <v>0</v>
      </c>
      <c r="L13" s="51">
        <f>'SCRB-Stat-II'!F226</f>
        <v>0</v>
      </c>
      <c r="M13" s="51">
        <f>'SCRB-Stat-II'!P226</f>
        <v>0</v>
      </c>
      <c r="N13" s="51">
        <f>'SCRB-Stat-II'!Z226</f>
        <v>0</v>
      </c>
      <c r="O13" s="51">
        <f>'SCRB-Stat-II'!F227+'SCRB-Stat-II'!F228</f>
        <v>0</v>
      </c>
      <c r="P13" s="51">
        <f>'SCRB-Stat-II'!P227+'SCRB-Stat-II'!P228</f>
        <v>0</v>
      </c>
      <c r="Q13" s="51">
        <f>'SCRB-Stat-II'!Z227+'SCRB-Stat-II'!Z228</f>
        <v>0</v>
      </c>
      <c r="R13" s="51">
        <f>'SCRB-Stat-II'!F229</f>
        <v>0</v>
      </c>
      <c r="S13" s="51">
        <f>'SCRB-Stat-II'!P229</f>
        <v>0</v>
      </c>
      <c r="T13" s="51">
        <f>'SCRB-Stat-II'!Z229</f>
        <v>0</v>
      </c>
      <c r="U13" s="51">
        <f>'SCRB-Stat-II'!F230</f>
        <v>0</v>
      </c>
      <c r="V13" s="51">
        <f>'SCRB-Stat-II'!P230</f>
        <v>0</v>
      </c>
      <c r="W13" s="51">
        <f>'SCRB-Stat-II'!Z230</f>
        <v>0</v>
      </c>
    </row>
    <row r="14" spans="1:23" s="88" customFormat="1" ht="20.25" customHeight="1">
      <c r="A14" s="49">
        <v>9</v>
      </c>
      <c r="B14" s="59" t="s">
        <v>44</v>
      </c>
      <c r="C14" s="51">
        <f>'SCRB-Stat-II'!F253</f>
        <v>0</v>
      </c>
      <c r="D14" s="51">
        <f>'SCRB-Stat-II'!P253</f>
        <v>0</v>
      </c>
      <c r="E14" s="51">
        <f>'SCRB-Stat-II'!Z253</f>
        <v>0</v>
      </c>
      <c r="F14" s="51">
        <f>'SCRB-Stat-II'!F254</f>
        <v>0</v>
      </c>
      <c r="G14" s="51">
        <f>'SCRB-Stat-II'!P254</f>
        <v>0</v>
      </c>
      <c r="H14" s="51">
        <f>'SCRB-Stat-II'!Z254</f>
        <v>0</v>
      </c>
      <c r="I14" s="51">
        <f>'SCRB-Stat-II'!F255</f>
        <v>0</v>
      </c>
      <c r="J14" s="51">
        <f>'SCRB-Stat-II'!P255</f>
        <v>0</v>
      </c>
      <c r="K14" s="51">
        <f>'SCRB-Stat-II'!Z255</f>
        <v>0</v>
      </c>
      <c r="L14" s="51">
        <f>'SCRB-Stat-II'!F256</f>
        <v>0</v>
      </c>
      <c r="M14" s="51">
        <f>'SCRB-Stat-II'!P256</f>
        <v>0</v>
      </c>
      <c r="N14" s="51">
        <f>'SCRB-Stat-II'!Z256</f>
        <v>0</v>
      </c>
      <c r="O14" s="51">
        <f>'SCRB-Stat-II'!F257+'SCRB-Stat-II'!F258</f>
        <v>0</v>
      </c>
      <c r="P14" s="51">
        <f>'SCRB-Stat-II'!P257+'SCRB-Stat-II'!P258</f>
        <v>0</v>
      </c>
      <c r="Q14" s="51">
        <f>'SCRB-Stat-II'!Z257+'SCRB-Stat-II'!Z258</f>
        <v>0</v>
      </c>
      <c r="R14" s="51">
        <f>'SCRB-Stat-II'!F259</f>
        <v>0</v>
      </c>
      <c r="S14" s="51">
        <f>'SCRB-Stat-II'!P259</f>
        <v>0</v>
      </c>
      <c r="T14" s="51">
        <f>'SCRB-Stat-II'!Z259</f>
        <v>0</v>
      </c>
      <c r="U14" s="51">
        <f>'SCRB-Stat-II'!F260</f>
        <v>0</v>
      </c>
      <c r="V14" s="51">
        <f>'SCRB-Stat-II'!P260</f>
        <v>0</v>
      </c>
      <c r="W14" s="51">
        <f>'SCRB-Stat-II'!Z260</f>
        <v>0</v>
      </c>
    </row>
    <row r="15" spans="1:23" s="88" customFormat="1" ht="20.25" customHeight="1">
      <c r="A15" s="49">
        <v>10</v>
      </c>
      <c r="B15" s="59" t="s">
        <v>45</v>
      </c>
      <c r="C15" s="51">
        <f>'SCRB-Stat-II'!F283</f>
        <v>0</v>
      </c>
      <c r="D15" s="51">
        <f>'SCRB-Stat-II'!P283</f>
        <v>0</v>
      </c>
      <c r="E15" s="51">
        <f>'SCRB-Stat-II'!Z283</f>
        <v>0</v>
      </c>
      <c r="F15" s="51">
        <f>'SCRB-Stat-II'!F284</f>
        <v>0</v>
      </c>
      <c r="G15" s="51">
        <f>'SCRB-Stat-II'!P284</f>
        <v>0</v>
      </c>
      <c r="H15" s="51">
        <f>'SCRB-Stat-II'!Z284</f>
        <v>0</v>
      </c>
      <c r="I15" s="51">
        <f>'SCRB-Stat-II'!F285</f>
        <v>0</v>
      </c>
      <c r="J15" s="51">
        <f>'SCRB-Stat-II'!P285</f>
        <v>0</v>
      </c>
      <c r="K15" s="51">
        <f>'SCRB-Stat-II'!Z285</f>
        <v>0</v>
      </c>
      <c r="L15" s="51">
        <f>'SCRB-Stat-II'!F286</f>
        <v>0</v>
      </c>
      <c r="M15" s="51">
        <f>'SCRB-Stat-II'!P286</f>
        <v>0</v>
      </c>
      <c r="N15" s="51">
        <f>'SCRB-Stat-II'!Z286</f>
        <v>0</v>
      </c>
      <c r="O15" s="51">
        <f>'SCRB-Stat-II'!F287+'SCRB-Stat-II'!F288</f>
        <v>0</v>
      </c>
      <c r="P15" s="51">
        <f>'SCRB-Stat-II'!P287+'SCRB-Stat-II'!P288</f>
        <v>0</v>
      </c>
      <c r="Q15" s="51">
        <f>'SCRB-Stat-II'!Z287+'SCRB-Stat-II'!Z288</f>
        <v>0</v>
      </c>
      <c r="R15" s="51">
        <f>'SCRB-Stat-II'!F289</f>
        <v>0</v>
      </c>
      <c r="S15" s="51">
        <f>'SCRB-Stat-II'!P289</f>
        <v>0</v>
      </c>
      <c r="T15" s="51">
        <f>'SCRB-Stat-II'!Z289</f>
        <v>0</v>
      </c>
      <c r="U15" s="51">
        <f>'SCRB-Stat-II'!F290</f>
        <v>0</v>
      </c>
      <c r="V15" s="51">
        <f>'SCRB-Stat-II'!P290</f>
        <v>0</v>
      </c>
      <c r="W15" s="51">
        <f>'SCRB-Stat-II'!Z290</f>
        <v>0</v>
      </c>
    </row>
    <row r="16" spans="1:23" s="88" customFormat="1" ht="20.25" customHeight="1">
      <c r="A16" s="49">
        <v>11</v>
      </c>
      <c r="B16" s="59" t="s">
        <v>46</v>
      </c>
      <c r="C16" s="51">
        <f>'SCRB-Stat-II'!F313</f>
        <v>0</v>
      </c>
      <c r="D16" s="51">
        <f>'SCRB-Stat-II'!P313</f>
        <v>0</v>
      </c>
      <c r="E16" s="51">
        <f>'SCRB-Stat-II'!Z313</f>
        <v>0</v>
      </c>
      <c r="F16" s="51">
        <f>'SCRB-Stat-II'!F314</f>
        <v>0</v>
      </c>
      <c r="G16" s="51">
        <f>'SCRB-Stat-II'!P314</f>
        <v>0</v>
      </c>
      <c r="H16" s="51">
        <f>'SCRB-Stat-II'!Z314</f>
        <v>0</v>
      </c>
      <c r="I16" s="51">
        <f>'SCRB-Stat-II'!F315</f>
        <v>0</v>
      </c>
      <c r="J16" s="51">
        <f>'SCRB-Stat-II'!P315</f>
        <v>0</v>
      </c>
      <c r="K16" s="51">
        <f>'SCRB-Stat-II'!Z315</f>
        <v>0</v>
      </c>
      <c r="L16" s="51">
        <f>'SCRB-Stat-II'!F316</f>
        <v>0</v>
      </c>
      <c r="M16" s="51">
        <f>'SCRB-Stat-II'!P316</f>
        <v>0</v>
      </c>
      <c r="N16" s="51">
        <f>'SCRB-Stat-II'!Z316</f>
        <v>0</v>
      </c>
      <c r="O16" s="51">
        <f>'SCRB-Stat-II'!F317+'SCRB-Stat-II'!F318</f>
        <v>0</v>
      </c>
      <c r="P16" s="51">
        <f>'SCRB-Stat-II'!P317+'SCRB-Stat-II'!P318</f>
        <v>0</v>
      </c>
      <c r="Q16" s="51">
        <f>'SCRB-Stat-II'!Z317+'SCRB-Stat-II'!Z318</f>
        <v>0</v>
      </c>
      <c r="R16" s="51">
        <f>'SCRB-Stat-II'!F319</f>
        <v>0</v>
      </c>
      <c r="S16" s="51">
        <f>'SCRB-Stat-II'!P319</f>
        <v>0</v>
      </c>
      <c r="T16" s="51">
        <f>'SCRB-Stat-II'!Z319</f>
        <v>0</v>
      </c>
      <c r="U16" s="51">
        <f>'SCRB-Stat-II'!F320</f>
        <v>0</v>
      </c>
      <c r="V16" s="51">
        <f>'SCRB-Stat-II'!P320</f>
        <v>0</v>
      </c>
      <c r="W16" s="51">
        <f>'SCRB-Stat-II'!Z320</f>
        <v>0</v>
      </c>
    </row>
    <row r="17" spans="1:23" s="88" customFormat="1" ht="20.25" customHeight="1">
      <c r="A17" s="49">
        <v>12</v>
      </c>
      <c r="B17" s="59" t="s">
        <v>47</v>
      </c>
      <c r="C17" s="51">
        <f>'SCRB-Stat-II'!F343</f>
        <v>0</v>
      </c>
      <c r="D17" s="51">
        <f>'SCRB-Stat-II'!P343</f>
        <v>0</v>
      </c>
      <c r="E17" s="51">
        <f>'SCRB-Stat-II'!Z343</f>
        <v>0</v>
      </c>
      <c r="F17" s="51">
        <f>'SCRB-Stat-II'!F344</f>
        <v>0</v>
      </c>
      <c r="G17" s="51">
        <f>'SCRB-Stat-II'!P344</f>
        <v>0</v>
      </c>
      <c r="H17" s="51">
        <f>'SCRB-Stat-II'!Z344</f>
        <v>0</v>
      </c>
      <c r="I17" s="51">
        <f>'SCRB-Stat-II'!F345</f>
        <v>0</v>
      </c>
      <c r="J17" s="51">
        <f>'SCRB-Stat-II'!P345</f>
        <v>0</v>
      </c>
      <c r="K17" s="51">
        <f>'SCRB-Stat-II'!Z345</f>
        <v>0</v>
      </c>
      <c r="L17" s="51">
        <f>'SCRB-Stat-II'!F346</f>
        <v>0</v>
      </c>
      <c r="M17" s="51">
        <f>'SCRB-Stat-II'!P346</f>
        <v>0</v>
      </c>
      <c r="N17" s="51">
        <f>'SCRB-Stat-II'!Z346</f>
        <v>0</v>
      </c>
      <c r="O17" s="51">
        <f>'SCRB-Stat-II'!F347+'SCRB-Stat-II'!F348</f>
        <v>0</v>
      </c>
      <c r="P17" s="51">
        <f>'SCRB-Stat-II'!P347+'SCRB-Stat-II'!P348</f>
        <v>0</v>
      </c>
      <c r="Q17" s="51">
        <f>'SCRB-Stat-II'!Z347+'SCRB-Stat-II'!Z348</f>
        <v>0</v>
      </c>
      <c r="R17" s="51">
        <f>'SCRB-Stat-II'!F349</f>
        <v>0</v>
      </c>
      <c r="S17" s="51">
        <f>'SCRB-Stat-II'!P349</f>
        <v>0</v>
      </c>
      <c r="T17" s="51">
        <f>'SCRB-Stat-II'!Z349</f>
        <v>0</v>
      </c>
      <c r="U17" s="51">
        <f>'SCRB-Stat-II'!F350</f>
        <v>0</v>
      </c>
      <c r="V17" s="51">
        <f>'SCRB-Stat-II'!P350</f>
        <v>0</v>
      </c>
      <c r="W17" s="51">
        <f>'SCRB-Stat-II'!Z350</f>
        <v>0</v>
      </c>
    </row>
    <row r="18" spans="1:23" s="88" customFormat="1" ht="20.25" customHeight="1">
      <c r="A18" s="49">
        <v>13</v>
      </c>
      <c r="B18" s="59" t="s">
        <v>48</v>
      </c>
      <c r="C18" s="51">
        <f>'SCRB-Stat-II'!F373</f>
        <v>0</v>
      </c>
      <c r="D18" s="51">
        <f>'SCRB-Stat-II'!P373</f>
        <v>0</v>
      </c>
      <c r="E18" s="51">
        <f>'SCRB-Stat-II'!Z373</f>
        <v>0</v>
      </c>
      <c r="F18" s="51">
        <f>'SCRB-Stat-II'!F374</f>
        <v>0</v>
      </c>
      <c r="G18" s="51">
        <f>'SCRB-Stat-II'!P374</f>
        <v>0</v>
      </c>
      <c r="H18" s="51">
        <f>'SCRB-Stat-II'!Z374</f>
        <v>0</v>
      </c>
      <c r="I18" s="51">
        <f>'SCRB-Stat-II'!F375</f>
        <v>0</v>
      </c>
      <c r="J18" s="51">
        <f>'SCRB-Stat-II'!P375</f>
        <v>0</v>
      </c>
      <c r="K18" s="51">
        <f>'SCRB-Stat-II'!Z375</f>
        <v>0</v>
      </c>
      <c r="L18" s="51">
        <f>'SCRB-Stat-II'!F376</f>
        <v>0</v>
      </c>
      <c r="M18" s="51">
        <f>'SCRB-Stat-II'!P376</f>
        <v>0</v>
      </c>
      <c r="N18" s="51">
        <f>'SCRB-Stat-II'!Z376</f>
        <v>0</v>
      </c>
      <c r="O18" s="51">
        <f>'SCRB-Stat-II'!F377+'SCRB-Stat-II'!F378</f>
        <v>0</v>
      </c>
      <c r="P18" s="51">
        <f>'SCRB-Stat-II'!P377+'SCRB-Stat-II'!P378</f>
        <v>0</v>
      </c>
      <c r="Q18" s="51">
        <f>'SCRB-Stat-II'!Z377+'SCRB-Stat-II'!Z378</f>
        <v>0</v>
      </c>
      <c r="R18" s="51">
        <f>'SCRB-Stat-II'!F379</f>
        <v>0</v>
      </c>
      <c r="S18" s="51">
        <f>'SCRB-Stat-II'!P379</f>
        <v>0</v>
      </c>
      <c r="T18" s="51">
        <f>'SCRB-Stat-II'!Z379</f>
        <v>0</v>
      </c>
      <c r="U18" s="51">
        <f>'SCRB-Stat-II'!F380</f>
        <v>0</v>
      </c>
      <c r="V18" s="51">
        <f>'SCRB-Stat-II'!P380</f>
        <v>0</v>
      </c>
      <c r="W18" s="51">
        <f>'SCRB-Stat-II'!Z380</f>
        <v>0</v>
      </c>
    </row>
    <row r="19" spans="1:23" s="88" customFormat="1" ht="20.25" customHeight="1">
      <c r="A19" s="49">
        <v>14</v>
      </c>
      <c r="B19" s="59" t="s">
        <v>49</v>
      </c>
      <c r="C19" s="51">
        <f>'SCRB-Stat-II'!F403</f>
        <v>0</v>
      </c>
      <c r="D19" s="51">
        <f>'SCRB-Stat-II'!P403</f>
        <v>0</v>
      </c>
      <c r="E19" s="51">
        <f>'SCRB-Stat-II'!Z403</f>
        <v>0</v>
      </c>
      <c r="F19" s="51">
        <f>'SCRB-Stat-II'!F404</f>
        <v>0</v>
      </c>
      <c r="G19" s="51">
        <f>'SCRB-Stat-II'!P404</f>
        <v>0</v>
      </c>
      <c r="H19" s="51">
        <f>'SCRB-Stat-II'!Z404</f>
        <v>0</v>
      </c>
      <c r="I19" s="51">
        <f>'SCRB-Stat-II'!F405</f>
        <v>0</v>
      </c>
      <c r="J19" s="51">
        <f>'SCRB-Stat-II'!P405</f>
        <v>0</v>
      </c>
      <c r="K19" s="51">
        <f>'SCRB-Stat-II'!Z405</f>
        <v>0</v>
      </c>
      <c r="L19" s="51">
        <f>'SCRB-Stat-II'!F406</f>
        <v>0</v>
      </c>
      <c r="M19" s="51">
        <f>'SCRB-Stat-II'!P406</f>
        <v>0</v>
      </c>
      <c r="N19" s="51">
        <f>'SCRB-Stat-II'!Z406</f>
        <v>0</v>
      </c>
      <c r="O19" s="51">
        <f>'SCRB-Stat-II'!F407+'SCRB-Stat-II'!F408</f>
        <v>0</v>
      </c>
      <c r="P19" s="51">
        <f>'SCRB-Stat-II'!P407+'SCRB-Stat-II'!P408</f>
        <v>0</v>
      </c>
      <c r="Q19" s="51">
        <f>'SCRB-Stat-II'!Z407+'SCRB-Stat-II'!Z408</f>
        <v>0</v>
      </c>
      <c r="R19" s="51">
        <f>'SCRB-Stat-II'!F409</f>
        <v>0</v>
      </c>
      <c r="S19" s="51">
        <f>'SCRB-Stat-II'!P409</f>
        <v>0</v>
      </c>
      <c r="T19" s="51">
        <f>'SCRB-Stat-II'!Z409</f>
        <v>0</v>
      </c>
      <c r="U19" s="51">
        <f>'SCRB-Stat-II'!F410</f>
        <v>0</v>
      </c>
      <c r="V19" s="51">
        <f>'SCRB-Stat-II'!P410</f>
        <v>0</v>
      </c>
      <c r="W19" s="51">
        <f>'SCRB-Stat-II'!Z410</f>
        <v>0</v>
      </c>
    </row>
    <row r="20" spans="1:23" s="88" customFormat="1" ht="20.25" customHeight="1">
      <c r="A20" s="49">
        <v>15</v>
      </c>
      <c r="B20" s="59" t="s">
        <v>50</v>
      </c>
      <c r="C20" s="51">
        <f>'SCRB-Stat-II'!F433</f>
        <v>0</v>
      </c>
      <c r="D20" s="51">
        <f>'SCRB-Stat-II'!P433</f>
        <v>0</v>
      </c>
      <c r="E20" s="51">
        <f>'SCRB-Stat-II'!Z433</f>
        <v>0</v>
      </c>
      <c r="F20" s="51">
        <f>'SCRB-Stat-II'!F434</f>
        <v>0</v>
      </c>
      <c r="G20" s="51">
        <f>'SCRB-Stat-II'!P434</f>
        <v>0</v>
      </c>
      <c r="H20" s="51">
        <f>'SCRB-Stat-II'!Z434</f>
        <v>0</v>
      </c>
      <c r="I20" s="51">
        <f>'SCRB-Stat-II'!F435</f>
        <v>0</v>
      </c>
      <c r="J20" s="51">
        <f>'SCRB-Stat-II'!P435</f>
        <v>0</v>
      </c>
      <c r="K20" s="51">
        <f>'SCRB-Stat-II'!Z435</f>
        <v>0</v>
      </c>
      <c r="L20" s="51">
        <f>'SCRB-Stat-II'!F436</f>
        <v>0</v>
      </c>
      <c r="M20" s="51">
        <f>'SCRB-Stat-II'!P436</f>
        <v>0</v>
      </c>
      <c r="N20" s="51">
        <f>'SCRB-Stat-II'!Z436</f>
        <v>0</v>
      </c>
      <c r="O20" s="51">
        <f>'SCRB-Stat-II'!F437+'SCRB-Stat-II'!F438</f>
        <v>0</v>
      </c>
      <c r="P20" s="51">
        <f>'SCRB-Stat-II'!P437+'SCRB-Stat-II'!P438</f>
        <v>0</v>
      </c>
      <c r="Q20" s="51">
        <f>'SCRB-Stat-II'!Z437+'SCRB-Stat-II'!Z438</f>
        <v>0</v>
      </c>
      <c r="R20" s="51">
        <f>'SCRB-Stat-II'!F439</f>
        <v>0</v>
      </c>
      <c r="S20" s="51">
        <f>'SCRB-Stat-II'!P439</f>
        <v>0</v>
      </c>
      <c r="T20" s="51">
        <f>'SCRB-Stat-II'!Z439</f>
        <v>0</v>
      </c>
      <c r="U20" s="51">
        <f>'SCRB-Stat-II'!F440</f>
        <v>0</v>
      </c>
      <c r="V20" s="51">
        <f>'SCRB-Stat-II'!P440</f>
        <v>0</v>
      </c>
      <c r="W20" s="51">
        <f>'SCRB-Stat-II'!Z440</f>
        <v>0</v>
      </c>
    </row>
    <row r="21" spans="1:23" s="88" customFormat="1" ht="20.25" customHeight="1">
      <c r="A21" s="49">
        <v>16</v>
      </c>
      <c r="B21" s="59" t="s">
        <v>51</v>
      </c>
      <c r="C21" s="51">
        <f>'SCRB-Stat-II'!F463</f>
        <v>0</v>
      </c>
      <c r="D21" s="51">
        <f>'SCRB-Stat-II'!P463</f>
        <v>0</v>
      </c>
      <c r="E21" s="51">
        <f>'SCRB-Stat-II'!Z463</f>
        <v>0</v>
      </c>
      <c r="F21" s="51">
        <f>'SCRB-Stat-II'!F464</f>
        <v>0</v>
      </c>
      <c r="G21" s="51">
        <f>'SCRB-Stat-II'!P464</f>
        <v>0</v>
      </c>
      <c r="H21" s="51">
        <f>'SCRB-Stat-II'!Z464</f>
        <v>0</v>
      </c>
      <c r="I21" s="51">
        <f>'SCRB-Stat-II'!F465</f>
        <v>0</v>
      </c>
      <c r="J21" s="51">
        <f>'SCRB-Stat-II'!P465</f>
        <v>0</v>
      </c>
      <c r="K21" s="51">
        <f>'SCRB-Stat-II'!Z465</f>
        <v>0</v>
      </c>
      <c r="L21" s="51">
        <f>'SCRB-Stat-II'!F466</f>
        <v>0</v>
      </c>
      <c r="M21" s="51">
        <f>'SCRB-Stat-II'!P466</f>
        <v>0</v>
      </c>
      <c r="N21" s="51">
        <f>'SCRB-Stat-II'!Z466</f>
        <v>0</v>
      </c>
      <c r="O21" s="51">
        <f>'SCRB-Stat-II'!F467+'SCRB-Stat-II'!F468</f>
        <v>0</v>
      </c>
      <c r="P21" s="51">
        <f>'SCRB-Stat-II'!P467+'SCRB-Stat-II'!P468</f>
        <v>0</v>
      </c>
      <c r="Q21" s="51">
        <f>'SCRB-Stat-II'!Z467+'SCRB-Stat-II'!Z468</f>
        <v>0</v>
      </c>
      <c r="R21" s="51">
        <f>'SCRB-Stat-II'!F469</f>
        <v>0</v>
      </c>
      <c r="S21" s="51">
        <f>'SCRB-Stat-II'!P469</f>
        <v>0</v>
      </c>
      <c r="T21" s="51">
        <f>'SCRB-Stat-II'!Z469</f>
        <v>0</v>
      </c>
      <c r="U21" s="51">
        <f>'SCRB-Stat-II'!F470</f>
        <v>0</v>
      </c>
      <c r="V21" s="51">
        <f>'SCRB-Stat-II'!P470</f>
        <v>0</v>
      </c>
      <c r="W21" s="51">
        <f>'SCRB-Stat-II'!Z470</f>
        <v>0</v>
      </c>
    </row>
    <row r="22" spans="1:23" s="88" customFormat="1" ht="20.25" customHeight="1">
      <c r="A22" s="49">
        <v>17</v>
      </c>
      <c r="B22" s="59" t="s">
        <v>52</v>
      </c>
      <c r="C22" s="51">
        <f>'SCRB-Stat-II'!F493</f>
        <v>0</v>
      </c>
      <c r="D22" s="51">
        <f>'SCRB-Stat-II'!P493</f>
        <v>0</v>
      </c>
      <c r="E22" s="51">
        <f>'SCRB-Stat-II'!Z493</f>
        <v>0</v>
      </c>
      <c r="F22" s="51">
        <f>'SCRB-Stat-II'!F494</f>
        <v>0</v>
      </c>
      <c r="G22" s="51">
        <f>'SCRB-Stat-II'!P494</f>
        <v>0</v>
      </c>
      <c r="H22" s="51">
        <f>'SCRB-Stat-II'!Z494</f>
        <v>0</v>
      </c>
      <c r="I22" s="51">
        <f>'SCRB-Stat-II'!F495</f>
        <v>0</v>
      </c>
      <c r="J22" s="51">
        <f>'SCRB-Stat-II'!P495</f>
        <v>0</v>
      </c>
      <c r="K22" s="51">
        <f>'SCRB-Stat-II'!Z495</f>
        <v>0</v>
      </c>
      <c r="L22" s="51">
        <f>'SCRB-Stat-II'!F496</f>
        <v>0</v>
      </c>
      <c r="M22" s="51">
        <f>'SCRB-Stat-II'!P496</f>
        <v>0</v>
      </c>
      <c r="N22" s="51">
        <f>'SCRB-Stat-II'!Z496</f>
        <v>0</v>
      </c>
      <c r="O22" s="51">
        <f>'SCRB-Stat-II'!F497+'SCRB-Stat-II'!F498</f>
        <v>0</v>
      </c>
      <c r="P22" s="51">
        <f>'SCRB-Stat-II'!P497+'SCRB-Stat-II'!P498</f>
        <v>0</v>
      </c>
      <c r="Q22" s="51">
        <f>'SCRB-Stat-II'!Z497+'SCRB-Stat-II'!Z498</f>
        <v>0</v>
      </c>
      <c r="R22" s="51">
        <f>'SCRB-Stat-II'!F499</f>
        <v>0</v>
      </c>
      <c r="S22" s="51">
        <f>'SCRB-Stat-II'!P499</f>
        <v>0</v>
      </c>
      <c r="T22" s="51">
        <f>'SCRB-Stat-II'!Z499</f>
        <v>0</v>
      </c>
      <c r="U22" s="51">
        <f>'SCRB-Stat-II'!F500</f>
        <v>0</v>
      </c>
      <c r="V22" s="51">
        <f>'SCRB-Stat-II'!P500</f>
        <v>0</v>
      </c>
      <c r="W22" s="51">
        <f>'SCRB-Stat-II'!Z500</f>
        <v>0</v>
      </c>
    </row>
    <row r="23" spans="1:23" s="88" customFormat="1" ht="20.25" customHeight="1">
      <c r="A23" s="49">
        <v>18</v>
      </c>
      <c r="B23" s="59" t="s">
        <v>53</v>
      </c>
      <c r="C23" s="51">
        <f>'SCRB-Stat-II'!F523</f>
        <v>0</v>
      </c>
      <c r="D23" s="51">
        <f>'SCRB-Stat-II'!P523</f>
        <v>0</v>
      </c>
      <c r="E23" s="51">
        <f>'SCRB-Stat-II'!Z523</f>
        <v>0</v>
      </c>
      <c r="F23" s="51">
        <f>'SCRB-Stat-II'!F524</f>
        <v>0</v>
      </c>
      <c r="G23" s="51">
        <f>'SCRB-Stat-II'!P524</f>
        <v>0</v>
      </c>
      <c r="H23" s="51">
        <f>'SCRB-Stat-II'!Z524</f>
        <v>0</v>
      </c>
      <c r="I23" s="51">
        <f>'SCRB-Stat-II'!F525</f>
        <v>0</v>
      </c>
      <c r="J23" s="51">
        <f>'SCRB-Stat-II'!P525</f>
        <v>0</v>
      </c>
      <c r="K23" s="51">
        <f>'SCRB-Stat-II'!Z525</f>
        <v>0</v>
      </c>
      <c r="L23" s="51">
        <f>'SCRB-Stat-II'!F526</f>
        <v>0</v>
      </c>
      <c r="M23" s="51">
        <f>'SCRB-Stat-II'!P526</f>
        <v>0</v>
      </c>
      <c r="N23" s="51">
        <f>'SCRB-Stat-II'!Z526</f>
        <v>0</v>
      </c>
      <c r="O23" s="51">
        <f>'SCRB-Stat-II'!F527+'SCRB-Stat-II'!F528</f>
        <v>0</v>
      </c>
      <c r="P23" s="51">
        <f>'SCRB-Stat-II'!P527+'SCRB-Stat-II'!P528</f>
        <v>0</v>
      </c>
      <c r="Q23" s="51">
        <f>'SCRB-Stat-II'!Z527+'SCRB-Stat-II'!Z528</f>
        <v>0</v>
      </c>
      <c r="R23" s="51">
        <f>'SCRB-Stat-II'!F529</f>
        <v>0</v>
      </c>
      <c r="S23" s="51">
        <f>'SCRB-Stat-II'!P529</f>
        <v>0</v>
      </c>
      <c r="T23" s="51">
        <f>'SCRB-Stat-II'!Z529</f>
        <v>0</v>
      </c>
      <c r="U23" s="51">
        <f>'SCRB-Stat-II'!F530</f>
        <v>0</v>
      </c>
      <c r="V23" s="51">
        <f>'SCRB-Stat-II'!P530</f>
        <v>0</v>
      </c>
      <c r="W23" s="51">
        <f>'SCRB-Stat-II'!Z530</f>
        <v>0</v>
      </c>
    </row>
    <row r="24" spans="1:23" s="88" customFormat="1" ht="20.25" customHeight="1">
      <c r="A24" s="49">
        <v>19</v>
      </c>
      <c r="B24" s="59" t="s">
        <v>54</v>
      </c>
      <c r="C24" s="51">
        <f>'SCRB-Stat-II'!F553</f>
        <v>0</v>
      </c>
      <c r="D24" s="51">
        <f>'SCRB-Stat-II'!P553</f>
        <v>0</v>
      </c>
      <c r="E24" s="51">
        <f>'SCRB-Stat-II'!Z553</f>
        <v>0</v>
      </c>
      <c r="F24" s="51">
        <f>'SCRB-Stat-II'!F554</f>
        <v>0</v>
      </c>
      <c r="G24" s="51">
        <f>'SCRB-Stat-II'!P554</f>
        <v>0</v>
      </c>
      <c r="H24" s="51">
        <f>'SCRB-Stat-II'!Z554</f>
        <v>0</v>
      </c>
      <c r="I24" s="51">
        <f>'SCRB-Stat-II'!F555</f>
        <v>0</v>
      </c>
      <c r="J24" s="51">
        <f>'SCRB-Stat-II'!P555</f>
        <v>0</v>
      </c>
      <c r="K24" s="51">
        <f>'SCRB-Stat-II'!Z555</f>
        <v>0</v>
      </c>
      <c r="L24" s="51">
        <f>'SCRB-Stat-II'!F556</f>
        <v>0</v>
      </c>
      <c r="M24" s="51">
        <f>'SCRB-Stat-II'!P556</f>
        <v>0</v>
      </c>
      <c r="N24" s="51">
        <f>'SCRB-Stat-II'!Z556</f>
        <v>0</v>
      </c>
      <c r="O24" s="51">
        <f>'SCRB-Stat-II'!F557+'SCRB-Stat-II'!F558</f>
        <v>0</v>
      </c>
      <c r="P24" s="51">
        <f>'SCRB-Stat-II'!P557+'SCRB-Stat-II'!P558</f>
        <v>0</v>
      </c>
      <c r="Q24" s="51">
        <f>'SCRB-Stat-II'!Z557+'SCRB-Stat-II'!Z558</f>
        <v>0</v>
      </c>
      <c r="R24" s="51">
        <f>'SCRB-Stat-II'!F559</f>
        <v>0</v>
      </c>
      <c r="S24" s="51">
        <f>'SCRB-Stat-II'!P559</f>
        <v>0</v>
      </c>
      <c r="T24" s="51">
        <f>'SCRB-Stat-II'!Z559</f>
        <v>0</v>
      </c>
      <c r="U24" s="51">
        <f>'SCRB-Stat-II'!F560</f>
        <v>0</v>
      </c>
      <c r="V24" s="51">
        <f>'SCRB-Stat-II'!P560</f>
        <v>0</v>
      </c>
      <c r="W24" s="51">
        <f>'SCRB-Stat-II'!Z560</f>
        <v>0</v>
      </c>
    </row>
    <row r="25" spans="1:23" s="88" customFormat="1" ht="20.25" customHeight="1">
      <c r="A25" s="49">
        <v>20</v>
      </c>
      <c r="B25" s="59" t="s">
        <v>55</v>
      </c>
      <c r="C25" s="51">
        <f>'SCRB-Stat-II'!F583</f>
        <v>0</v>
      </c>
      <c r="D25" s="51">
        <f>'SCRB-Stat-II'!P583</f>
        <v>0</v>
      </c>
      <c r="E25" s="51">
        <f>'SCRB-Stat-II'!Z583</f>
        <v>0</v>
      </c>
      <c r="F25" s="51">
        <f>'SCRB-Stat-II'!F584</f>
        <v>0</v>
      </c>
      <c r="G25" s="51">
        <f>'SCRB-Stat-II'!P584</f>
        <v>0</v>
      </c>
      <c r="H25" s="51">
        <f>'SCRB-Stat-II'!Z584</f>
        <v>0</v>
      </c>
      <c r="I25" s="51">
        <f>'SCRB-Stat-II'!F585</f>
        <v>0</v>
      </c>
      <c r="J25" s="51">
        <f>'SCRB-Stat-II'!P585</f>
        <v>0</v>
      </c>
      <c r="K25" s="51">
        <f>'SCRB-Stat-II'!Z585</f>
        <v>0</v>
      </c>
      <c r="L25" s="51">
        <f>'SCRB-Stat-II'!F586</f>
        <v>0</v>
      </c>
      <c r="M25" s="51">
        <f>'SCRB-Stat-II'!P586</f>
        <v>0</v>
      </c>
      <c r="N25" s="51">
        <f>'SCRB-Stat-II'!Z586</f>
        <v>0</v>
      </c>
      <c r="O25" s="51">
        <f>'SCRB-Stat-II'!F587+'SCRB-Stat-II'!F588</f>
        <v>0</v>
      </c>
      <c r="P25" s="51">
        <f>'SCRB-Stat-II'!P587+'SCRB-Stat-II'!P588</f>
        <v>0</v>
      </c>
      <c r="Q25" s="51">
        <f>'SCRB-Stat-II'!Z587+'SCRB-Stat-II'!Z588</f>
        <v>0</v>
      </c>
      <c r="R25" s="51">
        <f>'SCRB-Stat-II'!F589</f>
        <v>0</v>
      </c>
      <c r="S25" s="51">
        <f>'SCRB-Stat-II'!P589</f>
        <v>0</v>
      </c>
      <c r="T25" s="51">
        <f>'SCRB-Stat-II'!Z589</f>
        <v>0</v>
      </c>
      <c r="U25" s="51">
        <f>'SCRB-Stat-II'!F590</f>
        <v>0</v>
      </c>
      <c r="V25" s="51">
        <f>'SCRB-Stat-II'!P590</f>
        <v>0</v>
      </c>
      <c r="W25" s="51">
        <f>'SCRB-Stat-II'!Z590</f>
        <v>0</v>
      </c>
    </row>
    <row r="26" spans="1:23" ht="20.25" customHeight="1">
      <c r="A26" s="49"/>
      <c r="B26" s="54" t="s">
        <v>56</v>
      </c>
      <c r="C26" s="330">
        <f t="shared" ref="C26:W26" si="2">SUM(C6:C25)</f>
        <v>0</v>
      </c>
      <c r="D26" s="330">
        <f t="shared" si="2"/>
        <v>0</v>
      </c>
      <c r="E26" s="330">
        <f t="shared" si="2"/>
        <v>0</v>
      </c>
      <c r="F26" s="330">
        <f t="shared" si="2"/>
        <v>0</v>
      </c>
      <c r="G26" s="330">
        <f t="shared" si="2"/>
        <v>0</v>
      </c>
      <c r="H26" s="330">
        <f t="shared" si="2"/>
        <v>0</v>
      </c>
      <c r="I26" s="330">
        <f t="shared" si="2"/>
        <v>0</v>
      </c>
      <c r="J26" s="330">
        <f t="shared" si="2"/>
        <v>0</v>
      </c>
      <c r="K26" s="330">
        <f t="shared" si="2"/>
        <v>0</v>
      </c>
      <c r="L26" s="330">
        <f t="shared" si="2"/>
        <v>0</v>
      </c>
      <c r="M26" s="330">
        <f t="shared" si="2"/>
        <v>0</v>
      </c>
      <c r="N26" s="330">
        <f t="shared" si="2"/>
        <v>0</v>
      </c>
      <c r="O26" s="330">
        <f t="shared" si="2"/>
        <v>0</v>
      </c>
      <c r="P26" s="330">
        <f t="shared" si="2"/>
        <v>0</v>
      </c>
      <c r="Q26" s="330">
        <f t="shared" si="2"/>
        <v>0</v>
      </c>
      <c r="R26" s="330">
        <f t="shared" si="2"/>
        <v>0</v>
      </c>
      <c r="S26" s="330">
        <f t="shared" si="2"/>
        <v>0</v>
      </c>
      <c r="T26" s="330">
        <f t="shared" si="2"/>
        <v>0</v>
      </c>
      <c r="U26" s="330">
        <f t="shared" si="2"/>
        <v>0</v>
      </c>
      <c r="V26" s="330">
        <f t="shared" si="2"/>
        <v>0</v>
      </c>
      <c r="W26" s="330">
        <f t="shared" si="2"/>
        <v>0</v>
      </c>
    </row>
  </sheetData>
  <mergeCells count="12">
    <mergeCell ref="R3:T3"/>
    <mergeCell ref="U3:W3"/>
    <mergeCell ref="A1:U1"/>
    <mergeCell ref="V1:W1"/>
    <mergeCell ref="A2:W2"/>
    <mergeCell ref="A3:A5"/>
    <mergeCell ref="B3:B5"/>
    <mergeCell ref="C3:E3"/>
    <mergeCell ref="F3:H3"/>
    <mergeCell ref="I3:K3"/>
    <mergeCell ref="L3:N3"/>
    <mergeCell ref="O3:Q3"/>
  </mergeCells>
  <pageMargins left="1.19027777777778" right="0.30972222222222201" top="0.57986111111111105" bottom="0.47013888888888899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>
    <tabColor rgb="FF09FF78"/>
    <pageSetUpPr fitToPage="1"/>
  </sheetPr>
  <dimension ref="A1:W26"/>
  <sheetViews>
    <sheetView showGridLines="0" workbookViewId="0">
      <selection activeCell="I4" sqref="I1:Q1048576"/>
    </sheetView>
  </sheetViews>
  <sheetFormatPr baseColWidth="10" defaultColWidth="8.83203125" defaultRowHeight="14" x14ac:dyDescent="0"/>
  <cols>
    <col min="1" max="1" width="8.83203125" style="1"/>
    <col min="2" max="2" width="11" style="1" bestFit="1" customWidth="1"/>
    <col min="3" max="8" width="8.83203125" style="1"/>
    <col min="9" max="17" width="0" style="1" hidden="1" customWidth="1"/>
    <col min="18" max="16384" width="8.83203125" style="1"/>
  </cols>
  <sheetData>
    <row r="1" spans="1:23" ht="21" customHeight="1">
      <c r="A1" s="630" t="s">
        <v>88</v>
      </c>
      <c r="B1" s="630"/>
      <c r="C1" s="630"/>
      <c r="D1" s="630"/>
      <c r="E1" s="630"/>
      <c r="F1" s="630"/>
      <c r="G1" s="630"/>
      <c r="H1" s="630"/>
      <c r="I1" s="630"/>
      <c r="J1" s="630"/>
      <c r="K1" s="630"/>
      <c r="L1" s="630"/>
      <c r="M1" s="630"/>
      <c r="N1" s="630"/>
      <c r="O1" s="630"/>
      <c r="P1" s="630"/>
      <c r="Q1" s="630"/>
      <c r="R1" s="630"/>
      <c r="S1" s="630"/>
      <c r="T1" s="630"/>
      <c r="U1" s="630"/>
      <c r="V1" s="611" t="s">
        <v>90</v>
      </c>
      <c r="W1" s="611"/>
    </row>
    <row r="2" spans="1:23" ht="25.5" customHeight="1">
      <c r="A2" s="612" t="str">
        <f>"COMPARATIVE STATEMENT OF CRIME DISTRICT WISE AND HEAD-WISE UPTO "&amp;C4&amp;"-"&amp;C5&amp;", "&amp;D4&amp;"-"&amp;D5&amp;" AND "&amp;E4&amp;"-"&amp;E5</f>
        <v>COMPARATIVE STATEMENT OF CRIME DISTRICT WISE AND HEAD-WISE UPTO -, - AND -</v>
      </c>
      <c r="B2" s="612"/>
      <c r="C2" s="612"/>
      <c r="D2" s="612"/>
      <c r="E2" s="612"/>
      <c r="F2" s="612"/>
      <c r="G2" s="612"/>
      <c r="H2" s="612"/>
      <c r="I2" s="612"/>
      <c r="J2" s="612"/>
      <c r="K2" s="612"/>
      <c r="L2" s="612"/>
      <c r="M2" s="612"/>
      <c r="N2" s="612"/>
      <c r="O2" s="612"/>
      <c r="P2" s="612"/>
      <c r="Q2" s="612"/>
      <c r="R2" s="612"/>
      <c r="S2" s="612"/>
      <c r="T2" s="612"/>
      <c r="U2" s="612"/>
      <c r="V2" s="612"/>
      <c r="W2" s="612"/>
    </row>
    <row r="3" spans="1:23" s="57" customFormat="1" ht="17.25" customHeight="1">
      <c r="A3" s="609" t="s">
        <v>30</v>
      </c>
      <c r="B3" s="613" t="s">
        <v>64</v>
      </c>
      <c r="C3" s="609" t="s">
        <v>22</v>
      </c>
      <c r="D3" s="609"/>
      <c r="E3" s="609"/>
      <c r="F3" s="609" t="s">
        <v>23</v>
      </c>
      <c r="G3" s="609"/>
      <c r="H3" s="609"/>
      <c r="I3" s="616" t="s">
        <v>24</v>
      </c>
      <c r="J3" s="616"/>
      <c r="K3" s="616"/>
      <c r="L3" s="616" t="s">
        <v>65</v>
      </c>
      <c r="M3" s="616"/>
      <c r="N3" s="616"/>
      <c r="O3" s="616" t="s">
        <v>26</v>
      </c>
      <c r="P3" s="616"/>
      <c r="Q3" s="616"/>
      <c r="R3" s="609" t="s">
        <v>26</v>
      </c>
      <c r="S3" s="609"/>
      <c r="T3" s="609"/>
      <c r="U3" s="609" t="s">
        <v>66</v>
      </c>
      <c r="V3" s="609"/>
      <c r="W3" s="609"/>
    </row>
    <row r="4" spans="1:23" s="58" customFormat="1" ht="11">
      <c r="A4" s="609"/>
      <c r="B4" s="613"/>
      <c r="C4" s="38" t="str">
        <f>I!C3</f>
        <v/>
      </c>
      <c r="D4" s="38" t="str">
        <f>I!C3</f>
        <v/>
      </c>
      <c r="E4" s="38" t="str">
        <f>I!C3</f>
        <v/>
      </c>
      <c r="F4" s="41" t="str">
        <f t="shared" ref="F4:W5" si="0">C4</f>
        <v/>
      </c>
      <c r="G4" s="41" t="str">
        <f t="shared" si="0"/>
        <v/>
      </c>
      <c r="H4" s="41" t="str">
        <f t="shared" si="0"/>
        <v/>
      </c>
      <c r="I4" s="41" t="str">
        <f t="shared" si="0"/>
        <v/>
      </c>
      <c r="J4" s="41" t="str">
        <f t="shared" si="0"/>
        <v/>
      </c>
      <c r="K4" s="41" t="str">
        <f t="shared" si="0"/>
        <v/>
      </c>
      <c r="L4" s="41" t="str">
        <f t="shared" si="0"/>
        <v/>
      </c>
      <c r="M4" s="41" t="str">
        <f t="shared" si="0"/>
        <v/>
      </c>
      <c r="N4" s="41" t="str">
        <f t="shared" si="0"/>
        <v/>
      </c>
      <c r="O4" s="41" t="str">
        <f t="shared" ref="O4:O5" si="1">L4</f>
        <v/>
      </c>
      <c r="P4" s="41" t="str">
        <f t="shared" ref="P4:P5" si="2">M4</f>
        <v/>
      </c>
      <c r="Q4" s="41" t="str">
        <f t="shared" ref="Q4:Q5" si="3">N4</f>
        <v/>
      </c>
      <c r="R4" s="41" t="str">
        <f t="shared" ref="R4:T5" si="4">L4</f>
        <v/>
      </c>
      <c r="S4" s="41" t="str">
        <f t="shared" si="4"/>
        <v/>
      </c>
      <c r="T4" s="41" t="str">
        <f t="shared" si="4"/>
        <v/>
      </c>
      <c r="U4" s="41" t="str">
        <f t="shared" si="0"/>
        <v/>
      </c>
      <c r="V4" s="41" t="str">
        <f t="shared" si="0"/>
        <v/>
      </c>
      <c r="W4" s="41" t="str">
        <f t="shared" si="0"/>
        <v/>
      </c>
    </row>
    <row r="5" spans="1:23">
      <c r="A5" s="609"/>
      <c r="B5" s="613"/>
      <c r="C5" s="92" t="str">
        <f>I!G4</f>
        <v/>
      </c>
      <c r="D5" s="92" t="str">
        <f>I!H4</f>
        <v/>
      </c>
      <c r="E5" s="92" t="str">
        <f>I!I4</f>
        <v/>
      </c>
      <c r="F5" s="47" t="str">
        <f t="shared" si="0"/>
        <v/>
      </c>
      <c r="G5" s="47" t="str">
        <f t="shared" si="0"/>
        <v/>
      </c>
      <c r="H5" s="47" t="str">
        <f t="shared" si="0"/>
        <v/>
      </c>
      <c r="I5" s="47" t="str">
        <f t="shared" si="0"/>
        <v/>
      </c>
      <c r="J5" s="47" t="str">
        <f t="shared" si="0"/>
        <v/>
      </c>
      <c r="K5" s="47" t="str">
        <f t="shared" si="0"/>
        <v/>
      </c>
      <c r="L5" s="47" t="str">
        <f t="shared" si="0"/>
        <v/>
      </c>
      <c r="M5" s="47" t="str">
        <f t="shared" si="0"/>
        <v/>
      </c>
      <c r="N5" s="47" t="str">
        <f t="shared" si="0"/>
        <v/>
      </c>
      <c r="O5" s="47" t="str">
        <f t="shared" si="1"/>
        <v/>
      </c>
      <c r="P5" s="47" t="str">
        <f t="shared" si="2"/>
        <v/>
      </c>
      <c r="Q5" s="47" t="str">
        <f t="shared" si="3"/>
        <v/>
      </c>
      <c r="R5" s="47" t="str">
        <f t="shared" si="4"/>
        <v/>
      </c>
      <c r="S5" s="47" t="str">
        <f t="shared" si="4"/>
        <v/>
      </c>
      <c r="T5" s="47" t="str">
        <f t="shared" si="4"/>
        <v/>
      </c>
      <c r="U5" s="47" t="str">
        <f t="shared" si="0"/>
        <v/>
      </c>
      <c r="V5" s="47" t="str">
        <f t="shared" si="0"/>
        <v/>
      </c>
      <c r="W5" s="47" t="str">
        <f t="shared" si="0"/>
        <v/>
      </c>
    </row>
    <row r="6" spans="1:23" ht="19.5" customHeight="1">
      <c r="A6" s="89">
        <v>1</v>
      </c>
      <c r="B6" s="93" t="s">
        <v>36</v>
      </c>
      <c r="C6" s="51">
        <f>'SCRB-Stat-II'!F21</f>
        <v>0</v>
      </c>
      <c r="D6" s="51">
        <f>'SCRB-Stat-II'!P21</f>
        <v>0</v>
      </c>
      <c r="E6" s="51">
        <f>'SCRB-Stat-II'!Z21</f>
        <v>0</v>
      </c>
      <c r="F6" s="51">
        <f>'SCRB-Stat-II'!F22</f>
        <v>0</v>
      </c>
      <c r="G6" s="51">
        <f>'SCRB-Stat-II'!P22</f>
        <v>0</v>
      </c>
      <c r="H6" s="51">
        <f>'SCRB-Stat-II'!Z22</f>
        <v>0</v>
      </c>
      <c r="I6" s="51">
        <f>'SCRB-Stat-II'!F24</f>
        <v>0</v>
      </c>
      <c r="J6" s="51">
        <f>'SCRB-Stat-II'!P24</f>
        <v>0</v>
      </c>
      <c r="K6" s="51">
        <f>'SCRB-Stat-II'!Z24</f>
        <v>0</v>
      </c>
      <c r="L6" s="51">
        <f>'SCRB-Stat-II'!F25</f>
        <v>0</v>
      </c>
      <c r="M6" s="51">
        <f>'SCRB-Stat-II'!P25</f>
        <v>0</v>
      </c>
      <c r="N6" s="51">
        <f>'SCRB-Stat-II'!Z25</f>
        <v>0</v>
      </c>
      <c r="O6" s="51">
        <f>'SCRB-Stat-II'!F26</f>
        <v>0</v>
      </c>
      <c r="P6" s="51">
        <f>'SCRB-Stat-II'!P26</f>
        <v>0</v>
      </c>
      <c r="Q6" s="51">
        <f>'SCRB-Stat-II'!Z26</f>
        <v>0</v>
      </c>
      <c r="R6" s="51">
        <f>O6+L6+I6+III!U6</f>
        <v>0</v>
      </c>
      <c r="S6" s="51">
        <f>P6+M6+J6+III!V6</f>
        <v>0</v>
      </c>
      <c r="T6" s="51">
        <f>Q6+N6+K6+III!W6</f>
        <v>0</v>
      </c>
      <c r="U6" s="60">
        <f>III!C6+III!F6+III!I6+III!L6+III!O6+III!R6+'III c'!C6+'III c'!F6+'III c'!I6+'III c'!L6+'III c'!O6+'III c'!R6+'III c'!U6+cIII!C6+cIII!F6+cIII!R6</f>
        <v>0</v>
      </c>
      <c r="V6" s="60">
        <f>III!D6+III!G6+III!J6+III!M6+III!P6+III!S6+'III c'!D6+'III c'!G6+'III c'!J6+'III c'!M6+'III c'!P6+'III c'!S6+'III c'!V6+cIII!D6+cIII!G6+cIII!S6</f>
        <v>0</v>
      </c>
      <c r="W6" s="60">
        <f>III!E6+III!H6+III!K6+III!N6+III!Q6+III!T6+'III c'!E6+'III c'!H6+'III c'!K6+'III c'!N6+'III c'!Q6+'III c'!T6+'III c'!W6+cIII!E6+cIII!H6+cIII!T6</f>
        <v>0</v>
      </c>
    </row>
    <row r="7" spans="1:23" ht="19.5" customHeight="1">
      <c r="A7" s="89">
        <v>2</v>
      </c>
      <c r="B7" s="93" t="s">
        <v>37</v>
      </c>
      <c r="C7" s="51">
        <f>'SCRB-Stat-II'!F51</f>
        <v>0</v>
      </c>
      <c r="D7" s="51">
        <f>'SCRB-Stat-II'!P51</f>
        <v>0</v>
      </c>
      <c r="E7" s="51">
        <f>'SCRB-Stat-II'!Z51</f>
        <v>0</v>
      </c>
      <c r="F7" s="51">
        <f>'SCRB-Stat-II'!F52</f>
        <v>0</v>
      </c>
      <c r="G7" s="51">
        <f>'SCRB-Stat-II'!P52</f>
        <v>0</v>
      </c>
      <c r="H7" s="51">
        <f>'SCRB-Stat-II'!Z52</f>
        <v>0</v>
      </c>
      <c r="I7" s="51">
        <f>'SCRB-Stat-II'!F54</f>
        <v>0</v>
      </c>
      <c r="J7" s="51">
        <f>'SCRB-Stat-II'!P54</f>
        <v>0</v>
      </c>
      <c r="K7" s="51">
        <f>'SCRB-Stat-II'!Z54</f>
        <v>0</v>
      </c>
      <c r="L7" s="51">
        <f>'SCRB-Stat-II'!F55</f>
        <v>0</v>
      </c>
      <c r="M7" s="51">
        <f>'SCRB-Stat-II'!P55</f>
        <v>0</v>
      </c>
      <c r="N7" s="51">
        <f>'SCRB-Stat-II'!Z55</f>
        <v>0</v>
      </c>
      <c r="O7" s="51">
        <f>'SCRB-Stat-II'!F56</f>
        <v>0</v>
      </c>
      <c r="P7" s="51">
        <f>'SCRB-Stat-II'!P56</f>
        <v>0</v>
      </c>
      <c r="Q7" s="51">
        <f>'SCRB-Stat-II'!Z56</f>
        <v>0</v>
      </c>
      <c r="R7" s="51">
        <f>O7+L7+I7+III!U7</f>
        <v>0</v>
      </c>
      <c r="S7" s="51">
        <f>P7+M7+J7+III!V7</f>
        <v>0</v>
      </c>
      <c r="T7" s="51">
        <f>Q7+N7+K7+III!W7</f>
        <v>0</v>
      </c>
      <c r="U7" s="60">
        <f>III!C7+III!F7+III!I7+III!L7+III!O7+III!R7+'III c'!C7+'III c'!F7+'III c'!I7+'III c'!L7+'III c'!O7+'III c'!R7+'III c'!U7+cIII!C7+cIII!F7+cIII!R7</f>
        <v>0</v>
      </c>
      <c r="V7" s="60">
        <f>III!D7+III!G7+III!J7+III!M7+III!P7+III!S7+'III c'!D7+'III c'!G7+'III c'!J7+'III c'!M7+'III c'!P7+'III c'!S7+'III c'!V7+cIII!D7+cIII!G7+cIII!S7</f>
        <v>0</v>
      </c>
      <c r="W7" s="60">
        <f>III!E7+III!H7+III!K7+III!N7+III!Q7+III!T7+'III c'!E7+'III c'!H7+'III c'!K7+'III c'!N7+'III c'!Q7+'III c'!T7+'III c'!W7+cIII!E7+cIII!H7+cIII!T7</f>
        <v>0</v>
      </c>
    </row>
    <row r="8" spans="1:23" ht="19.5" customHeight="1">
      <c r="A8" s="89">
        <v>3</v>
      </c>
      <c r="B8" s="93" t="s">
        <v>38</v>
      </c>
      <c r="C8" s="51">
        <f>'SCRB-Stat-II'!F81</f>
        <v>0</v>
      </c>
      <c r="D8" s="51">
        <f>'SCRB-Stat-II'!P81</f>
        <v>0</v>
      </c>
      <c r="E8" s="51">
        <f>'SCRB-Stat-II'!Z81</f>
        <v>0</v>
      </c>
      <c r="F8" s="51">
        <f>'SCRB-Stat-II'!F82</f>
        <v>0</v>
      </c>
      <c r="G8" s="51">
        <f>'SCRB-Stat-II'!P82</f>
        <v>0</v>
      </c>
      <c r="H8" s="51">
        <f>'SCRB-Stat-II'!Z82</f>
        <v>0</v>
      </c>
      <c r="I8" s="51">
        <f>'SCRB-Stat-II'!F84</f>
        <v>0</v>
      </c>
      <c r="J8" s="51">
        <f>'SCRB-Stat-II'!P84</f>
        <v>0</v>
      </c>
      <c r="K8" s="51">
        <f>'SCRB-Stat-II'!Z84</f>
        <v>0</v>
      </c>
      <c r="L8" s="51">
        <f>'SCRB-Stat-II'!F85</f>
        <v>0</v>
      </c>
      <c r="M8" s="51">
        <f>'SCRB-Stat-II'!P85</f>
        <v>0</v>
      </c>
      <c r="N8" s="51">
        <f>'SCRB-Stat-II'!Z85</f>
        <v>0</v>
      </c>
      <c r="O8" s="51">
        <f>'SCRB-Stat-II'!F86</f>
        <v>0</v>
      </c>
      <c r="P8" s="51">
        <f>'SCRB-Stat-II'!P86</f>
        <v>0</v>
      </c>
      <c r="Q8" s="51">
        <f>'SCRB-Stat-II'!Z86</f>
        <v>0</v>
      </c>
      <c r="R8" s="51">
        <f>O8+L8+I8+III!U8</f>
        <v>0</v>
      </c>
      <c r="S8" s="51">
        <f>P8+M8+J8+III!V8</f>
        <v>0</v>
      </c>
      <c r="T8" s="51">
        <f>Q8+N8+K8+III!W8</f>
        <v>0</v>
      </c>
      <c r="U8" s="60">
        <f>III!C8+III!F8+III!I8+III!L8+III!O8+III!R8+'III c'!C8+'III c'!F8+'III c'!I8+'III c'!L8+'III c'!O8+'III c'!R8+'III c'!U8+cIII!C8+cIII!F8+cIII!R8</f>
        <v>0</v>
      </c>
      <c r="V8" s="60">
        <f>III!D8+III!G8+III!J8+III!M8+III!P8+III!S8+'III c'!D8+'III c'!G8+'III c'!J8+'III c'!M8+'III c'!P8+'III c'!S8+'III c'!V8+cIII!D8+cIII!G8+cIII!S8</f>
        <v>0</v>
      </c>
      <c r="W8" s="60">
        <f>III!E8+III!H8+III!K8+III!N8+III!Q8+III!T8+'III c'!E8+'III c'!H8+'III c'!K8+'III c'!N8+'III c'!Q8+'III c'!T8+'III c'!W8+cIII!E8+cIII!H8+cIII!T8</f>
        <v>0</v>
      </c>
    </row>
    <row r="9" spans="1:23" ht="19.5" customHeight="1">
      <c r="A9" s="89">
        <v>4</v>
      </c>
      <c r="B9" s="93" t="s">
        <v>39</v>
      </c>
      <c r="C9" s="51">
        <f>'SCRB-Stat-II'!F111</f>
        <v>0</v>
      </c>
      <c r="D9" s="51">
        <f>'SCRB-Stat-II'!P111</f>
        <v>0</v>
      </c>
      <c r="E9" s="51">
        <f>'SCRB-Stat-II'!Z111</f>
        <v>0</v>
      </c>
      <c r="F9" s="51">
        <f>'SCRB-Stat-II'!F112</f>
        <v>0</v>
      </c>
      <c r="G9" s="51">
        <f>'SCRB-Stat-II'!P112</f>
        <v>0</v>
      </c>
      <c r="H9" s="51">
        <f>'SCRB-Stat-II'!Z112</f>
        <v>0</v>
      </c>
      <c r="I9" s="51">
        <f>'SCRB-Stat-II'!F114</f>
        <v>0</v>
      </c>
      <c r="J9" s="51">
        <f>'SCRB-Stat-II'!P114</f>
        <v>0</v>
      </c>
      <c r="K9" s="51">
        <f>'SCRB-Stat-II'!Z114</f>
        <v>0</v>
      </c>
      <c r="L9" s="51">
        <f>'SCRB-Stat-II'!F115</f>
        <v>0</v>
      </c>
      <c r="M9" s="51">
        <f>'SCRB-Stat-II'!P115</f>
        <v>0</v>
      </c>
      <c r="N9" s="51">
        <f>'SCRB-Stat-II'!Z115</f>
        <v>0</v>
      </c>
      <c r="O9" s="51">
        <f>'SCRB-Stat-II'!F116</f>
        <v>0</v>
      </c>
      <c r="P9" s="51">
        <f>'SCRB-Stat-II'!P116</f>
        <v>0</v>
      </c>
      <c r="Q9" s="51">
        <f>'SCRB-Stat-II'!Z116</f>
        <v>0</v>
      </c>
      <c r="R9" s="51">
        <f>O9+L9+I9+III!U9</f>
        <v>0</v>
      </c>
      <c r="S9" s="51">
        <f>P9+M9+J9+III!V9</f>
        <v>0</v>
      </c>
      <c r="T9" s="51">
        <f>Q9+N9+K9+III!W9</f>
        <v>0</v>
      </c>
      <c r="U9" s="60">
        <f>III!C9+III!F9+III!I9+III!L9+III!O9+III!R9+'III c'!C9+'III c'!F9+'III c'!I9+'III c'!L9+'III c'!O9+'III c'!R9+'III c'!U9+cIII!C9+cIII!F9+cIII!R9</f>
        <v>0</v>
      </c>
      <c r="V9" s="60">
        <f>III!D9+III!G9+III!J9+III!M9+III!P9+III!S9+'III c'!D9+'III c'!G9+'III c'!J9+'III c'!M9+'III c'!P9+'III c'!S9+'III c'!V9+cIII!D9+cIII!G9+cIII!S9</f>
        <v>0</v>
      </c>
      <c r="W9" s="60">
        <f>III!E9+III!H9+III!K9+III!N9+III!Q9+III!T9+'III c'!E9+'III c'!H9+'III c'!K9+'III c'!N9+'III c'!Q9+'III c'!T9+'III c'!W9+cIII!E9+cIII!H9+cIII!T9</f>
        <v>0</v>
      </c>
    </row>
    <row r="10" spans="1:23" ht="19.5" customHeight="1">
      <c r="A10" s="89">
        <v>5</v>
      </c>
      <c r="B10" s="93" t="s">
        <v>40</v>
      </c>
      <c r="C10" s="51">
        <f>'SCRB-Stat-II'!F141</f>
        <v>0</v>
      </c>
      <c r="D10" s="51">
        <f>'SCRB-Stat-II'!P141</f>
        <v>0</v>
      </c>
      <c r="E10" s="51">
        <f>'SCRB-Stat-II'!Z141</f>
        <v>0</v>
      </c>
      <c r="F10" s="51">
        <f>'SCRB-Stat-II'!F142</f>
        <v>0</v>
      </c>
      <c r="G10" s="51">
        <f>'SCRB-Stat-II'!P142</f>
        <v>0</v>
      </c>
      <c r="H10" s="51">
        <f>'SCRB-Stat-II'!Z142</f>
        <v>0</v>
      </c>
      <c r="I10" s="51">
        <f>'SCRB-Stat-II'!F144</f>
        <v>0</v>
      </c>
      <c r="J10" s="51">
        <f>'SCRB-Stat-II'!P144</f>
        <v>0</v>
      </c>
      <c r="K10" s="51">
        <f>'SCRB-Stat-II'!Z144</f>
        <v>0</v>
      </c>
      <c r="L10" s="51">
        <f>'SCRB-Stat-II'!F145</f>
        <v>0</v>
      </c>
      <c r="M10" s="51">
        <f>'SCRB-Stat-II'!P145</f>
        <v>0</v>
      </c>
      <c r="N10" s="51">
        <f>'SCRB-Stat-II'!Z145</f>
        <v>0</v>
      </c>
      <c r="O10" s="51">
        <f>'SCRB-Stat-II'!F146</f>
        <v>0</v>
      </c>
      <c r="P10" s="51">
        <f>'SCRB-Stat-II'!P146</f>
        <v>0</v>
      </c>
      <c r="Q10" s="51">
        <f>'SCRB-Stat-II'!Z146</f>
        <v>0</v>
      </c>
      <c r="R10" s="51">
        <f>O10+L10+I10+III!U10</f>
        <v>0</v>
      </c>
      <c r="S10" s="51">
        <f>P10+M10+J10+III!V10</f>
        <v>0</v>
      </c>
      <c r="T10" s="51">
        <f>Q10+N10+K10+III!W10</f>
        <v>0</v>
      </c>
      <c r="U10" s="60">
        <f>III!C10+III!F10+III!I10+III!L10+III!O10+III!R10+'III c'!C10+'III c'!F10+'III c'!I10+'III c'!L10+'III c'!O10+'III c'!R10+'III c'!U10+cIII!C10+cIII!F10+cIII!R10</f>
        <v>0</v>
      </c>
      <c r="V10" s="60">
        <f>III!D10+III!G10+III!J10+III!M10+III!P10+III!S10+'III c'!D10+'III c'!G10+'III c'!J10+'III c'!M10+'III c'!P10+'III c'!S10+'III c'!V10+cIII!D10+cIII!G10+cIII!S10</f>
        <v>0</v>
      </c>
      <c r="W10" s="60">
        <f>III!E10+III!H10+III!K10+III!N10+III!Q10+III!T10+'III c'!E10+'III c'!H10+'III c'!K10+'III c'!N10+'III c'!Q10+'III c'!T10+'III c'!W10+cIII!E10+cIII!H10+cIII!T10</f>
        <v>0</v>
      </c>
    </row>
    <row r="11" spans="1:23" ht="19.5" customHeight="1">
      <c r="A11" s="89">
        <v>6</v>
      </c>
      <c r="B11" s="93" t="s">
        <v>41</v>
      </c>
      <c r="C11" s="51">
        <f>'SCRB-Stat-II'!F171</f>
        <v>0</v>
      </c>
      <c r="D11" s="51">
        <f>'SCRB-Stat-II'!P171</f>
        <v>0</v>
      </c>
      <c r="E11" s="51">
        <f>'SCRB-Stat-II'!Z171</f>
        <v>0</v>
      </c>
      <c r="F11" s="51">
        <f>'SCRB-Stat-II'!F172</f>
        <v>0</v>
      </c>
      <c r="G11" s="51">
        <f>'SCRB-Stat-II'!P172</f>
        <v>0</v>
      </c>
      <c r="H11" s="51">
        <f>'SCRB-Stat-II'!Z172</f>
        <v>0</v>
      </c>
      <c r="I11" s="51">
        <f>'SCRB-Stat-II'!F174</f>
        <v>0</v>
      </c>
      <c r="J11" s="51">
        <f>'SCRB-Stat-II'!P174</f>
        <v>0</v>
      </c>
      <c r="K11" s="51">
        <f>'SCRB-Stat-II'!Z174</f>
        <v>0</v>
      </c>
      <c r="L11" s="51">
        <f>'SCRB-Stat-II'!F175</f>
        <v>0</v>
      </c>
      <c r="M11" s="51">
        <f>'SCRB-Stat-II'!P175</f>
        <v>0</v>
      </c>
      <c r="N11" s="51">
        <f>'SCRB-Stat-II'!Z175</f>
        <v>0</v>
      </c>
      <c r="O11" s="51">
        <f>'SCRB-Stat-II'!F176</f>
        <v>0</v>
      </c>
      <c r="P11" s="51">
        <f>'SCRB-Stat-II'!P176</f>
        <v>0</v>
      </c>
      <c r="Q11" s="51">
        <f>'SCRB-Stat-II'!Z176</f>
        <v>0</v>
      </c>
      <c r="R11" s="51">
        <f>O11+L11+I11+III!U11</f>
        <v>0</v>
      </c>
      <c r="S11" s="51">
        <f>P11+M11+J11+III!V11</f>
        <v>0</v>
      </c>
      <c r="T11" s="51">
        <f>Q11+N11+K11+III!W11</f>
        <v>0</v>
      </c>
      <c r="U11" s="60">
        <f>III!C11+III!F11+III!I11+III!L11+III!O11+III!R11+'III c'!C11+'III c'!F11+'III c'!I11+'III c'!L11+'III c'!O11+'III c'!R11+'III c'!U11+cIII!C11+cIII!F11+cIII!R11</f>
        <v>0</v>
      </c>
      <c r="V11" s="60">
        <f>III!D11+III!G11+III!J11+III!M11+III!P11+III!S11+'III c'!D11+'III c'!G11+'III c'!J11+'III c'!M11+'III c'!P11+'III c'!S11+'III c'!V11+cIII!D11+cIII!G11+cIII!S11</f>
        <v>0</v>
      </c>
      <c r="W11" s="60">
        <f>III!E11+III!H11+III!K11+III!N11+III!Q11+III!T11+'III c'!E11+'III c'!H11+'III c'!K11+'III c'!N11+'III c'!Q11+'III c'!T11+'III c'!W11+cIII!E11+cIII!H11+cIII!T11</f>
        <v>0</v>
      </c>
    </row>
    <row r="12" spans="1:23" ht="19.5" customHeight="1">
      <c r="A12" s="89">
        <v>7</v>
      </c>
      <c r="B12" s="93" t="s">
        <v>42</v>
      </c>
      <c r="C12" s="51">
        <f>'SCRB-Stat-II'!F201</f>
        <v>0</v>
      </c>
      <c r="D12" s="51">
        <f>'SCRB-Stat-II'!P201</f>
        <v>0</v>
      </c>
      <c r="E12" s="51">
        <f>'SCRB-Stat-II'!Z201</f>
        <v>0</v>
      </c>
      <c r="F12" s="51">
        <f>'SCRB-Stat-II'!F202</f>
        <v>0</v>
      </c>
      <c r="G12" s="51">
        <f>'SCRB-Stat-II'!P202</f>
        <v>0</v>
      </c>
      <c r="H12" s="51">
        <f>'SCRB-Stat-II'!Z202</f>
        <v>0</v>
      </c>
      <c r="I12" s="51">
        <f>'SCRB-Stat-II'!F204</f>
        <v>0</v>
      </c>
      <c r="J12" s="51">
        <f>'SCRB-Stat-II'!P204</f>
        <v>0</v>
      </c>
      <c r="K12" s="51">
        <f>'SCRB-Stat-II'!Z204</f>
        <v>0</v>
      </c>
      <c r="L12" s="51">
        <f>'SCRB-Stat-II'!F205</f>
        <v>0</v>
      </c>
      <c r="M12" s="51">
        <f>'SCRB-Stat-II'!P205</f>
        <v>0</v>
      </c>
      <c r="N12" s="51">
        <f>'SCRB-Stat-II'!Z205</f>
        <v>0</v>
      </c>
      <c r="O12" s="51">
        <f>'SCRB-Stat-II'!F206</f>
        <v>0</v>
      </c>
      <c r="P12" s="51">
        <f>'SCRB-Stat-II'!P206</f>
        <v>0</v>
      </c>
      <c r="Q12" s="51">
        <f>'SCRB-Stat-II'!Z206</f>
        <v>0</v>
      </c>
      <c r="R12" s="51">
        <f>O12+L12+I12+III!U12</f>
        <v>0</v>
      </c>
      <c r="S12" s="51">
        <f>P12+M12+J12+III!V12</f>
        <v>0</v>
      </c>
      <c r="T12" s="51">
        <f>Q12+N12+K12+III!W12</f>
        <v>0</v>
      </c>
      <c r="U12" s="60">
        <f>III!C12+III!F12+III!I12+III!L12+III!O12+III!R12+'III c'!C12+'III c'!F12+'III c'!I12+'III c'!L12+'III c'!O12+'III c'!R12+'III c'!U12+cIII!C12+cIII!F12+cIII!R12</f>
        <v>0</v>
      </c>
      <c r="V12" s="60">
        <f>III!D12+III!G12+III!J12+III!M12+III!P12+III!S12+'III c'!D12+'III c'!G12+'III c'!J12+'III c'!M12+'III c'!P12+'III c'!S12+'III c'!V12+cIII!D12+cIII!G12+cIII!S12</f>
        <v>0</v>
      </c>
      <c r="W12" s="60">
        <f>III!E12+III!H12+III!K12+III!N12+III!Q12+III!T12+'III c'!E12+'III c'!H12+'III c'!K12+'III c'!N12+'III c'!Q12+'III c'!T12+'III c'!W12+cIII!E12+cIII!H12+cIII!T12</f>
        <v>0</v>
      </c>
    </row>
    <row r="13" spans="1:23" ht="19.5" customHeight="1">
      <c r="A13" s="89">
        <v>8</v>
      </c>
      <c r="B13" s="93" t="s">
        <v>43</v>
      </c>
      <c r="C13" s="51">
        <f>'SCRB-Stat-II'!F231</f>
        <v>0</v>
      </c>
      <c r="D13" s="51">
        <f>'SCRB-Stat-II'!P231</f>
        <v>0</v>
      </c>
      <c r="E13" s="51">
        <f>'SCRB-Stat-II'!Z231</f>
        <v>0</v>
      </c>
      <c r="F13" s="51">
        <f>'SCRB-Stat-II'!F232</f>
        <v>0</v>
      </c>
      <c r="G13" s="51">
        <f>'SCRB-Stat-II'!P232</f>
        <v>0</v>
      </c>
      <c r="H13" s="51">
        <f>'SCRB-Stat-II'!Z232</f>
        <v>0</v>
      </c>
      <c r="I13" s="51">
        <f>'SCRB-Stat-II'!F234</f>
        <v>0</v>
      </c>
      <c r="J13" s="51">
        <f>'SCRB-Stat-II'!P234</f>
        <v>0</v>
      </c>
      <c r="K13" s="51">
        <f>'SCRB-Stat-II'!Z234</f>
        <v>0</v>
      </c>
      <c r="L13" s="51">
        <f>'SCRB-Stat-II'!F235</f>
        <v>0</v>
      </c>
      <c r="M13" s="51">
        <f>'SCRB-Stat-II'!P235</f>
        <v>0</v>
      </c>
      <c r="N13" s="51">
        <f>'SCRB-Stat-II'!Z235</f>
        <v>0</v>
      </c>
      <c r="O13" s="51">
        <f>'SCRB-Stat-II'!F236</f>
        <v>0</v>
      </c>
      <c r="P13" s="51">
        <f>'SCRB-Stat-II'!P236</f>
        <v>0</v>
      </c>
      <c r="Q13" s="51">
        <f>'SCRB-Stat-II'!Z236</f>
        <v>0</v>
      </c>
      <c r="R13" s="51">
        <f>O13+L13+I13+III!U13</f>
        <v>0</v>
      </c>
      <c r="S13" s="51">
        <f>P13+M13+J13+III!V13</f>
        <v>0</v>
      </c>
      <c r="T13" s="51">
        <f>Q13+N13+K13+III!W13</f>
        <v>0</v>
      </c>
      <c r="U13" s="60">
        <f>III!C13+III!F13+III!I13+III!L13+III!O13+III!R13+'III c'!C13+'III c'!F13+'III c'!I13+'III c'!L13+'III c'!O13+'III c'!R13+'III c'!U13+cIII!C13+cIII!F13+cIII!R13</f>
        <v>0</v>
      </c>
      <c r="V13" s="60">
        <f>III!D13+III!G13+III!J13+III!M13+III!P13+III!S13+'III c'!D13+'III c'!G13+'III c'!J13+'III c'!M13+'III c'!P13+'III c'!S13+'III c'!V13+cIII!D13+cIII!G13+cIII!S13</f>
        <v>0</v>
      </c>
      <c r="W13" s="60">
        <f>III!E13+III!H13+III!K13+III!N13+III!Q13+III!T13+'III c'!E13+'III c'!H13+'III c'!K13+'III c'!N13+'III c'!Q13+'III c'!T13+'III c'!W13+cIII!E13+cIII!H13+cIII!T13</f>
        <v>0</v>
      </c>
    </row>
    <row r="14" spans="1:23" ht="19.5" customHeight="1">
      <c r="A14" s="89">
        <v>9</v>
      </c>
      <c r="B14" s="93" t="s">
        <v>44</v>
      </c>
      <c r="C14" s="51">
        <f>'SCRB-Stat-II'!F261</f>
        <v>0</v>
      </c>
      <c r="D14" s="51">
        <f>'SCRB-Stat-II'!P261</f>
        <v>0</v>
      </c>
      <c r="E14" s="51">
        <f>'SCRB-Stat-II'!Z261</f>
        <v>0</v>
      </c>
      <c r="F14" s="51">
        <f>'SCRB-Stat-II'!F262</f>
        <v>0</v>
      </c>
      <c r="G14" s="51">
        <f>'SCRB-Stat-II'!P262</f>
        <v>0</v>
      </c>
      <c r="H14" s="51">
        <f>'SCRB-Stat-II'!Z262</f>
        <v>0</v>
      </c>
      <c r="I14" s="51">
        <f>'SCRB-Stat-II'!F264</f>
        <v>0</v>
      </c>
      <c r="J14" s="51">
        <f>'SCRB-Stat-II'!P264</f>
        <v>0</v>
      </c>
      <c r="K14" s="51">
        <f>'SCRB-Stat-II'!Z264</f>
        <v>0</v>
      </c>
      <c r="L14" s="51">
        <f>'SCRB-Stat-II'!F265</f>
        <v>0</v>
      </c>
      <c r="M14" s="51">
        <f>'SCRB-Stat-II'!P265</f>
        <v>0</v>
      </c>
      <c r="N14" s="51">
        <f>'SCRB-Stat-II'!Z265</f>
        <v>0</v>
      </c>
      <c r="O14" s="51">
        <f>'SCRB-Stat-II'!F266</f>
        <v>0</v>
      </c>
      <c r="P14" s="51">
        <f>'SCRB-Stat-II'!P266</f>
        <v>0</v>
      </c>
      <c r="Q14" s="51">
        <f>'SCRB-Stat-II'!Z266</f>
        <v>0</v>
      </c>
      <c r="R14" s="51">
        <f>O14+L14+I14+III!U14</f>
        <v>0</v>
      </c>
      <c r="S14" s="51">
        <f>P14+M14+J14+III!V14</f>
        <v>0</v>
      </c>
      <c r="T14" s="51">
        <f>Q14+N14+K14+III!W14</f>
        <v>0</v>
      </c>
      <c r="U14" s="60">
        <f>III!C14+III!F14+III!I14+III!L14+III!O14+III!R14+'III c'!C14+'III c'!F14+'III c'!I14+'III c'!L14+'III c'!O14+'III c'!R14+'III c'!U14+cIII!C14+cIII!F14+cIII!R14</f>
        <v>0</v>
      </c>
      <c r="V14" s="60">
        <f>III!D14+III!G14+III!J14+III!M14+III!P14+III!S14+'III c'!D14+'III c'!G14+'III c'!J14+'III c'!M14+'III c'!P14+'III c'!S14+'III c'!V14+cIII!D14+cIII!G14+cIII!S14</f>
        <v>0</v>
      </c>
      <c r="W14" s="60">
        <f>III!E14+III!H14+III!K14+III!N14+III!Q14+III!T14+'III c'!E14+'III c'!H14+'III c'!K14+'III c'!N14+'III c'!Q14+'III c'!T14+'III c'!W14+cIII!E14+cIII!H14+cIII!T14</f>
        <v>0</v>
      </c>
    </row>
    <row r="15" spans="1:23" ht="19.5" customHeight="1">
      <c r="A15" s="89">
        <v>10</v>
      </c>
      <c r="B15" s="93" t="s">
        <v>45</v>
      </c>
      <c r="C15" s="51">
        <f>'SCRB-Stat-II'!F291</f>
        <v>0</v>
      </c>
      <c r="D15" s="51">
        <f>'SCRB-Stat-II'!P291</f>
        <v>0</v>
      </c>
      <c r="E15" s="51">
        <f>'SCRB-Stat-II'!Z291</f>
        <v>0</v>
      </c>
      <c r="F15" s="51">
        <f>'SCRB-Stat-II'!F292</f>
        <v>0</v>
      </c>
      <c r="G15" s="51">
        <f>'SCRB-Stat-II'!P292</f>
        <v>0</v>
      </c>
      <c r="H15" s="51">
        <f>'SCRB-Stat-II'!Z292</f>
        <v>0</v>
      </c>
      <c r="I15" s="51">
        <f>'SCRB-Stat-II'!F294</f>
        <v>0</v>
      </c>
      <c r="J15" s="51">
        <f>'SCRB-Stat-II'!P294</f>
        <v>0</v>
      </c>
      <c r="K15" s="51">
        <f>'SCRB-Stat-II'!Z294</f>
        <v>0</v>
      </c>
      <c r="L15" s="51">
        <f>'SCRB-Stat-II'!F295</f>
        <v>0</v>
      </c>
      <c r="M15" s="51">
        <f>'SCRB-Stat-II'!P295</f>
        <v>0</v>
      </c>
      <c r="N15" s="51">
        <f>'SCRB-Stat-II'!Z295</f>
        <v>0</v>
      </c>
      <c r="O15" s="51">
        <f>'SCRB-Stat-II'!F296</f>
        <v>0</v>
      </c>
      <c r="P15" s="51">
        <f>'SCRB-Stat-II'!P296</f>
        <v>0</v>
      </c>
      <c r="Q15" s="51">
        <f>'SCRB-Stat-II'!Z296</f>
        <v>0</v>
      </c>
      <c r="R15" s="51">
        <f>O15+L15+I15+III!U15</f>
        <v>0</v>
      </c>
      <c r="S15" s="51">
        <f>P15+M15+J15+III!V15</f>
        <v>0</v>
      </c>
      <c r="T15" s="51">
        <f>Q15+N15+K15+III!W15</f>
        <v>0</v>
      </c>
      <c r="U15" s="60">
        <f>III!C15+III!F15+III!I15+III!L15+III!O15+III!R15+'III c'!C15+'III c'!F15+'III c'!I15+'III c'!L15+'III c'!O15+'III c'!R15+'III c'!U15+cIII!C15+cIII!F15+cIII!R15</f>
        <v>0</v>
      </c>
      <c r="V15" s="60">
        <f>III!D15+III!G15+III!J15+III!M15+III!P15+III!S15+'III c'!D15+'III c'!G15+'III c'!J15+'III c'!M15+'III c'!P15+'III c'!S15+'III c'!V15+cIII!D15+cIII!G15+cIII!S15</f>
        <v>0</v>
      </c>
      <c r="W15" s="60">
        <f>III!E15+III!H15+III!K15+III!N15+III!Q15+III!T15+'III c'!E15+'III c'!H15+'III c'!K15+'III c'!N15+'III c'!Q15+'III c'!T15+'III c'!W15+cIII!E15+cIII!H15+cIII!T15</f>
        <v>0</v>
      </c>
    </row>
    <row r="16" spans="1:23" ht="19.5" customHeight="1">
      <c r="A16" s="89">
        <v>11</v>
      </c>
      <c r="B16" s="93" t="s">
        <v>46</v>
      </c>
      <c r="C16" s="51">
        <f>'SCRB-Stat-II'!F321</f>
        <v>0</v>
      </c>
      <c r="D16" s="51">
        <f>'SCRB-Stat-II'!P321</f>
        <v>0</v>
      </c>
      <c r="E16" s="51">
        <f>'SCRB-Stat-II'!Z321</f>
        <v>0</v>
      </c>
      <c r="F16" s="51">
        <f>'SCRB-Stat-II'!F322</f>
        <v>0</v>
      </c>
      <c r="G16" s="51">
        <f>'SCRB-Stat-II'!P322</f>
        <v>0</v>
      </c>
      <c r="H16" s="51">
        <f>'SCRB-Stat-II'!Z322</f>
        <v>0</v>
      </c>
      <c r="I16" s="51">
        <f>'SCRB-Stat-II'!F324</f>
        <v>0</v>
      </c>
      <c r="J16" s="51">
        <f>'SCRB-Stat-II'!P324</f>
        <v>0</v>
      </c>
      <c r="K16" s="51">
        <f>'SCRB-Stat-II'!Z324</f>
        <v>0</v>
      </c>
      <c r="L16" s="51">
        <f>'SCRB-Stat-II'!F325</f>
        <v>0</v>
      </c>
      <c r="M16" s="51">
        <f>'SCRB-Stat-II'!P325</f>
        <v>0</v>
      </c>
      <c r="N16" s="51">
        <f>'SCRB-Stat-II'!Z325</f>
        <v>0</v>
      </c>
      <c r="O16" s="51">
        <f>'SCRB-Stat-II'!F326</f>
        <v>0</v>
      </c>
      <c r="P16" s="51">
        <f>'SCRB-Stat-II'!P326</f>
        <v>0</v>
      </c>
      <c r="Q16" s="51">
        <f>'SCRB-Stat-II'!Z326</f>
        <v>0</v>
      </c>
      <c r="R16" s="51">
        <f>O16+L16+I16+III!U16</f>
        <v>0</v>
      </c>
      <c r="S16" s="51">
        <f>P16+M16+J16+III!V16</f>
        <v>0</v>
      </c>
      <c r="T16" s="51">
        <f>Q16+N16+K16+III!W16</f>
        <v>0</v>
      </c>
      <c r="U16" s="60">
        <f>III!C16+III!F16+III!I16+III!L16+III!O16+III!R16+'III c'!C16+'III c'!F16+'III c'!I16+'III c'!L16+'III c'!O16+'III c'!R16+'III c'!U16+cIII!C16+cIII!F16+cIII!R16</f>
        <v>0</v>
      </c>
      <c r="V16" s="60">
        <f>III!D16+III!G16+III!J16+III!M16+III!P16+III!S16+'III c'!D16+'III c'!G16+'III c'!J16+'III c'!M16+'III c'!P16+'III c'!S16+'III c'!V16+cIII!D16+cIII!G16+cIII!S16</f>
        <v>0</v>
      </c>
      <c r="W16" s="60">
        <f>III!E16+III!H16+III!K16+III!N16+III!Q16+III!T16+'III c'!E16+'III c'!H16+'III c'!K16+'III c'!N16+'III c'!Q16+'III c'!T16+'III c'!W16+cIII!E16+cIII!H16+cIII!T16</f>
        <v>0</v>
      </c>
    </row>
    <row r="17" spans="1:23" ht="19.5" customHeight="1">
      <c r="A17" s="89">
        <v>12</v>
      </c>
      <c r="B17" s="93" t="s">
        <v>47</v>
      </c>
      <c r="C17" s="51">
        <f>'SCRB-Stat-II'!F351</f>
        <v>0</v>
      </c>
      <c r="D17" s="51">
        <f>'SCRB-Stat-II'!P351</f>
        <v>0</v>
      </c>
      <c r="E17" s="51">
        <f>'SCRB-Stat-II'!Z351</f>
        <v>0</v>
      </c>
      <c r="F17" s="51">
        <f>'SCRB-Stat-II'!F352</f>
        <v>0</v>
      </c>
      <c r="G17" s="51">
        <f>'SCRB-Stat-II'!P352</f>
        <v>0</v>
      </c>
      <c r="H17" s="51">
        <f>'SCRB-Stat-II'!Z352</f>
        <v>0</v>
      </c>
      <c r="I17" s="51">
        <f>'SCRB-Stat-II'!F354</f>
        <v>0</v>
      </c>
      <c r="J17" s="51">
        <f>'SCRB-Stat-II'!P354</f>
        <v>0</v>
      </c>
      <c r="K17" s="51">
        <f>'SCRB-Stat-II'!Z354</f>
        <v>0</v>
      </c>
      <c r="L17" s="51">
        <f>'SCRB-Stat-II'!F355</f>
        <v>0</v>
      </c>
      <c r="M17" s="51">
        <f>'SCRB-Stat-II'!P355</f>
        <v>0</v>
      </c>
      <c r="N17" s="51">
        <f>'SCRB-Stat-II'!Z355</f>
        <v>0</v>
      </c>
      <c r="O17" s="51">
        <f>'SCRB-Stat-II'!F356</f>
        <v>0</v>
      </c>
      <c r="P17" s="51">
        <f>'SCRB-Stat-II'!P356</f>
        <v>0</v>
      </c>
      <c r="Q17" s="51">
        <f>'SCRB-Stat-II'!Z356</f>
        <v>0</v>
      </c>
      <c r="R17" s="51">
        <f>O17+L17+I17+III!U17</f>
        <v>0</v>
      </c>
      <c r="S17" s="51">
        <f>P17+M17+J17+III!V17</f>
        <v>0</v>
      </c>
      <c r="T17" s="51">
        <f>Q17+N17+K17+III!W17</f>
        <v>0</v>
      </c>
      <c r="U17" s="60">
        <f>III!C17+III!F17+III!I17+III!L17+III!O17+III!R17+'III c'!C17+'III c'!F17+'III c'!I17+'III c'!L17+'III c'!O17+'III c'!R17+'III c'!U17+cIII!C17+cIII!F17+cIII!R17</f>
        <v>0</v>
      </c>
      <c r="V17" s="60">
        <f>III!D17+III!G17+III!J17+III!M17+III!P17+III!S17+'III c'!D17+'III c'!G17+'III c'!J17+'III c'!M17+'III c'!P17+'III c'!S17+'III c'!V17+cIII!D17+cIII!G17+cIII!S17</f>
        <v>0</v>
      </c>
      <c r="W17" s="60">
        <f>III!E17+III!H17+III!K17+III!N17+III!Q17+III!T17+'III c'!E17+'III c'!H17+'III c'!K17+'III c'!N17+'III c'!Q17+'III c'!T17+'III c'!W17+cIII!E17+cIII!H17+cIII!T17</f>
        <v>0</v>
      </c>
    </row>
    <row r="18" spans="1:23" ht="19.5" customHeight="1">
      <c r="A18" s="89">
        <v>13</v>
      </c>
      <c r="B18" s="93" t="s">
        <v>48</v>
      </c>
      <c r="C18" s="51">
        <f>'SCRB-Stat-II'!F381</f>
        <v>0</v>
      </c>
      <c r="D18" s="51">
        <f>'SCRB-Stat-II'!P381</f>
        <v>0</v>
      </c>
      <c r="E18" s="51">
        <f>'SCRB-Stat-II'!Z381</f>
        <v>0</v>
      </c>
      <c r="F18" s="51">
        <f>'SCRB-Stat-II'!F382</f>
        <v>0</v>
      </c>
      <c r="G18" s="51">
        <f>'SCRB-Stat-II'!P382</f>
        <v>0</v>
      </c>
      <c r="H18" s="51">
        <f>'SCRB-Stat-II'!Z382</f>
        <v>0</v>
      </c>
      <c r="I18" s="51">
        <f>'SCRB-Stat-II'!F384</f>
        <v>0</v>
      </c>
      <c r="J18" s="51">
        <f>'SCRB-Stat-II'!P384</f>
        <v>0</v>
      </c>
      <c r="K18" s="51">
        <f>'SCRB-Stat-II'!Z384</f>
        <v>0</v>
      </c>
      <c r="L18" s="51">
        <f>'SCRB-Stat-II'!F385</f>
        <v>0</v>
      </c>
      <c r="M18" s="51">
        <f>'SCRB-Stat-II'!P385</f>
        <v>0</v>
      </c>
      <c r="N18" s="51">
        <f>'SCRB-Stat-II'!Z385</f>
        <v>0</v>
      </c>
      <c r="O18" s="51">
        <f>'SCRB-Stat-II'!F386</f>
        <v>0</v>
      </c>
      <c r="P18" s="51">
        <f>'SCRB-Stat-II'!P386</f>
        <v>0</v>
      </c>
      <c r="Q18" s="51">
        <f>'SCRB-Stat-II'!Z386</f>
        <v>0</v>
      </c>
      <c r="R18" s="51">
        <f>O18+L18+I18+III!U18</f>
        <v>0</v>
      </c>
      <c r="S18" s="51">
        <f>P18+M18+J18+III!V18</f>
        <v>0</v>
      </c>
      <c r="T18" s="51">
        <f>Q18+N18+K18+III!W18</f>
        <v>0</v>
      </c>
      <c r="U18" s="60">
        <f>III!C18+III!F18+III!I18+III!L18+III!O18+III!R18+'III c'!C18+'III c'!F18+'III c'!I18+'III c'!L18+'III c'!O18+'III c'!R18+'III c'!U18+cIII!C18+cIII!F18+cIII!R18</f>
        <v>0</v>
      </c>
      <c r="V18" s="60">
        <f>III!D18+III!G18+III!J18+III!M18+III!P18+III!S18+'III c'!D18+'III c'!G18+'III c'!J18+'III c'!M18+'III c'!P18+'III c'!S18+'III c'!V18+cIII!D18+cIII!G18+cIII!S18</f>
        <v>0</v>
      </c>
      <c r="W18" s="60">
        <f>III!E18+III!H18+III!K18+III!N18+III!Q18+III!T18+'III c'!E18+'III c'!H18+'III c'!K18+'III c'!N18+'III c'!Q18+'III c'!T18+'III c'!W18+cIII!E18+cIII!H18+cIII!T18</f>
        <v>0</v>
      </c>
    </row>
    <row r="19" spans="1:23" ht="19.5" customHeight="1">
      <c r="A19" s="89">
        <v>14</v>
      </c>
      <c r="B19" s="93" t="s">
        <v>49</v>
      </c>
      <c r="C19" s="51">
        <f>'SCRB-Stat-II'!F411</f>
        <v>0</v>
      </c>
      <c r="D19" s="51">
        <f>'SCRB-Stat-II'!P411</f>
        <v>0</v>
      </c>
      <c r="E19" s="51">
        <f>'SCRB-Stat-II'!Z411</f>
        <v>0</v>
      </c>
      <c r="F19" s="51">
        <f>'SCRB-Stat-II'!F412</f>
        <v>0</v>
      </c>
      <c r="G19" s="51">
        <f>'SCRB-Stat-II'!P412</f>
        <v>0</v>
      </c>
      <c r="H19" s="51">
        <f>'SCRB-Stat-II'!Z412</f>
        <v>0</v>
      </c>
      <c r="I19" s="51">
        <f>'SCRB-Stat-II'!F414</f>
        <v>0</v>
      </c>
      <c r="J19" s="51">
        <f>'SCRB-Stat-II'!P414</f>
        <v>0</v>
      </c>
      <c r="K19" s="51">
        <f>'SCRB-Stat-II'!Z414</f>
        <v>0</v>
      </c>
      <c r="L19" s="51">
        <f>'SCRB-Stat-II'!F415</f>
        <v>0</v>
      </c>
      <c r="M19" s="51">
        <f>'SCRB-Stat-II'!P415</f>
        <v>0</v>
      </c>
      <c r="N19" s="51">
        <f>'SCRB-Stat-II'!Z415</f>
        <v>0</v>
      </c>
      <c r="O19" s="51">
        <f>'SCRB-Stat-II'!F416</f>
        <v>0</v>
      </c>
      <c r="P19" s="51">
        <f>'SCRB-Stat-II'!P416</f>
        <v>0</v>
      </c>
      <c r="Q19" s="51">
        <f>'SCRB-Stat-II'!Z416</f>
        <v>0</v>
      </c>
      <c r="R19" s="51">
        <f>O19+L19+I19+III!U19</f>
        <v>0</v>
      </c>
      <c r="S19" s="51">
        <f>P19+M19+J19+III!V19</f>
        <v>0</v>
      </c>
      <c r="T19" s="51">
        <f>Q19+N19+K19+III!W19</f>
        <v>0</v>
      </c>
      <c r="U19" s="60">
        <f>III!C19+III!F19+III!I19+III!L19+III!O19+III!R19+'III c'!C19+'III c'!F19+'III c'!I19+'III c'!L19+'III c'!O19+'III c'!R19+'III c'!U19+cIII!C19+cIII!F19+cIII!R19</f>
        <v>0</v>
      </c>
      <c r="V19" s="60">
        <f>III!D19+III!G19+III!J19+III!M19+III!P19+III!S19+'III c'!D19+'III c'!G19+'III c'!J19+'III c'!M19+'III c'!P19+'III c'!S19+'III c'!V19+cIII!D19+cIII!G19+cIII!S19</f>
        <v>0</v>
      </c>
      <c r="W19" s="60">
        <f>III!E19+III!H19+III!K19+III!N19+III!Q19+III!T19+'III c'!E19+'III c'!H19+'III c'!K19+'III c'!N19+'III c'!Q19+'III c'!T19+'III c'!W19+cIII!E19+cIII!H19+cIII!T19</f>
        <v>0</v>
      </c>
    </row>
    <row r="20" spans="1:23" ht="19.5" customHeight="1">
      <c r="A20" s="89">
        <v>15</v>
      </c>
      <c r="B20" s="93" t="s">
        <v>50</v>
      </c>
      <c r="C20" s="51">
        <f>'SCRB-Stat-II'!F441</f>
        <v>0</v>
      </c>
      <c r="D20" s="51">
        <f>'SCRB-Stat-II'!P441</f>
        <v>0</v>
      </c>
      <c r="E20" s="51">
        <f>'SCRB-Stat-II'!Z441</f>
        <v>0</v>
      </c>
      <c r="F20" s="51">
        <f>'SCRB-Stat-II'!F442</f>
        <v>0</v>
      </c>
      <c r="G20" s="51">
        <f>'SCRB-Stat-II'!P442</f>
        <v>0</v>
      </c>
      <c r="H20" s="51">
        <f>'SCRB-Stat-II'!Z442</f>
        <v>0</v>
      </c>
      <c r="I20" s="51">
        <f>'SCRB-Stat-II'!F444</f>
        <v>0</v>
      </c>
      <c r="J20" s="51">
        <f>'SCRB-Stat-II'!P444</f>
        <v>0</v>
      </c>
      <c r="K20" s="51">
        <f>'SCRB-Stat-II'!Z444</f>
        <v>0</v>
      </c>
      <c r="L20" s="51">
        <f>'SCRB-Stat-II'!F445</f>
        <v>0</v>
      </c>
      <c r="M20" s="51">
        <f>'SCRB-Stat-II'!P445</f>
        <v>0</v>
      </c>
      <c r="N20" s="51">
        <f>'SCRB-Stat-II'!Z445</f>
        <v>0</v>
      </c>
      <c r="O20" s="51">
        <f>'SCRB-Stat-II'!F446</f>
        <v>0</v>
      </c>
      <c r="P20" s="51">
        <f>'SCRB-Stat-II'!P446</f>
        <v>0</v>
      </c>
      <c r="Q20" s="51">
        <f>'SCRB-Stat-II'!Z446</f>
        <v>0</v>
      </c>
      <c r="R20" s="51">
        <f>O20+L20+I20+III!U20</f>
        <v>0</v>
      </c>
      <c r="S20" s="51">
        <f>P20+M20+J20+III!V20</f>
        <v>0</v>
      </c>
      <c r="T20" s="51">
        <f>Q20+N20+K20+III!W20</f>
        <v>0</v>
      </c>
      <c r="U20" s="60">
        <f>III!C20+III!F20+III!I20+III!L20+III!O20+III!R20+'III c'!C20+'III c'!F20+'III c'!I20+'III c'!L20+'III c'!O20+'III c'!R20+'III c'!U20+cIII!C20+cIII!F20+cIII!R20</f>
        <v>0</v>
      </c>
      <c r="V20" s="60">
        <f>III!D20+III!G20+III!J20+III!M20+III!P20+III!S20+'III c'!D20+'III c'!G20+'III c'!J20+'III c'!M20+'III c'!P20+'III c'!S20+'III c'!V20+cIII!D20+cIII!G20+cIII!S20</f>
        <v>0</v>
      </c>
      <c r="W20" s="60">
        <f>III!E20+III!H20+III!K20+III!N20+III!Q20+III!T20+'III c'!E20+'III c'!H20+'III c'!K20+'III c'!N20+'III c'!Q20+'III c'!T20+'III c'!W20+cIII!E20+cIII!H20+cIII!T20</f>
        <v>0</v>
      </c>
    </row>
    <row r="21" spans="1:23" ht="19.5" customHeight="1">
      <c r="A21" s="89">
        <v>16</v>
      </c>
      <c r="B21" s="93" t="s">
        <v>51</v>
      </c>
      <c r="C21" s="51">
        <f>'SCRB-Stat-II'!F471</f>
        <v>0</v>
      </c>
      <c r="D21" s="51">
        <f>'SCRB-Stat-II'!P471</f>
        <v>0</v>
      </c>
      <c r="E21" s="51">
        <f>'SCRB-Stat-II'!Z471</f>
        <v>0</v>
      </c>
      <c r="F21" s="51">
        <f>'SCRB-Stat-II'!F472</f>
        <v>0</v>
      </c>
      <c r="G21" s="51">
        <f>'SCRB-Stat-II'!P472</f>
        <v>0</v>
      </c>
      <c r="H21" s="51">
        <f>'SCRB-Stat-II'!Z472</f>
        <v>0</v>
      </c>
      <c r="I21" s="51">
        <f>'SCRB-Stat-II'!F474</f>
        <v>0</v>
      </c>
      <c r="J21" s="51">
        <f>'SCRB-Stat-II'!P474</f>
        <v>0</v>
      </c>
      <c r="K21" s="51">
        <f>'SCRB-Stat-II'!Z474</f>
        <v>0</v>
      </c>
      <c r="L21" s="51">
        <f>'SCRB-Stat-II'!F475</f>
        <v>0</v>
      </c>
      <c r="M21" s="51">
        <f>'SCRB-Stat-II'!P475</f>
        <v>0</v>
      </c>
      <c r="N21" s="51">
        <f>'SCRB-Stat-II'!Z475</f>
        <v>0</v>
      </c>
      <c r="O21" s="51">
        <f>'SCRB-Stat-II'!F476</f>
        <v>0</v>
      </c>
      <c r="P21" s="51">
        <f>'SCRB-Stat-II'!P476</f>
        <v>0</v>
      </c>
      <c r="Q21" s="51">
        <f>'SCRB-Stat-II'!Z476</f>
        <v>0</v>
      </c>
      <c r="R21" s="51">
        <f>O21+L21+I21+III!U21</f>
        <v>0</v>
      </c>
      <c r="S21" s="51">
        <f>P21+M21+J21+III!V21</f>
        <v>0</v>
      </c>
      <c r="T21" s="51">
        <f>Q21+N21+K21+III!W21</f>
        <v>0</v>
      </c>
      <c r="U21" s="60">
        <f>III!C21+III!F21+III!I21+III!L21+III!O21+III!R21+'III c'!C21+'III c'!F21+'III c'!I21+'III c'!L21+'III c'!O21+'III c'!R21+'III c'!U21+cIII!C21+cIII!F21+cIII!R21</f>
        <v>0</v>
      </c>
      <c r="V21" s="60">
        <f>III!D21+III!G21+III!J21+III!M21+III!P21+III!S21+'III c'!D21+'III c'!G21+'III c'!J21+'III c'!M21+'III c'!P21+'III c'!S21+'III c'!V21+cIII!D21+cIII!G21+cIII!S21</f>
        <v>0</v>
      </c>
      <c r="W21" s="60">
        <f>III!E21+III!H21+III!K21+III!N21+III!Q21+III!T21+'III c'!E21+'III c'!H21+'III c'!K21+'III c'!N21+'III c'!Q21+'III c'!T21+'III c'!W21+cIII!E21+cIII!H21+cIII!T21</f>
        <v>0</v>
      </c>
    </row>
    <row r="22" spans="1:23" ht="19.5" customHeight="1">
      <c r="A22" s="89">
        <v>17</v>
      </c>
      <c r="B22" s="93" t="s">
        <v>52</v>
      </c>
      <c r="C22" s="51">
        <f>'SCRB-Stat-II'!F501</f>
        <v>0</v>
      </c>
      <c r="D22" s="51">
        <f>'SCRB-Stat-II'!P501</f>
        <v>0</v>
      </c>
      <c r="E22" s="51">
        <f>'SCRB-Stat-II'!Z501</f>
        <v>0</v>
      </c>
      <c r="F22" s="51">
        <f>'SCRB-Stat-II'!F502</f>
        <v>0</v>
      </c>
      <c r="G22" s="51">
        <f>'SCRB-Stat-II'!P502</f>
        <v>0</v>
      </c>
      <c r="H22" s="51">
        <f>'SCRB-Stat-II'!Z502</f>
        <v>0</v>
      </c>
      <c r="I22" s="51">
        <f>'SCRB-Stat-II'!F504</f>
        <v>0</v>
      </c>
      <c r="J22" s="51">
        <f>'SCRB-Stat-II'!P504</f>
        <v>0</v>
      </c>
      <c r="K22" s="51">
        <f>'SCRB-Stat-II'!Z504</f>
        <v>0</v>
      </c>
      <c r="L22" s="51">
        <f>'SCRB-Stat-II'!F505</f>
        <v>0</v>
      </c>
      <c r="M22" s="51">
        <f>'SCRB-Stat-II'!P505</f>
        <v>0</v>
      </c>
      <c r="N22" s="51">
        <f>'SCRB-Stat-II'!Z505</f>
        <v>0</v>
      </c>
      <c r="O22" s="51">
        <f>'SCRB-Stat-II'!F506</f>
        <v>0</v>
      </c>
      <c r="P22" s="51">
        <f>'SCRB-Stat-II'!P506</f>
        <v>0</v>
      </c>
      <c r="Q22" s="51">
        <f>'SCRB-Stat-II'!Z506</f>
        <v>0</v>
      </c>
      <c r="R22" s="51">
        <f>O22+L22+I22+III!U22</f>
        <v>0</v>
      </c>
      <c r="S22" s="51">
        <f>P22+M22+J22+III!V22</f>
        <v>0</v>
      </c>
      <c r="T22" s="51">
        <f>Q22+N22+K22+III!W22</f>
        <v>0</v>
      </c>
      <c r="U22" s="60">
        <f>III!C22+III!F22+III!I22+III!L22+III!O22+III!R22+'III c'!C22+'III c'!F22+'III c'!I22+'III c'!L22+'III c'!O22+'III c'!R22+'III c'!U22+cIII!C22+cIII!F22+cIII!R22</f>
        <v>0</v>
      </c>
      <c r="V22" s="60">
        <f>III!D22+III!G22+III!J22+III!M22+III!P22+III!S22+'III c'!D22+'III c'!G22+'III c'!J22+'III c'!M22+'III c'!P22+'III c'!S22+'III c'!V22+cIII!D22+cIII!G22+cIII!S22</f>
        <v>0</v>
      </c>
      <c r="W22" s="60">
        <f>III!E22+III!H22+III!K22+III!N22+III!Q22+III!T22+'III c'!E22+'III c'!H22+'III c'!K22+'III c'!N22+'III c'!Q22+'III c'!T22+'III c'!W22+cIII!E22+cIII!H22+cIII!T22</f>
        <v>0</v>
      </c>
    </row>
    <row r="23" spans="1:23" ht="19.5" customHeight="1">
      <c r="A23" s="89">
        <v>18</v>
      </c>
      <c r="B23" s="93" t="s">
        <v>53</v>
      </c>
      <c r="C23" s="51">
        <f>'SCRB-Stat-II'!F531</f>
        <v>0</v>
      </c>
      <c r="D23" s="51">
        <f>'SCRB-Stat-II'!P531</f>
        <v>0</v>
      </c>
      <c r="E23" s="51">
        <f>'SCRB-Stat-II'!Z531</f>
        <v>0</v>
      </c>
      <c r="F23" s="51">
        <f>'SCRB-Stat-II'!F532</f>
        <v>0</v>
      </c>
      <c r="G23" s="51">
        <f>'SCRB-Stat-II'!P532</f>
        <v>0</v>
      </c>
      <c r="H23" s="51">
        <f>'SCRB-Stat-II'!Z532</f>
        <v>0</v>
      </c>
      <c r="I23" s="51">
        <f>'SCRB-Stat-II'!F534</f>
        <v>0</v>
      </c>
      <c r="J23" s="51">
        <f>'SCRB-Stat-II'!P534</f>
        <v>0</v>
      </c>
      <c r="K23" s="51">
        <f>'SCRB-Stat-II'!Z534</f>
        <v>0</v>
      </c>
      <c r="L23" s="51">
        <f>'SCRB-Stat-II'!F535</f>
        <v>0</v>
      </c>
      <c r="M23" s="51">
        <f>'SCRB-Stat-II'!P535</f>
        <v>0</v>
      </c>
      <c r="N23" s="51">
        <f>'SCRB-Stat-II'!Z535</f>
        <v>0</v>
      </c>
      <c r="O23" s="51">
        <f>'SCRB-Stat-II'!F536</f>
        <v>0</v>
      </c>
      <c r="P23" s="51">
        <f>'SCRB-Stat-II'!P536</f>
        <v>0</v>
      </c>
      <c r="Q23" s="51">
        <f>'SCRB-Stat-II'!Z536</f>
        <v>0</v>
      </c>
      <c r="R23" s="51">
        <f>O23+L23+I23+III!U23</f>
        <v>0</v>
      </c>
      <c r="S23" s="51">
        <f>P23+M23+J23+III!V23</f>
        <v>0</v>
      </c>
      <c r="T23" s="51">
        <f>Q23+N23+K23+III!W23</f>
        <v>0</v>
      </c>
      <c r="U23" s="60">
        <f>III!C23+III!F23+III!I23+III!L23+III!O23+III!R23+'III c'!C23+'III c'!F23+'III c'!I23+'III c'!L23+'III c'!O23+'III c'!R23+'III c'!U23+cIII!C23+cIII!F23+cIII!R23</f>
        <v>0</v>
      </c>
      <c r="V23" s="60">
        <f>III!D23+III!G23+III!J23+III!M23+III!P23+III!S23+'III c'!D23+'III c'!G23+'III c'!J23+'III c'!M23+'III c'!P23+'III c'!S23+'III c'!V23+cIII!D23+cIII!G23+cIII!S23</f>
        <v>0</v>
      </c>
      <c r="W23" s="60">
        <f>III!E23+III!H23+III!K23+III!N23+III!Q23+III!T23+'III c'!E23+'III c'!H23+'III c'!K23+'III c'!N23+'III c'!Q23+'III c'!T23+'III c'!W23+cIII!E23+cIII!H23+cIII!T23</f>
        <v>0</v>
      </c>
    </row>
    <row r="24" spans="1:23" ht="19.5" customHeight="1">
      <c r="A24" s="89">
        <v>19</v>
      </c>
      <c r="B24" s="93" t="s">
        <v>54</v>
      </c>
      <c r="C24" s="51">
        <f>'SCRB-Stat-II'!F561</f>
        <v>0</v>
      </c>
      <c r="D24" s="51">
        <f>'SCRB-Stat-II'!P561</f>
        <v>0</v>
      </c>
      <c r="E24" s="51">
        <f>'SCRB-Stat-II'!Z561</f>
        <v>0</v>
      </c>
      <c r="F24" s="51">
        <f>'SCRB-Stat-II'!F562</f>
        <v>0</v>
      </c>
      <c r="G24" s="51">
        <f>'SCRB-Stat-II'!P562</f>
        <v>0</v>
      </c>
      <c r="H24" s="51">
        <f>'SCRB-Stat-II'!Z562</f>
        <v>0</v>
      </c>
      <c r="I24" s="51">
        <f>'SCRB-Stat-II'!F564</f>
        <v>0</v>
      </c>
      <c r="J24" s="51">
        <f>'SCRB-Stat-II'!P564</f>
        <v>0</v>
      </c>
      <c r="K24" s="51">
        <f>'SCRB-Stat-II'!Z564</f>
        <v>0</v>
      </c>
      <c r="L24" s="51">
        <f>'SCRB-Stat-II'!F565</f>
        <v>0</v>
      </c>
      <c r="M24" s="51">
        <f>'SCRB-Stat-II'!P565</f>
        <v>0</v>
      </c>
      <c r="N24" s="51">
        <f>'SCRB-Stat-II'!Z565</f>
        <v>0</v>
      </c>
      <c r="O24" s="51">
        <f>'SCRB-Stat-II'!F566</f>
        <v>0</v>
      </c>
      <c r="P24" s="51">
        <f>'SCRB-Stat-II'!P566</f>
        <v>0</v>
      </c>
      <c r="Q24" s="51">
        <f>'SCRB-Stat-II'!Z566</f>
        <v>0</v>
      </c>
      <c r="R24" s="51">
        <f>O24+L24+I24+III!U24</f>
        <v>0</v>
      </c>
      <c r="S24" s="51">
        <f>P24+M24+J24+III!V24</f>
        <v>0</v>
      </c>
      <c r="T24" s="51">
        <f>Q24+N24+K24+III!W24</f>
        <v>0</v>
      </c>
      <c r="U24" s="60">
        <f>III!C24+III!F24+III!I24+III!L24+III!O24+III!R24+'III c'!C24+'III c'!F24+'III c'!I24+'III c'!L24+'III c'!O24+'III c'!R24+'III c'!U24+cIII!C24+cIII!F24+cIII!R24</f>
        <v>0</v>
      </c>
      <c r="V24" s="60">
        <f>III!D24+III!G24+III!J24+III!M24+III!P24+III!S24+'III c'!D24+'III c'!G24+'III c'!J24+'III c'!M24+'III c'!P24+'III c'!S24+'III c'!V24+cIII!D24+cIII!G24+cIII!S24</f>
        <v>0</v>
      </c>
      <c r="W24" s="60">
        <f>III!E24+III!H24+III!K24+III!N24+III!Q24+III!T24+'III c'!E24+'III c'!H24+'III c'!K24+'III c'!N24+'III c'!Q24+'III c'!T24+'III c'!W24+cIII!E24+cIII!H24+cIII!T24</f>
        <v>0</v>
      </c>
    </row>
    <row r="25" spans="1:23" ht="19.5" customHeight="1">
      <c r="A25" s="89">
        <v>20</v>
      </c>
      <c r="B25" s="93" t="s">
        <v>55</v>
      </c>
      <c r="C25" s="51">
        <f>'SCRB-Stat-II'!F591</f>
        <v>0</v>
      </c>
      <c r="D25" s="51">
        <f>'SCRB-Stat-II'!P591</f>
        <v>0</v>
      </c>
      <c r="E25" s="51">
        <f>'SCRB-Stat-II'!Z591</f>
        <v>0</v>
      </c>
      <c r="F25" s="51">
        <f>'SCRB-Stat-II'!F592</f>
        <v>0</v>
      </c>
      <c r="G25" s="51">
        <f>'SCRB-Stat-II'!P592</f>
        <v>0</v>
      </c>
      <c r="H25" s="51">
        <f>'SCRB-Stat-II'!Z592</f>
        <v>0</v>
      </c>
      <c r="I25" s="51">
        <f>'SCRB-Stat-II'!F594</f>
        <v>0</v>
      </c>
      <c r="J25" s="51">
        <f>'SCRB-Stat-II'!P594</f>
        <v>0</v>
      </c>
      <c r="K25" s="51">
        <f>'SCRB-Stat-II'!Z594</f>
        <v>0</v>
      </c>
      <c r="L25" s="51">
        <f>'SCRB-Stat-II'!F595</f>
        <v>0</v>
      </c>
      <c r="M25" s="51">
        <f>'SCRB-Stat-II'!P595</f>
        <v>0</v>
      </c>
      <c r="N25" s="51">
        <f>'SCRB-Stat-II'!Z595</f>
        <v>0</v>
      </c>
      <c r="O25" s="51">
        <f>'SCRB-Stat-II'!F596</f>
        <v>0</v>
      </c>
      <c r="P25" s="51">
        <f>'SCRB-Stat-II'!P596</f>
        <v>0</v>
      </c>
      <c r="Q25" s="51">
        <f>'SCRB-Stat-II'!Z596</f>
        <v>0</v>
      </c>
      <c r="R25" s="51">
        <f>O25+L25+I25+III!U25</f>
        <v>0</v>
      </c>
      <c r="S25" s="51">
        <f>P25+M25+J25+III!V25</f>
        <v>0</v>
      </c>
      <c r="T25" s="51">
        <f>Q25+N25+K25+III!W25</f>
        <v>0</v>
      </c>
      <c r="U25" s="60">
        <f>III!C25+III!F25+III!I25+III!L25+III!O25+III!R25+'III c'!C25+'III c'!F25+'III c'!I25+'III c'!L25+'III c'!O25+'III c'!R25+'III c'!U25+cIII!C25+cIII!F25+cIII!R25</f>
        <v>0</v>
      </c>
      <c r="V25" s="60">
        <f>III!D25+III!G25+III!J25+III!M25+III!P25+III!S25+'III c'!D25+'III c'!G25+'III c'!J25+'III c'!M25+'III c'!P25+'III c'!S25+'III c'!V25+cIII!D25+cIII!G25+cIII!S25</f>
        <v>0</v>
      </c>
      <c r="W25" s="60">
        <f>III!E25+III!H25+III!K25+III!N25+III!Q25+III!T25+'III c'!E25+'III c'!H25+'III c'!K25+'III c'!N25+'III c'!Q25+'III c'!T25+'III c'!W25+cIII!E25+cIII!H25+cIII!T25</f>
        <v>0</v>
      </c>
    </row>
    <row r="26" spans="1:23" s="57" customFormat="1" ht="19.5" customHeight="1">
      <c r="A26" s="37"/>
      <c r="B26" s="37" t="s">
        <v>56</v>
      </c>
      <c r="C26" s="330">
        <f t="shared" ref="C26:W26" si="5">SUM(C6:C25)</f>
        <v>0</v>
      </c>
      <c r="D26" s="330">
        <f t="shared" si="5"/>
        <v>0</v>
      </c>
      <c r="E26" s="330">
        <f t="shared" si="5"/>
        <v>0</v>
      </c>
      <c r="F26" s="330">
        <f t="shared" si="5"/>
        <v>0</v>
      </c>
      <c r="G26" s="330">
        <f t="shared" si="5"/>
        <v>0</v>
      </c>
      <c r="H26" s="330">
        <f t="shared" si="5"/>
        <v>0</v>
      </c>
      <c r="I26" s="330">
        <f t="shared" si="5"/>
        <v>0</v>
      </c>
      <c r="J26" s="330">
        <f t="shared" si="5"/>
        <v>0</v>
      </c>
      <c r="K26" s="330">
        <f t="shared" si="5"/>
        <v>0</v>
      </c>
      <c r="L26" s="330">
        <f t="shared" si="5"/>
        <v>0</v>
      </c>
      <c r="M26" s="330">
        <f t="shared" si="5"/>
        <v>0</v>
      </c>
      <c r="N26" s="330">
        <f t="shared" si="5"/>
        <v>0</v>
      </c>
      <c r="O26" s="330">
        <f t="shared" si="5"/>
        <v>0</v>
      </c>
      <c r="P26" s="330">
        <f t="shared" si="5"/>
        <v>0</v>
      </c>
      <c r="Q26" s="330">
        <f t="shared" si="5"/>
        <v>0</v>
      </c>
      <c r="R26" s="330">
        <f t="shared" si="5"/>
        <v>0</v>
      </c>
      <c r="S26" s="330">
        <f t="shared" si="5"/>
        <v>0</v>
      </c>
      <c r="T26" s="330">
        <f t="shared" si="5"/>
        <v>0</v>
      </c>
      <c r="U26" s="60">
        <f t="shared" si="5"/>
        <v>0</v>
      </c>
      <c r="V26" s="60">
        <f t="shared" si="5"/>
        <v>0</v>
      </c>
      <c r="W26" s="60">
        <f t="shared" si="5"/>
        <v>0</v>
      </c>
    </row>
  </sheetData>
  <mergeCells count="12">
    <mergeCell ref="U3:W3"/>
    <mergeCell ref="A1:U1"/>
    <mergeCell ref="V1:W1"/>
    <mergeCell ref="A2:W2"/>
    <mergeCell ref="A3:A5"/>
    <mergeCell ref="B3:B5"/>
    <mergeCell ref="C3:E3"/>
    <mergeCell ref="F3:H3"/>
    <mergeCell ref="I3:K3"/>
    <mergeCell ref="L3:N3"/>
    <mergeCell ref="R3:T3"/>
    <mergeCell ref="O3:Q3"/>
  </mergeCells>
  <pageMargins left="1.49583333333333" right="0.39374999999999999" top="0.59027777777777801" bottom="0.47222222222222199" header="0.51180555555555496" footer="0.51180555555555496"/>
  <pageSetup paperSize="9"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>
    <tabColor rgb="FF09FF78"/>
  </sheetPr>
  <dimension ref="A1:AH34"/>
  <sheetViews>
    <sheetView showGridLines="0" workbookViewId="0">
      <selection activeCell="A27" sqref="A27:XFD29"/>
    </sheetView>
  </sheetViews>
  <sheetFormatPr baseColWidth="10" defaultColWidth="8.83203125" defaultRowHeight="14" x14ac:dyDescent="0"/>
  <cols>
    <col min="1" max="1" width="8.83203125" style="1"/>
    <col min="2" max="2" width="19" style="1" bestFit="1" customWidth="1"/>
    <col min="3" max="34" width="7.1640625" style="1" customWidth="1"/>
    <col min="35" max="16384" width="8.83203125" style="1"/>
  </cols>
  <sheetData>
    <row r="1" spans="1:34" s="95" customFormat="1">
      <c r="A1" s="632" t="s">
        <v>91</v>
      </c>
      <c r="B1" s="632"/>
      <c r="C1" s="632"/>
      <c r="D1" s="632"/>
      <c r="E1" s="632"/>
      <c r="F1" s="632"/>
      <c r="G1" s="632"/>
      <c r="H1" s="632"/>
      <c r="I1" s="632"/>
      <c r="J1" s="632"/>
      <c r="K1" s="632"/>
      <c r="L1" s="632"/>
      <c r="M1" s="632"/>
      <c r="N1" s="632"/>
      <c r="O1" s="632"/>
      <c r="P1" s="632"/>
      <c r="Q1" s="632"/>
      <c r="R1" s="632"/>
      <c r="S1" s="632"/>
      <c r="T1" s="632"/>
      <c r="U1" s="632"/>
      <c r="V1" s="632"/>
      <c r="W1" s="632"/>
      <c r="X1" s="632"/>
      <c r="Y1" s="632"/>
      <c r="Z1" s="632"/>
      <c r="AA1" s="632"/>
      <c r="AB1" s="632"/>
      <c r="AC1" s="632"/>
      <c r="AD1" s="632"/>
      <c r="AE1" s="632"/>
      <c r="AF1" s="633" t="s">
        <v>92</v>
      </c>
      <c r="AG1" s="633"/>
      <c r="AH1" s="633"/>
    </row>
    <row r="2" spans="1:34" s="96" customFormat="1" ht="25.5" customHeight="1">
      <c r="A2" s="634" t="str">
        <f>"COMPARATIVE STATEMENT OF CRIME FOR THE YEARS "&amp;RIGHT(C3,4)&amp;", "&amp;RIGHT(N3,4)&amp;" AND "&amp;RIGHT(Y3,4)&amp;" "&amp;LEFT(C3,8)</f>
        <v>COMPARATIVE STATEMENT OF CRIME FOR THE YEARS TO -, TO - AND TO - UPTO -</v>
      </c>
      <c r="B2" s="634"/>
      <c r="C2" s="634"/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4"/>
      <c r="U2" s="634"/>
      <c r="V2" s="634"/>
      <c r="W2" s="634"/>
      <c r="X2" s="634"/>
      <c r="Y2" s="634"/>
      <c r="Z2" s="634"/>
      <c r="AA2" s="634"/>
      <c r="AB2" s="634"/>
      <c r="AC2" s="634"/>
      <c r="AD2" s="634"/>
      <c r="AE2" s="634"/>
      <c r="AF2" s="634"/>
      <c r="AG2" s="634"/>
      <c r="AH2" s="634"/>
    </row>
    <row r="3" spans="1:34" s="99" customFormat="1" ht="15" customHeight="1">
      <c r="A3" s="629" t="s">
        <v>2</v>
      </c>
      <c r="B3" s="629" t="s">
        <v>3</v>
      </c>
      <c r="C3" s="635" t="str">
        <f>I!G3&amp;"-"&amp;I!G4</f>
        <v>UPTO -</v>
      </c>
      <c r="D3" s="635"/>
      <c r="E3" s="635"/>
      <c r="F3" s="635"/>
      <c r="G3" s="635"/>
      <c r="H3" s="635"/>
      <c r="I3" s="635"/>
      <c r="J3" s="635"/>
      <c r="K3" s="635"/>
      <c r="L3" s="635"/>
      <c r="M3" s="98"/>
      <c r="N3" s="635" t="str">
        <f>I!H3&amp;"-"&amp;I!H4</f>
        <v>UPTO -</v>
      </c>
      <c r="O3" s="635"/>
      <c r="P3" s="635"/>
      <c r="Q3" s="635"/>
      <c r="R3" s="635"/>
      <c r="S3" s="635"/>
      <c r="T3" s="635"/>
      <c r="U3" s="635"/>
      <c r="V3" s="635"/>
      <c r="W3" s="635"/>
      <c r="X3" s="98"/>
      <c r="Y3" s="635" t="str">
        <f>I!I3&amp;"-"&amp;I!I4</f>
        <v>UPTO -</v>
      </c>
      <c r="Z3" s="635"/>
      <c r="AA3" s="635"/>
      <c r="AB3" s="635"/>
      <c r="AC3" s="635"/>
      <c r="AD3" s="635"/>
      <c r="AE3" s="635"/>
      <c r="AF3" s="635"/>
      <c r="AG3" s="635"/>
      <c r="AH3" s="635"/>
    </row>
    <row r="4" spans="1:34" s="94" customFormat="1" ht="28">
      <c r="A4" s="629"/>
      <c r="B4" s="629"/>
      <c r="C4" s="54" t="s">
        <v>93</v>
      </c>
      <c r="D4" s="54" t="s">
        <v>94</v>
      </c>
      <c r="E4" s="54" t="s">
        <v>95</v>
      </c>
      <c r="F4" s="54" t="s">
        <v>96</v>
      </c>
      <c r="G4" s="54" t="s">
        <v>97</v>
      </c>
      <c r="H4" s="75" t="s">
        <v>98</v>
      </c>
      <c r="I4" s="54" t="s">
        <v>99</v>
      </c>
      <c r="J4" s="54" t="s">
        <v>100</v>
      </c>
      <c r="K4" s="54" t="s">
        <v>101</v>
      </c>
      <c r="L4" s="97" t="s">
        <v>102</v>
      </c>
      <c r="M4" s="100"/>
      <c r="N4" s="101" t="s">
        <v>93</v>
      </c>
      <c r="O4" s="54" t="s">
        <v>94</v>
      </c>
      <c r="P4" s="54" t="s">
        <v>95</v>
      </c>
      <c r="Q4" s="54" t="s">
        <v>96</v>
      </c>
      <c r="R4" s="54" t="s">
        <v>97</v>
      </c>
      <c r="S4" s="75" t="s">
        <v>98</v>
      </c>
      <c r="T4" s="54" t="s">
        <v>99</v>
      </c>
      <c r="U4" s="54" t="s">
        <v>100</v>
      </c>
      <c r="V4" s="54" t="s">
        <v>101</v>
      </c>
      <c r="W4" s="97" t="s">
        <v>102</v>
      </c>
      <c r="X4" s="100"/>
      <c r="Y4" s="101" t="s">
        <v>93</v>
      </c>
      <c r="Z4" s="54" t="s">
        <v>94</v>
      </c>
      <c r="AA4" s="54" t="s">
        <v>95</v>
      </c>
      <c r="AB4" s="54" t="s">
        <v>96</v>
      </c>
      <c r="AC4" s="54" t="s">
        <v>97</v>
      </c>
      <c r="AD4" s="75" t="s">
        <v>98</v>
      </c>
      <c r="AE4" s="54" t="s">
        <v>99</v>
      </c>
      <c r="AF4" s="54" t="s">
        <v>100</v>
      </c>
      <c r="AG4" s="54" t="s">
        <v>101</v>
      </c>
      <c r="AH4" s="54" t="s">
        <v>102</v>
      </c>
    </row>
    <row r="5" spans="1:34" s="103" customFormat="1" ht="29.25" customHeight="1">
      <c r="A5" s="631" t="s">
        <v>103</v>
      </c>
      <c r="B5" s="631"/>
      <c r="C5" s="631"/>
      <c r="D5" s="631"/>
      <c r="E5" s="631"/>
      <c r="F5" s="631"/>
      <c r="G5" s="631"/>
      <c r="H5" s="631"/>
      <c r="I5" s="631"/>
      <c r="J5" s="631"/>
      <c r="K5" s="631"/>
      <c r="L5" s="631"/>
      <c r="M5" s="631"/>
      <c r="N5" s="631"/>
      <c r="O5" s="631"/>
      <c r="P5" s="631"/>
      <c r="Q5" s="631"/>
      <c r="R5" s="631"/>
      <c r="S5" s="631"/>
      <c r="T5" s="631"/>
      <c r="U5" s="631"/>
      <c r="V5" s="631"/>
      <c r="W5" s="631"/>
      <c r="X5" s="631"/>
      <c r="Y5" s="631"/>
      <c r="Z5" s="631"/>
      <c r="AA5" s="631"/>
      <c r="AB5" s="631"/>
      <c r="AC5" s="631"/>
      <c r="AD5" s="631"/>
      <c r="AE5" s="631"/>
      <c r="AF5" s="631"/>
      <c r="AG5" s="631"/>
      <c r="AH5" s="631"/>
    </row>
    <row r="6" spans="1:34" s="102" customFormat="1" ht="21.75" customHeight="1">
      <c r="A6" s="83">
        <v>1</v>
      </c>
      <c r="B6" s="84" t="s">
        <v>5</v>
      </c>
      <c r="C6" s="49">
        <f>'SCRB-Stat-II'!D6+'SCRB-Stat-II'!D36+'SCRB-Stat-II'!D66+'SCRB-Stat-II'!D96+'SCRB-Stat-II'!D126+'SCRB-Stat-II'!D156+'SCRB-Stat-II'!D186+'SCRB-Stat-II'!D216+'SCRB-Stat-II'!D246+'SCRB-Stat-II'!D276+'SCRB-Stat-II'!D306+'SCRB-Stat-II'!D336+'SCRB-Stat-II'!D366+'SCRB-Stat-II'!D396+'SCRB-Stat-II'!D426+'SCRB-Stat-II'!D456+'SCRB-Stat-II'!D486+'SCRB-Stat-II'!D516+'SCRB-Stat-II'!D546+'SCRB-Stat-II'!D576</f>
        <v>0</v>
      </c>
      <c r="D6" s="49">
        <f>'SCRB-Stat-II'!E6+'SCRB-Stat-II'!E36+'SCRB-Stat-II'!E66+'SCRB-Stat-II'!E96+'SCRB-Stat-II'!E126+'SCRB-Stat-II'!E156+'SCRB-Stat-II'!E186+'SCRB-Stat-II'!E216+'SCRB-Stat-II'!E246+'SCRB-Stat-II'!E276+'SCRB-Stat-II'!E306+'SCRB-Stat-II'!E336+'SCRB-Stat-II'!E366+'SCRB-Stat-II'!E396+'SCRB-Stat-II'!E426+'SCRB-Stat-II'!E456+'SCRB-Stat-II'!E486+'SCRB-Stat-II'!E516+'SCRB-Stat-II'!E546+'SCRB-Stat-II'!E576</f>
        <v>0</v>
      </c>
      <c r="E6" s="49">
        <f>'SCRB-Stat-II'!F6+'SCRB-Stat-II'!F36+'SCRB-Stat-II'!F66+'SCRB-Stat-II'!F96+'SCRB-Stat-II'!F126+'SCRB-Stat-II'!F156+'SCRB-Stat-II'!F186+'SCRB-Stat-II'!F216+'SCRB-Stat-II'!F246+'SCRB-Stat-II'!F276+'SCRB-Stat-II'!F306+'SCRB-Stat-II'!F336+'SCRB-Stat-II'!F366+'SCRB-Stat-II'!F396+'SCRB-Stat-II'!F426+'SCRB-Stat-II'!F456+'SCRB-Stat-II'!F486+'SCRB-Stat-II'!F516+'SCRB-Stat-II'!F546+'SCRB-Stat-II'!F576</f>
        <v>0</v>
      </c>
      <c r="F6" s="49">
        <f>'SCRB-Stat-II'!G6+'SCRB-Stat-II'!G36+'SCRB-Stat-II'!G66+'SCRB-Stat-II'!G96+'SCRB-Stat-II'!G126+'SCRB-Stat-II'!G156+'SCRB-Stat-II'!G186+'SCRB-Stat-II'!G216+'SCRB-Stat-II'!G246+'SCRB-Stat-II'!G276+'SCRB-Stat-II'!G306+'SCRB-Stat-II'!G336+'SCRB-Stat-II'!G366+'SCRB-Stat-II'!G396+'SCRB-Stat-II'!G426+'SCRB-Stat-II'!G456+'SCRB-Stat-II'!G486+'SCRB-Stat-II'!G516+'SCRB-Stat-II'!G546+'SCRB-Stat-II'!G576</f>
        <v>0</v>
      </c>
      <c r="G6" s="49">
        <f>'SCRB-Stat-II'!H6+'SCRB-Stat-II'!H36+'SCRB-Stat-II'!H66+'SCRB-Stat-II'!H96+'SCRB-Stat-II'!H126+'SCRB-Stat-II'!H156+'SCRB-Stat-II'!H186+'SCRB-Stat-II'!H216+'SCRB-Stat-II'!H246+'SCRB-Stat-II'!H276+'SCRB-Stat-II'!H306+'SCRB-Stat-II'!H336+'SCRB-Stat-II'!H366+'SCRB-Stat-II'!H396+'SCRB-Stat-II'!H426+'SCRB-Stat-II'!H456+'SCRB-Stat-II'!H486+'SCRB-Stat-II'!H516+'SCRB-Stat-II'!H546+'SCRB-Stat-II'!H576</f>
        <v>0</v>
      </c>
      <c r="H6" s="49">
        <f>'SCRB-Stat-II'!I6+'SCRB-Stat-II'!I36+'SCRB-Stat-II'!I66+'SCRB-Stat-II'!I96+'SCRB-Stat-II'!I126+'SCRB-Stat-II'!I156+'SCRB-Stat-II'!I186+'SCRB-Stat-II'!I216+'SCRB-Stat-II'!I246+'SCRB-Stat-II'!I276+'SCRB-Stat-II'!I306+'SCRB-Stat-II'!I336+'SCRB-Stat-II'!I366+'SCRB-Stat-II'!I396+'SCRB-Stat-II'!I426+'SCRB-Stat-II'!I456+'SCRB-Stat-II'!I486+'SCRB-Stat-II'!I516+'SCRB-Stat-II'!I546+'SCRB-Stat-II'!I576</f>
        <v>0</v>
      </c>
      <c r="I6" s="49">
        <f>'SCRB-Stat-II'!J6+'SCRB-Stat-II'!J36+'SCRB-Stat-II'!J66+'SCRB-Stat-II'!J96+'SCRB-Stat-II'!J126+'SCRB-Stat-II'!J156+'SCRB-Stat-II'!J186+'SCRB-Stat-II'!J216+'SCRB-Stat-II'!J246+'SCRB-Stat-II'!J276+'SCRB-Stat-II'!J306+'SCRB-Stat-II'!J336+'SCRB-Stat-II'!J366+'SCRB-Stat-II'!J396+'SCRB-Stat-II'!J426+'SCRB-Stat-II'!J456+'SCRB-Stat-II'!J486+'SCRB-Stat-II'!J516+'SCRB-Stat-II'!J546+'SCRB-Stat-II'!J576</f>
        <v>0</v>
      </c>
      <c r="J6" s="49">
        <f>'SCRB-Stat-II'!K6+'SCRB-Stat-II'!K36+'SCRB-Stat-II'!K66+'SCRB-Stat-II'!K96+'SCRB-Stat-II'!K126+'SCRB-Stat-II'!K156+'SCRB-Stat-II'!K186+'SCRB-Stat-II'!K216+'SCRB-Stat-II'!K246+'SCRB-Stat-II'!K276+'SCRB-Stat-II'!K306+'SCRB-Stat-II'!K336+'SCRB-Stat-II'!K366+'SCRB-Stat-II'!K396+'SCRB-Stat-II'!K426+'SCRB-Stat-II'!K456+'SCRB-Stat-II'!K486+'SCRB-Stat-II'!K516+'SCRB-Stat-II'!K546+'SCRB-Stat-II'!K576</f>
        <v>0</v>
      </c>
      <c r="K6" s="49">
        <f>'SCRB-Stat-II'!L6+'SCRB-Stat-II'!L36+'SCRB-Stat-II'!L66+'SCRB-Stat-II'!L96+'SCRB-Stat-II'!L126+'SCRB-Stat-II'!L156+'SCRB-Stat-II'!L186+'SCRB-Stat-II'!L216+'SCRB-Stat-II'!L246+'SCRB-Stat-II'!L276+'SCRB-Stat-II'!L306+'SCRB-Stat-II'!L336+'SCRB-Stat-II'!L366+'SCRB-Stat-II'!L396+'SCRB-Stat-II'!L426+'SCRB-Stat-II'!L456+'SCRB-Stat-II'!L486+'SCRB-Stat-II'!L516+'SCRB-Stat-II'!L546+'SCRB-Stat-II'!L576</f>
        <v>0</v>
      </c>
      <c r="L6" s="49">
        <f>'SCRB-Stat-II'!M6+'SCRB-Stat-II'!M36+'SCRB-Stat-II'!M66+'SCRB-Stat-II'!M96+'SCRB-Stat-II'!M126+'SCRB-Stat-II'!M156+'SCRB-Stat-II'!M186+'SCRB-Stat-II'!M216+'SCRB-Stat-II'!M246+'SCRB-Stat-II'!M276+'SCRB-Stat-II'!M306+'SCRB-Stat-II'!M336+'SCRB-Stat-II'!M366+'SCRB-Stat-II'!M396+'SCRB-Stat-II'!M426+'SCRB-Stat-II'!M456+'SCRB-Stat-II'!M486+'SCRB-Stat-II'!M516+'SCRB-Stat-II'!M546+'SCRB-Stat-II'!M576</f>
        <v>0</v>
      </c>
      <c r="M6" s="338"/>
      <c r="N6" s="49">
        <f>'SCRB-Stat-II'!N6+'SCRB-Stat-II'!N36+'SCRB-Stat-II'!N66+'SCRB-Stat-II'!N96+'SCRB-Stat-II'!N126+'SCRB-Stat-II'!N156+'SCRB-Stat-II'!N186+'SCRB-Stat-II'!N216+'SCRB-Stat-II'!N246+'SCRB-Stat-II'!N276+'SCRB-Stat-II'!N306+'SCRB-Stat-II'!N336+'SCRB-Stat-II'!N366+'SCRB-Stat-II'!N396+'SCRB-Stat-II'!N426+'SCRB-Stat-II'!N456+'SCRB-Stat-II'!N486+'SCRB-Stat-II'!N516+'SCRB-Stat-II'!N546+'SCRB-Stat-II'!N576</f>
        <v>0</v>
      </c>
      <c r="O6" s="49">
        <f>'SCRB-Stat-II'!O6+'SCRB-Stat-II'!O36+'SCRB-Stat-II'!O66+'SCRB-Stat-II'!O96+'SCRB-Stat-II'!O126+'SCRB-Stat-II'!O156+'SCRB-Stat-II'!O186+'SCRB-Stat-II'!O216+'SCRB-Stat-II'!O246+'SCRB-Stat-II'!O276+'SCRB-Stat-II'!O306+'SCRB-Stat-II'!O336+'SCRB-Stat-II'!O366+'SCRB-Stat-II'!O396+'SCRB-Stat-II'!O426+'SCRB-Stat-II'!O456+'SCRB-Stat-II'!O486+'SCRB-Stat-II'!O516+'SCRB-Stat-II'!O546+'SCRB-Stat-II'!O576</f>
        <v>0</v>
      </c>
      <c r="P6" s="49">
        <f>'SCRB-Stat-II'!P6+'SCRB-Stat-II'!P36+'SCRB-Stat-II'!P66+'SCRB-Stat-II'!P96+'SCRB-Stat-II'!P126+'SCRB-Stat-II'!P156+'SCRB-Stat-II'!P186+'SCRB-Stat-II'!P216+'SCRB-Stat-II'!P246+'SCRB-Stat-II'!P276+'SCRB-Stat-II'!P306+'SCRB-Stat-II'!P336+'SCRB-Stat-II'!P366+'SCRB-Stat-II'!P396+'SCRB-Stat-II'!P426+'SCRB-Stat-II'!P456+'SCRB-Stat-II'!P486+'SCRB-Stat-II'!P516+'SCRB-Stat-II'!P546+'SCRB-Stat-II'!P576</f>
        <v>0</v>
      </c>
      <c r="Q6" s="49">
        <f>'SCRB-Stat-II'!Q6+'SCRB-Stat-II'!Q36+'SCRB-Stat-II'!Q66+'SCRB-Stat-II'!Q96+'SCRB-Stat-II'!Q126+'SCRB-Stat-II'!Q156+'SCRB-Stat-II'!Q186+'SCRB-Stat-II'!Q216+'SCRB-Stat-II'!Q246+'SCRB-Stat-II'!Q276+'SCRB-Stat-II'!Q306+'SCRB-Stat-II'!Q336+'SCRB-Stat-II'!Q366+'SCRB-Stat-II'!Q396+'SCRB-Stat-II'!Q426+'SCRB-Stat-II'!Q456+'SCRB-Stat-II'!Q486+'SCRB-Stat-II'!Q516+'SCRB-Stat-II'!Q546+'SCRB-Stat-II'!Q576</f>
        <v>0</v>
      </c>
      <c r="R6" s="49">
        <f>'SCRB-Stat-II'!R6+'SCRB-Stat-II'!R36+'SCRB-Stat-II'!R66+'SCRB-Stat-II'!R96+'SCRB-Stat-II'!R126+'SCRB-Stat-II'!R156+'SCRB-Stat-II'!R186+'SCRB-Stat-II'!R216+'SCRB-Stat-II'!R246+'SCRB-Stat-II'!R276+'SCRB-Stat-II'!R306+'SCRB-Stat-II'!R336+'SCRB-Stat-II'!R366+'SCRB-Stat-II'!R396+'SCRB-Stat-II'!R426+'SCRB-Stat-II'!R456+'SCRB-Stat-II'!R486+'SCRB-Stat-II'!R516+'SCRB-Stat-II'!R546+'SCRB-Stat-II'!R576</f>
        <v>0</v>
      </c>
      <c r="S6" s="49">
        <f>'SCRB-Stat-II'!S6+'SCRB-Stat-II'!S36+'SCRB-Stat-II'!S66+'SCRB-Stat-II'!S96+'SCRB-Stat-II'!S126+'SCRB-Stat-II'!S156+'SCRB-Stat-II'!S186+'SCRB-Stat-II'!S216+'SCRB-Stat-II'!S246+'SCRB-Stat-II'!S276+'SCRB-Stat-II'!S306+'SCRB-Stat-II'!S336+'SCRB-Stat-II'!S366+'SCRB-Stat-II'!S396+'SCRB-Stat-II'!S426+'SCRB-Stat-II'!S456+'SCRB-Stat-II'!S486+'SCRB-Stat-II'!S516+'SCRB-Stat-II'!S546+'SCRB-Stat-II'!S576</f>
        <v>0</v>
      </c>
      <c r="T6" s="49">
        <f>'SCRB-Stat-II'!T6+'SCRB-Stat-II'!T36+'SCRB-Stat-II'!T66+'SCRB-Stat-II'!T96+'SCRB-Stat-II'!T126+'SCRB-Stat-II'!T156+'SCRB-Stat-II'!T186+'SCRB-Stat-II'!T216+'SCRB-Stat-II'!T246+'SCRB-Stat-II'!T276+'SCRB-Stat-II'!T306+'SCRB-Stat-II'!T336+'SCRB-Stat-II'!T366+'SCRB-Stat-II'!T396+'SCRB-Stat-II'!T426+'SCRB-Stat-II'!T456+'SCRB-Stat-II'!T486+'SCRB-Stat-II'!T516+'SCRB-Stat-II'!T546+'SCRB-Stat-II'!T576</f>
        <v>0</v>
      </c>
      <c r="U6" s="49">
        <f>'SCRB-Stat-II'!U6+'SCRB-Stat-II'!U36+'SCRB-Stat-II'!U66+'SCRB-Stat-II'!U96+'SCRB-Stat-II'!U126+'SCRB-Stat-II'!U156+'SCRB-Stat-II'!U186+'SCRB-Stat-II'!U216+'SCRB-Stat-II'!U246+'SCRB-Stat-II'!U276+'SCRB-Stat-II'!U306+'SCRB-Stat-II'!U336+'SCRB-Stat-II'!U366+'SCRB-Stat-II'!U396+'SCRB-Stat-II'!U426+'SCRB-Stat-II'!U456+'SCRB-Stat-II'!U486+'SCRB-Stat-II'!U516+'SCRB-Stat-II'!U546+'SCRB-Stat-II'!U576</f>
        <v>0</v>
      </c>
      <c r="V6" s="49">
        <f>'SCRB-Stat-II'!V6+'SCRB-Stat-II'!V36+'SCRB-Stat-II'!V66+'SCRB-Stat-II'!V96+'SCRB-Stat-II'!V126+'SCRB-Stat-II'!V156+'SCRB-Stat-II'!V186+'SCRB-Stat-II'!V216+'SCRB-Stat-II'!V246+'SCRB-Stat-II'!V276+'SCRB-Stat-II'!V306+'SCRB-Stat-II'!V336+'SCRB-Stat-II'!V366+'SCRB-Stat-II'!V396+'SCRB-Stat-II'!V426+'SCRB-Stat-II'!V456+'SCRB-Stat-II'!V486+'SCRB-Stat-II'!V516+'SCRB-Stat-II'!V546+'SCRB-Stat-II'!V576</f>
        <v>0</v>
      </c>
      <c r="W6" s="49">
        <f>'SCRB-Stat-II'!W6+'SCRB-Stat-II'!W36+'SCRB-Stat-II'!W66+'SCRB-Stat-II'!W96+'SCRB-Stat-II'!W126+'SCRB-Stat-II'!W156+'SCRB-Stat-II'!W186+'SCRB-Stat-II'!W216+'SCRB-Stat-II'!W246+'SCRB-Stat-II'!W276+'SCRB-Stat-II'!W306+'SCRB-Stat-II'!W336+'SCRB-Stat-II'!W366+'SCRB-Stat-II'!W396+'SCRB-Stat-II'!W426+'SCRB-Stat-II'!W456+'SCRB-Stat-II'!W486+'SCRB-Stat-II'!W516+'SCRB-Stat-II'!W546+'SCRB-Stat-II'!W576</f>
        <v>0</v>
      </c>
      <c r="X6" s="338"/>
      <c r="Y6" s="49">
        <f>'SCRB-Stat-II'!X6+'SCRB-Stat-II'!X36+'SCRB-Stat-II'!X66+'SCRB-Stat-II'!X96+'SCRB-Stat-II'!X126+'SCRB-Stat-II'!X156+'SCRB-Stat-II'!X186+'SCRB-Stat-II'!X216+'SCRB-Stat-II'!X246+'SCRB-Stat-II'!X276+'SCRB-Stat-II'!X306+'SCRB-Stat-II'!X336+'SCRB-Stat-II'!X366+'SCRB-Stat-II'!X396+'SCRB-Stat-II'!X426+'SCRB-Stat-II'!X456+'SCRB-Stat-II'!X486+'SCRB-Stat-II'!X516+'SCRB-Stat-II'!X546+'SCRB-Stat-II'!X576</f>
        <v>0</v>
      </c>
      <c r="Z6" s="49">
        <f>'SCRB-Stat-II'!Y6+'SCRB-Stat-II'!Y36+'SCRB-Stat-II'!Y66+'SCRB-Stat-II'!Y96+'SCRB-Stat-II'!Y126+'SCRB-Stat-II'!Y156+'SCRB-Stat-II'!Y186+'SCRB-Stat-II'!Y216+'SCRB-Stat-II'!Y246+'SCRB-Stat-II'!Y276+'SCRB-Stat-II'!Y306+'SCRB-Stat-II'!Y336+'SCRB-Stat-II'!Y366+'SCRB-Stat-II'!Y396+'SCRB-Stat-II'!Y426+'SCRB-Stat-II'!Y456+'SCRB-Stat-II'!Y486+'SCRB-Stat-II'!Y516+'SCRB-Stat-II'!Y546+'SCRB-Stat-II'!Y576</f>
        <v>0</v>
      </c>
      <c r="AA6" s="49">
        <f>'SCRB-Stat-II'!Z6+'SCRB-Stat-II'!Z36+'SCRB-Stat-II'!Z66+'SCRB-Stat-II'!Z96+'SCRB-Stat-II'!Z126+'SCRB-Stat-II'!Z156+'SCRB-Stat-II'!Z186+'SCRB-Stat-II'!Z216+'SCRB-Stat-II'!Z246+'SCRB-Stat-II'!Z276+'SCRB-Stat-II'!Z306+'SCRB-Stat-II'!Z336+'SCRB-Stat-II'!Z366+'SCRB-Stat-II'!Z396+'SCRB-Stat-II'!Z426+'SCRB-Stat-II'!Z456+'SCRB-Stat-II'!Z486+'SCRB-Stat-II'!Z516+'SCRB-Stat-II'!Z546+'SCRB-Stat-II'!Z576</f>
        <v>0</v>
      </c>
      <c r="AB6" s="49">
        <f>'SCRB-Stat-II'!AA6+'SCRB-Stat-II'!AA36+'SCRB-Stat-II'!AA66+'SCRB-Stat-II'!AA96+'SCRB-Stat-II'!AA126+'SCRB-Stat-II'!AA156+'SCRB-Stat-II'!AA186+'SCRB-Stat-II'!AA216+'SCRB-Stat-II'!AA246+'SCRB-Stat-II'!AA276+'SCRB-Stat-II'!AA306+'SCRB-Stat-II'!AA336+'SCRB-Stat-II'!AA366+'SCRB-Stat-II'!AA396+'SCRB-Stat-II'!AA426+'SCRB-Stat-II'!AA456+'SCRB-Stat-II'!AA486+'SCRB-Stat-II'!AA516+'SCRB-Stat-II'!AA546+'SCRB-Stat-II'!AA576</f>
        <v>0</v>
      </c>
      <c r="AC6" s="49">
        <f>'SCRB-Stat-II'!AB6+'SCRB-Stat-II'!AB36+'SCRB-Stat-II'!AB66+'SCRB-Stat-II'!AB96+'SCRB-Stat-II'!AB126+'SCRB-Stat-II'!AB156+'SCRB-Stat-II'!AB186+'SCRB-Stat-II'!AB216+'SCRB-Stat-II'!AB246+'SCRB-Stat-II'!AB276+'SCRB-Stat-II'!AB306+'SCRB-Stat-II'!AB336+'SCRB-Stat-II'!AB366+'SCRB-Stat-II'!AB396+'SCRB-Stat-II'!AB426+'SCRB-Stat-II'!AB456+'SCRB-Stat-II'!AB486+'SCRB-Stat-II'!AB516+'SCRB-Stat-II'!AB546+'SCRB-Stat-II'!AB576</f>
        <v>0</v>
      </c>
      <c r="AD6" s="49">
        <f>'SCRB-Stat-II'!AC6+'SCRB-Stat-II'!AC36+'SCRB-Stat-II'!AC66+'SCRB-Stat-II'!AC96+'SCRB-Stat-II'!AC126+'SCRB-Stat-II'!AC156+'SCRB-Stat-II'!AC186+'SCRB-Stat-II'!AC216+'SCRB-Stat-II'!AC246+'SCRB-Stat-II'!AC276+'SCRB-Stat-II'!AC306+'SCRB-Stat-II'!AC336+'SCRB-Stat-II'!AC366+'SCRB-Stat-II'!AC396+'SCRB-Stat-II'!AC426+'SCRB-Stat-II'!AC456+'SCRB-Stat-II'!AC486+'SCRB-Stat-II'!AC516+'SCRB-Stat-II'!AC546+'SCRB-Stat-II'!AC576</f>
        <v>0</v>
      </c>
      <c r="AE6" s="49">
        <f>'SCRB-Stat-II'!AD6+'SCRB-Stat-II'!AD36+'SCRB-Stat-II'!AD66+'SCRB-Stat-II'!AD96+'SCRB-Stat-II'!AD126+'SCRB-Stat-II'!AD156+'SCRB-Stat-II'!AD186+'SCRB-Stat-II'!AD216+'SCRB-Stat-II'!AD246+'SCRB-Stat-II'!AD276+'SCRB-Stat-II'!AD306+'SCRB-Stat-II'!AD336+'SCRB-Stat-II'!AD366+'SCRB-Stat-II'!AD396+'SCRB-Stat-II'!AD426+'SCRB-Stat-II'!AD456+'SCRB-Stat-II'!AD486+'SCRB-Stat-II'!AD516+'SCRB-Stat-II'!AD546+'SCRB-Stat-II'!AD576</f>
        <v>0</v>
      </c>
      <c r="AF6" s="49">
        <f>'SCRB-Stat-II'!AE6+'SCRB-Stat-II'!AE36+'SCRB-Stat-II'!AE66+'SCRB-Stat-II'!AE96+'SCRB-Stat-II'!AE126+'SCRB-Stat-II'!AE156+'SCRB-Stat-II'!AE186+'SCRB-Stat-II'!AE216+'SCRB-Stat-II'!AE246+'SCRB-Stat-II'!AE276+'SCRB-Stat-II'!AE306+'SCRB-Stat-II'!AE336+'SCRB-Stat-II'!AE366+'SCRB-Stat-II'!AE396+'SCRB-Stat-II'!AE426+'SCRB-Stat-II'!AE456+'SCRB-Stat-II'!AE486+'SCRB-Stat-II'!AE516+'SCRB-Stat-II'!AE546+'SCRB-Stat-II'!AE576</f>
        <v>0</v>
      </c>
      <c r="AG6" s="49">
        <f>'SCRB-Stat-II'!AF6+'SCRB-Stat-II'!AF36+'SCRB-Stat-II'!AF66+'SCRB-Stat-II'!AF96+'SCRB-Stat-II'!AF126+'SCRB-Stat-II'!AF156+'SCRB-Stat-II'!AF186+'SCRB-Stat-II'!AF216+'SCRB-Stat-II'!AF246+'SCRB-Stat-II'!AF276+'SCRB-Stat-II'!AF306+'SCRB-Stat-II'!AF336+'SCRB-Stat-II'!AF366+'SCRB-Stat-II'!AF396+'SCRB-Stat-II'!AF426+'SCRB-Stat-II'!AF456+'SCRB-Stat-II'!AF486+'SCRB-Stat-II'!AF516+'SCRB-Stat-II'!AF546+'SCRB-Stat-II'!AF576</f>
        <v>0</v>
      </c>
      <c r="AH6" s="49">
        <f>'SCRB-Stat-II'!AG6+'SCRB-Stat-II'!AG36+'SCRB-Stat-II'!AG66+'SCRB-Stat-II'!AG96+'SCRB-Stat-II'!AG126+'SCRB-Stat-II'!AG156+'SCRB-Stat-II'!AG186+'SCRB-Stat-II'!AG216+'SCRB-Stat-II'!AG246+'SCRB-Stat-II'!AG276+'SCRB-Stat-II'!AG306+'SCRB-Stat-II'!AG336+'SCRB-Stat-II'!AG366+'SCRB-Stat-II'!AG396+'SCRB-Stat-II'!AG426+'SCRB-Stat-II'!AG456+'SCRB-Stat-II'!AG486+'SCRB-Stat-II'!AG516+'SCRB-Stat-II'!AG546+'SCRB-Stat-II'!AG576</f>
        <v>0</v>
      </c>
    </row>
    <row r="7" spans="1:34" s="95" customFormat="1" ht="21.75" customHeight="1">
      <c r="A7" s="83">
        <v>2</v>
      </c>
      <c r="B7" s="84" t="s">
        <v>6</v>
      </c>
      <c r="C7" s="49">
        <f>'SCRB-Stat-II'!D7+'SCRB-Stat-II'!D37+'SCRB-Stat-II'!D67+'SCRB-Stat-II'!D97+'SCRB-Stat-II'!D127+'SCRB-Stat-II'!D157+'SCRB-Stat-II'!D187+'SCRB-Stat-II'!D217+'SCRB-Stat-II'!D247+'SCRB-Stat-II'!D277+'SCRB-Stat-II'!D307+'SCRB-Stat-II'!D337+'SCRB-Stat-II'!D367+'SCRB-Stat-II'!D397+'SCRB-Stat-II'!D427+'SCRB-Stat-II'!D457+'SCRB-Stat-II'!D487+'SCRB-Stat-II'!D517+'SCRB-Stat-II'!D547+'SCRB-Stat-II'!D577</f>
        <v>0</v>
      </c>
      <c r="D7" s="49">
        <f>'SCRB-Stat-II'!E7+'SCRB-Stat-II'!E37+'SCRB-Stat-II'!E67+'SCRB-Stat-II'!E97+'SCRB-Stat-II'!E127+'SCRB-Stat-II'!E157+'SCRB-Stat-II'!E187+'SCRB-Stat-II'!E217+'SCRB-Stat-II'!E247+'SCRB-Stat-II'!E277+'SCRB-Stat-II'!E307+'SCRB-Stat-II'!E337+'SCRB-Stat-II'!E367+'SCRB-Stat-II'!E397+'SCRB-Stat-II'!E427+'SCRB-Stat-II'!E457+'SCRB-Stat-II'!E487+'SCRB-Stat-II'!E517+'SCRB-Stat-II'!E547+'SCRB-Stat-II'!E577</f>
        <v>0</v>
      </c>
      <c r="E7" s="49">
        <f>'SCRB-Stat-II'!F7+'SCRB-Stat-II'!F37+'SCRB-Stat-II'!F67+'SCRB-Stat-II'!F97+'SCRB-Stat-II'!F127+'SCRB-Stat-II'!F157+'SCRB-Stat-II'!F187+'SCRB-Stat-II'!F217+'SCRB-Stat-II'!F247+'SCRB-Stat-II'!F277+'SCRB-Stat-II'!F307+'SCRB-Stat-II'!F337+'SCRB-Stat-II'!F367+'SCRB-Stat-II'!F397+'SCRB-Stat-II'!F427+'SCRB-Stat-II'!F457+'SCRB-Stat-II'!F487+'SCRB-Stat-II'!F517+'SCRB-Stat-II'!F547+'SCRB-Stat-II'!F577</f>
        <v>0</v>
      </c>
      <c r="F7" s="49">
        <f>'SCRB-Stat-II'!G7+'SCRB-Stat-II'!G37+'SCRB-Stat-II'!G67+'SCRB-Stat-II'!G97+'SCRB-Stat-II'!G127+'SCRB-Stat-II'!G157+'SCRB-Stat-II'!G187+'SCRB-Stat-II'!G217+'SCRB-Stat-II'!G247+'SCRB-Stat-II'!G277+'SCRB-Stat-II'!G307+'SCRB-Stat-II'!G337+'SCRB-Stat-II'!G367+'SCRB-Stat-II'!G397+'SCRB-Stat-II'!G427+'SCRB-Stat-II'!G457+'SCRB-Stat-II'!G487+'SCRB-Stat-II'!G517+'SCRB-Stat-II'!G547+'SCRB-Stat-II'!G577</f>
        <v>0</v>
      </c>
      <c r="G7" s="49">
        <f>'SCRB-Stat-II'!H7+'SCRB-Stat-II'!H37+'SCRB-Stat-II'!H67+'SCRB-Stat-II'!H97+'SCRB-Stat-II'!H127+'SCRB-Stat-II'!H157+'SCRB-Stat-II'!H187+'SCRB-Stat-II'!H217+'SCRB-Stat-II'!H247+'SCRB-Stat-II'!H277+'SCRB-Stat-II'!H307+'SCRB-Stat-II'!H337+'SCRB-Stat-II'!H367+'SCRB-Stat-II'!H397+'SCRB-Stat-II'!H427+'SCRB-Stat-II'!H457+'SCRB-Stat-II'!H487+'SCRB-Stat-II'!H517+'SCRB-Stat-II'!H547+'SCRB-Stat-II'!H577</f>
        <v>0</v>
      </c>
      <c r="H7" s="49">
        <f>'SCRB-Stat-II'!I7+'SCRB-Stat-II'!I37+'SCRB-Stat-II'!I67+'SCRB-Stat-II'!I97+'SCRB-Stat-II'!I127+'SCRB-Stat-II'!I157+'SCRB-Stat-II'!I187+'SCRB-Stat-II'!I217+'SCRB-Stat-II'!I247+'SCRB-Stat-II'!I277+'SCRB-Stat-II'!I307+'SCRB-Stat-II'!I337+'SCRB-Stat-II'!I367+'SCRB-Stat-II'!I397+'SCRB-Stat-II'!I427+'SCRB-Stat-II'!I457+'SCRB-Stat-II'!I487+'SCRB-Stat-II'!I517+'SCRB-Stat-II'!I547+'SCRB-Stat-II'!I577</f>
        <v>0</v>
      </c>
      <c r="I7" s="49">
        <f>'SCRB-Stat-II'!J7+'SCRB-Stat-II'!J37+'SCRB-Stat-II'!J67+'SCRB-Stat-II'!J97+'SCRB-Stat-II'!J127+'SCRB-Stat-II'!J157+'SCRB-Stat-II'!J187+'SCRB-Stat-II'!J217+'SCRB-Stat-II'!J247+'SCRB-Stat-II'!J277+'SCRB-Stat-II'!J307+'SCRB-Stat-II'!J337+'SCRB-Stat-II'!J367+'SCRB-Stat-II'!J397+'SCRB-Stat-II'!J427+'SCRB-Stat-II'!J457+'SCRB-Stat-II'!J487+'SCRB-Stat-II'!J517+'SCRB-Stat-II'!J547+'SCRB-Stat-II'!J577</f>
        <v>0</v>
      </c>
      <c r="J7" s="49">
        <f>'SCRB-Stat-II'!K7+'SCRB-Stat-II'!K37+'SCRB-Stat-II'!K67+'SCRB-Stat-II'!K97+'SCRB-Stat-II'!K127+'SCRB-Stat-II'!K157+'SCRB-Stat-II'!K187+'SCRB-Stat-II'!K217+'SCRB-Stat-II'!K247+'SCRB-Stat-II'!K277+'SCRB-Stat-II'!K307+'SCRB-Stat-II'!K337+'SCRB-Stat-II'!K367+'SCRB-Stat-II'!K397+'SCRB-Stat-II'!K427+'SCRB-Stat-II'!K457+'SCRB-Stat-II'!K487+'SCRB-Stat-II'!K517+'SCRB-Stat-II'!K547+'SCRB-Stat-II'!K577</f>
        <v>0</v>
      </c>
      <c r="K7" s="49">
        <f>'SCRB-Stat-II'!L7+'SCRB-Stat-II'!L37+'SCRB-Stat-II'!L67+'SCRB-Stat-II'!L97+'SCRB-Stat-II'!L127+'SCRB-Stat-II'!L157+'SCRB-Stat-II'!L187+'SCRB-Stat-II'!L217+'SCRB-Stat-II'!L247+'SCRB-Stat-II'!L277+'SCRB-Stat-II'!L307+'SCRB-Stat-II'!L337+'SCRB-Stat-II'!L367+'SCRB-Stat-II'!L397+'SCRB-Stat-II'!L427+'SCRB-Stat-II'!L457+'SCRB-Stat-II'!L487+'SCRB-Stat-II'!L517+'SCRB-Stat-II'!L547+'SCRB-Stat-II'!L577</f>
        <v>0</v>
      </c>
      <c r="L7" s="49">
        <f>'SCRB-Stat-II'!M7+'SCRB-Stat-II'!M37+'SCRB-Stat-II'!M67+'SCRB-Stat-II'!M97+'SCRB-Stat-II'!M127+'SCRB-Stat-II'!M157+'SCRB-Stat-II'!M187+'SCRB-Stat-II'!M217+'SCRB-Stat-II'!M247+'SCRB-Stat-II'!M277+'SCRB-Stat-II'!M307+'SCRB-Stat-II'!M337+'SCRB-Stat-II'!M367+'SCRB-Stat-II'!M397+'SCRB-Stat-II'!M427+'SCRB-Stat-II'!M457+'SCRB-Stat-II'!M487+'SCRB-Stat-II'!M517+'SCRB-Stat-II'!M547+'SCRB-Stat-II'!M577</f>
        <v>0</v>
      </c>
      <c r="M7" s="339"/>
      <c r="N7" s="49">
        <f>'SCRB-Stat-II'!N7+'SCRB-Stat-II'!N37+'SCRB-Stat-II'!N67+'SCRB-Stat-II'!N97+'SCRB-Stat-II'!N127+'SCRB-Stat-II'!N157+'SCRB-Stat-II'!N187+'SCRB-Stat-II'!N217+'SCRB-Stat-II'!N247+'SCRB-Stat-II'!N277+'SCRB-Stat-II'!N307+'SCRB-Stat-II'!N337+'SCRB-Stat-II'!N367+'SCRB-Stat-II'!N397+'SCRB-Stat-II'!N427+'SCRB-Stat-II'!N457+'SCRB-Stat-II'!N487+'SCRB-Stat-II'!N517+'SCRB-Stat-II'!N547+'SCRB-Stat-II'!N577</f>
        <v>0</v>
      </c>
      <c r="O7" s="49">
        <f>'SCRB-Stat-II'!O7+'SCRB-Stat-II'!O37+'SCRB-Stat-II'!O67+'SCRB-Stat-II'!O97+'SCRB-Stat-II'!O127+'SCRB-Stat-II'!O157+'SCRB-Stat-II'!O187+'SCRB-Stat-II'!O217+'SCRB-Stat-II'!O247+'SCRB-Stat-II'!O277+'SCRB-Stat-II'!O307+'SCRB-Stat-II'!O337+'SCRB-Stat-II'!O367+'SCRB-Stat-II'!O397+'SCRB-Stat-II'!O427+'SCRB-Stat-II'!O457+'SCRB-Stat-II'!O487+'SCRB-Stat-II'!O517+'SCRB-Stat-II'!O547+'SCRB-Stat-II'!O577</f>
        <v>0</v>
      </c>
      <c r="P7" s="49">
        <f>'SCRB-Stat-II'!P7+'SCRB-Stat-II'!P37+'SCRB-Stat-II'!P67+'SCRB-Stat-II'!P97+'SCRB-Stat-II'!P127+'SCRB-Stat-II'!P157+'SCRB-Stat-II'!P187+'SCRB-Stat-II'!P217+'SCRB-Stat-II'!P247+'SCRB-Stat-II'!P277+'SCRB-Stat-II'!P307+'SCRB-Stat-II'!P337+'SCRB-Stat-II'!P367+'SCRB-Stat-II'!P397+'SCRB-Stat-II'!P427+'SCRB-Stat-II'!P457+'SCRB-Stat-II'!P487+'SCRB-Stat-II'!P517+'SCRB-Stat-II'!P547+'SCRB-Stat-II'!P577</f>
        <v>0</v>
      </c>
      <c r="Q7" s="49">
        <f>'SCRB-Stat-II'!Q7+'SCRB-Stat-II'!Q37+'SCRB-Stat-II'!Q67+'SCRB-Stat-II'!Q97+'SCRB-Stat-II'!Q127+'SCRB-Stat-II'!Q157+'SCRB-Stat-II'!Q187+'SCRB-Stat-II'!Q217+'SCRB-Stat-II'!Q247+'SCRB-Stat-II'!Q277+'SCRB-Stat-II'!Q307+'SCRB-Stat-II'!Q337+'SCRB-Stat-II'!Q367+'SCRB-Stat-II'!Q397+'SCRB-Stat-II'!Q427+'SCRB-Stat-II'!Q457+'SCRB-Stat-II'!Q487+'SCRB-Stat-II'!Q517+'SCRB-Stat-II'!Q547+'SCRB-Stat-II'!Q577</f>
        <v>0</v>
      </c>
      <c r="R7" s="49">
        <f>'SCRB-Stat-II'!R7+'SCRB-Stat-II'!R37+'SCRB-Stat-II'!R67+'SCRB-Stat-II'!R97+'SCRB-Stat-II'!R127+'SCRB-Stat-II'!R157+'SCRB-Stat-II'!R187+'SCRB-Stat-II'!R217+'SCRB-Stat-II'!R247+'SCRB-Stat-II'!R277+'SCRB-Stat-II'!R307+'SCRB-Stat-II'!R337+'SCRB-Stat-II'!R367+'SCRB-Stat-II'!R397+'SCRB-Stat-II'!R427+'SCRB-Stat-II'!R457+'SCRB-Stat-II'!R487+'SCRB-Stat-II'!R517+'SCRB-Stat-II'!R547+'SCRB-Stat-II'!R577</f>
        <v>0</v>
      </c>
      <c r="S7" s="49">
        <f>'SCRB-Stat-II'!S7+'SCRB-Stat-II'!S37+'SCRB-Stat-II'!S67+'SCRB-Stat-II'!S97+'SCRB-Stat-II'!S127+'SCRB-Stat-II'!S157+'SCRB-Stat-II'!S187+'SCRB-Stat-II'!S217+'SCRB-Stat-II'!S247+'SCRB-Stat-II'!S277+'SCRB-Stat-II'!S307+'SCRB-Stat-II'!S337+'SCRB-Stat-II'!S367+'SCRB-Stat-II'!S397+'SCRB-Stat-II'!S427+'SCRB-Stat-II'!S457+'SCRB-Stat-II'!S487+'SCRB-Stat-II'!S517+'SCRB-Stat-II'!S547+'SCRB-Stat-II'!S577</f>
        <v>0</v>
      </c>
      <c r="T7" s="49">
        <f>'SCRB-Stat-II'!T7+'SCRB-Stat-II'!T37+'SCRB-Stat-II'!T67+'SCRB-Stat-II'!T97+'SCRB-Stat-II'!T127+'SCRB-Stat-II'!T157+'SCRB-Stat-II'!T187+'SCRB-Stat-II'!T217+'SCRB-Stat-II'!T247+'SCRB-Stat-II'!T277+'SCRB-Stat-II'!T307+'SCRB-Stat-II'!T337+'SCRB-Stat-II'!T367+'SCRB-Stat-II'!T397+'SCRB-Stat-II'!T427+'SCRB-Stat-II'!T457+'SCRB-Stat-II'!T487+'SCRB-Stat-II'!T517+'SCRB-Stat-II'!T547+'SCRB-Stat-II'!T577</f>
        <v>0</v>
      </c>
      <c r="U7" s="49">
        <f>'SCRB-Stat-II'!U7+'SCRB-Stat-II'!U37+'SCRB-Stat-II'!U67+'SCRB-Stat-II'!U97+'SCRB-Stat-II'!U127+'SCRB-Stat-II'!U157+'SCRB-Stat-II'!U187+'SCRB-Stat-II'!U217+'SCRB-Stat-II'!U247+'SCRB-Stat-II'!U277+'SCRB-Stat-II'!U307+'SCRB-Stat-II'!U337+'SCRB-Stat-II'!U367+'SCRB-Stat-II'!U397+'SCRB-Stat-II'!U427+'SCRB-Stat-II'!U457+'SCRB-Stat-II'!U487+'SCRB-Stat-II'!U517+'SCRB-Stat-II'!U547+'SCRB-Stat-II'!U577</f>
        <v>0</v>
      </c>
      <c r="V7" s="49">
        <f>'SCRB-Stat-II'!V7+'SCRB-Stat-II'!V37+'SCRB-Stat-II'!V67+'SCRB-Stat-II'!V97+'SCRB-Stat-II'!V127+'SCRB-Stat-II'!V157+'SCRB-Stat-II'!V187+'SCRB-Stat-II'!V217+'SCRB-Stat-II'!V247+'SCRB-Stat-II'!V277+'SCRB-Stat-II'!V307+'SCRB-Stat-II'!V337+'SCRB-Stat-II'!V367+'SCRB-Stat-II'!V397+'SCRB-Stat-II'!V427+'SCRB-Stat-II'!V457+'SCRB-Stat-II'!V487+'SCRB-Stat-II'!V517+'SCRB-Stat-II'!V547+'SCRB-Stat-II'!V577</f>
        <v>0</v>
      </c>
      <c r="W7" s="49">
        <f>'SCRB-Stat-II'!W7+'SCRB-Stat-II'!W37+'SCRB-Stat-II'!W67+'SCRB-Stat-II'!W97+'SCRB-Stat-II'!W127+'SCRB-Stat-II'!W157+'SCRB-Stat-II'!W187+'SCRB-Stat-II'!W217+'SCRB-Stat-II'!W247+'SCRB-Stat-II'!W277+'SCRB-Stat-II'!W307+'SCRB-Stat-II'!W337+'SCRB-Stat-II'!W367+'SCRB-Stat-II'!W397+'SCRB-Stat-II'!W427+'SCRB-Stat-II'!W457+'SCRB-Stat-II'!W487+'SCRB-Stat-II'!W517+'SCRB-Stat-II'!W547+'SCRB-Stat-II'!W577</f>
        <v>0</v>
      </c>
      <c r="X7" s="339"/>
      <c r="Y7" s="49">
        <f>'SCRB-Stat-II'!X7+'SCRB-Stat-II'!X37+'SCRB-Stat-II'!X67+'SCRB-Stat-II'!X97+'SCRB-Stat-II'!X127+'SCRB-Stat-II'!X157+'SCRB-Stat-II'!X187+'SCRB-Stat-II'!X217+'SCRB-Stat-II'!X247+'SCRB-Stat-II'!X277+'SCRB-Stat-II'!X307+'SCRB-Stat-II'!X337+'SCRB-Stat-II'!X367+'SCRB-Stat-II'!X397+'SCRB-Stat-II'!X427+'SCRB-Stat-II'!X457+'SCRB-Stat-II'!X487+'SCRB-Stat-II'!X517+'SCRB-Stat-II'!X547+'SCRB-Stat-II'!X577</f>
        <v>0</v>
      </c>
      <c r="Z7" s="49">
        <f>'SCRB-Stat-II'!Y7+'SCRB-Stat-II'!Y37+'SCRB-Stat-II'!Y67+'SCRB-Stat-II'!Y97+'SCRB-Stat-II'!Y127+'SCRB-Stat-II'!Y157+'SCRB-Stat-II'!Y187+'SCRB-Stat-II'!Y217+'SCRB-Stat-II'!Y247+'SCRB-Stat-II'!Y277+'SCRB-Stat-II'!Y307+'SCRB-Stat-II'!Y337+'SCRB-Stat-II'!Y367+'SCRB-Stat-II'!Y397+'SCRB-Stat-II'!Y427+'SCRB-Stat-II'!Y457+'SCRB-Stat-II'!Y487+'SCRB-Stat-II'!Y517+'SCRB-Stat-II'!Y547+'SCRB-Stat-II'!Y577</f>
        <v>0</v>
      </c>
      <c r="AA7" s="49">
        <f>'SCRB-Stat-II'!Z7+'SCRB-Stat-II'!Z37+'SCRB-Stat-II'!Z67+'SCRB-Stat-II'!Z97+'SCRB-Stat-II'!Z127+'SCRB-Stat-II'!Z157+'SCRB-Stat-II'!Z187+'SCRB-Stat-II'!Z217+'SCRB-Stat-II'!Z247+'SCRB-Stat-II'!Z277+'SCRB-Stat-II'!Z307+'SCRB-Stat-II'!Z337+'SCRB-Stat-II'!Z367+'SCRB-Stat-II'!Z397+'SCRB-Stat-II'!Z427+'SCRB-Stat-II'!Z457+'SCRB-Stat-II'!Z487+'SCRB-Stat-II'!Z517+'SCRB-Stat-II'!Z547+'SCRB-Stat-II'!Z577</f>
        <v>0</v>
      </c>
      <c r="AB7" s="49">
        <f>'SCRB-Stat-II'!AA7+'SCRB-Stat-II'!AA37+'SCRB-Stat-II'!AA67+'SCRB-Stat-II'!AA97+'SCRB-Stat-II'!AA127+'SCRB-Stat-II'!AA157+'SCRB-Stat-II'!AA187+'SCRB-Stat-II'!AA217+'SCRB-Stat-II'!AA247+'SCRB-Stat-II'!AA277+'SCRB-Stat-II'!AA307+'SCRB-Stat-II'!AA337+'SCRB-Stat-II'!AA367+'SCRB-Stat-II'!AA397+'SCRB-Stat-II'!AA427+'SCRB-Stat-II'!AA457+'SCRB-Stat-II'!AA487+'SCRB-Stat-II'!AA517+'SCRB-Stat-II'!AA547+'SCRB-Stat-II'!AA577</f>
        <v>0</v>
      </c>
      <c r="AC7" s="49">
        <f>'SCRB-Stat-II'!AB7+'SCRB-Stat-II'!AB37+'SCRB-Stat-II'!AB67+'SCRB-Stat-II'!AB97+'SCRB-Stat-II'!AB127+'SCRB-Stat-II'!AB157+'SCRB-Stat-II'!AB187+'SCRB-Stat-II'!AB217+'SCRB-Stat-II'!AB247+'SCRB-Stat-II'!AB277+'SCRB-Stat-II'!AB307+'SCRB-Stat-II'!AB337+'SCRB-Stat-II'!AB367+'SCRB-Stat-II'!AB397+'SCRB-Stat-II'!AB427+'SCRB-Stat-II'!AB457+'SCRB-Stat-II'!AB487+'SCRB-Stat-II'!AB517+'SCRB-Stat-II'!AB547+'SCRB-Stat-II'!AB577</f>
        <v>0</v>
      </c>
      <c r="AD7" s="49">
        <f>'SCRB-Stat-II'!AC7+'SCRB-Stat-II'!AC37+'SCRB-Stat-II'!AC67+'SCRB-Stat-II'!AC97+'SCRB-Stat-II'!AC127+'SCRB-Stat-II'!AC157+'SCRB-Stat-II'!AC187+'SCRB-Stat-II'!AC217+'SCRB-Stat-II'!AC247+'SCRB-Stat-II'!AC277+'SCRB-Stat-II'!AC307+'SCRB-Stat-II'!AC337+'SCRB-Stat-II'!AC367+'SCRB-Stat-II'!AC397+'SCRB-Stat-II'!AC427+'SCRB-Stat-II'!AC457+'SCRB-Stat-II'!AC487+'SCRB-Stat-II'!AC517+'SCRB-Stat-II'!AC547+'SCRB-Stat-II'!AC577</f>
        <v>0</v>
      </c>
      <c r="AE7" s="49">
        <f>'SCRB-Stat-II'!AD7+'SCRB-Stat-II'!AD37+'SCRB-Stat-II'!AD67+'SCRB-Stat-II'!AD97+'SCRB-Stat-II'!AD127+'SCRB-Stat-II'!AD157+'SCRB-Stat-II'!AD187+'SCRB-Stat-II'!AD217+'SCRB-Stat-II'!AD247+'SCRB-Stat-II'!AD277+'SCRB-Stat-II'!AD307+'SCRB-Stat-II'!AD337+'SCRB-Stat-II'!AD367+'SCRB-Stat-II'!AD397+'SCRB-Stat-II'!AD427+'SCRB-Stat-II'!AD457+'SCRB-Stat-II'!AD487+'SCRB-Stat-II'!AD517+'SCRB-Stat-II'!AD547+'SCRB-Stat-II'!AD577</f>
        <v>0</v>
      </c>
      <c r="AF7" s="49">
        <f>'SCRB-Stat-II'!AE7+'SCRB-Stat-II'!AE37+'SCRB-Stat-II'!AE67+'SCRB-Stat-II'!AE97+'SCRB-Stat-II'!AE127+'SCRB-Stat-II'!AE157+'SCRB-Stat-II'!AE187+'SCRB-Stat-II'!AE217+'SCRB-Stat-II'!AE247+'SCRB-Stat-II'!AE277+'SCRB-Stat-II'!AE307+'SCRB-Stat-II'!AE337+'SCRB-Stat-II'!AE367+'SCRB-Stat-II'!AE397+'SCRB-Stat-II'!AE427+'SCRB-Stat-II'!AE457+'SCRB-Stat-II'!AE487+'SCRB-Stat-II'!AE517+'SCRB-Stat-II'!AE547+'SCRB-Stat-II'!AE577</f>
        <v>0</v>
      </c>
      <c r="AG7" s="49">
        <f>'SCRB-Stat-II'!AF7+'SCRB-Stat-II'!AF37+'SCRB-Stat-II'!AF67+'SCRB-Stat-II'!AF97+'SCRB-Stat-II'!AF127+'SCRB-Stat-II'!AF157+'SCRB-Stat-II'!AF187+'SCRB-Stat-II'!AF217+'SCRB-Stat-II'!AF247+'SCRB-Stat-II'!AF277+'SCRB-Stat-II'!AF307+'SCRB-Stat-II'!AF337+'SCRB-Stat-II'!AF367+'SCRB-Stat-II'!AF397+'SCRB-Stat-II'!AF427+'SCRB-Stat-II'!AF457+'SCRB-Stat-II'!AF487+'SCRB-Stat-II'!AF517+'SCRB-Stat-II'!AF547+'SCRB-Stat-II'!AF577</f>
        <v>0</v>
      </c>
      <c r="AH7" s="49">
        <f>'SCRB-Stat-II'!AG7+'SCRB-Stat-II'!AG37+'SCRB-Stat-II'!AG67+'SCRB-Stat-II'!AG97+'SCRB-Stat-II'!AG127+'SCRB-Stat-II'!AG157+'SCRB-Stat-II'!AG187+'SCRB-Stat-II'!AG217+'SCRB-Stat-II'!AG247+'SCRB-Stat-II'!AG277+'SCRB-Stat-II'!AG307+'SCRB-Stat-II'!AG337+'SCRB-Stat-II'!AG367+'SCRB-Stat-II'!AG397+'SCRB-Stat-II'!AG427+'SCRB-Stat-II'!AG457+'SCRB-Stat-II'!AG487+'SCRB-Stat-II'!AG517+'SCRB-Stat-II'!AG547+'SCRB-Stat-II'!AG577</f>
        <v>0</v>
      </c>
    </row>
    <row r="8" spans="1:34" s="95" customFormat="1" ht="21.75" customHeight="1">
      <c r="A8" s="83">
        <v>3</v>
      </c>
      <c r="B8" s="84" t="s">
        <v>7</v>
      </c>
      <c r="C8" s="49">
        <f>'SCRB-Stat-II'!D8+'SCRB-Stat-II'!D38+'SCRB-Stat-II'!D68+'SCRB-Stat-II'!D98+'SCRB-Stat-II'!D128+'SCRB-Stat-II'!D158+'SCRB-Stat-II'!D188+'SCRB-Stat-II'!D218+'SCRB-Stat-II'!D248+'SCRB-Stat-II'!D278+'SCRB-Stat-II'!D308+'SCRB-Stat-II'!D338+'SCRB-Stat-II'!D368+'SCRB-Stat-II'!D398+'SCRB-Stat-II'!D428+'SCRB-Stat-II'!D458+'SCRB-Stat-II'!D488+'SCRB-Stat-II'!D518+'SCRB-Stat-II'!D548+'SCRB-Stat-II'!D578</f>
        <v>0</v>
      </c>
      <c r="D8" s="49">
        <f>'SCRB-Stat-II'!E8+'SCRB-Stat-II'!E38+'SCRB-Stat-II'!E68+'SCRB-Stat-II'!E98+'SCRB-Stat-II'!E128+'SCRB-Stat-II'!E158+'SCRB-Stat-II'!E188+'SCRB-Stat-II'!E218+'SCRB-Stat-II'!E248+'SCRB-Stat-II'!E278+'SCRB-Stat-II'!E308+'SCRB-Stat-II'!E338+'SCRB-Stat-II'!E368+'SCRB-Stat-II'!E398+'SCRB-Stat-II'!E428+'SCRB-Stat-II'!E458+'SCRB-Stat-II'!E488+'SCRB-Stat-II'!E518+'SCRB-Stat-II'!E548+'SCRB-Stat-II'!E578</f>
        <v>0</v>
      </c>
      <c r="E8" s="49">
        <f>'SCRB-Stat-II'!F8+'SCRB-Stat-II'!F38+'SCRB-Stat-II'!F68+'SCRB-Stat-II'!F98+'SCRB-Stat-II'!F128+'SCRB-Stat-II'!F158+'SCRB-Stat-II'!F188+'SCRB-Stat-II'!F218+'SCRB-Stat-II'!F248+'SCRB-Stat-II'!F278+'SCRB-Stat-II'!F308+'SCRB-Stat-II'!F338+'SCRB-Stat-II'!F368+'SCRB-Stat-II'!F398+'SCRB-Stat-II'!F428+'SCRB-Stat-II'!F458+'SCRB-Stat-II'!F488+'SCRB-Stat-II'!F518+'SCRB-Stat-II'!F548+'SCRB-Stat-II'!F578</f>
        <v>0</v>
      </c>
      <c r="F8" s="49">
        <f>'SCRB-Stat-II'!G8+'SCRB-Stat-II'!G38+'SCRB-Stat-II'!G68+'SCRB-Stat-II'!G98+'SCRB-Stat-II'!G128+'SCRB-Stat-II'!G158+'SCRB-Stat-II'!G188+'SCRB-Stat-II'!G218+'SCRB-Stat-II'!G248+'SCRB-Stat-II'!G278+'SCRB-Stat-II'!G308+'SCRB-Stat-II'!G338+'SCRB-Stat-II'!G368+'SCRB-Stat-II'!G398+'SCRB-Stat-II'!G428+'SCRB-Stat-II'!G458+'SCRB-Stat-II'!G488+'SCRB-Stat-II'!G518+'SCRB-Stat-II'!G548+'SCRB-Stat-II'!G578</f>
        <v>0</v>
      </c>
      <c r="G8" s="49">
        <f>'SCRB-Stat-II'!H8+'SCRB-Stat-II'!H38+'SCRB-Stat-II'!H68+'SCRB-Stat-II'!H98+'SCRB-Stat-II'!H128+'SCRB-Stat-II'!H158+'SCRB-Stat-II'!H188+'SCRB-Stat-II'!H218+'SCRB-Stat-II'!H248+'SCRB-Stat-II'!H278+'SCRB-Stat-II'!H308+'SCRB-Stat-II'!H338+'SCRB-Stat-II'!H368+'SCRB-Stat-II'!H398+'SCRB-Stat-II'!H428+'SCRB-Stat-II'!H458+'SCRB-Stat-II'!H488+'SCRB-Stat-II'!H518+'SCRB-Stat-II'!H548+'SCRB-Stat-II'!H578</f>
        <v>0</v>
      </c>
      <c r="H8" s="49">
        <f>'SCRB-Stat-II'!I8+'SCRB-Stat-II'!I38+'SCRB-Stat-II'!I68+'SCRB-Stat-II'!I98+'SCRB-Stat-II'!I128+'SCRB-Stat-II'!I158+'SCRB-Stat-II'!I188+'SCRB-Stat-II'!I218+'SCRB-Stat-II'!I248+'SCRB-Stat-II'!I278+'SCRB-Stat-II'!I308+'SCRB-Stat-II'!I338+'SCRB-Stat-II'!I368+'SCRB-Stat-II'!I398+'SCRB-Stat-II'!I428+'SCRB-Stat-II'!I458+'SCRB-Stat-II'!I488+'SCRB-Stat-II'!I518+'SCRB-Stat-II'!I548+'SCRB-Stat-II'!I578</f>
        <v>0</v>
      </c>
      <c r="I8" s="49">
        <f>'SCRB-Stat-II'!J8+'SCRB-Stat-II'!J38+'SCRB-Stat-II'!J68+'SCRB-Stat-II'!J98+'SCRB-Stat-II'!J128+'SCRB-Stat-II'!J158+'SCRB-Stat-II'!J188+'SCRB-Stat-II'!J218+'SCRB-Stat-II'!J248+'SCRB-Stat-II'!J278+'SCRB-Stat-II'!J308+'SCRB-Stat-II'!J338+'SCRB-Stat-II'!J368+'SCRB-Stat-II'!J398+'SCRB-Stat-II'!J428+'SCRB-Stat-II'!J458+'SCRB-Stat-II'!J488+'SCRB-Stat-II'!J518+'SCRB-Stat-II'!J548+'SCRB-Stat-II'!J578</f>
        <v>0</v>
      </c>
      <c r="J8" s="49">
        <f>'SCRB-Stat-II'!K8+'SCRB-Stat-II'!K38+'SCRB-Stat-II'!K68+'SCRB-Stat-II'!K98+'SCRB-Stat-II'!K128+'SCRB-Stat-II'!K158+'SCRB-Stat-II'!K188+'SCRB-Stat-II'!K218+'SCRB-Stat-II'!K248+'SCRB-Stat-II'!K278+'SCRB-Stat-II'!K308+'SCRB-Stat-II'!K338+'SCRB-Stat-II'!K368+'SCRB-Stat-II'!K398+'SCRB-Stat-II'!K428+'SCRB-Stat-II'!K458+'SCRB-Stat-II'!K488+'SCRB-Stat-II'!K518+'SCRB-Stat-II'!K548+'SCRB-Stat-II'!K578</f>
        <v>0</v>
      </c>
      <c r="K8" s="49">
        <f>'SCRB-Stat-II'!L8+'SCRB-Stat-II'!L38+'SCRB-Stat-II'!L68+'SCRB-Stat-II'!L98+'SCRB-Stat-II'!L128+'SCRB-Stat-II'!L158+'SCRB-Stat-II'!L188+'SCRB-Stat-II'!L218+'SCRB-Stat-II'!L248+'SCRB-Stat-II'!L278+'SCRB-Stat-II'!L308+'SCRB-Stat-II'!L338+'SCRB-Stat-II'!L368+'SCRB-Stat-II'!L398+'SCRB-Stat-II'!L428+'SCRB-Stat-II'!L458+'SCRB-Stat-II'!L488+'SCRB-Stat-II'!L518+'SCRB-Stat-II'!L548+'SCRB-Stat-II'!L578</f>
        <v>0</v>
      </c>
      <c r="L8" s="49">
        <f>'SCRB-Stat-II'!M8+'SCRB-Stat-II'!M38+'SCRB-Stat-II'!M68+'SCRB-Stat-II'!M98+'SCRB-Stat-II'!M128+'SCRB-Stat-II'!M158+'SCRB-Stat-II'!M188+'SCRB-Stat-II'!M218+'SCRB-Stat-II'!M248+'SCRB-Stat-II'!M278+'SCRB-Stat-II'!M308+'SCRB-Stat-II'!M338+'SCRB-Stat-II'!M368+'SCRB-Stat-II'!M398+'SCRB-Stat-II'!M428+'SCRB-Stat-II'!M458+'SCRB-Stat-II'!M488+'SCRB-Stat-II'!M518+'SCRB-Stat-II'!M548+'SCRB-Stat-II'!M578</f>
        <v>0</v>
      </c>
      <c r="M8" s="339"/>
      <c r="N8" s="49">
        <f>'SCRB-Stat-II'!N8+'SCRB-Stat-II'!N38+'SCRB-Stat-II'!N68+'SCRB-Stat-II'!N98+'SCRB-Stat-II'!N128+'SCRB-Stat-II'!N158+'SCRB-Stat-II'!N188+'SCRB-Stat-II'!N218+'SCRB-Stat-II'!N248+'SCRB-Stat-II'!N278+'SCRB-Stat-II'!N308+'SCRB-Stat-II'!N338+'SCRB-Stat-II'!N368+'SCRB-Stat-II'!N398+'SCRB-Stat-II'!N428+'SCRB-Stat-II'!N458+'SCRB-Stat-II'!N488+'SCRB-Stat-II'!N518+'SCRB-Stat-II'!N548+'SCRB-Stat-II'!N578</f>
        <v>0</v>
      </c>
      <c r="O8" s="49">
        <f>'SCRB-Stat-II'!O8+'SCRB-Stat-II'!O38+'SCRB-Stat-II'!O68+'SCRB-Stat-II'!O98+'SCRB-Stat-II'!O128+'SCRB-Stat-II'!O158+'SCRB-Stat-II'!O188+'SCRB-Stat-II'!O218+'SCRB-Stat-II'!O248+'SCRB-Stat-II'!O278+'SCRB-Stat-II'!O308+'SCRB-Stat-II'!O338+'SCRB-Stat-II'!O368+'SCRB-Stat-II'!O398+'SCRB-Stat-II'!O428+'SCRB-Stat-II'!O458+'SCRB-Stat-II'!O488+'SCRB-Stat-II'!O518+'SCRB-Stat-II'!O548+'SCRB-Stat-II'!O578</f>
        <v>0</v>
      </c>
      <c r="P8" s="49">
        <f>'SCRB-Stat-II'!P8+'SCRB-Stat-II'!P38+'SCRB-Stat-II'!P68+'SCRB-Stat-II'!P98+'SCRB-Stat-II'!P128+'SCRB-Stat-II'!P158+'SCRB-Stat-II'!P188+'SCRB-Stat-II'!P218+'SCRB-Stat-II'!P248+'SCRB-Stat-II'!P278+'SCRB-Stat-II'!P308+'SCRB-Stat-II'!P338+'SCRB-Stat-II'!P368+'SCRB-Stat-II'!P398+'SCRB-Stat-II'!P428+'SCRB-Stat-II'!P458+'SCRB-Stat-II'!P488+'SCRB-Stat-II'!P518+'SCRB-Stat-II'!P548+'SCRB-Stat-II'!P578</f>
        <v>0</v>
      </c>
      <c r="Q8" s="49">
        <f>'SCRB-Stat-II'!Q8+'SCRB-Stat-II'!Q38+'SCRB-Stat-II'!Q68+'SCRB-Stat-II'!Q98+'SCRB-Stat-II'!Q128+'SCRB-Stat-II'!Q158+'SCRB-Stat-II'!Q188+'SCRB-Stat-II'!Q218+'SCRB-Stat-II'!Q248+'SCRB-Stat-II'!Q278+'SCRB-Stat-II'!Q308+'SCRB-Stat-II'!Q338+'SCRB-Stat-II'!Q368+'SCRB-Stat-II'!Q398+'SCRB-Stat-II'!Q428+'SCRB-Stat-II'!Q458+'SCRB-Stat-II'!Q488+'SCRB-Stat-II'!Q518+'SCRB-Stat-II'!Q548+'SCRB-Stat-II'!Q578</f>
        <v>0</v>
      </c>
      <c r="R8" s="49">
        <f>'SCRB-Stat-II'!R8+'SCRB-Stat-II'!R38+'SCRB-Stat-II'!R68+'SCRB-Stat-II'!R98+'SCRB-Stat-II'!R128+'SCRB-Stat-II'!R158+'SCRB-Stat-II'!R188+'SCRB-Stat-II'!R218+'SCRB-Stat-II'!R248+'SCRB-Stat-II'!R278+'SCRB-Stat-II'!R308+'SCRB-Stat-II'!R338+'SCRB-Stat-II'!R368+'SCRB-Stat-II'!R398+'SCRB-Stat-II'!R428+'SCRB-Stat-II'!R458+'SCRB-Stat-II'!R488+'SCRB-Stat-II'!R518+'SCRB-Stat-II'!R548+'SCRB-Stat-II'!R578</f>
        <v>0</v>
      </c>
      <c r="S8" s="49">
        <f>'SCRB-Stat-II'!S8+'SCRB-Stat-II'!S38+'SCRB-Stat-II'!S68+'SCRB-Stat-II'!S98+'SCRB-Stat-II'!S128+'SCRB-Stat-II'!S158+'SCRB-Stat-II'!S188+'SCRB-Stat-II'!S218+'SCRB-Stat-II'!S248+'SCRB-Stat-II'!S278+'SCRB-Stat-II'!S308+'SCRB-Stat-II'!S338+'SCRB-Stat-II'!S368+'SCRB-Stat-II'!S398+'SCRB-Stat-II'!S428+'SCRB-Stat-II'!S458+'SCRB-Stat-II'!S488+'SCRB-Stat-II'!S518+'SCRB-Stat-II'!S548+'SCRB-Stat-II'!S578</f>
        <v>0</v>
      </c>
      <c r="T8" s="49">
        <f>'SCRB-Stat-II'!T8+'SCRB-Stat-II'!T38+'SCRB-Stat-II'!T68+'SCRB-Stat-II'!T98+'SCRB-Stat-II'!T128+'SCRB-Stat-II'!T158+'SCRB-Stat-II'!T188+'SCRB-Stat-II'!T218+'SCRB-Stat-II'!T248+'SCRB-Stat-II'!T278+'SCRB-Stat-II'!T308+'SCRB-Stat-II'!T338+'SCRB-Stat-II'!T368+'SCRB-Stat-II'!T398+'SCRB-Stat-II'!T428+'SCRB-Stat-II'!T458+'SCRB-Stat-II'!T488+'SCRB-Stat-II'!T518+'SCRB-Stat-II'!T548+'SCRB-Stat-II'!T578</f>
        <v>0</v>
      </c>
      <c r="U8" s="49">
        <f>'SCRB-Stat-II'!U8+'SCRB-Stat-II'!U38+'SCRB-Stat-II'!U68+'SCRB-Stat-II'!U98+'SCRB-Stat-II'!U128+'SCRB-Stat-II'!U158+'SCRB-Stat-II'!U188+'SCRB-Stat-II'!U218+'SCRB-Stat-II'!U248+'SCRB-Stat-II'!U278+'SCRB-Stat-II'!U308+'SCRB-Stat-II'!U338+'SCRB-Stat-II'!U368+'SCRB-Stat-II'!U398+'SCRB-Stat-II'!U428+'SCRB-Stat-II'!U458+'SCRB-Stat-II'!U488+'SCRB-Stat-II'!U518+'SCRB-Stat-II'!U548+'SCRB-Stat-II'!U578</f>
        <v>0</v>
      </c>
      <c r="V8" s="49">
        <f>'SCRB-Stat-II'!V8+'SCRB-Stat-II'!V38+'SCRB-Stat-II'!V68+'SCRB-Stat-II'!V98+'SCRB-Stat-II'!V128+'SCRB-Stat-II'!V158+'SCRB-Stat-II'!V188+'SCRB-Stat-II'!V218+'SCRB-Stat-II'!V248+'SCRB-Stat-II'!V278+'SCRB-Stat-II'!V308+'SCRB-Stat-II'!V338+'SCRB-Stat-II'!V368+'SCRB-Stat-II'!V398+'SCRB-Stat-II'!V428+'SCRB-Stat-II'!V458+'SCRB-Stat-II'!V488+'SCRB-Stat-II'!V518+'SCRB-Stat-II'!V548+'SCRB-Stat-II'!V578</f>
        <v>0</v>
      </c>
      <c r="W8" s="49">
        <f>'SCRB-Stat-II'!W8+'SCRB-Stat-II'!W38+'SCRB-Stat-II'!W68+'SCRB-Stat-II'!W98+'SCRB-Stat-II'!W128+'SCRB-Stat-II'!W158+'SCRB-Stat-II'!W188+'SCRB-Stat-II'!W218+'SCRB-Stat-II'!W248+'SCRB-Stat-II'!W278+'SCRB-Stat-II'!W308+'SCRB-Stat-II'!W338+'SCRB-Stat-II'!W368+'SCRB-Stat-II'!W398+'SCRB-Stat-II'!W428+'SCRB-Stat-II'!W458+'SCRB-Stat-II'!W488+'SCRB-Stat-II'!W518+'SCRB-Stat-II'!W548+'SCRB-Stat-II'!W578</f>
        <v>0</v>
      </c>
      <c r="X8" s="339"/>
      <c r="Y8" s="49">
        <f>'SCRB-Stat-II'!X8+'SCRB-Stat-II'!X38+'SCRB-Stat-II'!X68+'SCRB-Stat-II'!X98+'SCRB-Stat-II'!X128+'SCRB-Stat-II'!X158+'SCRB-Stat-II'!X188+'SCRB-Stat-II'!X218+'SCRB-Stat-II'!X248+'SCRB-Stat-II'!X278+'SCRB-Stat-II'!X308+'SCRB-Stat-II'!X338+'SCRB-Stat-II'!X368+'SCRB-Stat-II'!X398+'SCRB-Stat-II'!X428+'SCRB-Stat-II'!X458+'SCRB-Stat-II'!X488+'SCRB-Stat-II'!X518+'SCRB-Stat-II'!X548+'SCRB-Stat-II'!X578</f>
        <v>0</v>
      </c>
      <c r="Z8" s="49">
        <f>'SCRB-Stat-II'!Y8+'SCRB-Stat-II'!Y38+'SCRB-Stat-II'!Y68+'SCRB-Stat-II'!Y98+'SCRB-Stat-II'!Y128+'SCRB-Stat-II'!Y158+'SCRB-Stat-II'!Y188+'SCRB-Stat-II'!Y218+'SCRB-Stat-II'!Y248+'SCRB-Stat-II'!Y278+'SCRB-Stat-II'!Y308+'SCRB-Stat-II'!Y338+'SCRB-Stat-II'!Y368+'SCRB-Stat-II'!Y398+'SCRB-Stat-II'!Y428+'SCRB-Stat-II'!Y458+'SCRB-Stat-II'!Y488+'SCRB-Stat-II'!Y518+'SCRB-Stat-II'!Y548+'SCRB-Stat-II'!Y578</f>
        <v>0</v>
      </c>
      <c r="AA8" s="49">
        <f>'SCRB-Stat-II'!Z8+'SCRB-Stat-II'!Z38+'SCRB-Stat-II'!Z68+'SCRB-Stat-II'!Z98+'SCRB-Stat-II'!Z128+'SCRB-Stat-II'!Z158+'SCRB-Stat-II'!Z188+'SCRB-Stat-II'!Z218+'SCRB-Stat-II'!Z248+'SCRB-Stat-II'!Z278+'SCRB-Stat-II'!Z308+'SCRB-Stat-II'!Z338+'SCRB-Stat-II'!Z368+'SCRB-Stat-II'!Z398+'SCRB-Stat-II'!Z428+'SCRB-Stat-II'!Z458+'SCRB-Stat-II'!Z488+'SCRB-Stat-II'!Z518+'SCRB-Stat-II'!Z548+'SCRB-Stat-II'!Z578</f>
        <v>0</v>
      </c>
      <c r="AB8" s="49">
        <f>'SCRB-Stat-II'!AA8+'SCRB-Stat-II'!AA38+'SCRB-Stat-II'!AA68+'SCRB-Stat-II'!AA98+'SCRB-Stat-II'!AA128+'SCRB-Stat-II'!AA158+'SCRB-Stat-II'!AA188+'SCRB-Stat-II'!AA218+'SCRB-Stat-II'!AA248+'SCRB-Stat-II'!AA278+'SCRB-Stat-II'!AA308+'SCRB-Stat-II'!AA338+'SCRB-Stat-II'!AA368+'SCRB-Stat-II'!AA398+'SCRB-Stat-II'!AA428+'SCRB-Stat-II'!AA458+'SCRB-Stat-II'!AA488+'SCRB-Stat-II'!AA518+'SCRB-Stat-II'!AA548+'SCRB-Stat-II'!AA578</f>
        <v>0</v>
      </c>
      <c r="AC8" s="49">
        <f>'SCRB-Stat-II'!AB8+'SCRB-Stat-II'!AB38+'SCRB-Stat-II'!AB68+'SCRB-Stat-II'!AB98+'SCRB-Stat-II'!AB128+'SCRB-Stat-II'!AB158+'SCRB-Stat-II'!AB188+'SCRB-Stat-II'!AB218+'SCRB-Stat-II'!AB248+'SCRB-Stat-II'!AB278+'SCRB-Stat-II'!AB308+'SCRB-Stat-II'!AB338+'SCRB-Stat-II'!AB368+'SCRB-Stat-II'!AB398+'SCRB-Stat-II'!AB428+'SCRB-Stat-II'!AB458+'SCRB-Stat-II'!AB488+'SCRB-Stat-II'!AB518+'SCRB-Stat-II'!AB548+'SCRB-Stat-II'!AB578</f>
        <v>0</v>
      </c>
      <c r="AD8" s="49">
        <f>'SCRB-Stat-II'!AC8+'SCRB-Stat-II'!AC38+'SCRB-Stat-II'!AC68+'SCRB-Stat-II'!AC98+'SCRB-Stat-II'!AC128+'SCRB-Stat-II'!AC158+'SCRB-Stat-II'!AC188+'SCRB-Stat-II'!AC218+'SCRB-Stat-II'!AC248+'SCRB-Stat-II'!AC278+'SCRB-Stat-II'!AC308+'SCRB-Stat-II'!AC338+'SCRB-Stat-II'!AC368+'SCRB-Stat-II'!AC398+'SCRB-Stat-II'!AC428+'SCRB-Stat-II'!AC458+'SCRB-Stat-II'!AC488+'SCRB-Stat-II'!AC518+'SCRB-Stat-II'!AC548+'SCRB-Stat-II'!AC578</f>
        <v>0</v>
      </c>
      <c r="AE8" s="49">
        <f>'SCRB-Stat-II'!AD8+'SCRB-Stat-II'!AD38+'SCRB-Stat-II'!AD68+'SCRB-Stat-II'!AD98+'SCRB-Stat-II'!AD128+'SCRB-Stat-II'!AD158+'SCRB-Stat-II'!AD188+'SCRB-Stat-II'!AD218+'SCRB-Stat-II'!AD248+'SCRB-Stat-II'!AD278+'SCRB-Stat-II'!AD308+'SCRB-Stat-II'!AD338+'SCRB-Stat-II'!AD368+'SCRB-Stat-II'!AD398+'SCRB-Stat-II'!AD428+'SCRB-Stat-II'!AD458+'SCRB-Stat-II'!AD488+'SCRB-Stat-II'!AD518+'SCRB-Stat-II'!AD548+'SCRB-Stat-II'!AD578</f>
        <v>0</v>
      </c>
      <c r="AF8" s="49">
        <f>'SCRB-Stat-II'!AE8+'SCRB-Stat-II'!AE38+'SCRB-Stat-II'!AE68+'SCRB-Stat-II'!AE98+'SCRB-Stat-II'!AE128+'SCRB-Stat-II'!AE158+'SCRB-Stat-II'!AE188+'SCRB-Stat-II'!AE218+'SCRB-Stat-II'!AE248+'SCRB-Stat-II'!AE278+'SCRB-Stat-II'!AE308+'SCRB-Stat-II'!AE338+'SCRB-Stat-II'!AE368+'SCRB-Stat-II'!AE398+'SCRB-Stat-II'!AE428+'SCRB-Stat-II'!AE458+'SCRB-Stat-II'!AE488+'SCRB-Stat-II'!AE518+'SCRB-Stat-II'!AE548+'SCRB-Stat-II'!AE578</f>
        <v>0</v>
      </c>
      <c r="AG8" s="49">
        <f>'SCRB-Stat-II'!AF8+'SCRB-Stat-II'!AF38+'SCRB-Stat-II'!AF68+'SCRB-Stat-II'!AF98+'SCRB-Stat-II'!AF128+'SCRB-Stat-II'!AF158+'SCRB-Stat-II'!AF188+'SCRB-Stat-II'!AF218+'SCRB-Stat-II'!AF248+'SCRB-Stat-II'!AF278+'SCRB-Stat-II'!AF308+'SCRB-Stat-II'!AF338+'SCRB-Stat-II'!AF368+'SCRB-Stat-II'!AF398+'SCRB-Stat-II'!AF428+'SCRB-Stat-II'!AF458+'SCRB-Stat-II'!AF488+'SCRB-Stat-II'!AF518+'SCRB-Stat-II'!AF548+'SCRB-Stat-II'!AF578</f>
        <v>0</v>
      </c>
      <c r="AH8" s="49">
        <f>'SCRB-Stat-II'!AG8+'SCRB-Stat-II'!AG38+'SCRB-Stat-II'!AG68+'SCRB-Stat-II'!AG98+'SCRB-Stat-II'!AG128+'SCRB-Stat-II'!AG158+'SCRB-Stat-II'!AG188+'SCRB-Stat-II'!AG218+'SCRB-Stat-II'!AG248+'SCRB-Stat-II'!AG278+'SCRB-Stat-II'!AG308+'SCRB-Stat-II'!AG338+'SCRB-Stat-II'!AG368+'SCRB-Stat-II'!AG398+'SCRB-Stat-II'!AG428+'SCRB-Stat-II'!AG458+'SCRB-Stat-II'!AG488+'SCRB-Stat-II'!AG518+'SCRB-Stat-II'!AG548+'SCRB-Stat-II'!AG578</f>
        <v>0</v>
      </c>
    </row>
    <row r="9" spans="1:34" s="95" customFormat="1" ht="21.75" customHeight="1">
      <c r="A9" s="83">
        <v>4</v>
      </c>
      <c r="B9" s="84" t="s">
        <v>8</v>
      </c>
      <c r="C9" s="49">
        <f>'SCRB-Stat-II'!D9+'SCRB-Stat-II'!D39+'SCRB-Stat-II'!D69+'SCRB-Stat-II'!D99+'SCRB-Stat-II'!D129+'SCRB-Stat-II'!D159+'SCRB-Stat-II'!D189+'SCRB-Stat-II'!D219+'SCRB-Stat-II'!D249+'SCRB-Stat-II'!D279+'SCRB-Stat-II'!D309+'SCRB-Stat-II'!D339+'SCRB-Stat-II'!D369+'SCRB-Stat-II'!D399+'SCRB-Stat-II'!D429+'SCRB-Stat-II'!D459+'SCRB-Stat-II'!D489+'SCRB-Stat-II'!D519+'SCRB-Stat-II'!D549+'SCRB-Stat-II'!D579+'SCRB-Stat-II'!D10+'SCRB-Stat-II'!D40+'SCRB-Stat-II'!D70+'SCRB-Stat-II'!D100+'SCRB-Stat-II'!D130+'SCRB-Stat-II'!D160+'SCRB-Stat-II'!D190+'SCRB-Stat-II'!D220+'SCRB-Stat-II'!D250+'SCRB-Stat-II'!D280+'SCRB-Stat-II'!D310+'SCRB-Stat-II'!D340+'SCRB-Stat-II'!D370+'SCRB-Stat-II'!D400+'SCRB-Stat-II'!D430+'SCRB-Stat-II'!D460+'SCRB-Stat-II'!D490+'SCRB-Stat-II'!D520+'SCRB-Stat-II'!D550+'SCRB-Stat-II'!D580</f>
        <v>0</v>
      </c>
      <c r="D9" s="49">
        <f>'SCRB-Stat-II'!E9+'SCRB-Stat-II'!E39+'SCRB-Stat-II'!E69+'SCRB-Stat-II'!E99+'SCRB-Stat-II'!E129+'SCRB-Stat-II'!E159+'SCRB-Stat-II'!E189+'SCRB-Stat-II'!E219+'SCRB-Stat-II'!E249+'SCRB-Stat-II'!E279+'SCRB-Stat-II'!E309+'SCRB-Stat-II'!E339+'SCRB-Stat-II'!E369+'SCRB-Stat-II'!E399+'SCRB-Stat-II'!E429+'SCRB-Stat-II'!E459+'SCRB-Stat-II'!E489+'SCRB-Stat-II'!E519+'SCRB-Stat-II'!E549+'SCRB-Stat-II'!E579+'SCRB-Stat-II'!E10+'SCRB-Stat-II'!E40+'SCRB-Stat-II'!E70+'SCRB-Stat-II'!E100+'SCRB-Stat-II'!E130+'SCRB-Stat-II'!E160+'SCRB-Stat-II'!E190+'SCRB-Stat-II'!E220+'SCRB-Stat-II'!E250+'SCRB-Stat-II'!E280+'SCRB-Stat-II'!E310+'SCRB-Stat-II'!E340+'SCRB-Stat-II'!E370+'SCRB-Stat-II'!E400+'SCRB-Stat-II'!E430+'SCRB-Stat-II'!E460+'SCRB-Stat-II'!E490+'SCRB-Stat-II'!E520+'SCRB-Stat-II'!E550+'SCRB-Stat-II'!E580</f>
        <v>0</v>
      </c>
      <c r="E9" s="49">
        <f>'SCRB-Stat-II'!F9+'SCRB-Stat-II'!F39+'SCRB-Stat-II'!F69+'SCRB-Stat-II'!F99+'SCRB-Stat-II'!F129+'SCRB-Stat-II'!F159+'SCRB-Stat-II'!F189+'SCRB-Stat-II'!F219+'SCRB-Stat-II'!F249+'SCRB-Stat-II'!F279+'SCRB-Stat-II'!F309+'SCRB-Stat-II'!F339+'SCRB-Stat-II'!F369+'SCRB-Stat-II'!F399+'SCRB-Stat-II'!F429+'SCRB-Stat-II'!F459+'SCRB-Stat-II'!F489+'SCRB-Stat-II'!F519+'SCRB-Stat-II'!F549+'SCRB-Stat-II'!F579+'SCRB-Stat-II'!F10+'SCRB-Stat-II'!F40+'SCRB-Stat-II'!F70+'SCRB-Stat-II'!F100+'SCRB-Stat-II'!F130+'SCRB-Stat-II'!F160+'SCRB-Stat-II'!F190+'SCRB-Stat-II'!F220+'SCRB-Stat-II'!F250+'SCRB-Stat-II'!F280+'SCRB-Stat-II'!F310+'SCRB-Stat-II'!F340+'SCRB-Stat-II'!F370+'SCRB-Stat-II'!F400+'SCRB-Stat-II'!F430+'SCRB-Stat-II'!F460+'SCRB-Stat-II'!F490+'SCRB-Stat-II'!F520+'SCRB-Stat-II'!F550+'SCRB-Stat-II'!F580</f>
        <v>0</v>
      </c>
      <c r="F9" s="49">
        <f>'SCRB-Stat-II'!G9+'SCRB-Stat-II'!G39+'SCRB-Stat-II'!G69+'SCRB-Stat-II'!G99+'SCRB-Stat-II'!G129+'SCRB-Stat-II'!G159+'SCRB-Stat-II'!G189+'SCRB-Stat-II'!G219+'SCRB-Stat-II'!G249+'SCRB-Stat-II'!G279+'SCRB-Stat-II'!G309+'SCRB-Stat-II'!G339+'SCRB-Stat-II'!G369+'SCRB-Stat-II'!G399+'SCRB-Stat-II'!G429+'SCRB-Stat-II'!G459+'SCRB-Stat-II'!G489+'SCRB-Stat-II'!G519+'SCRB-Stat-II'!G549+'SCRB-Stat-II'!G579+'SCRB-Stat-II'!G10+'SCRB-Stat-II'!G40+'SCRB-Stat-II'!G70+'SCRB-Stat-II'!G100+'SCRB-Stat-II'!G130+'SCRB-Stat-II'!G160+'SCRB-Stat-II'!G190+'SCRB-Stat-II'!G220+'SCRB-Stat-II'!G250+'SCRB-Stat-II'!G280+'SCRB-Stat-II'!G310+'SCRB-Stat-II'!G340+'SCRB-Stat-II'!G370+'SCRB-Stat-II'!G400+'SCRB-Stat-II'!G430+'SCRB-Stat-II'!G460+'SCRB-Stat-II'!G490+'SCRB-Stat-II'!G520+'SCRB-Stat-II'!G550+'SCRB-Stat-II'!G580</f>
        <v>0</v>
      </c>
      <c r="G9" s="49">
        <f>'SCRB-Stat-II'!H9+'SCRB-Stat-II'!H39+'SCRB-Stat-II'!H69+'SCRB-Stat-II'!H99+'SCRB-Stat-II'!H129+'SCRB-Stat-II'!H159+'SCRB-Stat-II'!H189+'SCRB-Stat-II'!H219+'SCRB-Stat-II'!H249+'SCRB-Stat-II'!H279+'SCRB-Stat-II'!H309+'SCRB-Stat-II'!H339+'SCRB-Stat-II'!H369+'SCRB-Stat-II'!H399+'SCRB-Stat-II'!H429+'SCRB-Stat-II'!H459+'SCRB-Stat-II'!H489+'SCRB-Stat-II'!H519+'SCRB-Stat-II'!H549+'SCRB-Stat-II'!H579+'SCRB-Stat-II'!H10+'SCRB-Stat-II'!H40+'SCRB-Stat-II'!H70+'SCRB-Stat-II'!H100+'SCRB-Stat-II'!H130+'SCRB-Stat-II'!H160+'SCRB-Stat-II'!H190+'SCRB-Stat-II'!H220+'SCRB-Stat-II'!H250+'SCRB-Stat-II'!H280+'SCRB-Stat-II'!H310+'SCRB-Stat-II'!H340+'SCRB-Stat-II'!H370+'SCRB-Stat-II'!H400+'SCRB-Stat-II'!H430+'SCRB-Stat-II'!H460+'SCRB-Stat-II'!H490+'SCRB-Stat-II'!H520+'SCRB-Stat-II'!H550+'SCRB-Stat-II'!H580</f>
        <v>0</v>
      </c>
      <c r="H9" s="49">
        <f>'SCRB-Stat-II'!I9+'SCRB-Stat-II'!I39+'SCRB-Stat-II'!I69+'SCRB-Stat-II'!I99+'SCRB-Stat-II'!I129+'SCRB-Stat-II'!I159+'SCRB-Stat-II'!I189+'SCRB-Stat-II'!I219+'SCRB-Stat-II'!I249+'SCRB-Stat-II'!I279+'SCRB-Stat-II'!I309+'SCRB-Stat-II'!I339+'SCRB-Stat-II'!I369+'SCRB-Stat-II'!I399+'SCRB-Stat-II'!I429+'SCRB-Stat-II'!I459+'SCRB-Stat-II'!I489+'SCRB-Stat-II'!I519+'SCRB-Stat-II'!I549+'SCRB-Stat-II'!I579+'SCRB-Stat-II'!I10+'SCRB-Stat-II'!I40+'SCRB-Stat-II'!I70+'SCRB-Stat-II'!I100+'SCRB-Stat-II'!I130+'SCRB-Stat-II'!I160+'SCRB-Stat-II'!I190+'SCRB-Stat-II'!I220+'SCRB-Stat-II'!I250+'SCRB-Stat-II'!I280+'SCRB-Stat-II'!I310+'SCRB-Stat-II'!I340+'SCRB-Stat-II'!I370+'SCRB-Stat-II'!I400+'SCRB-Stat-II'!I430+'SCRB-Stat-II'!I460+'SCRB-Stat-II'!I490+'SCRB-Stat-II'!I520+'SCRB-Stat-II'!I550+'SCRB-Stat-II'!I580</f>
        <v>0</v>
      </c>
      <c r="I9" s="49">
        <f>'SCRB-Stat-II'!J9+'SCRB-Stat-II'!J39+'SCRB-Stat-II'!J69+'SCRB-Stat-II'!J99+'SCRB-Stat-II'!J129+'SCRB-Stat-II'!J159+'SCRB-Stat-II'!J189+'SCRB-Stat-II'!J219+'SCRB-Stat-II'!J249+'SCRB-Stat-II'!J279+'SCRB-Stat-II'!J309+'SCRB-Stat-II'!J339+'SCRB-Stat-II'!J369+'SCRB-Stat-II'!J399+'SCRB-Stat-II'!J429+'SCRB-Stat-II'!J459+'SCRB-Stat-II'!J489+'SCRB-Stat-II'!J519+'SCRB-Stat-II'!J549+'SCRB-Stat-II'!J579+'SCRB-Stat-II'!J10+'SCRB-Stat-II'!J40+'SCRB-Stat-II'!J70+'SCRB-Stat-II'!J100+'SCRB-Stat-II'!J130+'SCRB-Stat-II'!J160+'SCRB-Stat-II'!J190+'SCRB-Stat-II'!J220+'SCRB-Stat-II'!J250+'SCRB-Stat-II'!J280+'SCRB-Stat-II'!J310+'SCRB-Stat-II'!J340+'SCRB-Stat-II'!J370+'SCRB-Stat-II'!J400+'SCRB-Stat-II'!J430+'SCRB-Stat-II'!J460+'SCRB-Stat-II'!J490+'SCRB-Stat-II'!J520+'SCRB-Stat-II'!J550+'SCRB-Stat-II'!J580</f>
        <v>0</v>
      </c>
      <c r="J9" s="49">
        <f>'SCRB-Stat-II'!K9+'SCRB-Stat-II'!K39+'SCRB-Stat-II'!K69+'SCRB-Stat-II'!K99+'SCRB-Stat-II'!K129+'SCRB-Stat-II'!K159+'SCRB-Stat-II'!K189+'SCRB-Stat-II'!K219+'SCRB-Stat-II'!K249+'SCRB-Stat-II'!K279+'SCRB-Stat-II'!K309+'SCRB-Stat-II'!K339+'SCRB-Stat-II'!K369+'SCRB-Stat-II'!K399+'SCRB-Stat-II'!K429+'SCRB-Stat-II'!K459+'SCRB-Stat-II'!K489+'SCRB-Stat-II'!K519+'SCRB-Stat-II'!K549+'SCRB-Stat-II'!K579+'SCRB-Stat-II'!K10+'SCRB-Stat-II'!K40+'SCRB-Stat-II'!K70+'SCRB-Stat-II'!K100+'SCRB-Stat-II'!K130+'SCRB-Stat-II'!K160+'SCRB-Stat-II'!K190+'SCRB-Stat-II'!K220+'SCRB-Stat-II'!K250+'SCRB-Stat-II'!K280+'SCRB-Stat-II'!K310+'SCRB-Stat-II'!K340+'SCRB-Stat-II'!K370+'SCRB-Stat-II'!K400+'SCRB-Stat-II'!K430+'SCRB-Stat-II'!K460+'SCRB-Stat-II'!K490+'SCRB-Stat-II'!K520+'SCRB-Stat-II'!K550+'SCRB-Stat-II'!K580</f>
        <v>0</v>
      </c>
      <c r="K9" s="49">
        <f>'SCRB-Stat-II'!L9+'SCRB-Stat-II'!L39+'SCRB-Stat-II'!L69+'SCRB-Stat-II'!L99+'SCRB-Stat-II'!L129+'SCRB-Stat-II'!L159+'SCRB-Stat-II'!L189+'SCRB-Stat-II'!L219+'SCRB-Stat-II'!L249+'SCRB-Stat-II'!L279+'SCRB-Stat-II'!L309+'SCRB-Stat-II'!L339+'SCRB-Stat-II'!L369+'SCRB-Stat-II'!L399+'SCRB-Stat-II'!L429+'SCRB-Stat-II'!L459+'SCRB-Stat-II'!L489+'SCRB-Stat-II'!L519+'SCRB-Stat-II'!L549+'SCRB-Stat-II'!L579+'SCRB-Stat-II'!L10+'SCRB-Stat-II'!L40+'SCRB-Stat-II'!L70+'SCRB-Stat-II'!L100+'SCRB-Stat-II'!L130+'SCRB-Stat-II'!L160+'SCRB-Stat-II'!L190+'SCRB-Stat-II'!L220+'SCRB-Stat-II'!L250+'SCRB-Stat-II'!L280+'SCRB-Stat-II'!L310+'SCRB-Stat-II'!L340+'SCRB-Stat-II'!L370+'SCRB-Stat-II'!L400+'SCRB-Stat-II'!L430+'SCRB-Stat-II'!L460+'SCRB-Stat-II'!L490+'SCRB-Stat-II'!L520+'SCRB-Stat-II'!L550+'SCRB-Stat-II'!L580</f>
        <v>0</v>
      </c>
      <c r="L9" s="49">
        <f>'SCRB-Stat-II'!M9+'SCRB-Stat-II'!M39+'SCRB-Stat-II'!M69+'SCRB-Stat-II'!M99+'SCRB-Stat-II'!M129+'SCRB-Stat-II'!M159+'SCRB-Stat-II'!M189+'SCRB-Stat-II'!M219+'SCRB-Stat-II'!M249+'SCRB-Stat-II'!M279+'SCRB-Stat-II'!M309+'SCRB-Stat-II'!M339+'SCRB-Stat-II'!M369+'SCRB-Stat-II'!M399+'SCRB-Stat-II'!M429+'SCRB-Stat-II'!M459+'SCRB-Stat-II'!M489+'SCRB-Stat-II'!M519+'SCRB-Stat-II'!M549+'SCRB-Stat-II'!M579+'SCRB-Stat-II'!M10+'SCRB-Stat-II'!M40+'SCRB-Stat-II'!M70+'SCRB-Stat-II'!M100+'SCRB-Stat-II'!M130+'SCRB-Stat-II'!M160+'SCRB-Stat-II'!M190+'SCRB-Stat-II'!M220+'SCRB-Stat-II'!M250+'SCRB-Stat-II'!M280+'SCRB-Stat-II'!M310+'SCRB-Stat-II'!M340+'SCRB-Stat-II'!M370+'SCRB-Stat-II'!M400+'SCRB-Stat-II'!M430+'SCRB-Stat-II'!M460+'SCRB-Stat-II'!M490+'SCRB-Stat-II'!M520+'SCRB-Stat-II'!M550+'SCRB-Stat-II'!M580</f>
        <v>0</v>
      </c>
      <c r="M9" s="339"/>
      <c r="N9" s="49">
        <f>'SCRB-Stat-II'!N9+'SCRB-Stat-II'!N39+'SCRB-Stat-II'!N69+'SCRB-Stat-II'!N99+'SCRB-Stat-II'!N129+'SCRB-Stat-II'!N159+'SCRB-Stat-II'!N189+'SCRB-Stat-II'!N219+'SCRB-Stat-II'!N249+'SCRB-Stat-II'!N279+'SCRB-Stat-II'!N309+'SCRB-Stat-II'!N339+'SCRB-Stat-II'!N369+'SCRB-Stat-II'!N399+'SCRB-Stat-II'!N429+'SCRB-Stat-II'!N459+'SCRB-Stat-II'!N489+'SCRB-Stat-II'!N519+'SCRB-Stat-II'!N549+'SCRB-Stat-II'!N579+'SCRB-Stat-II'!N10+'SCRB-Stat-II'!N40+'SCRB-Stat-II'!N70+'SCRB-Stat-II'!N100+'SCRB-Stat-II'!N130+'SCRB-Stat-II'!N160+'SCRB-Stat-II'!N190+'SCRB-Stat-II'!N220+'SCRB-Stat-II'!N250+'SCRB-Stat-II'!N280+'SCRB-Stat-II'!N310+'SCRB-Stat-II'!N340+'SCRB-Stat-II'!N370+'SCRB-Stat-II'!N400+'SCRB-Stat-II'!N430+'SCRB-Stat-II'!N460+'SCRB-Stat-II'!N490+'SCRB-Stat-II'!N520+'SCRB-Stat-II'!N550+'SCRB-Stat-II'!N580</f>
        <v>0</v>
      </c>
      <c r="O9" s="49">
        <f>'SCRB-Stat-II'!O9+'SCRB-Stat-II'!O39+'SCRB-Stat-II'!O69+'SCRB-Stat-II'!O99+'SCRB-Stat-II'!O129+'SCRB-Stat-II'!O159+'SCRB-Stat-II'!O189+'SCRB-Stat-II'!O219+'SCRB-Stat-II'!O249+'SCRB-Stat-II'!O279+'SCRB-Stat-II'!O309+'SCRB-Stat-II'!O339+'SCRB-Stat-II'!O369+'SCRB-Stat-II'!O399+'SCRB-Stat-II'!O429+'SCRB-Stat-II'!O459+'SCRB-Stat-II'!O489+'SCRB-Stat-II'!O519+'SCRB-Stat-II'!O549+'SCRB-Stat-II'!O579+'SCRB-Stat-II'!O10+'SCRB-Stat-II'!O40+'SCRB-Stat-II'!O70+'SCRB-Stat-II'!O100+'SCRB-Stat-II'!O130+'SCRB-Stat-II'!O160+'SCRB-Stat-II'!O190+'SCRB-Stat-II'!O220+'SCRB-Stat-II'!O250+'SCRB-Stat-II'!O280+'SCRB-Stat-II'!O310+'SCRB-Stat-II'!O340+'SCRB-Stat-II'!O370+'SCRB-Stat-II'!O400+'SCRB-Stat-II'!O430+'SCRB-Stat-II'!O460+'SCRB-Stat-II'!O490+'SCRB-Stat-II'!O520+'SCRB-Stat-II'!O550+'SCRB-Stat-II'!O580</f>
        <v>0</v>
      </c>
      <c r="P9" s="49">
        <f>'SCRB-Stat-II'!P9+'SCRB-Stat-II'!P39+'SCRB-Stat-II'!P69+'SCRB-Stat-II'!P99+'SCRB-Stat-II'!P129+'SCRB-Stat-II'!P159+'SCRB-Stat-II'!P189+'SCRB-Stat-II'!P219+'SCRB-Stat-II'!P249+'SCRB-Stat-II'!P279+'SCRB-Stat-II'!P309+'SCRB-Stat-II'!P339+'SCRB-Stat-II'!P369+'SCRB-Stat-II'!P399+'SCRB-Stat-II'!P429+'SCRB-Stat-II'!P459+'SCRB-Stat-II'!P489+'SCRB-Stat-II'!P519+'SCRB-Stat-II'!P549+'SCRB-Stat-II'!P579+'SCRB-Stat-II'!P10+'SCRB-Stat-II'!P40+'SCRB-Stat-II'!P70+'SCRB-Stat-II'!P100+'SCRB-Stat-II'!P130+'SCRB-Stat-II'!P160+'SCRB-Stat-II'!P190+'SCRB-Stat-II'!P220+'SCRB-Stat-II'!P250+'SCRB-Stat-II'!P280+'SCRB-Stat-II'!P310+'SCRB-Stat-II'!P340+'SCRB-Stat-II'!P370+'SCRB-Stat-II'!P400+'SCRB-Stat-II'!P430+'SCRB-Stat-II'!P460+'SCRB-Stat-II'!P490+'SCRB-Stat-II'!P520+'SCRB-Stat-II'!P550+'SCRB-Stat-II'!P580</f>
        <v>0</v>
      </c>
      <c r="Q9" s="49">
        <f>'SCRB-Stat-II'!Q9+'SCRB-Stat-II'!Q39+'SCRB-Stat-II'!Q69+'SCRB-Stat-II'!Q99+'SCRB-Stat-II'!Q129+'SCRB-Stat-II'!Q159+'SCRB-Stat-II'!Q189+'SCRB-Stat-II'!Q219+'SCRB-Stat-II'!Q249+'SCRB-Stat-II'!Q279+'SCRB-Stat-II'!Q309+'SCRB-Stat-II'!Q339+'SCRB-Stat-II'!Q369+'SCRB-Stat-II'!Q399+'SCRB-Stat-II'!Q429+'SCRB-Stat-II'!Q459+'SCRB-Stat-II'!Q489+'SCRB-Stat-II'!Q519+'SCRB-Stat-II'!Q549+'SCRB-Stat-II'!Q579+'SCRB-Stat-II'!Q10+'SCRB-Stat-II'!Q40+'SCRB-Stat-II'!Q70+'SCRB-Stat-II'!Q100+'SCRB-Stat-II'!Q130+'SCRB-Stat-II'!Q160+'SCRB-Stat-II'!Q190+'SCRB-Stat-II'!Q220+'SCRB-Stat-II'!Q250+'SCRB-Stat-II'!Q280+'SCRB-Stat-II'!Q310+'SCRB-Stat-II'!Q340+'SCRB-Stat-II'!Q370+'SCRB-Stat-II'!Q400+'SCRB-Stat-II'!Q430+'SCRB-Stat-II'!Q460+'SCRB-Stat-II'!Q490+'SCRB-Stat-II'!Q520+'SCRB-Stat-II'!Q550+'SCRB-Stat-II'!Q580</f>
        <v>0</v>
      </c>
      <c r="R9" s="49">
        <f>'SCRB-Stat-II'!R9+'SCRB-Stat-II'!R39+'SCRB-Stat-II'!R69+'SCRB-Stat-II'!R99+'SCRB-Stat-II'!R129+'SCRB-Stat-II'!R159+'SCRB-Stat-II'!R189+'SCRB-Stat-II'!R219+'SCRB-Stat-II'!R249+'SCRB-Stat-II'!R279+'SCRB-Stat-II'!R309+'SCRB-Stat-II'!R339+'SCRB-Stat-II'!R369+'SCRB-Stat-II'!R399+'SCRB-Stat-II'!R429+'SCRB-Stat-II'!R459+'SCRB-Stat-II'!R489+'SCRB-Stat-II'!R519+'SCRB-Stat-II'!R549+'SCRB-Stat-II'!R579+'SCRB-Stat-II'!R10+'SCRB-Stat-II'!R40+'SCRB-Stat-II'!R70+'SCRB-Stat-II'!R100+'SCRB-Stat-II'!R130+'SCRB-Stat-II'!R160+'SCRB-Stat-II'!R190+'SCRB-Stat-II'!R220+'SCRB-Stat-II'!R250+'SCRB-Stat-II'!R280+'SCRB-Stat-II'!R310+'SCRB-Stat-II'!R340+'SCRB-Stat-II'!R370+'SCRB-Stat-II'!R400+'SCRB-Stat-II'!R430+'SCRB-Stat-II'!R460+'SCRB-Stat-II'!R490+'SCRB-Stat-II'!R520+'SCRB-Stat-II'!R550+'SCRB-Stat-II'!R580</f>
        <v>0</v>
      </c>
      <c r="S9" s="49">
        <f>'SCRB-Stat-II'!S9+'SCRB-Stat-II'!S39+'SCRB-Stat-II'!S69+'SCRB-Stat-II'!S99+'SCRB-Stat-II'!S129+'SCRB-Stat-II'!S159+'SCRB-Stat-II'!S189+'SCRB-Stat-II'!S219+'SCRB-Stat-II'!S249+'SCRB-Stat-II'!S279+'SCRB-Stat-II'!S309+'SCRB-Stat-II'!S339+'SCRB-Stat-II'!S369+'SCRB-Stat-II'!S399+'SCRB-Stat-II'!S429+'SCRB-Stat-II'!S459+'SCRB-Stat-II'!S489+'SCRB-Stat-II'!S519+'SCRB-Stat-II'!S549+'SCRB-Stat-II'!S579+'SCRB-Stat-II'!S10+'SCRB-Stat-II'!S40+'SCRB-Stat-II'!S70+'SCRB-Stat-II'!S100+'SCRB-Stat-II'!S130+'SCRB-Stat-II'!S160+'SCRB-Stat-II'!S190+'SCRB-Stat-II'!S220+'SCRB-Stat-II'!S250+'SCRB-Stat-II'!S280+'SCRB-Stat-II'!S310+'SCRB-Stat-II'!S340+'SCRB-Stat-II'!S370+'SCRB-Stat-II'!S400+'SCRB-Stat-II'!S430+'SCRB-Stat-II'!S460+'SCRB-Stat-II'!S490+'SCRB-Stat-II'!S520+'SCRB-Stat-II'!S550+'SCRB-Stat-II'!S580</f>
        <v>0</v>
      </c>
      <c r="T9" s="49">
        <f>'SCRB-Stat-II'!T9+'SCRB-Stat-II'!T39+'SCRB-Stat-II'!T69+'SCRB-Stat-II'!T99+'SCRB-Stat-II'!T129+'SCRB-Stat-II'!T159+'SCRB-Stat-II'!T189+'SCRB-Stat-II'!T219+'SCRB-Stat-II'!T249+'SCRB-Stat-II'!T279+'SCRB-Stat-II'!T309+'SCRB-Stat-II'!T339+'SCRB-Stat-II'!T369+'SCRB-Stat-II'!T399+'SCRB-Stat-II'!T429+'SCRB-Stat-II'!T459+'SCRB-Stat-II'!T489+'SCRB-Stat-II'!T519+'SCRB-Stat-II'!T549+'SCRB-Stat-II'!T579+'SCRB-Stat-II'!T10+'SCRB-Stat-II'!T40+'SCRB-Stat-II'!T70+'SCRB-Stat-II'!T100+'SCRB-Stat-II'!T130+'SCRB-Stat-II'!T160+'SCRB-Stat-II'!T190+'SCRB-Stat-II'!T220+'SCRB-Stat-II'!T250+'SCRB-Stat-II'!T280+'SCRB-Stat-II'!T310+'SCRB-Stat-II'!T340+'SCRB-Stat-II'!T370+'SCRB-Stat-II'!T400+'SCRB-Stat-II'!T430+'SCRB-Stat-II'!T460+'SCRB-Stat-II'!T490+'SCRB-Stat-II'!T520+'SCRB-Stat-II'!T550+'SCRB-Stat-II'!T580</f>
        <v>0</v>
      </c>
      <c r="U9" s="49">
        <f>'SCRB-Stat-II'!U9+'SCRB-Stat-II'!U39+'SCRB-Stat-II'!U69+'SCRB-Stat-II'!U99+'SCRB-Stat-II'!U129+'SCRB-Stat-II'!U159+'SCRB-Stat-II'!U189+'SCRB-Stat-II'!U219+'SCRB-Stat-II'!U249+'SCRB-Stat-II'!U279+'SCRB-Stat-II'!U309+'SCRB-Stat-II'!U339+'SCRB-Stat-II'!U369+'SCRB-Stat-II'!U399+'SCRB-Stat-II'!U429+'SCRB-Stat-II'!U459+'SCRB-Stat-II'!U489+'SCRB-Stat-II'!U519+'SCRB-Stat-II'!U549+'SCRB-Stat-II'!U579+'SCRB-Stat-II'!U10+'SCRB-Stat-II'!U40+'SCRB-Stat-II'!U70+'SCRB-Stat-II'!U100+'SCRB-Stat-II'!U130+'SCRB-Stat-II'!U160+'SCRB-Stat-II'!U190+'SCRB-Stat-II'!U220+'SCRB-Stat-II'!U250+'SCRB-Stat-II'!U280+'SCRB-Stat-II'!U310+'SCRB-Stat-II'!U340+'SCRB-Stat-II'!U370+'SCRB-Stat-II'!U400+'SCRB-Stat-II'!U430+'SCRB-Stat-II'!U460+'SCRB-Stat-II'!U490+'SCRB-Stat-II'!U520+'SCRB-Stat-II'!U550+'SCRB-Stat-II'!U580</f>
        <v>0</v>
      </c>
      <c r="V9" s="49">
        <f>'SCRB-Stat-II'!V9+'SCRB-Stat-II'!V39+'SCRB-Stat-II'!V69+'SCRB-Stat-II'!V99+'SCRB-Stat-II'!V129+'SCRB-Stat-II'!V159+'SCRB-Stat-II'!V189+'SCRB-Stat-II'!V219+'SCRB-Stat-II'!V249+'SCRB-Stat-II'!V279+'SCRB-Stat-II'!V309+'SCRB-Stat-II'!V339+'SCRB-Stat-II'!V369+'SCRB-Stat-II'!V399+'SCRB-Stat-II'!V429+'SCRB-Stat-II'!V459+'SCRB-Stat-II'!V489+'SCRB-Stat-II'!V519+'SCRB-Stat-II'!V549+'SCRB-Stat-II'!V579+'SCRB-Stat-II'!V10+'SCRB-Stat-II'!V40+'SCRB-Stat-II'!V70+'SCRB-Stat-II'!V100+'SCRB-Stat-II'!V130+'SCRB-Stat-II'!V160+'SCRB-Stat-II'!V190+'SCRB-Stat-II'!V220+'SCRB-Stat-II'!V250+'SCRB-Stat-II'!V280+'SCRB-Stat-II'!V310+'SCRB-Stat-II'!V340+'SCRB-Stat-II'!V370+'SCRB-Stat-II'!V400+'SCRB-Stat-II'!V430+'SCRB-Stat-II'!V460+'SCRB-Stat-II'!V490+'SCRB-Stat-II'!V520+'SCRB-Stat-II'!V550+'SCRB-Stat-II'!V580</f>
        <v>0</v>
      </c>
      <c r="W9" s="49">
        <f>'SCRB-Stat-II'!W9+'SCRB-Stat-II'!W39+'SCRB-Stat-II'!W69+'SCRB-Stat-II'!W99+'SCRB-Stat-II'!W129+'SCRB-Stat-II'!W159+'SCRB-Stat-II'!W189+'SCRB-Stat-II'!W219+'SCRB-Stat-II'!W249+'SCRB-Stat-II'!W279+'SCRB-Stat-II'!W309+'SCRB-Stat-II'!W339+'SCRB-Stat-II'!W369+'SCRB-Stat-II'!W399+'SCRB-Stat-II'!W429+'SCRB-Stat-II'!W459+'SCRB-Stat-II'!W489+'SCRB-Stat-II'!W519+'SCRB-Stat-II'!W549+'SCRB-Stat-II'!W579+'SCRB-Stat-II'!W10+'SCRB-Stat-II'!W40+'SCRB-Stat-II'!W70+'SCRB-Stat-II'!W100+'SCRB-Stat-II'!W130+'SCRB-Stat-II'!W160+'SCRB-Stat-II'!W190+'SCRB-Stat-II'!W220+'SCRB-Stat-II'!W250+'SCRB-Stat-II'!W280+'SCRB-Stat-II'!W310+'SCRB-Stat-II'!W340+'SCRB-Stat-II'!W370+'SCRB-Stat-II'!W400+'SCRB-Stat-II'!W430+'SCRB-Stat-II'!W460+'SCRB-Stat-II'!W490+'SCRB-Stat-II'!W520+'SCRB-Stat-II'!W550+'SCRB-Stat-II'!W580</f>
        <v>0</v>
      </c>
      <c r="X9" s="339"/>
      <c r="Y9" s="49">
        <f>'SCRB-Stat-II'!X9+'SCRB-Stat-II'!X39+'SCRB-Stat-II'!X69+'SCRB-Stat-II'!X99+'SCRB-Stat-II'!X129+'SCRB-Stat-II'!X159+'SCRB-Stat-II'!X189+'SCRB-Stat-II'!X219+'SCRB-Stat-II'!X249+'SCRB-Stat-II'!X279+'SCRB-Stat-II'!X309+'SCRB-Stat-II'!X339+'SCRB-Stat-II'!X369+'SCRB-Stat-II'!X399+'SCRB-Stat-II'!X429+'SCRB-Stat-II'!X459+'SCRB-Stat-II'!X489+'SCRB-Stat-II'!X519+'SCRB-Stat-II'!X549+'SCRB-Stat-II'!X579+'SCRB-Stat-II'!X10+'SCRB-Stat-II'!X40+'SCRB-Stat-II'!X70+'SCRB-Stat-II'!X100+'SCRB-Stat-II'!X130+'SCRB-Stat-II'!X160+'SCRB-Stat-II'!X190+'SCRB-Stat-II'!X220+'SCRB-Stat-II'!X250+'SCRB-Stat-II'!X280+'SCRB-Stat-II'!X310+'SCRB-Stat-II'!X340+'SCRB-Stat-II'!X370+'SCRB-Stat-II'!X400+'SCRB-Stat-II'!X430+'SCRB-Stat-II'!X460+'SCRB-Stat-II'!X490+'SCRB-Stat-II'!X520+'SCRB-Stat-II'!X550+'SCRB-Stat-II'!X580</f>
        <v>0</v>
      </c>
      <c r="Z9" s="49">
        <f>'SCRB-Stat-II'!Y9+'SCRB-Stat-II'!Y39+'SCRB-Stat-II'!Y69+'SCRB-Stat-II'!Y99+'SCRB-Stat-II'!Y129+'SCRB-Stat-II'!Y159+'SCRB-Stat-II'!Y189+'SCRB-Stat-II'!Y219+'SCRB-Stat-II'!Y249+'SCRB-Stat-II'!Y279+'SCRB-Stat-II'!Y309+'SCRB-Stat-II'!Y339+'SCRB-Stat-II'!Y369+'SCRB-Stat-II'!Y399+'SCRB-Stat-II'!Y429+'SCRB-Stat-II'!Y459+'SCRB-Stat-II'!Y489+'SCRB-Stat-II'!Y519+'SCRB-Stat-II'!Y549+'SCRB-Stat-II'!Y579+'SCRB-Stat-II'!Y10+'SCRB-Stat-II'!Y40+'SCRB-Stat-II'!Y70+'SCRB-Stat-II'!Y100+'SCRB-Stat-II'!Y130+'SCRB-Stat-II'!Y160+'SCRB-Stat-II'!Y190+'SCRB-Stat-II'!Y220+'SCRB-Stat-II'!Y250+'SCRB-Stat-II'!Y280+'SCRB-Stat-II'!Y310+'SCRB-Stat-II'!Y340+'SCRB-Stat-II'!Y370+'SCRB-Stat-II'!Y400+'SCRB-Stat-II'!Y430+'SCRB-Stat-II'!Y460+'SCRB-Stat-II'!Y490+'SCRB-Stat-II'!Y520+'SCRB-Stat-II'!Y550+'SCRB-Stat-II'!Y580</f>
        <v>0</v>
      </c>
      <c r="AA9" s="49">
        <f>'SCRB-Stat-II'!Z9+'SCRB-Stat-II'!Z39+'SCRB-Stat-II'!Z69+'SCRB-Stat-II'!Z99+'SCRB-Stat-II'!Z129+'SCRB-Stat-II'!Z159+'SCRB-Stat-II'!Z189+'SCRB-Stat-II'!Z219+'SCRB-Stat-II'!Z249+'SCRB-Stat-II'!Z279+'SCRB-Stat-II'!Z309+'SCRB-Stat-II'!Z339+'SCRB-Stat-II'!Z369+'SCRB-Stat-II'!Z399+'SCRB-Stat-II'!Z429+'SCRB-Stat-II'!Z459+'SCRB-Stat-II'!Z489+'SCRB-Stat-II'!Z519+'SCRB-Stat-II'!Z549+'SCRB-Stat-II'!Z579+'SCRB-Stat-II'!Z10+'SCRB-Stat-II'!Z40+'SCRB-Stat-II'!Z70+'SCRB-Stat-II'!Z100+'SCRB-Stat-II'!Z130+'SCRB-Stat-II'!Z160+'SCRB-Stat-II'!Z190+'SCRB-Stat-II'!Z220+'SCRB-Stat-II'!Z250+'SCRB-Stat-II'!Z280+'SCRB-Stat-II'!Z310+'SCRB-Stat-II'!Z340+'SCRB-Stat-II'!Z370+'SCRB-Stat-II'!Z400+'SCRB-Stat-II'!Z430+'SCRB-Stat-II'!Z460+'SCRB-Stat-II'!Z490+'SCRB-Stat-II'!Z520+'SCRB-Stat-II'!Z550+'SCRB-Stat-II'!Z580</f>
        <v>0</v>
      </c>
      <c r="AB9" s="49">
        <f>'SCRB-Stat-II'!AA9+'SCRB-Stat-II'!AA39+'SCRB-Stat-II'!AA69+'SCRB-Stat-II'!AA99+'SCRB-Stat-II'!AA129+'SCRB-Stat-II'!AA159+'SCRB-Stat-II'!AA189+'SCRB-Stat-II'!AA219+'SCRB-Stat-II'!AA249+'SCRB-Stat-II'!AA279+'SCRB-Stat-II'!AA309+'SCRB-Stat-II'!AA339+'SCRB-Stat-II'!AA369+'SCRB-Stat-II'!AA399+'SCRB-Stat-II'!AA429+'SCRB-Stat-II'!AA459+'SCRB-Stat-II'!AA489+'SCRB-Stat-II'!AA519+'SCRB-Stat-II'!AA549+'SCRB-Stat-II'!AA579+'SCRB-Stat-II'!AA10+'SCRB-Stat-II'!AA40+'SCRB-Stat-II'!AA70+'SCRB-Stat-II'!AA100+'SCRB-Stat-II'!AA130+'SCRB-Stat-II'!AA160+'SCRB-Stat-II'!AA190+'SCRB-Stat-II'!AA220+'SCRB-Stat-II'!AA250+'SCRB-Stat-II'!AA280+'SCRB-Stat-II'!AA310+'SCRB-Stat-II'!AA340+'SCRB-Stat-II'!AA370+'SCRB-Stat-II'!AA400+'SCRB-Stat-II'!AA430+'SCRB-Stat-II'!AA460+'SCRB-Stat-II'!AA490+'SCRB-Stat-II'!AA520+'SCRB-Stat-II'!AA550+'SCRB-Stat-II'!AA580</f>
        <v>0</v>
      </c>
      <c r="AC9" s="49">
        <f>'SCRB-Stat-II'!AB9+'SCRB-Stat-II'!AB39+'SCRB-Stat-II'!AB69+'SCRB-Stat-II'!AB99+'SCRB-Stat-II'!AB129+'SCRB-Stat-II'!AB159+'SCRB-Stat-II'!AB189+'SCRB-Stat-II'!AB219+'SCRB-Stat-II'!AB249+'SCRB-Stat-II'!AB279+'SCRB-Stat-II'!AB309+'SCRB-Stat-II'!AB339+'SCRB-Stat-II'!AB369+'SCRB-Stat-II'!AB399+'SCRB-Stat-II'!AB429+'SCRB-Stat-II'!AB459+'SCRB-Stat-II'!AB489+'SCRB-Stat-II'!AB519+'SCRB-Stat-II'!AB549+'SCRB-Stat-II'!AB579+'SCRB-Stat-II'!AB10+'SCRB-Stat-II'!AB40+'SCRB-Stat-II'!AB70+'SCRB-Stat-II'!AB100+'SCRB-Stat-II'!AB130+'SCRB-Stat-II'!AB160+'SCRB-Stat-II'!AB190+'SCRB-Stat-II'!AB220+'SCRB-Stat-II'!AB250+'SCRB-Stat-II'!AB280+'SCRB-Stat-II'!AB310+'SCRB-Stat-II'!AB340+'SCRB-Stat-II'!AB370+'SCRB-Stat-II'!AB400+'SCRB-Stat-II'!AB430+'SCRB-Stat-II'!AB460+'SCRB-Stat-II'!AB490+'SCRB-Stat-II'!AB520+'SCRB-Stat-II'!AB550+'SCRB-Stat-II'!AB580</f>
        <v>0</v>
      </c>
      <c r="AD9" s="49">
        <f>'SCRB-Stat-II'!AC9+'SCRB-Stat-II'!AC39+'SCRB-Stat-II'!AC69+'SCRB-Stat-II'!AC99+'SCRB-Stat-II'!AC129+'SCRB-Stat-II'!AC159+'SCRB-Stat-II'!AC189+'SCRB-Stat-II'!AC219+'SCRB-Stat-II'!AC249+'SCRB-Stat-II'!AC279+'SCRB-Stat-II'!AC309+'SCRB-Stat-II'!AC339+'SCRB-Stat-II'!AC369+'SCRB-Stat-II'!AC399+'SCRB-Stat-II'!AC429+'SCRB-Stat-II'!AC459+'SCRB-Stat-II'!AC489+'SCRB-Stat-II'!AC519+'SCRB-Stat-II'!AC549+'SCRB-Stat-II'!AC579+'SCRB-Stat-II'!AC10+'SCRB-Stat-II'!AC40+'SCRB-Stat-II'!AC70+'SCRB-Stat-II'!AC100+'SCRB-Stat-II'!AC130+'SCRB-Stat-II'!AC160+'SCRB-Stat-II'!AC190+'SCRB-Stat-II'!AC220+'SCRB-Stat-II'!AC250+'SCRB-Stat-II'!AC280+'SCRB-Stat-II'!AC310+'SCRB-Stat-II'!AC340+'SCRB-Stat-II'!AC370+'SCRB-Stat-II'!AC400+'SCRB-Stat-II'!AC430+'SCRB-Stat-II'!AC460+'SCRB-Stat-II'!AC490+'SCRB-Stat-II'!AC520+'SCRB-Stat-II'!AC550+'SCRB-Stat-II'!AC580</f>
        <v>0</v>
      </c>
      <c r="AE9" s="49">
        <f>'SCRB-Stat-II'!AD9+'SCRB-Stat-II'!AD39+'SCRB-Stat-II'!AD69+'SCRB-Stat-II'!AD99+'SCRB-Stat-II'!AD129+'SCRB-Stat-II'!AD159+'SCRB-Stat-II'!AD189+'SCRB-Stat-II'!AD219+'SCRB-Stat-II'!AD249+'SCRB-Stat-II'!AD279+'SCRB-Stat-II'!AD309+'SCRB-Stat-II'!AD339+'SCRB-Stat-II'!AD369+'SCRB-Stat-II'!AD399+'SCRB-Stat-II'!AD429+'SCRB-Stat-II'!AD459+'SCRB-Stat-II'!AD489+'SCRB-Stat-II'!AD519+'SCRB-Stat-II'!AD549+'SCRB-Stat-II'!AD579+'SCRB-Stat-II'!AD10+'SCRB-Stat-II'!AD40+'SCRB-Stat-II'!AD70+'SCRB-Stat-II'!AD100+'SCRB-Stat-II'!AD130+'SCRB-Stat-II'!AD160+'SCRB-Stat-II'!AD190+'SCRB-Stat-II'!AD220+'SCRB-Stat-II'!AD250+'SCRB-Stat-II'!AD280+'SCRB-Stat-II'!AD310+'SCRB-Stat-II'!AD340+'SCRB-Stat-II'!AD370+'SCRB-Stat-II'!AD400+'SCRB-Stat-II'!AD430+'SCRB-Stat-II'!AD460+'SCRB-Stat-II'!AD490+'SCRB-Stat-II'!AD520+'SCRB-Stat-II'!AD550+'SCRB-Stat-II'!AD580</f>
        <v>0</v>
      </c>
      <c r="AF9" s="49">
        <f>'SCRB-Stat-II'!AE9+'SCRB-Stat-II'!AE39+'SCRB-Stat-II'!AE69+'SCRB-Stat-II'!AE99+'SCRB-Stat-II'!AE129+'SCRB-Stat-II'!AE159+'SCRB-Stat-II'!AE189+'SCRB-Stat-II'!AE219+'SCRB-Stat-II'!AE249+'SCRB-Stat-II'!AE279+'SCRB-Stat-II'!AE309+'SCRB-Stat-II'!AE339+'SCRB-Stat-II'!AE369+'SCRB-Stat-II'!AE399+'SCRB-Stat-II'!AE429+'SCRB-Stat-II'!AE459+'SCRB-Stat-II'!AE489+'SCRB-Stat-II'!AE519+'SCRB-Stat-II'!AE549+'SCRB-Stat-II'!AE579+'SCRB-Stat-II'!AE10+'SCRB-Stat-II'!AE40+'SCRB-Stat-II'!AE70+'SCRB-Stat-II'!AE100+'SCRB-Stat-II'!AE130+'SCRB-Stat-II'!AE160+'SCRB-Stat-II'!AE190+'SCRB-Stat-II'!AE220+'SCRB-Stat-II'!AE250+'SCRB-Stat-II'!AE280+'SCRB-Stat-II'!AE310+'SCRB-Stat-II'!AE340+'SCRB-Stat-II'!AE370+'SCRB-Stat-II'!AE400+'SCRB-Stat-II'!AE430+'SCRB-Stat-II'!AE460+'SCRB-Stat-II'!AE490+'SCRB-Stat-II'!AE520+'SCRB-Stat-II'!AE550+'SCRB-Stat-II'!AE580</f>
        <v>0</v>
      </c>
      <c r="AG9" s="49">
        <f>'SCRB-Stat-II'!AF9+'SCRB-Stat-II'!AF39+'SCRB-Stat-II'!AF69+'SCRB-Stat-II'!AF99+'SCRB-Stat-II'!AF129+'SCRB-Stat-II'!AF159+'SCRB-Stat-II'!AF189+'SCRB-Stat-II'!AF219+'SCRB-Stat-II'!AF249+'SCRB-Stat-II'!AF279+'SCRB-Stat-II'!AF309+'SCRB-Stat-II'!AF339+'SCRB-Stat-II'!AF369+'SCRB-Stat-II'!AF399+'SCRB-Stat-II'!AF429+'SCRB-Stat-II'!AF459+'SCRB-Stat-II'!AF489+'SCRB-Stat-II'!AF519+'SCRB-Stat-II'!AF549+'SCRB-Stat-II'!AF579+'SCRB-Stat-II'!AF10+'SCRB-Stat-II'!AF40+'SCRB-Stat-II'!AF70+'SCRB-Stat-II'!AF100+'SCRB-Stat-II'!AF130+'SCRB-Stat-II'!AF160+'SCRB-Stat-II'!AF190+'SCRB-Stat-II'!AF220+'SCRB-Stat-II'!AF250+'SCRB-Stat-II'!AF280+'SCRB-Stat-II'!AF310+'SCRB-Stat-II'!AF340+'SCRB-Stat-II'!AF370+'SCRB-Stat-II'!AF400+'SCRB-Stat-II'!AF430+'SCRB-Stat-II'!AF460+'SCRB-Stat-II'!AF490+'SCRB-Stat-II'!AF520+'SCRB-Stat-II'!AF550+'SCRB-Stat-II'!AF580</f>
        <v>0</v>
      </c>
      <c r="AH9" s="49">
        <f>'SCRB-Stat-II'!AG9+'SCRB-Stat-II'!AG39+'SCRB-Stat-II'!AG69+'SCRB-Stat-II'!AG99+'SCRB-Stat-II'!AG129+'SCRB-Stat-II'!AG159+'SCRB-Stat-II'!AG189+'SCRB-Stat-II'!AG219+'SCRB-Stat-II'!AG249+'SCRB-Stat-II'!AG279+'SCRB-Stat-II'!AG309+'SCRB-Stat-II'!AG339+'SCRB-Stat-II'!AG369+'SCRB-Stat-II'!AG399+'SCRB-Stat-II'!AG429+'SCRB-Stat-II'!AG459+'SCRB-Stat-II'!AG489+'SCRB-Stat-II'!AG519+'SCRB-Stat-II'!AG549+'SCRB-Stat-II'!AG579+'SCRB-Stat-II'!AG10+'SCRB-Stat-II'!AG40+'SCRB-Stat-II'!AG70+'SCRB-Stat-II'!AG100+'SCRB-Stat-II'!AG130+'SCRB-Stat-II'!AG160+'SCRB-Stat-II'!AG190+'SCRB-Stat-II'!AG220+'SCRB-Stat-II'!AG250+'SCRB-Stat-II'!AG280+'SCRB-Stat-II'!AG310+'SCRB-Stat-II'!AG340+'SCRB-Stat-II'!AG370+'SCRB-Stat-II'!AG400+'SCRB-Stat-II'!AG430+'SCRB-Stat-II'!AG460+'SCRB-Stat-II'!AG490+'SCRB-Stat-II'!AG520+'SCRB-Stat-II'!AG550+'SCRB-Stat-II'!AG580</f>
        <v>0</v>
      </c>
    </row>
    <row r="10" spans="1:34" s="95" customFormat="1" ht="21.75" customHeight="1">
      <c r="A10" s="83">
        <v>5</v>
      </c>
      <c r="B10" s="84" t="s">
        <v>9</v>
      </c>
      <c r="C10" s="49">
        <f>'SCRB-Stat-II'!D11+'SCRB-Stat-II'!D41+'SCRB-Stat-II'!D71+'SCRB-Stat-II'!D101+'SCRB-Stat-II'!D131+'SCRB-Stat-II'!D161+'SCRB-Stat-II'!D191+'SCRB-Stat-II'!D221+'SCRB-Stat-II'!D251+'SCRB-Stat-II'!D281+'SCRB-Stat-II'!D311+'SCRB-Stat-II'!D341+'SCRB-Stat-II'!D371+'SCRB-Stat-II'!D401+'SCRB-Stat-II'!D431+'SCRB-Stat-II'!D461+'SCRB-Stat-II'!D491+'SCRB-Stat-II'!D521+'SCRB-Stat-II'!D551+'SCRB-Stat-II'!D581</f>
        <v>0</v>
      </c>
      <c r="D10" s="49">
        <f>'SCRB-Stat-II'!E11+'SCRB-Stat-II'!E41+'SCRB-Stat-II'!E71+'SCRB-Stat-II'!E101+'SCRB-Stat-II'!E131+'SCRB-Stat-II'!E161+'SCRB-Stat-II'!E191+'SCRB-Stat-II'!E221+'SCRB-Stat-II'!E251+'SCRB-Stat-II'!E281+'SCRB-Stat-II'!E311+'SCRB-Stat-II'!E341+'SCRB-Stat-II'!E371+'SCRB-Stat-II'!E401+'SCRB-Stat-II'!E431+'SCRB-Stat-II'!E461+'SCRB-Stat-II'!E491+'SCRB-Stat-II'!E521+'SCRB-Stat-II'!E551+'SCRB-Stat-II'!E581</f>
        <v>0</v>
      </c>
      <c r="E10" s="49">
        <f>'SCRB-Stat-II'!F11+'SCRB-Stat-II'!F41+'SCRB-Stat-II'!F71+'SCRB-Stat-II'!F101+'SCRB-Stat-II'!F131+'SCRB-Stat-II'!F161+'SCRB-Stat-II'!F191+'SCRB-Stat-II'!F221+'SCRB-Stat-II'!F251+'SCRB-Stat-II'!F281+'SCRB-Stat-II'!F311+'SCRB-Stat-II'!F341+'SCRB-Stat-II'!F371+'SCRB-Stat-II'!F401+'SCRB-Stat-II'!F431+'SCRB-Stat-II'!F461+'SCRB-Stat-II'!F491+'SCRB-Stat-II'!F521+'SCRB-Stat-II'!F551+'SCRB-Stat-II'!F581</f>
        <v>0</v>
      </c>
      <c r="F10" s="49">
        <f>'SCRB-Stat-II'!G11+'SCRB-Stat-II'!G41+'SCRB-Stat-II'!G71+'SCRB-Stat-II'!G101+'SCRB-Stat-II'!G131+'SCRB-Stat-II'!G161+'SCRB-Stat-II'!G191+'SCRB-Stat-II'!G221+'SCRB-Stat-II'!G251+'SCRB-Stat-II'!G281+'SCRB-Stat-II'!G311+'SCRB-Stat-II'!G341+'SCRB-Stat-II'!G371+'SCRB-Stat-II'!G401+'SCRB-Stat-II'!G431+'SCRB-Stat-II'!G461+'SCRB-Stat-II'!G491+'SCRB-Stat-II'!G521+'SCRB-Stat-II'!G551+'SCRB-Stat-II'!G581</f>
        <v>0</v>
      </c>
      <c r="G10" s="49">
        <f>'SCRB-Stat-II'!H11+'SCRB-Stat-II'!H41+'SCRB-Stat-II'!H71+'SCRB-Stat-II'!H101+'SCRB-Stat-II'!H131+'SCRB-Stat-II'!H161+'SCRB-Stat-II'!H191+'SCRB-Stat-II'!H221+'SCRB-Stat-II'!H251+'SCRB-Stat-II'!H281+'SCRB-Stat-II'!H311+'SCRB-Stat-II'!H341+'SCRB-Stat-II'!H371+'SCRB-Stat-II'!H401+'SCRB-Stat-II'!H431+'SCRB-Stat-II'!H461+'SCRB-Stat-II'!H491+'SCRB-Stat-II'!H521+'SCRB-Stat-II'!H551+'SCRB-Stat-II'!H581</f>
        <v>0</v>
      </c>
      <c r="H10" s="49">
        <f>'SCRB-Stat-II'!I11+'SCRB-Stat-II'!I41+'SCRB-Stat-II'!I71+'SCRB-Stat-II'!I101+'SCRB-Stat-II'!I131+'SCRB-Stat-II'!I161+'SCRB-Stat-II'!I191+'SCRB-Stat-II'!I221+'SCRB-Stat-II'!I251+'SCRB-Stat-II'!I281+'SCRB-Stat-II'!I311+'SCRB-Stat-II'!I341+'SCRB-Stat-II'!I371+'SCRB-Stat-II'!I401+'SCRB-Stat-II'!I431+'SCRB-Stat-II'!I461+'SCRB-Stat-II'!I491+'SCRB-Stat-II'!I521+'SCRB-Stat-II'!I551+'SCRB-Stat-II'!I581</f>
        <v>0</v>
      </c>
      <c r="I10" s="49">
        <f>'SCRB-Stat-II'!J11+'SCRB-Stat-II'!J41+'SCRB-Stat-II'!J71+'SCRB-Stat-II'!J101+'SCRB-Stat-II'!J131+'SCRB-Stat-II'!J161+'SCRB-Stat-II'!J191+'SCRB-Stat-II'!J221+'SCRB-Stat-II'!J251+'SCRB-Stat-II'!J281+'SCRB-Stat-II'!J311+'SCRB-Stat-II'!J341+'SCRB-Stat-II'!J371+'SCRB-Stat-II'!J401+'SCRB-Stat-II'!J431+'SCRB-Stat-II'!J461+'SCRB-Stat-II'!J491+'SCRB-Stat-II'!J521+'SCRB-Stat-II'!J551+'SCRB-Stat-II'!J581</f>
        <v>0</v>
      </c>
      <c r="J10" s="49">
        <f>'SCRB-Stat-II'!K11+'SCRB-Stat-II'!K41+'SCRB-Stat-II'!K71+'SCRB-Stat-II'!K101+'SCRB-Stat-II'!K131+'SCRB-Stat-II'!K161+'SCRB-Stat-II'!K191+'SCRB-Stat-II'!K221+'SCRB-Stat-II'!K251+'SCRB-Stat-II'!K281+'SCRB-Stat-II'!K311+'SCRB-Stat-II'!K341+'SCRB-Stat-II'!K371+'SCRB-Stat-II'!K401+'SCRB-Stat-II'!K431+'SCRB-Stat-II'!K461+'SCRB-Stat-II'!K491+'SCRB-Stat-II'!K521+'SCRB-Stat-II'!K551+'SCRB-Stat-II'!K581</f>
        <v>0</v>
      </c>
      <c r="K10" s="49">
        <f>'SCRB-Stat-II'!L11+'SCRB-Stat-II'!L41+'SCRB-Stat-II'!L71+'SCRB-Stat-II'!L101+'SCRB-Stat-II'!L131+'SCRB-Stat-II'!L161+'SCRB-Stat-II'!L191+'SCRB-Stat-II'!L221+'SCRB-Stat-II'!L251+'SCRB-Stat-II'!L281+'SCRB-Stat-II'!L311+'SCRB-Stat-II'!L341+'SCRB-Stat-II'!L371+'SCRB-Stat-II'!L401+'SCRB-Stat-II'!L431+'SCRB-Stat-II'!L461+'SCRB-Stat-II'!L491+'SCRB-Stat-II'!L521+'SCRB-Stat-II'!L551+'SCRB-Stat-II'!L581</f>
        <v>0</v>
      </c>
      <c r="L10" s="49">
        <f>'SCRB-Stat-II'!M11+'SCRB-Stat-II'!M41+'SCRB-Stat-II'!M71+'SCRB-Stat-II'!M101+'SCRB-Stat-II'!M131+'SCRB-Stat-II'!M161+'SCRB-Stat-II'!M191+'SCRB-Stat-II'!M221+'SCRB-Stat-II'!M251+'SCRB-Stat-II'!M281+'SCRB-Stat-II'!M311+'SCRB-Stat-II'!M341+'SCRB-Stat-II'!M371+'SCRB-Stat-II'!M401+'SCRB-Stat-II'!M431+'SCRB-Stat-II'!M461+'SCRB-Stat-II'!M491+'SCRB-Stat-II'!M521+'SCRB-Stat-II'!M551+'SCRB-Stat-II'!M581</f>
        <v>0</v>
      </c>
      <c r="M10" s="339"/>
      <c r="N10" s="49">
        <f>'SCRB-Stat-II'!N11+'SCRB-Stat-II'!N41+'SCRB-Stat-II'!N71+'SCRB-Stat-II'!N101+'SCRB-Stat-II'!N131+'SCRB-Stat-II'!N161+'SCRB-Stat-II'!N191+'SCRB-Stat-II'!N221+'SCRB-Stat-II'!N251+'SCRB-Stat-II'!N281+'SCRB-Stat-II'!N311+'SCRB-Stat-II'!N341+'SCRB-Stat-II'!N371+'SCRB-Stat-II'!N401+'SCRB-Stat-II'!N431+'SCRB-Stat-II'!N461+'SCRB-Stat-II'!N491+'SCRB-Stat-II'!N521+'SCRB-Stat-II'!N551+'SCRB-Stat-II'!N581</f>
        <v>0</v>
      </c>
      <c r="O10" s="49">
        <f>'SCRB-Stat-II'!O11+'SCRB-Stat-II'!O41+'SCRB-Stat-II'!O71+'SCRB-Stat-II'!O101+'SCRB-Stat-II'!O131+'SCRB-Stat-II'!O161+'SCRB-Stat-II'!O191+'SCRB-Stat-II'!O221+'SCRB-Stat-II'!O251+'SCRB-Stat-II'!O281+'SCRB-Stat-II'!O311+'SCRB-Stat-II'!O341+'SCRB-Stat-II'!O371+'SCRB-Stat-II'!O401+'SCRB-Stat-II'!O431+'SCRB-Stat-II'!O461+'SCRB-Stat-II'!O491+'SCRB-Stat-II'!O521+'SCRB-Stat-II'!O551+'SCRB-Stat-II'!O581</f>
        <v>0</v>
      </c>
      <c r="P10" s="49">
        <f>'SCRB-Stat-II'!P11+'SCRB-Stat-II'!P41+'SCRB-Stat-II'!P71+'SCRB-Stat-II'!P101+'SCRB-Stat-II'!P131+'SCRB-Stat-II'!P161+'SCRB-Stat-II'!P191+'SCRB-Stat-II'!P221+'SCRB-Stat-II'!P251+'SCRB-Stat-II'!P281+'SCRB-Stat-II'!P311+'SCRB-Stat-II'!P341+'SCRB-Stat-II'!P371+'SCRB-Stat-II'!P401+'SCRB-Stat-II'!P431+'SCRB-Stat-II'!P461+'SCRB-Stat-II'!P491+'SCRB-Stat-II'!P521+'SCRB-Stat-II'!P551+'SCRB-Stat-II'!P581</f>
        <v>0</v>
      </c>
      <c r="Q10" s="49">
        <f>'SCRB-Stat-II'!Q11+'SCRB-Stat-II'!Q41+'SCRB-Stat-II'!Q71+'SCRB-Stat-II'!Q101+'SCRB-Stat-II'!Q131+'SCRB-Stat-II'!Q161+'SCRB-Stat-II'!Q191+'SCRB-Stat-II'!Q221+'SCRB-Stat-II'!Q251+'SCRB-Stat-II'!Q281+'SCRB-Stat-II'!Q311+'SCRB-Stat-II'!Q341+'SCRB-Stat-II'!Q371+'SCRB-Stat-II'!Q401+'SCRB-Stat-II'!Q431+'SCRB-Stat-II'!Q461+'SCRB-Stat-II'!Q491+'SCRB-Stat-II'!Q521+'SCRB-Stat-II'!Q551+'SCRB-Stat-II'!Q581</f>
        <v>0</v>
      </c>
      <c r="R10" s="49">
        <f>'SCRB-Stat-II'!R11+'SCRB-Stat-II'!R41+'SCRB-Stat-II'!R71+'SCRB-Stat-II'!R101+'SCRB-Stat-II'!R131+'SCRB-Stat-II'!R161+'SCRB-Stat-II'!R191+'SCRB-Stat-II'!R221+'SCRB-Stat-II'!R251+'SCRB-Stat-II'!R281+'SCRB-Stat-II'!R311+'SCRB-Stat-II'!R341+'SCRB-Stat-II'!R371+'SCRB-Stat-II'!R401+'SCRB-Stat-II'!R431+'SCRB-Stat-II'!R461+'SCRB-Stat-II'!R491+'SCRB-Stat-II'!R521+'SCRB-Stat-II'!R551+'SCRB-Stat-II'!R581</f>
        <v>0</v>
      </c>
      <c r="S10" s="49">
        <f>'SCRB-Stat-II'!S11+'SCRB-Stat-II'!S41+'SCRB-Stat-II'!S71+'SCRB-Stat-II'!S101+'SCRB-Stat-II'!S131+'SCRB-Stat-II'!S161+'SCRB-Stat-II'!S191+'SCRB-Stat-II'!S221+'SCRB-Stat-II'!S251+'SCRB-Stat-II'!S281+'SCRB-Stat-II'!S311+'SCRB-Stat-II'!S341+'SCRB-Stat-II'!S371+'SCRB-Stat-II'!S401+'SCRB-Stat-II'!S431+'SCRB-Stat-II'!S461+'SCRB-Stat-II'!S491+'SCRB-Stat-II'!S521+'SCRB-Stat-II'!S551+'SCRB-Stat-II'!S581</f>
        <v>0</v>
      </c>
      <c r="T10" s="49">
        <f>'SCRB-Stat-II'!T11+'SCRB-Stat-II'!T41+'SCRB-Stat-II'!T71+'SCRB-Stat-II'!T101+'SCRB-Stat-II'!T131+'SCRB-Stat-II'!T161+'SCRB-Stat-II'!T191+'SCRB-Stat-II'!T221+'SCRB-Stat-II'!T251+'SCRB-Stat-II'!T281+'SCRB-Stat-II'!T311+'SCRB-Stat-II'!T341+'SCRB-Stat-II'!T371+'SCRB-Stat-II'!T401+'SCRB-Stat-II'!T431+'SCRB-Stat-II'!T461+'SCRB-Stat-II'!T491+'SCRB-Stat-II'!T521+'SCRB-Stat-II'!T551+'SCRB-Stat-II'!T581</f>
        <v>0</v>
      </c>
      <c r="U10" s="49">
        <f>'SCRB-Stat-II'!U11+'SCRB-Stat-II'!U41+'SCRB-Stat-II'!U71+'SCRB-Stat-II'!U101+'SCRB-Stat-II'!U131+'SCRB-Stat-II'!U161+'SCRB-Stat-II'!U191+'SCRB-Stat-II'!U221+'SCRB-Stat-II'!U251+'SCRB-Stat-II'!U281+'SCRB-Stat-II'!U311+'SCRB-Stat-II'!U341+'SCRB-Stat-II'!U371+'SCRB-Stat-II'!U401+'SCRB-Stat-II'!U431+'SCRB-Stat-II'!U461+'SCRB-Stat-II'!U491+'SCRB-Stat-II'!U521+'SCRB-Stat-II'!U551+'SCRB-Stat-II'!U581</f>
        <v>0</v>
      </c>
      <c r="V10" s="49">
        <f>'SCRB-Stat-II'!V11+'SCRB-Stat-II'!V41+'SCRB-Stat-II'!V71+'SCRB-Stat-II'!V101+'SCRB-Stat-II'!V131+'SCRB-Stat-II'!V161+'SCRB-Stat-II'!V191+'SCRB-Stat-II'!V221+'SCRB-Stat-II'!V251+'SCRB-Stat-II'!V281+'SCRB-Stat-II'!V311+'SCRB-Stat-II'!V341+'SCRB-Stat-II'!V371+'SCRB-Stat-II'!V401+'SCRB-Stat-II'!V431+'SCRB-Stat-II'!V461+'SCRB-Stat-II'!V491+'SCRB-Stat-II'!V521+'SCRB-Stat-II'!V551+'SCRB-Stat-II'!V581</f>
        <v>0</v>
      </c>
      <c r="W10" s="49">
        <f>'SCRB-Stat-II'!W11+'SCRB-Stat-II'!W41+'SCRB-Stat-II'!W71+'SCRB-Stat-II'!W101+'SCRB-Stat-II'!W131+'SCRB-Stat-II'!W161+'SCRB-Stat-II'!W191+'SCRB-Stat-II'!W221+'SCRB-Stat-II'!W251+'SCRB-Stat-II'!W281+'SCRB-Stat-II'!W311+'SCRB-Stat-II'!W341+'SCRB-Stat-II'!W371+'SCRB-Stat-II'!W401+'SCRB-Stat-II'!W431+'SCRB-Stat-II'!W461+'SCRB-Stat-II'!W491+'SCRB-Stat-II'!W521+'SCRB-Stat-II'!W551+'SCRB-Stat-II'!W581</f>
        <v>0</v>
      </c>
      <c r="X10" s="339"/>
      <c r="Y10" s="49">
        <f>'SCRB-Stat-II'!X11+'SCRB-Stat-II'!X41+'SCRB-Stat-II'!X71+'SCRB-Stat-II'!X101+'SCRB-Stat-II'!X131+'SCRB-Stat-II'!X161+'SCRB-Stat-II'!X191+'SCRB-Stat-II'!X221+'SCRB-Stat-II'!X251+'SCRB-Stat-II'!X281+'SCRB-Stat-II'!X311+'SCRB-Stat-II'!X341+'SCRB-Stat-II'!X371+'SCRB-Stat-II'!X401+'SCRB-Stat-II'!X431+'SCRB-Stat-II'!X461+'SCRB-Stat-II'!X491+'SCRB-Stat-II'!X521+'SCRB-Stat-II'!X551+'SCRB-Stat-II'!X581</f>
        <v>0</v>
      </c>
      <c r="Z10" s="49">
        <f>'SCRB-Stat-II'!Y11+'SCRB-Stat-II'!Y41+'SCRB-Stat-II'!Y71+'SCRB-Stat-II'!Y101+'SCRB-Stat-II'!Y131+'SCRB-Stat-II'!Y161+'SCRB-Stat-II'!Y191+'SCRB-Stat-II'!Y221+'SCRB-Stat-II'!Y251+'SCRB-Stat-II'!Y281+'SCRB-Stat-II'!Y311+'SCRB-Stat-II'!Y341+'SCRB-Stat-II'!Y371+'SCRB-Stat-II'!Y401+'SCRB-Stat-II'!Y431+'SCRB-Stat-II'!Y461+'SCRB-Stat-II'!Y491+'SCRB-Stat-II'!Y521+'SCRB-Stat-II'!Y551+'SCRB-Stat-II'!Y581</f>
        <v>0</v>
      </c>
      <c r="AA10" s="49">
        <f>'SCRB-Stat-II'!Z11+'SCRB-Stat-II'!Z41+'SCRB-Stat-II'!Z71+'SCRB-Stat-II'!Z101+'SCRB-Stat-II'!Z131+'SCRB-Stat-II'!Z161+'SCRB-Stat-II'!Z191+'SCRB-Stat-II'!Z221+'SCRB-Stat-II'!Z251+'SCRB-Stat-II'!Z281+'SCRB-Stat-II'!Z311+'SCRB-Stat-II'!Z341+'SCRB-Stat-II'!Z371+'SCRB-Stat-II'!Z401+'SCRB-Stat-II'!Z431+'SCRB-Stat-II'!Z461+'SCRB-Stat-II'!Z491+'SCRB-Stat-II'!Z521+'SCRB-Stat-II'!Z551+'SCRB-Stat-II'!Z581</f>
        <v>0</v>
      </c>
      <c r="AB10" s="49">
        <f>'SCRB-Stat-II'!AA11+'SCRB-Stat-II'!AA41+'SCRB-Stat-II'!AA71+'SCRB-Stat-II'!AA101+'SCRB-Stat-II'!AA131+'SCRB-Stat-II'!AA161+'SCRB-Stat-II'!AA191+'SCRB-Stat-II'!AA221+'SCRB-Stat-II'!AA251+'SCRB-Stat-II'!AA281+'SCRB-Stat-II'!AA311+'SCRB-Stat-II'!AA341+'SCRB-Stat-II'!AA371+'SCRB-Stat-II'!AA401+'SCRB-Stat-II'!AA431+'SCRB-Stat-II'!AA461+'SCRB-Stat-II'!AA491+'SCRB-Stat-II'!AA521+'SCRB-Stat-II'!AA551+'SCRB-Stat-II'!AA581</f>
        <v>0</v>
      </c>
      <c r="AC10" s="49">
        <f>'SCRB-Stat-II'!AB11+'SCRB-Stat-II'!AB41+'SCRB-Stat-II'!AB71+'SCRB-Stat-II'!AB101+'SCRB-Stat-II'!AB131+'SCRB-Stat-II'!AB161+'SCRB-Stat-II'!AB191+'SCRB-Stat-II'!AB221+'SCRB-Stat-II'!AB251+'SCRB-Stat-II'!AB281+'SCRB-Stat-II'!AB311+'SCRB-Stat-II'!AB341+'SCRB-Stat-II'!AB371+'SCRB-Stat-II'!AB401+'SCRB-Stat-II'!AB431+'SCRB-Stat-II'!AB461+'SCRB-Stat-II'!AB491+'SCRB-Stat-II'!AB521+'SCRB-Stat-II'!AB551+'SCRB-Stat-II'!AB581</f>
        <v>0</v>
      </c>
      <c r="AD10" s="49">
        <f>'SCRB-Stat-II'!AC11+'SCRB-Stat-II'!AC41+'SCRB-Stat-II'!AC71+'SCRB-Stat-II'!AC101+'SCRB-Stat-II'!AC131+'SCRB-Stat-II'!AC161+'SCRB-Stat-II'!AC191+'SCRB-Stat-II'!AC221+'SCRB-Stat-II'!AC251+'SCRB-Stat-II'!AC281+'SCRB-Stat-II'!AC311+'SCRB-Stat-II'!AC341+'SCRB-Stat-II'!AC371+'SCRB-Stat-II'!AC401+'SCRB-Stat-II'!AC431+'SCRB-Stat-II'!AC461+'SCRB-Stat-II'!AC491+'SCRB-Stat-II'!AC521+'SCRB-Stat-II'!AC551+'SCRB-Stat-II'!AC581</f>
        <v>0</v>
      </c>
      <c r="AE10" s="49">
        <f>'SCRB-Stat-II'!AD11+'SCRB-Stat-II'!AD41+'SCRB-Stat-II'!AD71+'SCRB-Stat-II'!AD101+'SCRB-Stat-II'!AD131+'SCRB-Stat-II'!AD161+'SCRB-Stat-II'!AD191+'SCRB-Stat-II'!AD221+'SCRB-Stat-II'!AD251+'SCRB-Stat-II'!AD281+'SCRB-Stat-II'!AD311+'SCRB-Stat-II'!AD341+'SCRB-Stat-II'!AD371+'SCRB-Stat-II'!AD401+'SCRB-Stat-II'!AD431+'SCRB-Stat-II'!AD461+'SCRB-Stat-II'!AD491+'SCRB-Stat-II'!AD521+'SCRB-Stat-II'!AD551+'SCRB-Stat-II'!AD581</f>
        <v>0</v>
      </c>
      <c r="AF10" s="49">
        <f>'SCRB-Stat-II'!AE11+'SCRB-Stat-II'!AE41+'SCRB-Stat-II'!AE71+'SCRB-Stat-II'!AE101+'SCRB-Stat-II'!AE131+'SCRB-Stat-II'!AE161+'SCRB-Stat-II'!AE191+'SCRB-Stat-II'!AE221+'SCRB-Stat-II'!AE251+'SCRB-Stat-II'!AE281+'SCRB-Stat-II'!AE311+'SCRB-Stat-II'!AE341+'SCRB-Stat-II'!AE371+'SCRB-Stat-II'!AE401+'SCRB-Stat-II'!AE431+'SCRB-Stat-II'!AE461+'SCRB-Stat-II'!AE491+'SCRB-Stat-II'!AE521+'SCRB-Stat-II'!AE551+'SCRB-Stat-II'!AE581</f>
        <v>0</v>
      </c>
      <c r="AG10" s="49">
        <f>'SCRB-Stat-II'!AF11+'SCRB-Stat-II'!AF41+'SCRB-Stat-II'!AF71+'SCRB-Stat-II'!AF101+'SCRB-Stat-II'!AF131+'SCRB-Stat-II'!AF161+'SCRB-Stat-II'!AF191+'SCRB-Stat-II'!AF221+'SCRB-Stat-II'!AF251+'SCRB-Stat-II'!AF281+'SCRB-Stat-II'!AF311+'SCRB-Stat-II'!AF341+'SCRB-Stat-II'!AF371+'SCRB-Stat-II'!AF401+'SCRB-Stat-II'!AF431+'SCRB-Stat-II'!AF461+'SCRB-Stat-II'!AF491+'SCRB-Stat-II'!AF521+'SCRB-Stat-II'!AF551+'SCRB-Stat-II'!AF581</f>
        <v>0</v>
      </c>
      <c r="AH10" s="49">
        <f>'SCRB-Stat-II'!AG11+'SCRB-Stat-II'!AG41+'SCRB-Stat-II'!AG71+'SCRB-Stat-II'!AG101+'SCRB-Stat-II'!AG131+'SCRB-Stat-II'!AG161+'SCRB-Stat-II'!AG191+'SCRB-Stat-II'!AG221+'SCRB-Stat-II'!AG251+'SCRB-Stat-II'!AG281+'SCRB-Stat-II'!AG311+'SCRB-Stat-II'!AG341+'SCRB-Stat-II'!AG371+'SCRB-Stat-II'!AG401+'SCRB-Stat-II'!AG431+'SCRB-Stat-II'!AG461+'SCRB-Stat-II'!AG491+'SCRB-Stat-II'!AG521+'SCRB-Stat-II'!AG551+'SCRB-Stat-II'!AG581</f>
        <v>0</v>
      </c>
    </row>
    <row r="11" spans="1:34" s="74" customFormat="1" ht="21.75" customHeight="1">
      <c r="A11" s="629" t="s">
        <v>10</v>
      </c>
      <c r="B11" s="629"/>
      <c r="C11" s="332">
        <f t="shared" ref="C11:L11" si="0">SUM(C6:C10)</f>
        <v>0</v>
      </c>
      <c r="D11" s="332">
        <f t="shared" si="0"/>
        <v>0</v>
      </c>
      <c r="E11" s="332">
        <f t="shared" si="0"/>
        <v>0</v>
      </c>
      <c r="F11" s="332">
        <f t="shared" si="0"/>
        <v>0</v>
      </c>
      <c r="G11" s="332">
        <f t="shared" si="0"/>
        <v>0</v>
      </c>
      <c r="H11" s="332">
        <f t="shared" si="0"/>
        <v>0</v>
      </c>
      <c r="I11" s="332">
        <f t="shared" si="0"/>
        <v>0</v>
      </c>
      <c r="J11" s="332">
        <f t="shared" si="0"/>
        <v>0</v>
      </c>
      <c r="K11" s="332">
        <f t="shared" si="0"/>
        <v>0</v>
      </c>
      <c r="L11" s="332">
        <f t="shared" si="0"/>
        <v>0</v>
      </c>
      <c r="M11" s="337"/>
      <c r="N11" s="332">
        <f t="shared" ref="N11:W11" si="1">SUM(N6:N10)</f>
        <v>0</v>
      </c>
      <c r="O11" s="332">
        <f t="shared" si="1"/>
        <v>0</v>
      </c>
      <c r="P11" s="332">
        <f t="shared" si="1"/>
        <v>0</v>
      </c>
      <c r="Q11" s="332">
        <f t="shared" si="1"/>
        <v>0</v>
      </c>
      <c r="R11" s="332">
        <f t="shared" si="1"/>
        <v>0</v>
      </c>
      <c r="S11" s="332">
        <f t="shared" si="1"/>
        <v>0</v>
      </c>
      <c r="T11" s="332">
        <f t="shared" si="1"/>
        <v>0</v>
      </c>
      <c r="U11" s="332">
        <f t="shared" si="1"/>
        <v>0</v>
      </c>
      <c r="V11" s="332">
        <f t="shared" si="1"/>
        <v>0</v>
      </c>
      <c r="W11" s="332">
        <f t="shared" si="1"/>
        <v>0</v>
      </c>
      <c r="X11" s="337"/>
      <c r="Y11" s="332">
        <f t="shared" ref="Y11:AH11" si="2">SUM(Y6:Y10)</f>
        <v>0</v>
      </c>
      <c r="Z11" s="332">
        <f t="shared" si="2"/>
        <v>0</v>
      </c>
      <c r="AA11" s="332">
        <f t="shared" si="2"/>
        <v>0</v>
      </c>
      <c r="AB11" s="332">
        <f t="shared" si="2"/>
        <v>0</v>
      </c>
      <c r="AC11" s="332">
        <f t="shared" si="2"/>
        <v>0</v>
      </c>
      <c r="AD11" s="332">
        <f t="shared" si="2"/>
        <v>0</v>
      </c>
      <c r="AE11" s="332">
        <f t="shared" si="2"/>
        <v>0</v>
      </c>
      <c r="AF11" s="332">
        <f t="shared" si="2"/>
        <v>0</v>
      </c>
      <c r="AG11" s="332">
        <f t="shared" si="2"/>
        <v>0</v>
      </c>
      <c r="AH11" s="332">
        <f t="shared" si="2"/>
        <v>0</v>
      </c>
    </row>
    <row r="12" spans="1:34" s="103" customFormat="1" ht="29.25" customHeight="1">
      <c r="A12" s="631" t="s">
        <v>104</v>
      </c>
      <c r="B12" s="631"/>
      <c r="C12" s="631"/>
      <c r="D12" s="631"/>
      <c r="E12" s="631"/>
      <c r="F12" s="631"/>
      <c r="G12" s="631"/>
      <c r="H12" s="631"/>
      <c r="I12" s="631"/>
      <c r="J12" s="631"/>
      <c r="K12" s="631"/>
      <c r="L12" s="631"/>
      <c r="M12" s="631"/>
      <c r="N12" s="631"/>
      <c r="O12" s="631"/>
      <c r="P12" s="631"/>
      <c r="Q12" s="631"/>
      <c r="R12" s="631"/>
      <c r="S12" s="631"/>
      <c r="T12" s="631"/>
      <c r="U12" s="631"/>
      <c r="V12" s="631"/>
      <c r="W12" s="631"/>
      <c r="X12" s="631"/>
      <c r="Y12" s="631"/>
      <c r="Z12" s="631"/>
      <c r="AA12" s="631"/>
      <c r="AB12" s="631"/>
      <c r="AC12" s="631"/>
      <c r="AD12" s="631"/>
      <c r="AE12" s="631"/>
      <c r="AF12" s="631"/>
      <c r="AG12" s="631"/>
      <c r="AH12" s="631"/>
    </row>
    <row r="13" spans="1:34" s="102" customFormat="1" ht="21.75" customHeight="1">
      <c r="A13" s="83">
        <v>6</v>
      </c>
      <c r="B13" s="84" t="s">
        <v>12</v>
      </c>
      <c r="C13" s="33">
        <f>'SCRB-Stat-II'!D12+'SCRB-Stat-II'!D42+'SCRB-Stat-II'!D72+'SCRB-Stat-II'!D102+'SCRB-Stat-II'!D132+'SCRB-Stat-II'!D162+'SCRB-Stat-II'!D192+'SCRB-Stat-II'!D222+'SCRB-Stat-II'!D252+'SCRB-Stat-II'!D282+'SCRB-Stat-II'!D312+'SCRB-Stat-II'!D342+'SCRB-Stat-II'!D372+'SCRB-Stat-II'!D402+'SCRB-Stat-II'!D432+'SCRB-Stat-II'!D462+'SCRB-Stat-II'!D492+'SCRB-Stat-II'!D522+'SCRB-Stat-II'!D552+'SCRB-Stat-II'!D582</f>
        <v>0</v>
      </c>
      <c r="D13" s="33">
        <f>'SCRB-Stat-II'!E12+'SCRB-Stat-II'!E42+'SCRB-Stat-II'!E72+'SCRB-Stat-II'!E102+'SCRB-Stat-II'!E132+'SCRB-Stat-II'!E162+'SCRB-Stat-II'!E192+'SCRB-Stat-II'!E222+'SCRB-Stat-II'!E252+'SCRB-Stat-II'!E282+'SCRB-Stat-II'!E312+'SCRB-Stat-II'!E342+'SCRB-Stat-II'!E372+'SCRB-Stat-II'!E402+'SCRB-Stat-II'!E432+'SCRB-Stat-II'!E462+'SCRB-Stat-II'!E492+'SCRB-Stat-II'!E522+'SCRB-Stat-II'!E552+'SCRB-Stat-II'!E582</f>
        <v>0</v>
      </c>
      <c r="E13" s="33">
        <f>'SCRB-Stat-II'!F12+'SCRB-Stat-II'!F42+'SCRB-Stat-II'!F72+'SCRB-Stat-II'!F102+'SCRB-Stat-II'!F132+'SCRB-Stat-II'!F162+'SCRB-Stat-II'!F192+'SCRB-Stat-II'!F222+'SCRB-Stat-II'!F252+'SCRB-Stat-II'!F282+'SCRB-Stat-II'!F312+'SCRB-Stat-II'!F342+'SCRB-Stat-II'!F372+'SCRB-Stat-II'!F402+'SCRB-Stat-II'!F432+'SCRB-Stat-II'!F462+'SCRB-Stat-II'!F492+'SCRB-Stat-II'!F522+'SCRB-Stat-II'!F552+'SCRB-Stat-II'!F582</f>
        <v>0</v>
      </c>
      <c r="F13" s="33">
        <f>'SCRB-Stat-II'!G12+'SCRB-Stat-II'!G42+'SCRB-Stat-II'!G72+'SCRB-Stat-II'!G102+'SCRB-Stat-II'!G132+'SCRB-Stat-II'!G162+'SCRB-Stat-II'!G192+'SCRB-Stat-II'!G222+'SCRB-Stat-II'!G252+'SCRB-Stat-II'!G282+'SCRB-Stat-II'!G312+'SCRB-Stat-II'!G342+'SCRB-Stat-II'!G372+'SCRB-Stat-II'!G402+'SCRB-Stat-II'!G432+'SCRB-Stat-II'!G462+'SCRB-Stat-II'!G492+'SCRB-Stat-II'!G522+'SCRB-Stat-II'!G552+'SCRB-Stat-II'!G582</f>
        <v>0</v>
      </c>
      <c r="G13" s="33">
        <f>'SCRB-Stat-II'!H12+'SCRB-Stat-II'!H42+'SCRB-Stat-II'!H72+'SCRB-Stat-II'!H102+'SCRB-Stat-II'!H132+'SCRB-Stat-II'!H162+'SCRB-Stat-II'!H192+'SCRB-Stat-II'!H222+'SCRB-Stat-II'!H252+'SCRB-Stat-II'!H282+'SCRB-Stat-II'!H312+'SCRB-Stat-II'!H342+'SCRB-Stat-II'!H372+'SCRB-Stat-II'!H402+'SCRB-Stat-II'!H432+'SCRB-Stat-II'!H462+'SCRB-Stat-II'!H492+'SCRB-Stat-II'!H522+'SCRB-Stat-II'!H552+'SCRB-Stat-II'!H582</f>
        <v>0</v>
      </c>
      <c r="H13" s="33">
        <f>'SCRB-Stat-II'!I12+'SCRB-Stat-II'!I42+'SCRB-Stat-II'!I72+'SCRB-Stat-II'!I102+'SCRB-Stat-II'!I132+'SCRB-Stat-II'!I162+'SCRB-Stat-II'!I192+'SCRB-Stat-II'!I222+'SCRB-Stat-II'!I252+'SCRB-Stat-II'!I282+'SCRB-Stat-II'!I312+'SCRB-Stat-II'!I342+'SCRB-Stat-II'!I372+'SCRB-Stat-II'!I402+'SCRB-Stat-II'!I432+'SCRB-Stat-II'!I462+'SCRB-Stat-II'!I492+'SCRB-Stat-II'!I522+'SCRB-Stat-II'!I552+'SCRB-Stat-II'!I582</f>
        <v>0</v>
      </c>
      <c r="I13" s="33">
        <f>'SCRB-Stat-II'!J12+'SCRB-Stat-II'!J42+'SCRB-Stat-II'!J72+'SCRB-Stat-II'!J102+'SCRB-Stat-II'!J132+'SCRB-Stat-II'!J162+'SCRB-Stat-II'!J192+'SCRB-Stat-II'!J222+'SCRB-Stat-II'!J252+'SCRB-Stat-II'!J282+'SCRB-Stat-II'!J312+'SCRB-Stat-II'!J342+'SCRB-Stat-II'!J372+'SCRB-Stat-II'!J402+'SCRB-Stat-II'!J432+'SCRB-Stat-II'!J462+'SCRB-Stat-II'!J492+'SCRB-Stat-II'!J522+'SCRB-Stat-II'!J552+'SCRB-Stat-II'!J582</f>
        <v>0</v>
      </c>
      <c r="J13" s="33">
        <f>'SCRB-Stat-II'!K12+'SCRB-Stat-II'!K42+'SCRB-Stat-II'!K72+'SCRB-Stat-II'!K102+'SCRB-Stat-II'!K132+'SCRB-Stat-II'!K162+'SCRB-Stat-II'!K192+'SCRB-Stat-II'!K222+'SCRB-Stat-II'!K252+'SCRB-Stat-II'!K282+'SCRB-Stat-II'!K312+'SCRB-Stat-II'!K342+'SCRB-Stat-II'!K372+'SCRB-Stat-II'!K402+'SCRB-Stat-II'!K432+'SCRB-Stat-II'!K462+'SCRB-Stat-II'!K492+'SCRB-Stat-II'!K522+'SCRB-Stat-II'!K552+'SCRB-Stat-II'!K582</f>
        <v>0</v>
      </c>
      <c r="K13" s="33">
        <f>'SCRB-Stat-II'!L12+'SCRB-Stat-II'!L42+'SCRB-Stat-II'!L72+'SCRB-Stat-II'!L102+'SCRB-Stat-II'!L132+'SCRB-Stat-II'!L162+'SCRB-Stat-II'!L192+'SCRB-Stat-II'!L222+'SCRB-Stat-II'!L252+'SCRB-Stat-II'!L282+'SCRB-Stat-II'!L312+'SCRB-Stat-II'!L342+'SCRB-Stat-II'!L372+'SCRB-Stat-II'!L402+'SCRB-Stat-II'!L432+'SCRB-Stat-II'!L462+'SCRB-Stat-II'!L492+'SCRB-Stat-II'!L522+'SCRB-Stat-II'!L552+'SCRB-Stat-II'!L582</f>
        <v>0</v>
      </c>
      <c r="L13" s="33">
        <f>'SCRB-Stat-II'!M12+'SCRB-Stat-II'!M42+'SCRB-Stat-II'!M72+'SCRB-Stat-II'!M102+'SCRB-Stat-II'!M132+'SCRB-Stat-II'!M162+'SCRB-Stat-II'!M192+'SCRB-Stat-II'!M222+'SCRB-Stat-II'!M252+'SCRB-Stat-II'!M282+'SCRB-Stat-II'!M312+'SCRB-Stat-II'!M342+'SCRB-Stat-II'!M372+'SCRB-Stat-II'!M402+'SCRB-Stat-II'!M432+'SCRB-Stat-II'!M462+'SCRB-Stat-II'!M492+'SCRB-Stat-II'!M522+'SCRB-Stat-II'!M552+'SCRB-Stat-II'!M582</f>
        <v>0</v>
      </c>
      <c r="M13" s="338"/>
      <c r="N13" s="33">
        <f>'SCRB-Stat-II'!N12+'SCRB-Stat-II'!N42+'SCRB-Stat-II'!N72+'SCRB-Stat-II'!N102+'SCRB-Stat-II'!N132+'SCRB-Stat-II'!N162+'SCRB-Stat-II'!N192+'SCRB-Stat-II'!N222+'SCRB-Stat-II'!N252+'SCRB-Stat-II'!N282+'SCRB-Stat-II'!N312+'SCRB-Stat-II'!N342+'SCRB-Stat-II'!N372+'SCRB-Stat-II'!N402+'SCRB-Stat-II'!N432+'SCRB-Stat-II'!N462+'SCRB-Stat-II'!N492+'SCRB-Stat-II'!N522+'SCRB-Stat-II'!N552+'SCRB-Stat-II'!N582</f>
        <v>0</v>
      </c>
      <c r="O13" s="33">
        <f>'SCRB-Stat-II'!O12+'SCRB-Stat-II'!O42+'SCRB-Stat-II'!O72+'SCRB-Stat-II'!O102+'SCRB-Stat-II'!O132+'SCRB-Stat-II'!O162+'SCRB-Stat-II'!O192+'SCRB-Stat-II'!O222+'SCRB-Stat-II'!O252+'SCRB-Stat-II'!O282+'SCRB-Stat-II'!O312+'SCRB-Stat-II'!O342+'SCRB-Stat-II'!O372+'SCRB-Stat-II'!O402+'SCRB-Stat-II'!O432+'SCRB-Stat-II'!O462+'SCRB-Stat-II'!O492+'SCRB-Stat-II'!O522+'SCRB-Stat-II'!O552+'SCRB-Stat-II'!O582</f>
        <v>0</v>
      </c>
      <c r="P13" s="33">
        <f>'SCRB-Stat-II'!P12+'SCRB-Stat-II'!P42+'SCRB-Stat-II'!P72+'SCRB-Stat-II'!P102+'SCRB-Stat-II'!P132+'SCRB-Stat-II'!P162+'SCRB-Stat-II'!P192+'SCRB-Stat-II'!P222+'SCRB-Stat-II'!P252+'SCRB-Stat-II'!P282+'SCRB-Stat-II'!P312+'SCRB-Stat-II'!P342+'SCRB-Stat-II'!P372+'SCRB-Stat-II'!P402+'SCRB-Stat-II'!P432+'SCRB-Stat-II'!P462+'SCRB-Stat-II'!P492+'SCRB-Stat-II'!P522+'SCRB-Stat-II'!P552+'SCRB-Stat-II'!P582</f>
        <v>0</v>
      </c>
      <c r="Q13" s="33">
        <f>'SCRB-Stat-II'!Q12+'SCRB-Stat-II'!Q42+'SCRB-Stat-II'!Q72+'SCRB-Stat-II'!Q102+'SCRB-Stat-II'!Q132+'SCRB-Stat-II'!Q162+'SCRB-Stat-II'!Q192+'SCRB-Stat-II'!Q222+'SCRB-Stat-II'!Q252+'SCRB-Stat-II'!Q282+'SCRB-Stat-II'!Q312+'SCRB-Stat-II'!Q342+'SCRB-Stat-II'!Q372+'SCRB-Stat-II'!Q402+'SCRB-Stat-II'!Q432+'SCRB-Stat-II'!Q462+'SCRB-Stat-II'!Q492+'SCRB-Stat-II'!Q522+'SCRB-Stat-II'!Q552+'SCRB-Stat-II'!Q582</f>
        <v>0</v>
      </c>
      <c r="R13" s="33">
        <f>'SCRB-Stat-II'!R12+'SCRB-Stat-II'!R42+'SCRB-Stat-II'!R72+'SCRB-Stat-II'!R102+'SCRB-Stat-II'!R132+'SCRB-Stat-II'!R162+'SCRB-Stat-II'!R192+'SCRB-Stat-II'!R222+'SCRB-Stat-II'!R252+'SCRB-Stat-II'!R282+'SCRB-Stat-II'!R312+'SCRB-Stat-II'!R342+'SCRB-Stat-II'!R372+'SCRB-Stat-II'!R402+'SCRB-Stat-II'!R432+'SCRB-Stat-II'!R462+'SCRB-Stat-II'!R492+'SCRB-Stat-II'!R522+'SCRB-Stat-II'!R552+'SCRB-Stat-II'!R582</f>
        <v>0</v>
      </c>
      <c r="S13" s="33">
        <f>'SCRB-Stat-II'!S12+'SCRB-Stat-II'!S42+'SCRB-Stat-II'!S72+'SCRB-Stat-II'!S102+'SCRB-Stat-II'!S132+'SCRB-Stat-II'!S162+'SCRB-Stat-II'!S192+'SCRB-Stat-II'!S222+'SCRB-Stat-II'!S252+'SCRB-Stat-II'!S282+'SCRB-Stat-II'!S312+'SCRB-Stat-II'!S342+'SCRB-Stat-II'!S372+'SCRB-Stat-II'!S402+'SCRB-Stat-II'!S432+'SCRB-Stat-II'!S462+'SCRB-Stat-II'!S492+'SCRB-Stat-II'!S522+'SCRB-Stat-II'!S552+'SCRB-Stat-II'!S582</f>
        <v>0</v>
      </c>
      <c r="T13" s="33">
        <f>'SCRB-Stat-II'!T12+'SCRB-Stat-II'!T42+'SCRB-Stat-II'!T72+'SCRB-Stat-II'!T102+'SCRB-Stat-II'!T132+'SCRB-Stat-II'!T162+'SCRB-Stat-II'!T192+'SCRB-Stat-II'!T222+'SCRB-Stat-II'!T252+'SCRB-Stat-II'!T282+'SCRB-Stat-II'!T312+'SCRB-Stat-II'!T342+'SCRB-Stat-II'!T372+'SCRB-Stat-II'!T402+'SCRB-Stat-II'!T432+'SCRB-Stat-II'!T462+'SCRB-Stat-II'!T492+'SCRB-Stat-II'!T522+'SCRB-Stat-II'!T552+'SCRB-Stat-II'!T582</f>
        <v>0</v>
      </c>
      <c r="U13" s="33">
        <f>'SCRB-Stat-II'!U12+'SCRB-Stat-II'!U42+'SCRB-Stat-II'!U72+'SCRB-Stat-II'!U102+'SCRB-Stat-II'!U132+'SCRB-Stat-II'!U162+'SCRB-Stat-II'!U192+'SCRB-Stat-II'!U222+'SCRB-Stat-II'!U252+'SCRB-Stat-II'!U282+'SCRB-Stat-II'!U312+'SCRB-Stat-II'!U342+'SCRB-Stat-II'!U372+'SCRB-Stat-II'!U402+'SCRB-Stat-II'!U432+'SCRB-Stat-II'!U462+'SCRB-Stat-II'!U492+'SCRB-Stat-II'!U522+'SCRB-Stat-II'!U552+'SCRB-Stat-II'!U582</f>
        <v>0</v>
      </c>
      <c r="V13" s="33">
        <f>'SCRB-Stat-II'!V12+'SCRB-Stat-II'!V42+'SCRB-Stat-II'!V72+'SCRB-Stat-II'!V102+'SCRB-Stat-II'!V132+'SCRB-Stat-II'!V162+'SCRB-Stat-II'!V192+'SCRB-Stat-II'!V222+'SCRB-Stat-II'!V252+'SCRB-Stat-II'!V282+'SCRB-Stat-II'!V312+'SCRB-Stat-II'!V342+'SCRB-Stat-II'!V372+'SCRB-Stat-II'!V402+'SCRB-Stat-II'!V432+'SCRB-Stat-II'!V462+'SCRB-Stat-II'!V492+'SCRB-Stat-II'!V522+'SCRB-Stat-II'!V552+'SCRB-Stat-II'!V582</f>
        <v>0</v>
      </c>
      <c r="W13" s="33">
        <f>'SCRB-Stat-II'!W12+'SCRB-Stat-II'!W42+'SCRB-Stat-II'!W72+'SCRB-Stat-II'!W102+'SCRB-Stat-II'!W132+'SCRB-Stat-II'!W162+'SCRB-Stat-II'!W192+'SCRB-Stat-II'!W222+'SCRB-Stat-II'!W252+'SCRB-Stat-II'!W282+'SCRB-Stat-II'!W312+'SCRB-Stat-II'!W342+'SCRB-Stat-II'!W372+'SCRB-Stat-II'!W402+'SCRB-Stat-II'!W432+'SCRB-Stat-II'!W462+'SCRB-Stat-II'!W492+'SCRB-Stat-II'!W522+'SCRB-Stat-II'!W552+'SCRB-Stat-II'!W582</f>
        <v>0</v>
      </c>
      <c r="X13" s="338"/>
      <c r="Y13" s="33">
        <f>'SCRB-Stat-II'!X12+'SCRB-Stat-II'!X42+'SCRB-Stat-II'!X72+'SCRB-Stat-II'!X102+'SCRB-Stat-II'!X132+'SCRB-Stat-II'!X162+'SCRB-Stat-II'!X192+'SCRB-Stat-II'!X222+'SCRB-Stat-II'!X252+'SCRB-Stat-II'!X282+'SCRB-Stat-II'!X312+'SCRB-Stat-II'!X342+'SCRB-Stat-II'!X372+'SCRB-Stat-II'!X402+'SCRB-Stat-II'!X432+'SCRB-Stat-II'!X462+'SCRB-Stat-II'!X492+'SCRB-Stat-II'!X522+'SCRB-Stat-II'!X552+'SCRB-Stat-II'!X582</f>
        <v>0</v>
      </c>
      <c r="Z13" s="33">
        <f>'SCRB-Stat-II'!Y12+'SCRB-Stat-II'!Y42+'SCRB-Stat-II'!Y72+'SCRB-Stat-II'!Y102+'SCRB-Stat-II'!Y132+'SCRB-Stat-II'!Y162+'SCRB-Stat-II'!Y192+'SCRB-Stat-II'!Y222+'SCRB-Stat-II'!Y252+'SCRB-Stat-II'!Y282+'SCRB-Stat-II'!Y312+'SCRB-Stat-II'!Y342+'SCRB-Stat-II'!Y372+'SCRB-Stat-II'!Y402+'SCRB-Stat-II'!Y432+'SCRB-Stat-II'!Y462+'SCRB-Stat-II'!Y492+'SCRB-Stat-II'!Y522+'SCRB-Stat-II'!Y552+'SCRB-Stat-II'!Y582</f>
        <v>0</v>
      </c>
      <c r="AA13" s="33">
        <f>'SCRB-Stat-II'!Z12+'SCRB-Stat-II'!Z42+'SCRB-Stat-II'!Z72+'SCRB-Stat-II'!Z102+'SCRB-Stat-II'!Z132+'SCRB-Stat-II'!Z162+'SCRB-Stat-II'!Z192+'SCRB-Stat-II'!Z222+'SCRB-Stat-II'!Z252+'SCRB-Stat-II'!Z282+'SCRB-Stat-II'!Z312+'SCRB-Stat-II'!Z342+'SCRB-Stat-II'!Z372+'SCRB-Stat-II'!Z402+'SCRB-Stat-II'!Z432+'SCRB-Stat-II'!Z462+'SCRB-Stat-II'!Z492+'SCRB-Stat-II'!Z522+'SCRB-Stat-II'!Z552+'SCRB-Stat-II'!Z582</f>
        <v>0</v>
      </c>
      <c r="AB13" s="33">
        <f>'SCRB-Stat-II'!AA12+'SCRB-Stat-II'!AA42+'SCRB-Stat-II'!AA72+'SCRB-Stat-II'!AA102+'SCRB-Stat-II'!AA132+'SCRB-Stat-II'!AA162+'SCRB-Stat-II'!AA192+'SCRB-Stat-II'!AA222+'SCRB-Stat-II'!AA252+'SCRB-Stat-II'!AA282+'SCRB-Stat-II'!AA312+'SCRB-Stat-II'!AA342+'SCRB-Stat-II'!AA372+'SCRB-Stat-II'!AA402+'SCRB-Stat-II'!AA432+'SCRB-Stat-II'!AA462+'SCRB-Stat-II'!AA492+'SCRB-Stat-II'!AA522+'SCRB-Stat-II'!AA552+'SCRB-Stat-II'!AA582</f>
        <v>0</v>
      </c>
      <c r="AC13" s="33">
        <f>'SCRB-Stat-II'!AB12+'SCRB-Stat-II'!AB42+'SCRB-Stat-II'!AB72+'SCRB-Stat-II'!AB102+'SCRB-Stat-II'!AB132+'SCRB-Stat-II'!AB162+'SCRB-Stat-II'!AB192+'SCRB-Stat-II'!AB222+'SCRB-Stat-II'!AB252+'SCRB-Stat-II'!AB282+'SCRB-Stat-II'!AB312+'SCRB-Stat-II'!AB342+'SCRB-Stat-II'!AB372+'SCRB-Stat-II'!AB402+'SCRB-Stat-II'!AB432+'SCRB-Stat-II'!AB462+'SCRB-Stat-II'!AB492+'SCRB-Stat-II'!AB522+'SCRB-Stat-II'!AB552+'SCRB-Stat-II'!AB582</f>
        <v>0</v>
      </c>
      <c r="AD13" s="33">
        <f>'SCRB-Stat-II'!AC12+'SCRB-Stat-II'!AC42+'SCRB-Stat-II'!AC72+'SCRB-Stat-II'!AC102+'SCRB-Stat-II'!AC132+'SCRB-Stat-II'!AC162+'SCRB-Stat-II'!AC192+'SCRB-Stat-II'!AC222+'SCRB-Stat-II'!AC252+'SCRB-Stat-II'!AC282+'SCRB-Stat-II'!AC312+'SCRB-Stat-II'!AC342+'SCRB-Stat-II'!AC372+'SCRB-Stat-II'!AC402+'SCRB-Stat-II'!AC432+'SCRB-Stat-II'!AC462+'SCRB-Stat-II'!AC492+'SCRB-Stat-II'!AC522+'SCRB-Stat-II'!AC552+'SCRB-Stat-II'!AC582</f>
        <v>0</v>
      </c>
      <c r="AE13" s="33">
        <f>'SCRB-Stat-II'!AD12+'SCRB-Stat-II'!AD42+'SCRB-Stat-II'!AD72+'SCRB-Stat-II'!AD102+'SCRB-Stat-II'!AD132+'SCRB-Stat-II'!AD162+'SCRB-Stat-II'!AD192+'SCRB-Stat-II'!AD222+'SCRB-Stat-II'!AD252+'SCRB-Stat-II'!AD282+'SCRB-Stat-II'!AD312+'SCRB-Stat-II'!AD342+'SCRB-Stat-II'!AD372+'SCRB-Stat-II'!AD402+'SCRB-Stat-II'!AD432+'SCRB-Stat-II'!AD462+'SCRB-Stat-II'!AD492+'SCRB-Stat-II'!AD522+'SCRB-Stat-II'!AD552+'SCRB-Stat-II'!AD582</f>
        <v>0</v>
      </c>
      <c r="AF13" s="33">
        <f>'SCRB-Stat-II'!AE12+'SCRB-Stat-II'!AE42+'SCRB-Stat-II'!AE72+'SCRB-Stat-II'!AE102+'SCRB-Stat-II'!AE132+'SCRB-Stat-II'!AE162+'SCRB-Stat-II'!AE192+'SCRB-Stat-II'!AE222+'SCRB-Stat-II'!AE252+'SCRB-Stat-II'!AE282+'SCRB-Stat-II'!AE312+'SCRB-Stat-II'!AE342+'SCRB-Stat-II'!AE372+'SCRB-Stat-II'!AE402+'SCRB-Stat-II'!AE432+'SCRB-Stat-II'!AE462+'SCRB-Stat-II'!AE492+'SCRB-Stat-II'!AE522+'SCRB-Stat-II'!AE552+'SCRB-Stat-II'!AE582</f>
        <v>0</v>
      </c>
      <c r="AG13" s="33">
        <f>'SCRB-Stat-II'!AF12+'SCRB-Stat-II'!AF42+'SCRB-Stat-II'!AF72+'SCRB-Stat-II'!AF102+'SCRB-Stat-II'!AF132+'SCRB-Stat-II'!AF162+'SCRB-Stat-II'!AF192+'SCRB-Stat-II'!AF222+'SCRB-Stat-II'!AF252+'SCRB-Stat-II'!AF282+'SCRB-Stat-II'!AF312+'SCRB-Stat-II'!AF342+'SCRB-Stat-II'!AF372+'SCRB-Stat-II'!AF402+'SCRB-Stat-II'!AF432+'SCRB-Stat-II'!AF462+'SCRB-Stat-II'!AF492+'SCRB-Stat-II'!AF522+'SCRB-Stat-II'!AF552+'SCRB-Stat-II'!AF582</f>
        <v>0</v>
      </c>
      <c r="AH13" s="33">
        <f>'SCRB-Stat-II'!AG12+'SCRB-Stat-II'!AG42+'SCRB-Stat-II'!AG72+'SCRB-Stat-II'!AG102+'SCRB-Stat-II'!AG132+'SCRB-Stat-II'!AG162+'SCRB-Stat-II'!AG192+'SCRB-Stat-II'!AG222+'SCRB-Stat-II'!AG252+'SCRB-Stat-II'!AG282+'SCRB-Stat-II'!AG312+'SCRB-Stat-II'!AG342+'SCRB-Stat-II'!AG372+'SCRB-Stat-II'!AG402+'SCRB-Stat-II'!AG432+'SCRB-Stat-II'!AG462+'SCRB-Stat-II'!AG492+'SCRB-Stat-II'!AG522+'SCRB-Stat-II'!AG552+'SCRB-Stat-II'!AG582</f>
        <v>0</v>
      </c>
    </row>
    <row r="14" spans="1:34" s="95" customFormat="1" ht="21.75" hidden="1" customHeight="1">
      <c r="A14" s="83"/>
      <c r="B14" s="571" t="s">
        <v>105</v>
      </c>
      <c r="C14" s="33">
        <f>'SCRB-Stat-II'!D23+'SCRB-Stat-II'!D53+'SCRB-Stat-II'!D83+'SCRB-Stat-II'!D113+'SCRB-Stat-II'!D143+'SCRB-Stat-II'!D173+'SCRB-Stat-II'!D203+'SCRB-Stat-II'!D233+'SCRB-Stat-II'!D263+'SCRB-Stat-II'!D293+'SCRB-Stat-II'!D323+'SCRB-Stat-II'!D353+'SCRB-Stat-II'!D383+'SCRB-Stat-II'!D413+'SCRB-Stat-II'!D443+'SCRB-Stat-II'!D473+'SCRB-Stat-II'!D503+'SCRB-Stat-II'!D533+'SCRB-Stat-II'!D563+'SCRB-Stat-II'!D593</f>
        <v>0</v>
      </c>
      <c r="D14" s="33">
        <f>'SCRB-Stat-II'!E23+'SCRB-Stat-II'!E53+'SCRB-Stat-II'!E83+'SCRB-Stat-II'!E113+'SCRB-Stat-II'!E143+'SCRB-Stat-II'!E173+'SCRB-Stat-II'!E203+'SCRB-Stat-II'!E233+'SCRB-Stat-II'!E263+'SCRB-Stat-II'!E293+'SCRB-Stat-II'!E323+'SCRB-Stat-II'!E353+'SCRB-Stat-II'!E383+'SCRB-Stat-II'!E413+'SCRB-Stat-II'!E443+'SCRB-Stat-II'!E473+'SCRB-Stat-II'!E503+'SCRB-Stat-II'!E533+'SCRB-Stat-II'!E563+'SCRB-Stat-II'!E593</f>
        <v>0</v>
      </c>
      <c r="E14" s="33">
        <f>'SCRB-Stat-II'!F23+'SCRB-Stat-II'!F53+'SCRB-Stat-II'!F83+'SCRB-Stat-II'!F113+'SCRB-Stat-II'!F143+'SCRB-Stat-II'!F173+'SCRB-Stat-II'!F203+'SCRB-Stat-II'!F233+'SCRB-Stat-II'!F263+'SCRB-Stat-II'!F293+'SCRB-Stat-II'!F323+'SCRB-Stat-II'!F353+'SCRB-Stat-II'!F383+'SCRB-Stat-II'!F413+'SCRB-Stat-II'!F443+'SCRB-Stat-II'!F473+'SCRB-Stat-II'!F503+'SCRB-Stat-II'!F533+'SCRB-Stat-II'!F563+'SCRB-Stat-II'!F593</f>
        <v>0</v>
      </c>
      <c r="F14" s="33">
        <f>'SCRB-Stat-II'!G23+'SCRB-Stat-II'!G53+'SCRB-Stat-II'!G83+'SCRB-Stat-II'!G113+'SCRB-Stat-II'!G143+'SCRB-Stat-II'!G173+'SCRB-Stat-II'!G203+'SCRB-Stat-II'!G233+'SCRB-Stat-II'!G263+'SCRB-Stat-II'!G293+'SCRB-Stat-II'!G323+'SCRB-Stat-II'!G353+'SCRB-Stat-II'!G383+'SCRB-Stat-II'!G413+'SCRB-Stat-II'!G443+'SCRB-Stat-II'!G473+'SCRB-Stat-II'!G503+'SCRB-Stat-II'!G533+'SCRB-Stat-II'!G563+'SCRB-Stat-II'!G593</f>
        <v>0</v>
      </c>
      <c r="G14" s="33">
        <f>'SCRB-Stat-II'!H23+'SCRB-Stat-II'!H53+'SCRB-Stat-II'!H83+'SCRB-Stat-II'!H113+'SCRB-Stat-II'!H143+'SCRB-Stat-II'!H173+'SCRB-Stat-II'!H203+'SCRB-Stat-II'!H233+'SCRB-Stat-II'!H263+'SCRB-Stat-II'!H293+'SCRB-Stat-II'!H323+'SCRB-Stat-II'!H353+'SCRB-Stat-II'!H383+'SCRB-Stat-II'!H413+'SCRB-Stat-II'!H443+'SCRB-Stat-II'!H473+'SCRB-Stat-II'!H503+'SCRB-Stat-II'!H533+'SCRB-Stat-II'!H563+'SCRB-Stat-II'!H593</f>
        <v>0</v>
      </c>
      <c r="H14" s="33">
        <f>'SCRB-Stat-II'!I23+'SCRB-Stat-II'!I53+'SCRB-Stat-II'!I83+'SCRB-Stat-II'!I113+'SCRB-Stat-II'!I143+'SCRB-Stat-II'!I173+'SCRB-Stat-II'!I203+'SCRB-Stat-II'!I233+'SCRB-Stat-II'!I263+'SCRB-Stat-II'!I293+'SCRB-Stat-II'!I323+'SCRB-Stat-II'!I353+'SCRB-Stat-II'!I383+'SCRB-Stat-II'!I413+'SCRB-Stat-II'!I443+'SCRB-Stat-II'!I473+'SCRB-Stat-II'!I503+'SCRB-Stat-II'!I533+'SCRB-Stat-II'!I563+'SCRB-Stat-II'!I593</f>
        <v>0</v>
      </c>
      <c r="I14" s="33">
        <f>'SCRB-Stat-II'!J23+'SCRB-Stat-II'!J53+'SCRB-Stat-II'!J83+'SCRB-Stat-II'!J113+'SCRB-Stat-II'!J143+'SCRB-Stat-II'!J173+'SCRB-Stat-II'!J203+'SCRB-Stat-II'!J233+'SCRB-Stat-II'!J263+'SCRB-Stat-II'!J293+'SCRB-Stat-II'!J323+'SCRB-Stat-II'!J353+'SCRB-Stat-II'!J383+'SCRB-Stat-II'!J413+'SCRB-Stat-II'!J443+'SCRB-Stat-II'!J473+'SCRB-Stat-II'!J503+'SCRB-Stat-II'!J533+'SCRB-Stat-II'!J563+'SCRB-Stat-II'!J593</f>
        <v>0</v>
      </c>
      <c r="J14" s="33">
        <f>'SCRB-Stat-II'!K23+'SCRB-Stat-II'!K53+'SCRB-Stat-II'!K83+'SCRB-Stat-II'!K113+'SCRB-Stat-II'!K143+'SCRB-Stat-II'!K173+'SCRB-Stat-II'!K203+'SCRB-Stat-II'!K233+'SCRB-Stat-II'!K263+'SCRB-Stat-II'!K293+'SCRB-Stat-II'!K323+'SCRB-Stat-II'!K353+'SCRB-Stat-II'!K383+'SCRB-Stat-II'!K413+'SCRB-Stat-II'!K443+'SCRB-Stat-II'!K473+'SCRB-Stat-II'!K503+'SCRB-Stat-II'!K533+'SCRB-Stat-II'!K563+'SCRB-Stat-II'!K593</f>
        <v>0</v>
      </c>
      <c r="K14" s="33">
        <f>'SCRB-Stat-II'!L23+'SCRB-Stat-II'!L53+'SCRB-Stat-II'!L83+'SCRB-Stat-II'!L113+'SCRB-Stat-II'!L143+'SCRB-Stat-II'!L173+'SCRB-Stat-II'!L203+'SCRB-Stat-II'!L233+'SCRB-Stat-II'!L263+'SCRB-Stat-II'!L293+'SCRB-Stat-II'!L323+'SCRB-Stat-II'!L353+'SCRB-Stat-II'!L383+'SCRB-Stat-II'!L413+'SCRB-Stat-II'!L443+'SCRB-Stat-II'!L473+'SCRB-Stat-II'!L503+'SCRB-Stat-II'!L533+'SCRB-Stat-II'!L563+'SCRB-Stat-II'!L593</f>
        <v>0</v>
      </c>
      <c r="L14" s="33">
        <f>'SCRB-Stat-II'!M23+'SCRB-Stat-II'!M53+'SCRB-Stat-II'!M83+'SCRB-Stat-II'!M113+'SCRB-Stat-II'!M143+'SCRB-Stat-II'!M173+'SCRB-Stat-II'!M203+'SCRB-Stat-II'!M233+'SCRB-Stat-II'!M263+'SCRB-Stat-II'!M293+'SCRB-Stat-II'!M323+'SCRB-Stat-II'!M353+'SCRB-Stat-II'!M383+'SCRB-Stat-II'!M413+'SCRB-Stat-II'!M443+'SCRB-Stat-II'!M473+'SCRB-Stat-II'!M503+'SCRB-Stat-II'!M533+'SCRB-Stat-II'!M563+'SCRB-Stat-II'!M593</f>
        <v>0</v>
      </c>
      <c r="M14" s="339"/>
      <c r="N14" s="33">
        <f>'SCRB-Stat-II'!N23+'SCRB-Stat-II'!N53+'SCRB-Stat-II'!N83+'SCRB-Stat-II'!N113+'SCRB-Stat-II'!N143+'SCRB-Stat-II'!N173+'SCRB-Stat-II'!N203+'SCRB-Stat-II'!N233+'SCRB-Stat-II'!N263+'SCRB-Stat-II'!N293+'SCRB-Stat-II'!N323+'SCRB-Stat-II'!N353+'SCRB-Stat-II'!N383+'SCRB-Stat-II'!N413+'SCRB-Stat-II'!N443+'SCRB-Stat-II'!N473+'SCRB-Stat-II'!N503+'SCRB-Stat-II'!N533+'SCRB-Stat-II'!N563+'SCRB-Stat-II'!N593</f>
        <v>0</v>
      </c>
      <c r="O14" s="33">
        <f>'SCRB-Stat-II'!O23+'SCRB-Stat-II'!O53+'SCRB-Stat-II'!O83+'SCRB-Stat-II'!O113+'SCRB-Stat-II'!O143+'SCRB-Stat-II'!O173+'SCRB-Stat-II'!O203+'SCRB-Stat-II'!O233+'SCRB-Stat-II'!O263+'SCRB-Stat-II'!O293+'SCRB-Stat-II'!O323+'SCRB-Stat-II'!O353+'SCRB-Stat-II'!O383+'SCRB-Stat-II'!O413+'SCRB-Stat-II'!O443+'SCRB-Stat-II'!O473+'SCRB-Stat-II'!O503+'SCRB-Stat-II'!O533+'SCRB-Stat-II'!O563+'SCRB-Stat-II'!O593</f>
        <v>0</v>
      </c>
      <c r="P14" s="33">
        <f>'SCRB-Stat-II'!P23+'SCRB-Stat-II'!P53+'SCRB-Stat-II'!P83+'SCRB-Stat-II'!P113+'SCRB-Stat-II'!P143+'SCRB-Stat-II'!P173+'SCRB-Stat-II'!P203+'SCRB-Stat-II'!P233+'SCRB-Stat-II'!P263+'SCRB-Stat-II'!P293+'SCRB-Stat-II'!P323+'SCRB-Stat-II'!P353+'SCRB-Stat-II'!P383+'SCRB-Stat-II'!P413+'SCRB-Stat-II'!P443+'SCRB-Stat-II'!P473+'SCRB-Stat-II'!P503+'SCRB-Stat-II'!P533+'SCRB-Stat-II'!P563+'SCRB-Stat-II'!P593</f>
        <v>0</v>
      </c>
      <c r="Q14" s="33">
        <f>'SCRB-Stat-II'!Q23+'SCRB-Stat-II'!Q53+'SCRB-Stat-II'!Q83+'SCRB-Stat-II'!Q113+'SCRB-Stat-II'!Q143+'SCRB-Stat-II'!Q173+'SCRB-Stat-II'!Q203+'SCRB-Stat-II'!Q233+'SCRB-Stat-II'!Q263+'SCRB-Stat-II'!Q293+'SCRB-Stat-II'!Q323+'SCRB-Stat-II'!Q353+'SCRB-Stat-II'!Q383+'SCRB-Stat-II'!Q413+'SCRB-Stat-II'!Q443+'SCRB-Stat-II'!Q473+'SCRB-Stat-II'!Q503+'SCRB-Stat-II'!Q533+'SCRB-Stat-II'!Q563+'SCRB-Stat-II'!Q593</f>
        <v>0</v>
      </c>
      <c r="R14" s="33">
        <f>'SCRB-Stat-II'!R23+'SCRB-Stat-II'!R53+'SCRB-Stat-II'!R83+'SCRB-Stat-II'!R113+'SCRB-Stat-II'!R143+'SCRB-Stat-II'!R173+'SCRB-Stat-II'!R203+'SCRB-Stat-II'!R233+'SCRB-Stat-II'!R263+'SCRB-Stat-II'!R293+'SCRB-Stat-II'!R323+'SCRB-Stat-II'!R353+'SCRB-Stat-II'!R383+'SCRB-Stat-II'!R413+'SCRB-Stat-II'!R443+'SCRB-Stat-II'!R473+'SCRB-Stat-II'!R503+'SCRB-Stat-II'!R533+'SCRB-Stat-II'!R563+'SCRB-Stat-II'!R593</f>
        <v>0</v>
      </c>
      <c r="S14" s="33">
        <f>'SCRB-Stat-II'!S23+'SCRB-Stat-II'!S53+'SCRB-Stat-II'!S83+'SCRB-Stat-II'!S113+'SCRB-Stat-II'!S143+'SCRB-Stat-II'!S173+'SCRB-Stat-II'!S203+'SCRB-Stat-II'!S233+'SCRB-Stat-II'!S263+'SCRB-Stat-II'!S293+'SCRB-Stat-II'!S323+'SCRB-Stat-II'!S353+'SCRB-Stat-II'!S383+'SCRB-Stat-II'!S413+'SCRB-Stat-II'!S443+'SCRB-Stat-II'!S473+'SCRB-Stat-II'!S503+'SCRB-Stat-II'!S533+'SCRB-Stat-II'!S563+'SCRB-Stat-II'!S593</f>
        <v>0</v>
      </c>
      <c r="T14" s="33">
        <f>'SCRB-Stat-II'!T23+'SCRB-Stat-II'!T53+'SCRB-Stat-II'!T83+'SCRB-Stat-II'!T113+'SCRB-Stat-II'!T143+'SCRB-Stat-II'!T173+'SCRB-Stat-II'!T203+'SCRB-Stat-II'!T233+'SCRB-Stat-II'!T263+'SCRB-Stat-II'!T293+'SCRB-Stat-II'!T323+'SCRB-Stat-II'!T353+'SCRB-Stat-II'!T383+'SCRB-Stat-II'!T413+'SCRB-Stat-II'!T443+'SCRB-Stat-II'!T473+'SCRB-Stat-II'!T503+'SCRB-Stat-II'!T533+'SCRB-Stat-II'!T563+'SCRB-Stat-II'!T593</f>
        <v>0</v>
      </c>
      <c r="U14" s="33">
        <f>'SCRB-Stat-II'!U23+'SCRB-Stat-II'!U53+'SCRB-Stat-II'!U83+'SCRB-Stat-II'!U113+'SCRB-Stat-II'!U143+'SCRB-Stat-II'!U173+'SCRB-Stat-II'!U203+'SCRB-Stat-II'!U233+'SCRB-Stat-II'!U263+'SCRB-Stat-II'!U293+'SCRB-Stat-II'!U323+'SCRB-Stat-II'!U353+'SCRB-Stat-II'!U383+'SCRB-Stat-II'!U413+'SCRB-Stat-II'!U443+'SCRB-Stat-II'!U473+'SCRB-Stat-II'!U503+'SCRB-Stat-II'!U533+'SCRB-Stat-II'!U563+'SCRB-Stat-II'!U593</f>
        <v>0</v>
      </c>
      <c r="V14" s="33">
        <f>'SCRB-Stat-II'!V23+'SCRB-Stat-II'!V53+'SCRB-Stat-II'!V83+'SCRB-Stat-II'!V113+'SCRB-Stat-II'!V143+'SCRB-Stat-II'!V173+'SCRB-Stat-II'!V203+'SCRB-Stat-II'!V233+'SCRB-Stat-II'!V263+'SCRB-Stat-II'!V293+'SCRB-Stat-II'!V323+'SCRB-Stat-II'!V353+'SCRB-Stat-II'!V383+'SCRB-Stat-II'!V413+'SCRB-Stat-II'!V443+'SCRB-Stat-II'!V473+'SCRB-Stat-II'!V503+'SCRB-Stat-II'!V533+'SCRB-Stat-II'!V563+'SCRB-Stat-II'!V593</f>
        <v>0</v>
      </c>
      <c r="W14" s="33">
        <f>'SCRB-Stat-II'!W23+'SCRB-Stat-II'!W53+'SCRB-Stat-II'!W83+'SCRB-Stat-II'!W113+'SCRB-Stat-II'!W143+'SCRB-Stat-II'!W173+'SCRB-Stat-II'!W203+'SCRB-Stat-II'!W233+'SCRB-Stat-II'!W263+'SCRB-Stat-II'!W293+'SCRB-Stat-II'!W323+'SCRB-Stat-II'!W353+'SCRB-Stat-II'!W383+'SCRB-Stat-II'!W413+'SCRB-Stat-II'!W443+'SCRB-Stat-II'!W473+'SCRB-Stat-II'!W503+'SCRB-Stat-II'!W533+'SCRB-Stat-II'!W563+'SCRB-Stat-II'!W593</f>
        <v>0</v>
      </c>
      <c r="X14" s="339"/>
      <c r="Y14" s="33">
        <f>'SCRB-Stat-II'!X23+'SCRB-Stat-II'!X53+'SCRB-Stat-II'!X83+'SCRB-Stat-II'!X113+'SCRB-Stat-II'!X143+'SCRB-Stat-II'!X173+'SCRB-Stat-II'!X203+'SCRB-Stat-II'!X233+'SCRB-Stat-II'!X263+'SCRB-Stat-II'!X293+'SCRB-Stat-II'!X323+'SCRB-Stat-II'!X353+'SCRB-Stat-II'!X383+'SCRB-Stat-II'!X413+'SCRB-Stat-II'!X443+'SCRB-Stat-II'!X473+'SCRB-Stat-II'!X503+'SCRB-Stat-II'!X533+'SCRB-Stat-II'!X563+'SCRB-Stat-II'!X593</f>
        <v>0</v>
      </c>
      <c r="Z14" s="33">
        <f>'SCRB-Stat-II'!Y23+'SCRB-Stat-II'!Y53+'SCRB-Stat-II'!Y83+'SCRB-Stat-II'!Y113+'SCRB-Stat-II'!Y143+'SCRB-Stat-II'!Y173+'SCRB-Stat-II'!Y203+'SCRB-Stat-II'!Y233+'SCRB-Stat-II'!Y263+'SCRB-Stat-II'!Y293+'SCRB-Stat-II'!Y323+'SCRB-Stat-II'!Y353+'SCRB-Stat-II'!Y383+'SCRB-Stat-II'!Y413+'SCRB-Stat-II'!Y443+'SCRB-Stat-II'!Y473+'SCRB-Stat-II'!Y503+'SCRB-Stat-II'!Y533+'SCRB-Stat-II'!Y563+'SCRB-Stat-II'!Y593</f>
        <v>0</v>
      </c>
      <c r="AA14" s="33">
        <f>'SCRB-Stat-II'!Z23+'SCRB-Stat-II'!Z53+'SCRB-Stat-II'!Z83+'SCRB-Stat-II'!Z113+'SCRB-Stat-II'!Z143+'SCRB-Stat-II'!Z173+'SCRB-Stat-II'!Z203+'SCRB-Stat-II'!Z233+'SCRB-Stat-II'!Z263+'SCRB-Stat-II'!Z293+'SCRB-Stat-II'!Z323+'SCRB-Stat-II'!Z353+'SCRB-Stat-II'!Z383+'SCRB-Stat-II'!Z413+'SCRB-Stat-II'!Z443+'SCRB-Stat-II'!Z473+'SCRB-Stat-II'!Z503+'SCRB-Stat-II'!Z533+'SCRB-Stat-II'!Z563+'SCRB-Stat-II'!Z593</f>
        <v>0</v>
      </c>
      <c r="AB14" s="33">
        <f>'SCRB-Stat-II'!AA23+'SCRB-Stat-II'!AA53+'SCRB-Stat-II'!AA83+'SCRB-Stat-II'!AA113+'SCRB-Stat-II'!AA143+'SCRB-Stat-II'!AA173+'SCRB-Stat-II'!AA203+'SCRB-Stat-II'!AA233+'SCRB-Stat-II'!AA263+'SCRB-Stat-II'!AA293+'SCRB-Stat-II'!AA323+'SCRB-Stat-II'!AA353+'SCRB-Stat-II'!AA383+'SCRB-Stat-II'!AA413+'SCRB-Stat-II'!AA443+'SCRB-Stat-II'!AA473+'SCRB-Stat-II'!AA503+'SCRB-Stat-II'!AA533+'SCRB-Stat-II'!AA563+'SCRB-Stat-II'!AA593</f>
        <v>0</v>
      </c>
      <c r="AC14" s="33">
        <f>'SCRB-Stat-II'!AB23+'SCRB-Stat-II'!AB53+'SCRB-Stat-II'!AB83+'SCRB-Stat-II'!AB113+'SCRB-Stat-II'!AB143+'SCRB-Stat-II'!AB173+'SCRB-Stat-II'!AB203+'SCRB-Stat-II'!AB233+'SCRB-Stat-II'!AB263+'SCRB-Stat-II'!AB293+'SCRB-Stat-II'!AB323+'SCRB-Stat-II'!AB353+'SCRB-Stat-II'!AB383+'SCRB-Stat-II'!AB413+'SCRB-Stat-II'!AB443+'SCRB-Stat-II'!AB473+'SCRB-Stat-II'!AB503+'SCRB-Stat-II'!AB533+'SCRB-Stat-II'!AB563+'SCRB-Stat-II'!AB593</f>
        <v>0</v>
      </c>
      <c r="AD14" s="33">
        <f>'SCRB-Stat-II'!AC23+'SCRB-Stat-II'!AC53+'SCRB-Stat-II'!AC83+'SCRB-Stat-II'!AC113+'SCRB-Stat-II'!AC143+'SCRB-Stat-II'!AC173+'SCRB-Stat-II'!AC203+'SCRB-Stat-II'!AC233+'SCRB-Stat-II'!AC263+'SCRB-Stat-II'!AC293+'SCRB-Stat-II'!AC323+'SCRB-Stat-II'!AC353+'SCRB-Stat-II'!AC383+'SCRB-Stat-II'!AC413+'SCRB-Stat-II'!AC443+'SCRB-Stat-II'!AC473+'SCRB-Stat-II'!AC503+'SCRB-Stat-II'!AC533+'SCRB-Stat-II'!AC563+'SCRB-Stat-II'!AC593</f>
        <v>0</v>
      </c>
      <c r="AE14" s="33">
        <f>'SCRB-Stat-II'!AD23+'SCRB-Stat-II'!AD53+'SCRB-Stat-II'!AD83+'SCRB-Stat-II'!AD113+'SCRB-Stat-II'!AD143+'SCRB-Stat-II'!AD173+'SCRB-Stat-II'!AD203+'SCRB-Stat-II'!AD233+'SCRB-Stat-II'!AD263+'SCRB-Stat-II'!AD293+'SCRB-Stat-II'!AD323+'SCRB-Stat-II'!AD353+'SCRB-Stat-II'!AD383+'SCRB-Stat-II'!AD413+'SCRB-Stat-II'!AD443+'SCRB-Stat-II'!AD473+'SCRB-Stat-II'!AD503+'SCRB-Stat-II'!AD533+'SCRB-Stat-II'!AD563+'SCRB-Stat-II'!AD593</f>
        <v>0</v>
      </c>
      <c r="AF14" s="33">
        <f>'SCRB-Stat-II'!AE23+'SCRB-Stat-II'!AE53+'SCRB-Stat-II'!AE83+'SCRB-Stat-II'!AE113+'SCRB-Stat-II'!AE143+'SCRB-Stat-II'!AE173+'SCRB-Stat-II'!AE203+'SCRB-Stat-II'!AE233+'SCRB-Stat-II'!AE263+'SCRB-Stat-II'!AE293+'SCRB-Stat-II'!AE323+'SCRB-Stat-II'!AE353+'SCRB-Stat-II'!AE383+'SCRB-Stat-II'!AE413+'SCRB-Stat-II'!AE443+'SCRB-Stat-II'!AE473+'SCRB-Stat-II'!AE503+'SCRB-Stat-II'!AE533+'SCRB-Stat-II'!AE563+'SCRB-Stat-II'!AE593</f>
        <v>0</v>
      </c>
      <c r="AG14" s="33">
        <f>'SCRB-Stat-II'!AF23+'SCRB-Stat-II'!AF53+'SCRB-Stat-II'!AF83+'SCRB-Stat-II'!AF113+'SCRB-Stat-II'!AF143+'SCRB-Stat-II'!AF173+'SCRB-Stat-II'!AF203+'SCRB-Stat-II'!AF233+'SCRB-Stat-II'!AF263+'SCRB-Stat-II'!AF293+'SCRB-Stat-II'!AF323+'SCRB-Stat-II'!AF353+'SCRB-Stat-II'!AF383+'SCRB-Stat-II'!AF413+'SCRB-Stat-II'!AF443+'SCRB-Stat-II'!AF473+'SCRB-Stat-II'!AF503+'SCRB-Stat-II'!AF533+'SCRB-Stat-II'!AF563+'SCRB-Stat-II'!AF593</f>
        <v>0</v>
      </c>
      <c r="AH14" s="33">
        <f>'SCRB-Stat-II'!AG23+'SCRB-Stat-II'!AG53+'SCRB-Stat-II'!AG83+'SCRB-Stat-II'!AG113+'SCRB-Stat-II'!AG143+'SCRB-Stat-II'!AG173+'SCRB-Stat-II'!AG203+'SCRB-Stat-II'!AG233+'SCRB-Stat-II'!AG263+'SCRB-Stat-II'!AG293+'SCRB-Stat-II'!AG323+'SCRB-Stat-II'!AG353+'SCRB-Stat-II'!AG383+'SCRB-Stat-II'!AG413+'SCRB-Stat-II'!AG443+'SCRB-Stat-II'!AG473+'SCRB-Stat-II'!AG503+'SCRB-Stat-II'!AG533+'SCRB-Stat-II'!AG563+'SCRB-Stat-II'!AG593</f>
        <v>0</v>
      </c>
    </row>
    <row r="15" spans="1:34" s="95" customFormat="1" ht="21.75" customHeight="1">
      <c r="A15" s="83">
        <v>7</v>
      </c>
      <c r="B15" s="84" t="s">
        <v>14</v>
      </c>
      <c r="C15" s="33">
        <f>'SCRB-Stat-II'!D13+'SCRB-Stat-II'!D43+'SCRB-Stat-II'!D73+'SCRB-Stat-II'!D103+'SCRB-Stat-II'!D133+'SCRB-Stat-II'!D163+'SCRB-Stat-II'!D193+'SCRB-Stat-II'!D223+'SCRB-Stat-II'!D253+'SCRB-Stat-II'!D283+'SCRB-Stat-II'!D313+'SCRB-Stat-II'!D343+'SCRB-Stat-II'!D373+'SCRB-Stat-II'!D403+'SCRB-Stat-II'!D433+'SCRB-Stat-II'!D463+'SCRB-Stat-II'!D493+'SCRB-Stat-II'!D523+'SCRB-Stat-II'!D553+'SCRB-Stat-II'!D583</f>
        <v>0</v>
      </c>
      <c r="D15" s="33">
        <f>'SCRB-Stat-II'!E13+'SCRB-Stat-II'!E43+'SCRB-Stat-II'!E73+'SCRB-Stat-II'!E103+'SCRB-Stat-II'!E133+'SCRB-Stat-II'!E163+'SCRB-Stat-II'!E193+'SCRB-Stat-II'!E223+'SCRB-Stat-II'!E253+'SCRB-Stat-II'!E283+'SCRB-Stat-II'!E313+'SCRB-Stat-II'!E343+'SCRB-Stat-II'!E373+'SCRB-Stat-II'!E403+'SCRB-Stat-II'!E433+'SCRB-Stat-II'!E463+'SCRB-Stat-II'!E493+'SCRB-Stat-II'!E523+'SCRB-Stat-II'!E553+'SCRB-Stat-II'!E583</f>
        <v>0</v>
      </c>
      <c r="E15" s="33">
        <f>'SCRB-Stat-II'!F13+'SCRB-Stat-II'!F43+'SCRB-Stat-II'!F73+'SCRB-Stat-II'!F103+'SCRB-Stat-II'!F133+'SCRB-Stat-II'!F163+'SCRB-Stat-II'!F193+'SCRB-Stat-II'!F223+'SCRB-Stat-II'!F253+'SCRB-Stat-II'!F283+'SCRB-Stat-II'!F313+'SCRB-Stat-II'!F343+'SCRB-Stat-II'!F373+'SCRB-Stat-II'!F403+'SCRB-Stat-II'!F433+'SCRB-Stat-II'!F463+'SCRB-Stat-II'!F493+'SCRB-Stat-II'!F523+'SCRB-Stat-II'!F553+'SCRB-Stat-II'!F583</f>
        <v>0</v>
      </c>
      <c r="F15" s="33">
        <f>'SCRB-Stat-II'!G13+'SCRB-Stat-II'!G43+'SCRB-Stat-II'!G73+'SCRB-Stat-II'!G103+'SCRB-Stat-II'!G133+'SCRB-Stat-II'!G163+'SCRB-Stat-II'!G193+'SCRB-Stat-II'!G223+'SCRB-Stat-II'!G253+'SCRB-Stat-II'!G283+'SCRB-Stat-II'!G313+'SCRB-Stat-II'!G343+'SCRB-Stat-II'!G373+'SCRB-Stat-II'!G403+'SCRB-Stat-II'!G433+'SCRB-Stat-II'!G463+'SCRB-Stat-II'!G493+'SCRB-Stat-II'!G523+'SCRB-Stat-II'!G553+'SCRB-Stat-II'!G583</f>
        <v>0</v>
      </c>
      <c r="G15" s="33">
        <f>'SCRB-Stat-II'!H13+'SCRB-Stat-II'!H43+'SCRB-Stat-II'!H73+'SCRB-Stat-II'!H103+'SCRB-Stat-II'!H133+'SCRB-Stat-II'!H163+'SCRB-Stat-II'!H193+'SCRB-Stat-II'!H223+'SCRB-Stat-II'!H253+'SCRB-Stat-II'!H283+'SCRB-Stat-II'!H313+'SCRB-Stat-II'!H343+'SCRB-Stat-II'!H373+'SCRB-Stat-II'!H403+'SCRB-Stat-II'!H433+'SCRB-Stat-II'!H463+'SCRB-Stat-II'!H493+'SCRB-Stat-II'!H523+'SCRB-Stat-II'!H553+'SCRB-Stat-II'!H583</f>
        <v>0</v>
      </c>
      <c r="H15" s="33">
        <f>'SCRB-Stat-II'!I13+'SCRB-Stat-II'!I43+'SCRB-Stat-II'!I73+'SCRB-Stat-II'!I103+'SCRB-Stat-II'!I133+'SCRB-Stat-II'!I163+'SCRB-Stat-II'!I193+'SCRB-Stat-II'!I223+'SCRB-Stat-II'!I253+'SCRB-Stat-II'!I283+'SCRB-Stat-II'!I313+'SCRB-Stat-II'!I343+'SCRB-Stat-II'!I373+'SCRB-Stat-II'!I403+'SCRB-Stat-II'!I433+'SCRB-Stat-II'!I463+'SCRB-Stat-II'!I493+'SCRB-Stat-II'!I523+'SCRB-Stat-II'!I553+'SCRB-Stat-II'!I583</f>
        <v>0</v>
      </c>
      <c r="I15" s="33">
        <f>'SCRB-Stat-II'!J13+'SCRB-Stat-II'!J43+'SCRB-Stat-II'!J73+'SCRB-Stat-II'!J103+'SCRB-Stat-II'!J133+'SCRB-Stat-II'!J163+'SCRB-Stat-II'!J193+'SCRB-Stat-II'!J223+'SCRB-Stat-II'!J253+'SCRB-Stat-II'!J283+'SCRB-Stat-II'!J313+'SCRB-Stat-II'!J343+'SCRB-Stat-II'!J373+'SCRB-Stat-II'!J403+'SCRB-Stat-II'!J433+'SCRB-Stat-II'!J463+'SCRB-Stat-II'!J493+'SCRB-Stat-II'!J523+'SCRB-Stat-II'!J553+'SCRB-Stat-II'!J583</f>
        <v>0</v>
      </c>
      <c r="J15" s="33">
        <f>'SCRB-Stat-II'!K13+'SCRB-Stat-II'!K43+'SCRB-Stat-II'!K73+'SCRB-Stat-II'!K103+'SCRB-Stat-II'!K133+'SCRB-Stat-II'!K163+'SCRB-Stat-II'!K193+'SCRB-Stat-II'!K223+'SCRB-Stat-II'!K253+'SCRB-Stat-II'!K283+'SCRB-Stat-II'!K313+'SCRB-Stat-II'!K343+'SCRB-Stat-II'!K373+'SCRB-Stat-II'!K403+'SCRB-Stat-II'!K433+'SCRB-Stat-II'!K463+'SCRB-Stat-II'!K493+'SCRB-Stat-II'!K523+'SCRB-Stat-II'!K553+'SCRB-Stat-II'!K583</f>
        <v>0</v>
      </c>
      <c r="K15" s="33">
        <f>'SCRB-Stat-II'!L13+'SCRB-Stat-II'!L43+'SCRB-Stat-II'!L73+'SCRB-Stat-II'!L103+'SCRB-Stat-II'!L133+'SCRB-Stat-II'!L163+'SCRB-Stat-II'!L193+'SCRB-Stat-II'!L223+'SCRB-Stat-II'!L253+'SCRB-Stat-II'!L283+'SCRB-Stat-II'!L313+'SCRB-Stat-II'!L343+'SCRB-Stat-II'!L373+'SCRB-Stat-II'!L403+'SCRB-Stat-II'!L433+'SCRB-Stat-II'!L463+'SCRB-Stat-II'!L493+'SCRB-Stat-II'!L523+'SCRB-Stat-II'!L553+'SCRB-Stat-II'!L583</f>
        <v>0</v>
      </c>
      <c r="L15" s="33">
        <f>'SCRB-Stat-II'!M13+'SCRB-Stat-II'!M43+'SCRB-Stat-II'!M73+'SCRB-Stat-II'!M103+'SCRB-Stat-II'!M133+'SCRB-Stat-II'!M163+'SCRB-Stat-II'!M193+'SCRB-Stat-II'!M223+'SCRB-Stat-II'!M253+'SCRB-Stat-II'!M283+'SCRB-Stat-II'!M313+'SCRB-Stat-II'!M343+'SCRB-Stat-II'!M373+'SCRB-Stat-II'!M403+'SCRB-Stat-II'!M433+'SCRB-Stat-II'!M463+'SCRB-Stat-II'!M493+'SCRB-Stat-II'!M523+'SCRB-Stat-II'!M553+'SCRB-Stat-II'!M583</f>
        <v>0</v>
      </c>
      <c r="M15" s="339"/>
      <c r="N15" s="33">
        <f>'SCRB-Stat-II'!N13+'SCRB-Stat-II'!N43+'SCRB-Stat-II'!N73+'SCRB-Stat-II'!N103+'SCRB-Stat-II'!N133+'SCRB-Stat-II'!N163+'SCRB-Stat-II'!N193+'SCRB-Stat-II'!N223+'SCRB-Stat-II'!N253+'SCRB-Stat-II'!N283+'SCRB-Stat-II'!N313+'SCRB-Stat-II'!N343+'SCRB-Stat-II'!N373+'SCRB-Stat-II'!N403+'SCRB-Stat-II'!N433+'SCRB-Stat-II'!N463+'SCRB-Stat-II'!N493+'SCRB-Stat-II'!N523+'SCRB-Stat-II'!N553+'SCRB-Stat-II'!N583</f>
        <v>0</v>
      </c>
      <c r="O15" s="33">
        <f>'SCRB-Stat-II'!O13+'SCRB-Stat-II'!O43+'SCRB-Stat-II'!O73+'SCRB-Stat-II'!O103+'SCRB-Stat-II'!O133+'SCRB-Stat-II'!O163+'SCRB-Stat-II'!O193+'SCRB-Stat-II'!O223+'SCRB-Stat-II'!O253+'SCRB-Stat-II'!O283+'SCRB-Stat-II'!O313+'SCRB-Stat-II'!O343+'SCRB-Stat-II'!O373+'SCRB-Stat-II'!O403+'SCRB-Stat-II'!O433+'SCRB-Stat-II'!O463+'SCRB-Stat-II'!O493+'SCRB-Stat-II'!O523+'SCRB-Stat-II'!O553+'SCRB-Stat-II'!O583</f>
        <v>0</v>
      </c>
      <c r="P15" s="33">
        <f>'SCRB-Stat-II'!P13+'SCRB-Stat-II'!P43+'SCRB-Stat-II'!P73+'SCRB-Stat-II'!P103+'SCRB-Stat-II'!P133+'SCRB-Stat-II'!P163+'SCRB-Stat-II'!P193+'SCRB-Stat-II'!P223+'SCRB-Stat-II'!P253+'SCRB-Stat-II'!P283+'SCRB-Stat-II'!P313+'SCRB-Stat-II'!P343+'SCRB-Stat-II'!P373+'SCRB-Stat-II'!P403+'SCRB-Stat-II'!P433+'SCRB-Stat-II'!P463+'SCRB-Stat-II'!P493+'SCRB-Stat-II'!P523+'SCRB-Stat-II'!P553+'SCRB-Stat-II'!P583</f>
        <v>0</v>
      </c>
      <c r="Q15" s="33">
        <f>'SCRB-Stat-II'!Q13+'SCRB-Stat-II'!Q43+'SCRB-Stat-II'!Q73+'SCRB-Stat-II'!Q103+'SCRB-Stat-II'!Q133+'SCRB-Stat-II'!Q163+'SCRB-Stat-II'!Q193+'SCRB-Stat-II'!Q223+'SCRB-Stat-II'!Q253+'SCRB-Stat-II'!Q283+'SCRB-Stat-II'!Q313+'SCRB-Stat-II'!Q343+'SCRB-Stat-II'!Q373+'SCRB-Stat-II'!Q403+'SCRB-Stat-II'!Q433+'SCRB-Stat-II'!Q463+'SCRB-Stat-II'!Q493+'SCRB-Stat-II'!Q523+'SCRB-Stat-II'!Q553+'SCRB-Stat-II'!Q583</f>
        <v>0</v>
      </c>
      <c r="R15" s="33">
        <f>'SCRB-Stat-II'!R13+'SCRB-Stat-II'!R43+'SCRB-Stat-II'!R73+'SCRB-Stat-II'!R103+'SCRB-Stat-II'!R133+'SCRB-Stat-II'!R163+'SCRB-Stat-II'!R193+'SCRB-Stat-II'!R223+'SCRB-Stat-II'!R253+'SCRB-Stat-II'!R283+'SCRB-Stat-II'!R313+'SCRB-Stat-II'!R343+'SCRB-Stat-II'!R373+'SCRB-Stat-II'!R403+'SCRB-Stat-II'!R433+'SCRB-Stat-II'!R463+'SCRB-Stat-II'!R493+'SCRB-Stat-II'!R523+'SCRB-Stat-II'!R553+'SCRB-Stat-II'!R583</f>
        <v>0</v>
      </c>
      <c r="S15" s="33">
        <f>'SCRB-Stat-II'!S13+'SCRB-Stat-II'!S43+'SCRB-Stat-II'!S73+'SCRB-Stat-II'!S103+'SCRB-Stat-II'!S133+'SCRB-Stat-II'!S163+'SCRB-Stat-II'!S193+'SCRB-Stat-II'!S223+'SCRB-Stat-II'!S253+'SCRB-Stat-II'!S283+'SCRB-Stat-II'!S313+'SCRB-Stat-II'!S343+'SCRB-Stat-II'!S373+'SCRB-Stat-II'!S403+'SCRB-Stat-II'!S433+'SCRB-Stat-II'!S463+'SCRB-Stat-II'!S493+'SCRB-Stat-II'!S523+'SCRB-Stat-II'!S553+'SCRB-Stat-II'!S583</f>
        <v>0</v>
      </c>
      <c r="T15" s="33">
        <f>'SCRB-Stat-II'!T13+'SCRB-Stat-II'!T43+'SCRB-Stat-II'!T73+'SCRB-Stat-II'!T103+'SCRB-Stat-II'!T133+'SCRB-Stat-II'!T163+'SCRB-Stat-II'!T193+'SCRB-Stat-II'!T223+'SCRB-Stat-II'!T253+'SCRB-Stat-II'!T283+'SCRB-Stat-II'!T313+'SCRB-Stat-II'!T343+'SCRB-Stat-II'!T373+'SCRB-Stat-II'!T403+'SCRB-Stat-II'!T433+'SCRB-Stat-II'!T463+'SCRB-Stat-II'!T493+'SCRB-Stat-II'!T523+'SCRB-Stat-II'!T553+'SCRB-Stat-II'!T583</f>
        <v>0</v>
      </c>
      <c r="U15" s="33">
        <f>'SCRB-Stat-II'!U13+'SCRB-Stat-II'!U43+'SCRB-Stat-II'!U73+'SCRB-Stat-II'!U103+'SCRB-Stat-II'!U133+'SCRB-Stat-II'!U163+'SCRB-Stat-II'!U193+'SCRB-Stat-II'!U223+'SCRB-Stat-II'!U253+'SCRB-Stat-II'!U283+'SCRB-Stat-II'!U313+'SCRB-Stat-II'!U343+'SCRB-Stat-II'!U373+'SCRB-Stat-II'!U403+'SCRB-Stat-II'!U433+'SCRB-Stat-II'!U463+'SCRB-Stat-II'!U493+'SCRB-Stat-II'!U523+'SCRB-Stat-II'!U553+'SCRB-Stat-II'!U583</f>
        <v>0</v>
      </c>
      <c r="V15" s="33">
        <f>'SCRB-Stat-II'!V13+'SCRB-Stat-II'!V43+'SCRB-Stat-II'!V73+'SCRB-Stat-II'!V103+'SCRB-Stat-II'!V133+'SCRB-Stat-II'!V163+'SCRB-Stat-II'!V193+'SCRB-Stat-II'!V223+'SCRB-Stat-II'!V253+'SCRB-Stat-II'!V283+'SCRB-Stat-II'!V313+'SCRB-Stat-II'!V343+'SCRB-Stat-II'!V373+'SCRB-Stat-II'!V403+'SCRB-Stat-II'!V433+'SCRB-Stat-II'!V463+'SCRB-Stat-II'!V493+'SCRB-Stat-II'!V523+'SCRB-Stat-II'!V553+'SCRB-Stat-II'!V583</f>
        <v>0</v>
      </c>
      <c r="W15" s="33">
        <f>'SCRB-Stat-II'!W13+'SCRB-Stat-II'!W43+'SCRB-Stat-II'!W73+'SCRB-Stat-II'!W103+'SCRB-Stat-II'!W133+'SCRB-Stat-II'!W163+'SCRB-Stat-II'!W193+'SCRB-Stat-II'!W223+'SCRB-Stat-II'!W253+'SCRB-Stat-II'!W283+'SCRB-Stat-II'!W313+'SCRB-Stat-II'!W343+'SCRB-Stat-II'!W373+'SCRB-Stat-II'!W403+'SCRB-Stat-II'!W433+'SCRB-Stat-II'!W463+'SCRB-Stat-II'!W493+'SCRB-Stat-II'!W523+'SCRB-Stat-II'!W553+'SCRB-Stat-II'!W583</f>
        <v>0</v>
      </c>
      <c r="X15" s="339"/>
      <c r="Y15" s="33">
        <f>'SCRB-Stat-II'!X13+'SCRB-Stat-II'!X43+'SCRB-Stat-II'!X73+'SCRB-Stat-II'!X103+'SCRB-Stat-II'!X133+'SCRB-Stat-II'!X163+'SCRB-Stat-II'!X193+'SCRB-Stat-II'!X223+'SCRB-Stat-II'!X253+'SCRB-Stat-II'!X283+'SCRB-Stat-II'!X313+'SCRB-Stat-II'!X343+'SCRB-Stat-II'!X373+'SCRB-Stat-II'!X403+'SCRB-Stat-II'!X433+'SCRB-Stat-II'!X463+'SCRB-Stat-II'!X493+'SCRB-Stat-II'!X523+'SCRB-Stat-II'!X553+'SCRB-Stat-II'!X583</f>
        <v>0</v>
      </c>
      <c r="Z15" s="33">
        <f>'SCRB-Stat-II'!Y13+'SCRB-Stat-II'!Y43+'SCRB-Stat-II'!Y73+'SCRB-Stat-II'!Y103+'SCRB-Stat-II'!Y133+'SCRB-Stat-II'!Y163+'SCRB-Stat-II'!Y193+'SCRB-Stat-II'!Y223+'SCRB-Stat-II'!Y253+'SCRB-Stat-II'!Y283+'SCRB-Stat-II'!Y313+'SCRB-Stat-II'!Y343+'SCRB-Stat-II'!Y373+'SCRB-Stat-II'!Y403+'SCRB-Stat-II'!Y433+'SCRB-Stat-II'!Y463+'SCRB-Stat-II'!Y493+'SCRB-Stat-II'!Y523+'SCRB-Stat-II'!Y553+'SCRB-Stat-II'!Y583</f>
        <v>0</v>
      </c>
      <c r="AA15" s="33">
        <f>'SCRB-Stat-II'!Z13+'SCRB-Stat-II'!Z43+'SCRB-Stat-II'!Z73+'SCRB-Stat-II'!Z103+'SCRB-Stat-II'!Z133+'SCRB-Stat-II'!Z163+'SCRB-Stat-II'!Z193+'SCRB-Stat-II'!Z223+'SCRB-Stat-II'!Z253+'SCRB-Stat-II'!Z283+'SCRB-Stat-II'!Z313+'SCRB-Stat-II'!Z343+'SCRB-Stat-II'!Z373+'SCRB-Stat-II'!Z403+'SCRB-Stat-II'!Z433+'SCRB-Stat-II'!Z463+'SCRB-Stat-II'!Z493+'SCRB-Stat-II'!Z523+'SCRB-Stat-II'!Z553+'SCRB-Stat-II'!Z583</f>
        <v>0</v>
      </c>
      <c r="AB15" s="33">
        <f>'SCRB-Stat-II'!AA13+'SCRB-Stat-II'!AA43+'SCRB-Stat-II'!AA73+'SCRB-Stat-II'!AA103+'SCRB-Stat-II'!AA133+'SCRB-Stat-II'!AA163+'SCRB-Stat-II'!AA193+'SCRB-Stat-II'!AA223+'SCRB-Stat-II'!AA253+'SCRB-Stat-II'!AA283+'SCRB-Stat-II'!AA313+'SCRB-Stat-II'!AA343+'SCRB-Stat-II'!AA373+'SCRB-Stat-II'!AA403+'SCRB-Stat-II'!AA433+'SCRB-Stat-II'!AA463+'SCRB-Stat-II'!AA493+'SCRB-Stat-II'!AA523+'SCRB-Stat-II'!AA553+'SCRB-Stat-II'!AA583</f>
        <v>0</v>
      </c>
      <c r="AC15" s="33">
        <f>'SCRB-Stat-II'!AB13+'SCRB-Stat-II'!AB43+'SCRB-Stat-II'!AB73+'SCRB-Stat-II'!AB103+'SCRB-Stat-II'!AB133+'SCRB-Stat-II'!AB163+'SCRB-Stat-II'!AB193+'SCRB-Stat-II'!AB223+'SCRB-Stat-II'!AB253+'SCRB-Stat-II'!AB283+'SCRB-Stat-II'!AB313+'SCRB-Stat-II'!AB343+'SCRB-Stat-II'!AB373+'SCRB-Stat-II'!AB403+'SCRB-Stat-II'!AB433+'SCRB-Stat-II'!AB463+'SCRB-Stat-II'!AB493+'SCRB-Stat-II'!AB523+'SCRB-Stat-II'!AB553+'SCRB-Stat-II'!AB583</f>
        <v>0</v>
      </c>
      <c r="AD15" s="33">
        <f>'SCRB-Stat-II'!AC13+'SCRB-Stat-II'!AC43+'SCRB-Stat-II'!AC73+'SCRB-Stat-II'!AC103+'SCRB-Stat-II'!AC133+'SCRB-Stat-II'!AC163+'SCRB-Stat-II'!AC193+'SCRB-Stat-II'!AC223+'SCRB-Stat-II'!AC253+'SCRB-Stat-II'!AC283+'SCRB-Stat-II'!AC313+'SCRB-Stat-II'!AC343+'SCRB-Stat-II'!AC373+'SCRB-Stat-II'!AC403+'SCRB-Stat-II'!AC433+'SCRB-Stat-II'!AC463+'SCRB-Stat-II'!AC493+'SCRB-Stat-II'!AC523+'SCRB-Stat-II'!AC553+'SCRB-Stat-II'!AC583</f>
        <v>0</v>
      </c>
      <c r="AE15" s="33">
        <f>'SCRB-Stat-II'!AD13+'SCRB-Stat-II'!AD43+'SCRB-Stat-II'!AD73+'SCRB-Stat-II'!AD103+'SCRB-Stat-II'!AD133+'SCRB-Stat-II'!AD163+'SCRB-Stat-II'!AD193+'SCRB-Stat-II'!AD223+'SCRB-Stat-II'!AD253+'SCRB-Stat-II'!AD283+'SCRB-Stat-II'!AD313+'SCRB-Stat-II'!AD343+'SCRB-Stat-II'!AD373+'SCRB-Stat-II'!AD403+'SCRB-Stat-II'!AD433+'SCRB-Stat-II'!AD463+'SCRB-Stat-II'!AD493+'SCRB-Stat-II'!AD523+'SCRB-Stat-II'!AD553+'SCRB-Stat-II'!AD583</f>
        <v>0</v>
      </c>
      <c r="AF15" s="33">
        <f>'SCRB-Stat-II'!AE13+'SCRB-Stat-II'!AE43+'SCRB-Stat-II'!AE73+'SCRB-Stat-II'!AE103+'SCRB-Stat-II'!AE133+'SCRB-Stat-II'!AE163+'SCRB-Stat-II'!AE193+'SCRB-Stat-II'!AE223+'SCRB-Stat-II'!AE253+'SCRB-Stat-II'!AE283+'SCRB-Stat-II'!AE313+'SCRB-Stat-II'!AE343+'SCRB-Stat-II'!AE373+'SCRB-Stat-II'!AE403+'SCRB-Stat-II'!AE433+'SCRB-Stat-II'!AE463+'SCRB-Stat-II'!AE493+'SCRB-Stat-II'!AE523+'SCRB-Stat-II'!AE553+'SCRB-Stat-II'!AE583</f>
        <v>0</v>
      </c>
      <c r="AG15" s="33">
        <f>'SCRB-Stat-II'!AF13+'SCRB-Stat-II'!AF43+'SCRB-Stat-II'!AF73+'SCRB-Stat-II'!AF103+'SCRB-Stat-II'!AF133+'SCRB-Stat-II'!AF163+'SCRB-Stat-II'!AF193+'SCRB-Stat-II'!AF223+'SCRB-Stat-II'!AF253+'SCRB-Stat-II'!AF283+'SCRB-Stat-II'!AF313+'SCRB-Stat-II'!AF343+'SCRB-Stat-II'!AF373+'SCRB-Stat-II'!AF403+'SCRB-Stat-II'!AF433+'SCRB-Stat-II'!AF463+'SCRB-Stat-II'!AF493+'SCRB-Stat-II'!AF523+'SCRB-Stat-II'!AF553+'SCRB-Stat-II'!AF583</f>
        <v>0</v>
      </c>
      <c r="AH15" s="33">
        <f>'SCRB-Stat-II'!AG13+'SCRB-Stat-II'!AG43+'SCRB-Stat-II'!AG73+'SCRB-Stat-II'!AG103+'SCRB-Stat-II'!AG133+'SCRB-Stat-II'!AG163+'SCRB-Stat-II'!AG193+'SCRB-Stat-II'!AG223+'SCRB-Stat-II'!AG253+'SCRB-Stat-II'!AG283+'SCRB-Stat-II'!AG313+'SCRB-Stat-II'!AG343+'SCRB-Stat-II'!AG373+'SCRB-Stat-II'!AG403+'SCRB-Stat-II'!AG433+'SCRB-Stat-II'!AG463+'SCRB-Stat-II'!AG493+'SCRB-Stat-II'!AG523+'SCRB-Stat-II'!AG553+'SCRB-Stat-II'!AG583</f>
        <v>0</v>
      </c>
    </row>
    <row r="16" spans="1:34" s="95" customFormat="1" ht="21.75" customHeight="1">
      <c r="A16" s="83">
        <v>8</v>
      </c>
      <c r="B16" s="84" t="s">
        <v>15</v>
      </c>
      <c r="C16" s="33">
        <f>'SCRB-Stat-II'!D14+'SCRB-Stat-II'!D44+'SCRB-Stat-II'!D74+'SCRB-Stat-II'!D104+'SCRB-Stat-II'!D134+'SCRB-Stat-II'!D164+'SCRB-Stat-II'!D194+'SCRB-Stat-II'!D224+'SCRB-Stat-II'!D254+'SCRB-Stat-II'!D284+'SCRB-Stat-II'!D314+'SCRB-Stat-II'!D344+'SCRB-Stat-II'!D374+'SCRB-Stat-II'!D404+'SCRB-Stat-II'!D434+'SCRB-Stat-II'!D464+'SCRB-Stat-II'!D494+'SCRB-Stat-II'!D524+'SCRB-Stat-II'!D554+'SCRB-Stat-II'!D584</f>
        <v>0</v>
      </c>
      <c r="D16" s="33">
        <f>'SCRB-Stat-II'!E14+'SCRB-Stat-II'!E44+'SCRB-Stat-II'!E74+'SCRB-Stat-II'!E104+'SCRB-Stat-II'!E134+'SCRB-Stat-II'!E164+'SCRB-Stat-II'!E194+'SCRB-Stat-II'!E224+'SCRB-Stat-II'!E254+'SCRB-Stat-II'!E284+'SCRB-Stat-II'!E314+'SCRB-Stat-II'!E344+'SCRB-Stat-II'!E374+'SCRB-Stat-II'!E404+'SCRB-Stat-II'!E434+'SCRB-Stat-II'!E464+'SCRB-Stat-II'!E494+'SCRB-Stat-II'!E524+'SCRB-Stat-II'!E554+'SCRB-Stat-II'!E584</f>
        <v>0</v>
      </c>
      <c r="E16" s="33">
        <f>'SCRB-Stat-II'!F14+'SCRB-Stat-II'!F44+'SCRB-Stat-II'!F74+'SCRB-Stat-II'!F104+'SCRB-Stat-II'!F134+'SCRB-Stat-II'!F164+'SCRB-Stat-II'!F194+'SCRB-Stat-II'!F224+'SCRB-Stat-II'!F254+'SCRB-Stat-II'!F284+'SCRB-Stat-II'!F314+'SCRB-Stat-II'!F344+'SCRB-Stat-II'!F374+'SCRB-Stat-II'!F404+'SCRB-Stat-II'!F434+'SCRB-Stat-II'!F464+'SCRB-Stat-II'!F494+'SCRB-Stat-II'!F524+'SCRB-Stat-II'!F554+'SCRB-Stat-II'!F584</f>
        <v>0</v>
      </c>
      <c r="F16" s="33">
        <f>'SCRB-Stat-II'!G14+'SCRB-Stat-II'!G44+'SCRB-Stat-II'!G74+'SCRB-Stat-II'!G104+'SCRB-Stat-II'!G134+'SCRB-Stat-II'!G164+'SCRB-Stat-II'!G194+'SCRB-Stat-II'!G224+'SCRB-Stat-II'!G254+'SCRB-Stat-II'!G284+'SCRB-Stat-II'!G314+'SCRB-Stat-II'!G344+'SCRB-Stat-II'!G374+'SCRB-Stat-II'!G404+'SCRB-Stat-II'!G434+'SCRB-Stat-II'!G464+'SCRB-Stat-II'!G494+'SCRB-Stat-II'!G524+'SCRB-Stat-II'!G554+'SCRB-Stat-II'!G584</f>
        <v>0</v>
      </c>
      <c r="G16" s="33">
        <f>'SCRB-Stat-II'!H14+'SCRB-Stat-II'!H44+'SCRB-Stat-II'!H74+'SCRB-Stat-II'!H104+'SCRB-Stat-II'!H134+'SCRB-Stat-II'!H164+'SCRB-Stat-II'!H194+'SCRB-Stat-II'!H224+'SCRB-Stat-II'!H254+'SCRB-Stat-II'!H284+'SCRB-Stat-II'!H314+'SCRB-Stat-II'!H344+'SCRB-Stat-II'!H374+'SCRB-Stat-II'!H404+'SCRB-Stat-II'!H434+'SCRB-Stat-II'!H464+'SCRB-Stat-II'!H494+'SCRB-Stat-II'!H524+'SCRB-Stat-II'!H554+'SCRB-Stat-II'!H584</f>
        <v>0</v>
      </c>
      <c r="H16" s="33">
        <f>'SCRB-Stat-II'!I14+'SCRB-Stat-II'!I44+'SCRB-Stat-II'!I74+'SCRB-Stat-II'!I104+'SCRB-Stat-II'!I134+'SCRB-Stat-II'!I164+'SCRB-Stat-II'!I194+'SCRB-Stat-II'!I224+'SCRB-Stat-II'!I254+'SCRB-Stat-II'!I284+'SCRB-Stat-II'!I314+'SCRB-Stat-II'!I344+'SCRB-Stat-II'!I374+'SCRB-Stat-II'!I404+'SCRB-Stat-II'!I434+'SCRB-Stat-II'!I464+'SCRB-Stat-II'!I494+'SCRB-Stat-II'!I524+'SCRB-Stat-II'!I554+'SCRB-Stat-II'!I584</f>
        <v>0</v>
      </c>
      <c r="I16" s="33">
        <f>'SCRB-Stat-II'!J14+'SCRB-Stat-II'!J44+'SCRB-Stat-II'!J74+'SCRB-Stat-II'!J104+'SCRB-Stat-II'!J134+'SCRB-Stat-II'!J164+'SCRB-Stat-II'!J194+'SCRB-Stat-II'!J224+'SCRB-Stat-II'!J254+'SCRB-Stat-II'!J284+'SCRB-Stat-II'!J314+'SCRB-Stat-II'!J344+'SCRB-Stat-II'!J374+'SCRB-Stat-II'!J404+'SCRB-Stat-II'!J434+'SCRB-Stat-II'!J464+'SCRB-Stat-II'!J494+'SCRB-Stat-II'!J524+'SCRB-Stat-II'!J554+'SCRB-Stat-II'!J584</f>
        <v>0</v>
      </c>
      <c r="J16" s="33">
        <f>'SCRB-Stat-II'!K14+'SCRB-Stat-II'!K44+'SCRB-Stat-II'!K74+'SCRB-Stat-II'!K104+'SCRB-Stat-II'!K134+'SCRB-Stat-II'!K164+'SCRB-Stat-II'!K194+'SCRB-Stat-II'!K224+'SCRB-Stat-II'!K254+'SCRB-Stat-II'!K284+'SCRB-Stat-II'!K314+'SCRB-Stat-II'!K344+'SCRB-Stat-II'!K374+'SCRB-Stat-II'!K404+'SCRB-Stat-II'!K434+'SCRB-Stat-II'!K464+'SCRB-Stat-II'!K494+'SCRB-Stat-II'!K524+'SCRB-Stat-II'!K554+'SCRB-Stat-II'!K584</f>
        <v>0</v>
      </c>
      <c r="K16" s="33">
        <f>'SCRB-Stat-II'!L14+'SCRB-Stat-II'!L44+'SCRB-Stat-II'!L74+'SCRB-Stat-II'!L104+'SCRB-Stat-II'!L134+'SCRB-Stat-II'!L164+'SCRB-Stat-II'!L194+'SCRB-Stat-II'!L224+'SCRB-Stat-II'!L254+'SCRB-Stat-II'!L284+'SCRB-Stat-II'!L314+'SCRB-Stat-II'!L344+'SCRB-Stat-II'!L374+'SCRB-Stat-II'!L404+'SCRB-Stat-II'!L434+'SCRB-Stat-II'!L464+'SCRB-Stat-II'!L494+'SCRB-Stat-II'!L524+'SCRB-Stat-II'!L554+'SCRB-Stat-II'!L584</f>
        <v>0</v>
      </c>
      <c r="L16" s="33">
        <f>'SCRB-Stat-II'!M14+'SCRB-Stat-II'!M44+'SCRB-Stat-II'!M74+'SCRB-Stat-II'!M104+'SCRB-Stat-II'!M134+'SCRB-Stat-II'!M164+'SCRB-Stat-II'!M194+'SCRB-Stat-II'!M224+'SCRB-Stat-II'!M254+'SCRB-Stat-II'!M284+'SCRB-Stat-II'!M314+'SCRB-Stat-II'!M344+'SCRB-Stat-II'!M374+'SCRB-Stat-II'!M404+'SCRB-Stat-II'!M434+'SCRB-Stat-II'!M464+'SCRB-Stat-II'!M494+'SCRB-Stat-II'!M524+'SCRB-Stat-II'!M554+'SCRB-Stat-II'!M584</f>
        <v>0</v>
      </c>
      <c r="M16" s="339"/>
      <c r="N16" s="33">
        <f>'SCRB-Stat-II'!N14+'SCRB-Stat-II'!N44+'SCRB-Stat-II'!N74+'SCRB-Stat-II'!N104+'SCRB-Stat-II'!N134+'SCRB-Stat-II'!N164+'SCRB-Stat-II'!N194+'SCRB-Stat-II'!N224+'SCRB-Stat-II'!N254+'SCRB-Stat-II'!N284+'SCRB-Stat-II'!N314+'SCRB-Stat-II'!N344+'SCRB-Stat-II'!N374+'SCRB-Stat-II'!N404+'SCRB-Stat-II'!N434+'SCRB-Stat-II'!N464+'SCRB-Stat-II'!N494+'SCRB-Stat-II'!N524+'SCRB-Stat-II'!N554+'SCRB-Stat-II'!N584</f>
        <v>0</v>
      </c>
      <c r="O16" s="33">
        <f>'SCRB-Stat-II'!O14+'SCRB-Stat-II'!O44+'SCRB-Stat-II'!O74+'SCRB-Stat-II'!O104+'SCRB-Stat-II'!O134+'SCRB-Stat-II'!O164+'SCRB-Stat-II'!O194+'SCRB-Stat-II'!O224+'SCRB-Stat-II'!O254+'SCRB-Stat-II'!O284+'SCRB-Stat-II'!O314+'SCRB-Stat-II'!O344+'SCRB-Stat-II'!O374+'SCRB-Stat-II'!O404+'SCRB-Stat-II'!O434+'SCRB-Stat-II'!O464+'SCRB-Stat-II'!O494+'SCRB-Stat-II'!O524+'SCRB-Stat-II'!O554+'SCRB-Stat-II'!O584</f>
        <v>0</v>
      </c>
      <c r="P16" s="33">
        <f>'SCRB-Stat-II'!P14+'SCRB-Stat-II'!P44+'SCRB-Stat-II'!P74+'SCRB-Stat-II'!P104+'SCRB-Stat-II'!P134+'SCRB-Stat-II'!P164+'SCRB-Stat-II'!P194+'SCRB-Stat-II'!P224+'SCRB-Stat-II'!P254+'SCRB-Stat-II'!P284+'SCRB-Stat-II'!P314+'SCRB-Stat-II'!P344+'SCRB-Stat-II'!P374+'SCRB-Stat-II'!P404+'SCRB-Stat-II'!P434+'SCRB-Stat-II'!P464+'SCRB-Stat-II'!P494+'SCRB-Stat-II'!P524+'SCRB-Stat-II'!P554+'SCRB-Stat-II'!P584</f>
        <v>0</v>
      </c>
      <c r="Q16" s="33">
        <f>'SCRB-Stat-II'!Q14+'SCRB-Stat-II'!Q44+'SCRB-Stat-II'!Q74+'SCRB-Stat-II'!Q104+'SCRB-Stat-II'!Q134+'SCRB-Stat-II'!Q164+'SCRB-Stat-II'!Q194+'SCRB-Stat-II'!Q224+'SCRB-Stat-II'!Q254+'SCRB-Stat-II'!Q284+'SCRB-Stat-II'!Q314+'SCRB-Stat-II'!Q344+'SCRB-Stat-II'!Q374+'SCRB-Stat-II'!Q404+'SCRB-Stat-II'!Q434+'SCRB-Stat-II'!Q464+'SCRB-Stat-II'!Q494+'SCRB-Stat-II'!Q524+'SCRB-Stat-II'!Q554+'SCRB-Stat-II'!Q584</f>
        <v>0</v>
      </c>
      <c r="R16" s="33">
        <f>'SCRB-Stat-II'!R14+'SCRB-Stat-II'!R44+'SCRB-Stat-II'!R74+'SCRB-Stat-II'!R104+'SCRB-Stat-II'!R134+'SCRB-Stat-II'!R164+'SCRB-Stat-II'!R194+'SCRB-Stat-II'!R224+'SCRB-Stat-II'!R254+'SCRB-Stat-II'!R284+'SCRB-Stat-II'!R314+'SCRB-Stat-II'!R344+'SCRB-Stat-II'!R374+'SCRB-Stat-II'!R404+'SCRB-Stat-II'!R434+'SCRB-Stat-II'!R464+'SCRB-Stat-II'!R494+'SCRB-Stat-II'!R524+'SCRB-Stat-II'!R554+'SCRB-Stat-II'!R584</f>
        <v>0</v>
      </c>
      <c r="S16" s="33">
        <f>'SCRB-Stat-II'!S14+'SCRB-Stat-II'!S44+'SCRB-Stat-II'!S74+'SCRB-Stat-II'!S104+'SCRB-Stat-II'!S134+'SCRB-Stat-II'!S164+'SCRB-Stat-II'!S194+'SCRB-Stat-II'!S224+'SCRB-Stat-II'!S254+'SCRB-Stat-II'!S284+'SCRB-Stat-II'!S314+'SCRB-Stat-II'!S344+'SCRB-Stat-II'!S374+'SCRB-Stat-II'!S404+'SCRB-Stat-II'!S434+'SCRB-Stat-II'!S464+'SCRB-Stat-II'!S494+'SCRB-Stat-II'!S524+'SCRB-Stat-II'!S554+'SCRB-Stat-II'!S584</f>
        <v>0</v>
      </c>
      <c r="T16" s="33">
        <f>'SCRB-Stat-II'!T14+'SCRB-Stat-II'!T44+'SCRB-Stat-II'!T74+'SCRB-Stat-II'!T104+'SCRB-Stat-II'!T134+'SCRB-Stat-II'!T164+'SCRB-Stat-II'!T194+'SCRB-Stat-II'!T224+'SCRB-Stat-II'!T254+'SCRB-Stat-II'!T284+'SCRB-Stat-II'!T314+'SCRB-Stat-II'!T344+'SCRB-Stat-II'!T374+'SCRB-Stat-II'!T404+'SCRB-Stat-II'!T434+'SCRB-Stat-II'!T464+'SCRB-Stat-II'!T494+'SCRB-Stat-II'!T524+'SCRB-Stat-II'!T554+'SCRB-Stat-II'!T584</f>
        <v>0</v>
      </c>
      <c r="U16" s="33">
        <f>'SCRB-Stat-II'!U14+'SCRB-Stat-II'!U44+'SCRB-Stat-II'!U74+'SCRB-Stat-II'!U104+'SCRB-Stat-II'!U134+'SCRB-Stat-II'!U164+'SCRB-Stat-II'!U194+'SCRB-Stat-II'!U224+'SCRB-Stat-II'!U254+'SCRB-Stat-II'!U284+'SCRB-Stat-II'!U314+'SCRB-Stat-II'!U344+'SCRB-Stat-II'!U374+'SCRB-Stat-II'!U404+'SCRB-Stat-II'!U434+'SCRB-Stat-II'!U464+'SCRB-Stat-II'!U494+'SCRB-Stat-II'!U524+'SCRB-Stat-II'!U554+'SCRB-Stat-II'!U584</f>
        <v>0</v>
      </c>
      <c r="V16" s="33">
        <f>'SCRB-Stat-II'!V14+'SCRB-Stat-II'!V44+'SCRB-Stat-II'!V74+'SCRB-Stat-II'!V104+'SCRB-Stat-II'!V134+'SCRB-Stat-II'!V164+'SCRB-Stat-II'!V194+'SCRB-Stat-II'!V224+'SCRB-Stat-II'!V254+'SCRB-Stat-II'!V284+'SCRB-Stat-II'!V314+'SCRB-Stat-II'!V344+'SCRB-Stat-II'!V374+'SCRB-Stat-II'!V404+'SCRB-Stat-II'!V434+'SCRB-Stat-II'!V464+'SCRB-Stat-II'!V494+'SCRB-Stat-II'!V524+'SCRB-Stat-II'!V554+'SCRB-Stat-II'!V584</f>
        <v>0</v>
      </c>
      <c r="W16" s="33">
        <f>'SCRB-Stat-II'!W14+'SCRB-Stat-II'!W44+'SCRB-Stat-II'!W74+'SCRB-Stat-II'!W104+'SCRB-Stat-II'!W134+'SCRB-Stat-II'!W164+'SCRB-Stat-II'!W194+'SCRB-Stat-II'!W224+'SCRB-Stat-II'!W254+'SCRB-Stat-II'!W284+'SCRB-Stat-II'!W314+'SCRB-Stat-II'!W344+'SCRB-Stat-II'!W374+'SCRB-Stat-II'!W404+'SCRB-Stat-II'!W434+'SCRB-Stat-II'!W464+'SCRB-Stat-II'!W494+'SCRB-Stat-II'!W524+'SCRB-Stat-II'!W554+'SCRB-Stat-II'!W584</f>
        <v>0</v>
      </c>
      <c r="X16" s="339"/>
      <c r="Y16" s="33">
        <f>'SCRB-Stat-II'!X14+'SCRB-Stat-II'!X44+'SCRB-Stat-II'!X74+'SCRB-Stat-II'!X104+'SCRB-Stat-II'!X134+'SCRB-Stat-II'!X164+'SCRB-Stat-II'!X194+'SCRB-Stat-II'!X224+'SCRB-Stat-II'!X254+'SCRB-Stat-II'!X284+'SCRB-Stat-II'!X314+'SCRB-Stat-II'!X344+'SCRB-Stat-II'!X374+'SCRB-Stat-II'!X404+'SCRB-Stat-II'!X434+'SCRB-Stat-II'!X464+'SCRB-Stat-II'!X494+'SCRB-Stat-II'!X524+'SCRB-Stat-II'!X554+'SCRB-Stat-II'!X584</f>
        <v>0</v>
      </c>
      <c r="Z16" s="33">
        <f>'SCRB-Stat-II'!Y14+'SCRB-Stat-II'!Y44+'SCRB-Stat-II'!Y74+'SCRB-Stat-II'!Y104+'SCRB-Stat-II'!Y134+'SCRB-Stat-II'!Y164+'SCRB-Stat-II'!Y194+'SCRB-Stat-II'!Y224+'SCRB-Stat-II'!Y254+'SCRB-Stat-II'!Y284+'SCRB-Stat-II'!Y314+'SCRB-Stat-II'!Y344+'SCRB-Stat-II'!Y374+'SCRB-Stat-II'!Y404+'SCRB-Stat-II'!Y434+'SCRB-Stat-II'!Y464+'SCRB-Stat-II'!Y494+'SCRB-Stat-II'!Y524+'SCRB-Stat-II'!Y554+'SCRB-Stat-II'!Y584</f>
        <v>0</v>
      </c>
      <c r="AA16" s="33">
        <f>'SCRB-Stat-II'!Z14+'SCRB-Stat-II'!Z44+'SCRB-Stat-II'!Z74+'SCRB-Stat-II'!Z104+'SCRB-Stat-II'!Z134+'SCRB-Stat-II'!Z164+'SCRB-Stat-II'!Z194+'SCRB-Stat-II'!Z224+'SCRB-Stat-II'!Z254+'SCRB-Stat-II'!Z284+'SCRB-Stat-II'!Z314+'SCRB-Stat-II'!Z344+'SCRB-Stat-II'!Z374+'SCRB-Stat-II'!Z404+'SCRB-Stat-II'!Z434+'SCRB-Stat-II'!Z464+'SCRB-Stat-II'!Z494+'SCRB-Stat-II'!Z524+'SCRB-Stat-II'!Z554+'SCRB-Stat-II'!Z584</f>
        <v>0</v>
      </c>
      <c r="AB16" s="33">
        <f>'SCRB-Stat-II'!AA14+'SCRB-Stat-II'!AA44+'SCRB-Stat-II'!AA74+'SCRB-Stat-II'!AA104+'SCRB-Stat-II'!AA134+'SCRB-Stat-II'!AA164+'SCRB-Stat-II'!AA194+'SCRB-Stat-II'!AA224+'SCRB-Stat-II'!AA254+'SCRB-Stat-II'!AA284+'SCRB-Stat-II'!AA314+'SCRB-Stat-II'!AA344+'SCRB-Stat-II'!AA374+'SCRB-Stat-II'!AA404+'SCRB-Stat-II'!AA434+'SCRB-Stat-II'!AA464+'SCRB-Stat-II'!AA494+'SCRB-Stat-II'!AA524+'SCRB-Stat-II'!AA554+'SCRB-Stat-II'!AA584</f>
        <v>0</v>
      </c>
      <c r="AC16" s="33">
        <f>'SCRB-Stat-II'!AB14+'SCRB-Stat-II'!AB44+'SCRB-Stat-II'!AB74+'SCRB-Stat-II'!AB104+'SCRB-Stat-II'!AB134+'SCRB-Stat-II'!AB164+'SCRB-Stat-II'!AB194+'SCRB-Stat-II'!AB224+'SCRB-Stat-II'!AB254+'SCRB-Stat-II'!AB284+'SCRB-Stat-II'!AB314+'SCRB-Stat-II'!AB344+'SCRB-Stat-II'!AB374+'SCRB-Stat-II'!AB404+'SCRB-Stat-II'!AB434+'SCRB-Stat-II'!AB464+'SCRB-Stat-II'!AB494+'SCRB-Stat-II'!AB524+'SCRB-Stat-II'!AB554+'SCRB-Stat-II'!AB584</f>
        <v>0</v>
      </c>
      <c r="AD16" s="33">
        <f>'SCRB-Stat-II'!AC14+'SCRB-Stat-II'!AC44+'SCRB-Stat-II'!AC74+'SCRB-Stat-II'!AC104+'SCRB-Stat-II'!AC134+'SCRB-Stat-II'!AC164+'SCRB-Stat-II'!AC194+'SCRB-Stat-II'!AC224+'SCRB-Stat-II'!AC254+'SCRB-Stat-II'!AC284+'SCRB-Stat-II'!AC314+'SCRB-Stat-II'!AC344+'SCRB-Stat-II'!AC374+'SCRB-Stat-II'!AC404+'SCRB-Stat-II'!AC434+'SCRB-Stat-II'!AC464+'SCRB-Stat-II'!AC494+'SCRB-Stat-II'!AC524+'SCRB-Stat-II'!AC554+'SCRB-Stat-II'!AC584</f>
        <v>0</v>
      </c>
      <c r="AE16" s="33">
        <f>'SCRB-Stat-II'!AD14+'SCRB-Stat-II'!AD44+'SCRB-Stat-II'!AD74+'SCRB-Stat-II'!AD104+'SCRB-Stat-II'!AD134+'SCRB-Stat-II'!AD164+'SCRB-Stat-II'!AD194+'SCRB-Stat-II'!AD224+'SCRB-Stat-II'!AD254+'SCRB-Stat-II'!AD284+'SCRB-Stat-II'!AD314+'SCRB-Stat-II'!AD344+'SCRB-Stat-II'!AD374+'SCRB-Stat-II'!AD404+'SCRB-Stat-II'!AD434+'SCRB-Stat-II'!AD464+'SCRB-Stat-II'!AD494+'SCRB-Stat-II'!AD524+'SCRB-Stat-II'!AD554+'SCRB-Stat-II'!AD584</f>
        <v>0</v>
      </c>
      <c r="AF16" s="33">
        <f>'SCRB-Stat-II'!AE14+'SCRB-Stat-II'!AE44+'SCRB-Stat-II'!AE74+'SCRB-Stat-II'!AE104+'SCRB-Stat-II'!AE134+'SCRB-Stat-II'!AE164+'SCRB-Stat-II'!AE194+'SCRB-Stat-II'!AE224+'SCRB-Stat-II'!AE254+'SCRB-Stat-II'!AE284+'SCRB-Stat-II'!AE314+'SCRB-Stat-II'!AE344+'SCRB-Stat-II'!AE374+'SCRB-Stat-II'!AE404+'SCRB-Stat-II'!AE434+'SCRB-Stat-II'!AE464+'SCRB-Stat-II'!AE494+'SCRB-Stat-II'!AE524+'SCRB-Stat-II'!AE554+'SCRB-Stat-II'!AE584</f>
        <v>0</v>
      </c>
      <c r="AG16" s="33">
        <f>'SCRB-Stat-II'!AF14+'SCRB-Stat-II'!AF44+'SCRB-Stat-II'!AF74+'SCRB-Stat-II'!AF104+'SCRB-Stat-II'!AF134+'SCRB-Stat-II'!AF164+'SCRB-Stat-II'!AF194+'SCRB-Stat-II'!AF224+'SCRB-Stat-II'!AF254+'SCRB-Stat-II'!AF284+'SCRB-Stat-II'!AF314+'SCRB-Stat-II'!AF344+'SCRB-Stat-II'!AF374+'SCRB-Stat-II'!AF404+'SCRB-Stat-II'!AF434+'SCRB-Stat-II'!AF464+'SCRB-Stat-II'!AF494+'SCRB-Stat-II'!AF524+'SCRB-Stat-II'!AF554+'SCRB-Stat-II'!AF584</f>
        <v>0</v>
      </c>
      <c r="AH16" s="33">
        <f>'SCRB-Stat-II'!AG14+'SCRB-Stat-II'!AG44+'SCRB-Stat-II'!AG74+'SCRB-Stat-II'!AG104+'SCRB-Stat-II'!AG134+'SCRB-Stat-II'!AG164+'SCRB-Stat-II'!AG194+'SCRB-Stat-II'!AG224+'SCRB-Stat-II'!AG254+'SCRB-Stat-II'!AG284+'SCRB-Stat-II'!AG314+'SCRB-Stat-II'!AG344+'SCRB-Stat-II'!AG374+'SCRB-Stat-II'!AG404+'SCRB-Stat-II'!AG434+'SCRB-Stat-II'!AG464+'SCRB-Stat-II'!AG494+'SCRB-Stat-II'!AG524+'SCRB-Stat-II'!AG554+'SCRB-Stat-II'!AG584</f>
        <v>0</v>
      </c>
    </row>
    <row r="17" spans="1:34" s="95" customFormat="1" ht="21.75" customHeight="1">
      <c r="A17" s="83">
        <v>9</v>
      </c>
      <c r="B17" s="84" t="s">
        <v>16</v>
      </c>
      <c r="C17" s="33">
        <f>'SCRB-Stat-II'!D15+'SCRB-Stat-II'!D45+'SCRB-Stat-II'!D75+'SCRB-Stat-II'!D105+'SCRB-Stat-II'!D135+'SCRB-Stat-II'!D165+'SCRB-Stat-II'!D195+'SCRB-Stat-II'!D225+'SCRB-Stat-II'!D255+'SCRB-Stat-II'!D285+'SCRB-Stat-II'!D315+'SCRB-Stat-II'!D345+'SCRB-Stat-II'!D375+'SCRB-Stat-II'!D405+'SCRB-Stat-II'!D435+'SCRB-Stat-II'!D465+'SCRB-Stat-II'!D495+'SCRB-Stat-II'!D525+'SCRB-Stat-II'!D555+'SCRB-Stat-II'!D585</f>
        <v>0</v>
      </c>
      <c r="D17" s="33">
        <f>'SCRB-Stat-II'!E15+'SCRB-Stat-II'!E45+'SCRB-Stat-II'!E75+'SCRB-Stat-II'!E105+'SCRB-Stat-II'!E135+'SCRB-Stat-II'!E165+'SCRB-Stat-II'!E195+'SCRB-Stat-II'!E225+'SCRB-Stat-II'!E255+'SCRB-Stat-II'!E285+'SCRB-Stat-II'!E315+'SCRB-Stat-II'!E345+'SCRB-Stat-II'!E375+'SCRB-Stat-II'!E405+'SCRB-Stat-II'!E435+'SCRB-Stat-II'!E465+'SCRB-Stat-II'!E495+'SCRB-Stat-II'!E525+'SCRB-Stat-II'!E555+'SCRB-Stat-II'!E585</f>
        <v>0</v>
      </c>
      <c r="E17" s="33">
        <f>'SCRB-Stat-II'!F15+'SCRB-Stat-II'!F45+'SCRB-Stat-II'!F75+'SCRB-Stat-II'!F105+'SCRB-Stat-II'!F135+'SCRB-Stat-II'!F165+'SCRB-Stat-II'!F195+'SCRB-Stat-II'!F225+'SCRB-Stat-II'!F255+'SCRB-Stat-II'!F285+'SCRB-Stat-II'!F315+'SCRB-Stat-II'!F345+'SCRB-Stat-II'!F375+'SCRB-Stat-II'!F405+'SCRB-Stat-II'!F435+'SCRB-Stat-II'!F465+'SCRB-Stat-II'!F495+'SCRB-Stat-II'!F525+'SCRB-Stat-II'!F555+'SCRB-Stat-II'!F585</f>
        <v>0</v>
      </c>
      <c r="F17" s="33">
        <f>'SCRB-Stat-II'!G15+'SCRB-Stat-II'!G45+'SCRB-Stat-II'!G75+'SCRB-Stat-II'!G105+'SCRB-Stat-II'!G135+'SCRB-Stat-II'!G165+'SCRB-Stat-II'!G195+'SCRB-Stat-II'!G225+'SCRB-Stat-II'!G255+'SCRB-Stat-II'!G285+'SCRB-Stat-II'!G315+'SCRB-Stat-II'!G345+'SCRB-Stat-II'!G375+'SCRB-Stat-II'!G405+'SCRB-Stat-II'!G435+'SCRB-Stat-II'!G465+'SCRB-Stat-II'!G495+'SCRB-Stat-II'!G525+'SCRB-Stat-II'!G555+'SCRB-Stat-II'!G585</f>
        <v>0</v>
      </c>
      <c r="G17" s="33">
        <f>'SCRB-Stat-II'!H15+'SCRB-Stat-II'!H45+'SCRB-Stat-II'!H75+'SCRB-Stat-II'!H105+'SCRB-Stat-II'!H135+'SCRB-Stat-II'!H165+'SCRB-Stat-II'!H195+'SCRB-Stat-II'!H225+'SCRB-Stat-II'!H255+'SCRB-Stat-II'!H285+'SCRB-Stat-II'!H315+'SCRB-Stat-II'!H345+'SCRB-Stat-II'!H375+'SCRB-Stat-II'!H405+'SCRB-Stat-II'!H435+'SCRB-Stat-II'!H465+'SCRB-Stat-II'!H495+'SCRB-Stat-II'!H525+'SCRB-Stat-II'!H555+'SCRB-Stat-II'!H585</f>
        <v>0</v>
      </c>
      <c r="H17" s="33">
        <f>'SCRB-Stat-II'!I15+'SCRB-Stat-II'!I45+'SCRB-Stat-II'!I75+'SCRB-Stat-II'!I105+'SCRB-Stat-II'!I135+'SCRB-Stat-II'!I165+'SCRB-Stat-II'!I195+'SCRB-Stat-II'!I225+'SCRB-Stat-II'!I255+'SCRB-Stat-II'!I285+'SCRB-Stat-II'!I315+'SCRB-Stat-II'!I345+'SCRB-Stat-II'!I375+'SCRB-Stat-II'!I405+'SCRB-Stat-II'!I435+'SCRB-Stat-II'!I465+'SCRB-Stat-II'!I495+'SCRB-Stat-II'!I525+'SCRB-Stat-II'!I555+'SCRB-Stat-II'!I585</f>
        <v>0</v>
      </c>
      <c r="I17" s="33">
        <f>'SCRB-Stat-II'!J15+'SCRB-Stat-II'!J45+'SCRB-Stat-II'!J75+'SCRB-Stat-II'!J105+'SCRB-Stat-II'!J135+'SCRB-Stat-II'!J165+'SCRB-Stat-II'!J195+'SCRB-Stat-II'!J225+'SCRB-Stat-II'!J255+'SCRB-Stat-II'!J285+'SCRB-Stat-II'!J315+'SCRB-Stat-II'!J345+'SCRB-Stat-II'!J375+'SCRB-Stat-II'!J405+'SCRB-Stat-II'!J435+'SCRB-Stat-II'!J465+'SCRB-Stat-II'!J495+'SCRB-Stat-II'!J525+'SCRB-Stat-II'!J555+'SCRB-Stat-II'!J585</f>
        <v>0</v>
      </c>
      <c r="J17" s="33">
        <f>'SCRB-Stat-II'!K15+'SCRB-Stat-II'!K45+'SCRB-Stat-II'!K75+'SCRB-Stat-II'!K105+'SCRB-Stat-II'!K135+'SCRB-Stat-II'!K165+'SCRB-Stat-II'!K195+'SCRB-Stat-II'!K225+'SCRB-Stat-II'!K255+'SCRB-Stat-II'!K285+'SCRB-Stat-II'!K315+'SCRB-Stat-II'!K345+'SCRB-Stat-II'!K375+'SCRB-Stat-II'!K405+'SCRB-Stat-II'!K435+'SCRB-Stat-II'!K465+'SCRB-Stat-II'!K495+'SCRB-Stat-II'!K525+'SCRB-Stat-II'!K555+'SCRB-Stat-II'!K585</f>
        <v>0</v>
      </c>
      <c r="K17" s="33">
        <f>'SCRB-Stat-II'!L15+'SCRB-Stat-II'!L45+'SCRB-Stat-II'!L75+'SCRB-Stat-II'!L105+'SCRB-Stat-II'!L135+'SCRB-Stat-II'!L165+'SCRB-Stat-II'!L195+'SCRB-Stat-II'!L225+'SCRB-Stat-II'!L255+'SCRB-Stat-II'!L285+'SCRB-Stat-II'!L315+'SCRB-Stat-II'!L345+'SCRB-Stat-II'!L375+'SCRB-Stat-II'!L405+'SCRB-Stat-II'!L435+'SCRB-Stat-II'!L465+'SCRB-Stat-II'!L495+'SCRB-Stat-II'!L525+'SCRB-Stat-II'!L555+'SCRB-Stat-II'!L585</f>
        <v>0</v>
      </c>
      <c r="L17" s="33">
        <f>'SCRB-Stat-II'!M15+'SCRB-Stat-II'!M45+'SCRB-Stat-II'!M75+'SCRB-Stat-II'!M105+'SCRB-Stat-II'!M135+'SCRB-Stat-II'!M165+'SCRB-Stat-II'!M195+'SCRB-Stat-II'!M225+'SCRB-Stat-II'!M255+'SCRB-Stat-II'!M285+'SCRB-Stat-II'!M315+'SCRB-Stat-II'!M345+'SCRB-Stat-II'!M375+'SCRB-Stat-II'!M405+'SCRB-Stat-II'!M435+'SCRB-Stat-II'!M465+'SCRB-Stat-II'!M495+'SCRB-Stat-II'!M525+'SCRB-Stat-II'!M555+'SCRB-Stat-II'!M585</f>
        <v>0</v>
      </c>
      <c r="M17" s="339"/>
      <c r="N17" s="33">
        <f>'SCRB-Stat-II'!N15+'SCRB-Stat-II'!N45+'SCRB-Stat-II'!N75+'SCRB-Stat-II'!N105+'SCRB-Stat-II'!N135+'SCRB-Stat-II'!N165+'SCRB-Stat-II'!N195+'SCRB-Stat-II'!N225+'SCRB-Stat-II'!N255+'SCRB-Stat-II'!N285+'SCRB-Stat-II'!N315+'SCRB-Stat-II'!N345+'SCRB-Stat-II'!N375+'SCRB-Stat-II'!N405+'SCRB-Stat-II'!N435+'SCRB-Stat-II'!N465+'SCRB-Stat-II'!N495+'SCRB-Stat-II'!N525+'SCRB-Stat-II'!N555+'SCRB-Stat-II'!N585</f>
        <v>0</v>
      </c>
      <c r="O17" s="33">
        <f>'SCRB-Stat-II'!O15+'SCRB-Stat-II'!O45+'SCRB-Stat-II'!O75+'SCRB-Stat-II'!O105+'SCRB-Stat-II'!O135+'SCRB-Stat-II'!O165+'SCRB-Stat-II'!O195+'SCRB-Stat-II'!O225+'SCRB-Stat-II'!O255+'SCRB-Stat-II'!O285+'SCRB-Stat-II'!O315+'SCRB-Stat-II'!O345+'SCRB-Stat-II'!O375+'SCRB-Stat-II'!O405+'SCRB-Stat-II'!O435+'SCRB-Stat-II'!O465+'SCRB-Stat-II'!O495+'SCRB-Stat-II'!O525+'SCRB-Stat-II'!O555+'SCRB-Stat-II'!O585</f>
        <v>0</v>
      </c>
      <c r="P17" s="33">
        <f>'SCRB-Stat-II'!P15+'SCRB-Stat-II'!P45+'SCRB-Stat-II'!P75+'SCRB-Stat-II'!P105+'SCRB-Stat-II'!P135+'SCRB-Stat-II'!P165+'SCRB-Stat-II'!P195+'SCRB-Stat-II'!P225+'SCRB-Stat-II'!P255+'SCRB-Stat-II'!P285+'SCRB-Stat-II'!P315+'SCRB-Stat-II'!P345+'SCRB-Stat-II'!P375+'SCRB-Stat-II'!P405+'SCRB-Stat-II'!P435+'SCRB-Stat-II'!P465+'SCRB-Stat-II'!P495+'SCRB-Stat-II'!P525+'SCRB-Stat-II'!P555+'SCRB-Stat-II'!P585</f>
        <v>0</v>
      </c>
      <c r="Q17" s="33">
        <f>'SCRB-Stat-II'!Q15+'SCRB-Stat-II'!Q45+'SCRB-Stat-II'!Q75+'SCRB-Stat-II'!Q105+'SCRB-Stat-II'!Q135+'SCRB-Stat-II'!Q165+'SCRB-Stat-II'!Q195+'SCRB-Stat-II'!Q225+'SCRB-Stat-II'!Q255+'SCRB-Stat-II'!Q285+'SCRB-Stat-II'!Q315+'SCRB-Stat-II'!Q345+'SCRB-Stat-II'!Q375+'SCRB-Stat-II'!Q405+'SCRB-Stat-II'!Q435+'SCRB-Stat-II'!Q465+'SCRB-Stat-II'!Q495+'SCRB-Stat-II'!Q525+'SCRB-Stat-II'!Q555+'SCRB-Stat-II'!Q585</f>
        <v>0</v>
      </c>
      <c r="R17" s="33">
        <f>'SCRB-Stat-II'!R15+'SCRB-Stat-II'!R45+'SCRB-Stat-II'!R75+'SCRB-Stat-II'!R105+'SCRB-Stat-II'!R135+'SCRB-Stat-II'!R165+'SCRB-Stat-II'!R195+'SCRB-Stat-II'!R225+'SCRB-Stat-II'!R255+'SCRB-Stat-II'!R285+'SCRB-Stat-II'!R315+'SCRB-Stat-II'!R345+'SCRB-Stat-II'!R375+'SCRB-Stat-II'!R405+'SCRB-Stat-II'!R435+'SCRB-Stat-II'!R465+'SCRB-Stat-II'!R495+'SCRB-Stat-II'!R525+'SCRB-Stat-II'!R555+'SCRB-Stat-II'!R585</f>
        <v>0</v>
      </c>
      <c r="S17" s="33">
        <f>'SCRB-Stat-II'!S15+'SCRB-Stat-II'!S45+'SCRB-Stat-II'!S75+'SCRB-Stat-II'!S105+'SCRB-Stat-II'!S135+'SCRB-Stat-II'!S165+'SCRB-Stat-II'!S195+'SCRB-Stat-II'!S225+'SCRB-Stat-II'!S255+'SCRB-Stat-II'!S285+'SCRB-Stat-II'!S315+'SCRB-Stat-II'!S345+'SCRB-Stat-II'!S375+'SCRB-Stat-II'!S405+'SCRB-Stat-II'!S435+'SCRB-Stat-II'!S465+'SCRB-Stat-II'!S495+'SCRB-Stat-II'!S525+'SCRB-Stat-II'!S555+'SCRB-Stat-II'!S585</f>
        <v>0</v>
      </c>
      <c r="T17" s="33">
        <f>'SCRB-Stat-II'!T15+'SCRB-Stat-II'!T45+'SCRB-Stat-II'!T75+'SCRB-Stat-II'!T105+'SCRB-Stat-II'!T135+'SCRB-Stat-II'!T165+'SCRB-Stat-II'!T195+'SCRB-Stat-II'!T225+'SCRB-Stat-II'!T255+'SCRB-Stat-II'!T285+'SCRB-Stat-II'!T315+'SCRB-Stat-II'!T345+'SCRB-Stat-II'!T375+'SCRB-Stat-II'!T405+'SCRB-Stat-II'!T435+'SCRB-Stat-II'!T465+'SCRB-Stat-II'!T495+'SCRB-Stat-II'!T525+'SCRB-Stat-II'!T555+'SCRB-Stat-II'!T585</f>
        <v>0</v>
      </c>
      <c r="U17" s="33">
        <f>'SCRB-Stat-II'!U15+'SCRB-Stat-II'!U45+'SCRB-Stat-II'!U75+'SCRB-Stat-II'!U105+'SCRB-Stat-II'!U135+'SCRB-Stat-II'!U165+'SCRB-Stat-II'!U195+'SCRB-Stat-II'!U225+'SCRB-Stat-II'!U255+'SCRB-Stat-II'!U285+'SCRB-Stat-II'!U315+'SCRB-Stat-II'!U345+'SCRB-Stat-II'!U375+'SCRB-Stat-II'!U405+'SCRB-Stat-II'!U435+'SCRB-Stat-II'!U465+'SCRB-Stat-II'!U495+'SCRB-Stat-II'!U525+'SCRB-Stat-II'!U555+'SCRB-Stat-II'!U585</f>
        <v>0</v>
      </c>
      <c r="V17" s="33">
        <f>'SCRB-Stat-II'!V15+'SCRB-Stat-II'!V45+'SCRB-Stat-II'!V75+'SCRB-Stat-II'!V105+'SCRB-Stat-II'!V135+'SCRB-Stat-II'!V165+'SCRB-Stat-II'!V195+'SCRB-Stat-II'!V225+'SCRB-Stat-II'!V255+'SCRB-Stat-II'!V285+'SCRB-Stat-II'!V315+'SCRB-Stat-II'!V345+'SCRB-Stat-II'!V375+'SCRB-Stat-II'!V405+'SCRB-Stat-II'!V435+'SCRB-Stat-II'!V465+'SCRB-Stat-II'!V495+'SCRB-Stat-II'!V525+'SCRB-Stat-II'!V555+'SCRB-Stat-II'!V585</f>
        <v>0</v>
      </c>
      <c r="W17" s="33">
        <f>'SCRB-Stat-II'!W15+'SCRB-Stat-II'!W45+'SCRB-Stat-II'!W75+'SCRB-Stat-II'!W105+'SCRB-Stat-II'!W135+'SCRB-Stat-II'!W165+'SCRB-Stat-II'!W195+'SCRB-Stat-II'!W225+'SCRB-Stat-II'!W255+'SCRB-Stat-II'!W285+'SCRB-Stat-II'!W315+'SCRB-Stat-II'!W345+'SCRB-Stat-II'!W375+'SCRB-Stat-II'!W405+'SCRB-Stat-II'!W435+'SCRB-Stat-II'!W465+'SCRB-Stat-II'!W495+'SCRB-Stat-II'!W525+'SCRB-Stat-II'!W555+'SCRB-Stat-II'!W585</f>
        <v>0</v>
      </c>
      <c r="X17" s="339"/>
      <c r="Y17" s="33">
        <f>'SCRB-Stat-II'!X15+'SCRB-Stat-II'!X45+'SCRB-Stat-II'!X75+'SCRB-Stat-II'!X105+'SCRB-Stat-II'!X135+'SCRB-Stat-II'!X165+'SCRB-Stat-II'!X195+'SCRB-Stat-II'!X225+'SCRB-Stat-II'!X255+'SCRB-Stat-II'!X285+'SCRB-Stat-II'!X315+'SCRB-Stat-II'!X345+'SCRB-Stat-II'!X375+'SCRB-Stat-II'!X405+'SCRB-Stat-II'!X435+'SCRB-Stat-II'!X465+'SCRB-Stat-II'!X495+'SCRB-Stat-II'!X525+'SCRB-Stat-II'!X555+'SCRB-Stat-II'!X585</f>
        <v>0</v>
      </c>
      <c r="Z17" s="33">
        <f>'SCRB-Stat-II'!Y15+'SCRB-Stat-II'!Y45+'SCRB-Stat-II'!Y75+'SCRB-Stat-II'!Y105+'SCRB-Stat-II'!Y135+'SCRB-Stat-II'!Y165+'SCRB-Stat-II'!Y195+'SCRB-Stat-II'!Y225+'SCRB-Stat-II'!Y255+'SCRB-Stat-II'!Y285+'SCRB-Stat-II'!Y315+'SCRB-Stat-II'!Y345+'SCRB-Stat-II'!Y375+'SCRB-Stat-II'!Y405+'SCRB-Stat-II'!Y435+'SCRB-Stat-II'!Y465+'SCRB-Stat-II'!Y495+'SCRB-Stat-II'!Y525+'SCRB-Stat-II'!Y555+'SCRB-Stat-II'!Y585</f>
        <v>0</v>
      </c>
      <c r="AA17" s="33">
        <f>'SCRB-Stat-II'!Z15+'SCRB-Stat-II'!Z45+'SCRB-Stat-II'!Z75+'SCRB-Stat-II'!Z105+'SCRB-Stat-II'!Z135+'SCRB-Stat-II'!Z165+'SCRB-Stat-II'!Z195+'SCRB-Stat-II'!Z225+'SCRB-Stat-II'!Z255+'SCRB-Stat-II'!Z285+'SCRB-Stat-II'!Z315+'SCRB-Stat-II'!Z345+'SCRB-Stat-II'!Z375+'SCRB-Stat-II'!Z405+'SCRB-Stat-II'!Z435+'SCRB-Stat-II'!Z465+'SCRB-Stat-II'!Z495+'SCRB-Stat-II'!Z525+'SCRB-Stat-II'!Z555+'SCRB-Stat-II'!Z585</f>
        <v>0</v>
      </c>
      <c r="AB17" s="33">
        <f>'SCRB-Stat-II'!AA15+'SCRB-Stat-II'!AA45+'SCRB-Stat-II'!AA75+'SCRB-Stat-II'!AA105+'SCRB-Stat-II'!AA135+'SCRB-Stat-II'!AA165+'SCRB-Stat-II'!AA195+'SCRB-Stat-II'!AA225+'SCRB-Stat-II'!AA255+'SCRB-Stat-II'!AA285+'SCRB-Stat-II'!AA315+'SCRB-Stat-II'!AA345+'SCRB-Stat-II'!AA375+'SCRB-Stat-II'!AA405+'SCRB-Stat-II'!AA435+'SCRB-Stat-II'!AA465+'SCRB-Stat-II'!AA495+'SCRB-Stat-II'!AA525+'SCRB-Stat-II'!AA555+'SCRB-Stat-II'!AA585</f>
        <v>0</v>
      </c>
      <c r="AC17" s="33">
        <f>'SCRB-Stat-II'!AB15+'SCRB-Stat-II'!AB45+'SCRB-Stat-II'!AB75+'SCRB-Stat-II'!AB105+'SCRB-Stat-II'!AB135+'SCRB-Stat-II'!AB165+'SCRB-Stat-II'!AB195+'SCRB-Stat-II'!AB225+'SCRB-Stat-II'!AB255+'SCRB-Stat-II'!AB285+'SCRB-Stat-II'!AB315+'SCRB-Stat-II'!AB345+'SCRB-Stat-II'!AB375+'SCRB-Stat-II'!AB405+'SCRB-Stat-II'!AB435+'SCRB-Stat-II'!AB465+'SCRB-Stat-II'!AB495+'SCRB-Stat-II'!AB525+'SCRB-Stat-II'!AB555+'SCRB-Stat-II'!AB585</f>
        <v>0</v>
      </c>
      <c r="AD17" s="33">
        <f>'SCRB-Stat-II'!AC15+'SCRB-Stat-II'!AC45+'SCRB-Stat-II'!AC75+'SCRB-Stat-II'!AC105+'SCRB-Stat-II'!AC135+'SCRB-Stat-II'!AC165+'SCRB-Stat-II'!AC195+'SCRB-Stat-II'!AC225+'SCRB-Stat-II'!AC255+'SCRB-Stat-II'!AC285+'SCRB-Stat-II'!AC315+'SCRB-Stat-II'!AC345+'SCRB-Stat-II'!AC375+'SCRB-Stat-II'!AC405+'SCRB-Stat-II'!AC435+'SCRB-Stat-II'!AC465+'SCRB-Stat-II'!AC495+'SCRB-Stat-II'!AC525+'SCRB-Stat-II'!AC555+'SCRB-Stat-II'!AC585</f>
        <v>0</v>
      </c>
      <c r="AE17" s="33">
        <f>'SCRB-Stat-II'!AD15+'SCRB-Stat-II'!AD45+'SCRB-Stat-II'!AD75+'SCRB-Stat-II'!AD105+'SCRB-Stat-II'!AD135+'SCRB-Stat-II'!AD165+'SCRB-Stat-II'!AD195+'SCRB-Stat-II'!AD225+'SCRB-Stat-II'!AD255+'SCRB-Stat-II'!AD285+'SCRB-Stat-II'!AD315+'SCRB-Stat-II'!AD345+'SCRB-Stat-II'!AD375+'SCRB-Stat-II'!AD405+'SCRB-Stat-II'!AD435+'SCRB-Stat-II'!AD465+'SCRB-Stat-II'!AD495+'SCRB-Stat-II'!AD525+'SCRB-Stat-II'!AD555+'SCRB-Stat-II'!AD585</f>
        <v>0</v>
      </c>
      <c r="AF17" s="33">
        <f>'SCRB-Stat-II'!AE15+'SCRB-Stat-II'!AE45+'SCRB-Stat-II'!AE75+'SCRB-Stat-II'!AE105+'SCRB-Stat-II'!AE135+'SCRB-Stat-II'!AE165+'SCRB-Stat-II'!AE195+'SCRB-Stat-II'!AE225+'SCRB-Stat-II'!AE255+'SCRB-Stat-II'!AE285+'SCRB-Stat-II'!AE315+'SCRB-Stat-II'!AE345+'SCRB-Stat-II'!AE375+'SCRB-Stat-II'!AE405+'SCRB-Stat-II'!AE435+'SCRB-Stat-II'!AE465+'SCRB-Stat-II'!AE495+'SCRB-Stat-II'!AE525+'SCRB-Stat-II'!AE555+'SCRB-Stat-II'!AE585</f>
        <v>0</v>
      </c>
      <c r="AG17" s="33">
        <f>'SCRB-Stat-II'!AF15+'SCRB-Stat-II'!AF45+'SCRB-Stat-II'!AF75+'SCRB-Stat-II'!AF105+'SCRB-Stat-II'!AF135+'SCRB-Stat-II'!AF165+'SCRB-Stat-II'!AF195+'SCRB-Stat-II'!AF225+'SCRB-Stat-II'!AF255+'SCRB-Stat-II'!AF285+'SCRB-Stat-II'!AF315+'SCRB-Stat-II'!AF345+'SCRB-Stat-II'!AF375+'SCRB-Stat-II'!AF405+'SCRB-Stat-II'!AF435+'SCRB-Stat-II'!AF465+'SCRB-Stat-II'!AF495+'SCRB-Stat-II'!AF525+'SCRB-Stat-II'!AF555+'SCRB-Stat-II'!AF585</f>
        <v>0</v>
      </c>
      <c r="AH17" s="33">
        <f>'SCRB-Stat-II'!AG15+'SCRB-Stat-II'!AG45+'SCRB-Stat-II'!AG75+'SCRB-Stat-II'!AG105+'SCRB-Stat-II'!AG135+'SCRB-Stat-II'!AG165+'SCRB-Stat-II'!AG195+'SCRB-Stat-II'!AG225+'SCRB-Stat-II'!AG255+'SCRB-Stat-II'!AG285+'SCRB-Stat-II'!AG315+'SCRB-Stat-II'!AG345+'SCRB-Stat-II'!AG375+'SCRB-Stat-II'!AG405+'SCRB-Stat-II'!AG435+'SCRB-Stat-II'!AG465+'SCRB-Stat-II'!AG495+'SCRB-Stat-II'!AG525+'SCRB-Stat-II'!AG555+'SCRB-Stat-II'!AG585</f>
        <v>0</v>
      </c>
    </row>
    <row r="18" spans="1:34" s="95" customFormat="1" ht="21.75" customHeight="1">
      <c r="A18" s="83">
        <v>10</v>
      </c>
      <c r="B18" s="84" t="s">
        <v>17</v>
      </c>
      <c r="C18" s="33">
        <f>'SCRB-Stat-II'!D16+'SCRB-Stat-II'!D46+'SCRB-Stat-II'!D76+'SCRB-Stat-II'!D106+'SCRB-Stat-II'!D136+'SCRB-Stat-II'!D166+'SCRB-Stat-II'!D196+'SCRB-Stat-II'!D226+'SCRB-Stat-II'!D256+'SCRB-Stat-II'!D286+'SCRB-Stat-II'!D316+'SCRB-Stat-II'!D346+'SCRB-Stat-II'!D376+'SCRB-Stat-II'!D406+'SCRB-Stat-II'!D436+'SCRB-Stat-II'!D466+'SCRB-Stat-II'!D496+'SCRB-Stat-II'!D526+'SCRB-Stat-II'!D556+'SCRB-Stat-II'!D586</f>
        <v>0</v>
      </c>
      <c r="D18" s="33">
        <f>'SCRB-Stat-II'!E16+'SCRB-Stat-II'!E46+'SCRB-Stat-II'!E76+'SCRB-Stat-II'!E106+'SCRB-Stat-II'!E136+'SCRB-Stat-II'!E166+'SCRB-Stat-II'!E196+'SCRB-Stat-II'!E226+'SCRB-Stat-II'!E256+'SCRB-Stat-II'!E286+'SCRB-Stat-II'!E316+'SCRB-Stat-II'!E346+'SCRB-Stat-II'!E376+'SCRB-Stat-II'!E406+'SCRB-Stat-II'!E436+'SCRB-Stat-II'!E466+'SCRB-Stat-II'!E496+'SCRB-Stat-II'!E526+'SCRB-Stat-II'!E556+'SCRB-Stat-II'!E586</f>
        <v>0</v>
      </c>
      <c r="E18" s="33">
        <f>'SCRB-Stat-II'!F16+'SCRB-Stat-II'!F46+'SCRB-Stat-II'!F76+'SCRB-Stat-II'!F106+'SCRB-Stat-II'!F136+'SCRB-Stat-II'!F166+'SCRB-Stat-II'!F196+'SCRB-Stat-II'!F226+'SCRB-Stat-II'!F256+'SCRB-Stat-II'!F286+'SCRB-Stat-II'!F316+'SCRB-Stat-II'!F346+'SCRB-Stat-II'!F376+'SCRB-Stat-II'!F406+'SCRB-Stat-II'!F436+'SCRB-Stat-II'!F466+'SCRB-Stat-II'!F496+'SCRB-Stat-II'!F526+'SCRB-Stat-II'!F556+'SCRB-Stat-II'!F586</f>
        <v>0</v>
      </c>
      <c r="F18" s="33">
        <f>'SCRB-Stat-II'!G16+'SCRB-Stat-II'!G46+'SCRB-Stat-II'!G76+'SCRB-Stat-II'!G106+'SCRB-Stat-II'!G136+'SCRB-Stat-II'!G166+'SCRB-Stat-II'!G196+'SCRB-Stat-II'!G226+'SCRB-Stat-II'!G256+'SCRB-Stat-II'!G286+'SCRB-Stat-II'!G316+'SCRB-Stat-II'!G346+'SCRB-Stat-II'!G376+'SCRB-Stat-II'!G406+'SCRB-Stat-II'!G436+'SCRB-Stat-II'!G466+'SCRB-Stat-II'!G496+'SCRB-Stat-II'!G526+'SCRB-Stat-II'!G556+'SCRB-Stat-II'!G586</f>
        <v>0</v>
      </c>
      <c r="G18" s="33">
        <f>'SCRB-Stat-II'!H16+'SCRB-Stat-II'!H46+'SCRB-Stat-II'!H76+'SCRB-Stat-II'!H106+'SCRB-Stat-II'!H136+'SCRB-Stat-II'!H166+'SCRB-Stat-II'!H196+'SCRB-Stat-II'!H226+'SCRB-Stat-II'!H256+'SCRB-Stat-II'!H286+'SCRB-Stat-II'!H316+'SCRB-Stat-II'!H346+'SCRB-Stat-II'!H376+'SCRB-Stat-II'!H406+'SCRB-Stat-II'!H436+'SCRB-Stat-II'!H466+'SCRB-Stat-II'!H496+'SCRB-Stat-II'!H526+'SCRB-Stat-II'!H556+'SCRB-Stat-II'!H586</f>
        <v>0</v>
      </c>
      <c r="H18" s="33">
        <f>'SCRB-Stat-II'!I16+'SCRB-Stat-II'!I46+'SCRB-Stat-II'!I76+'SCRB-Stat-II'!I106+'SCRB-Stat-II'!I136+'SCRB-Stat-II'!I166+'SCRB-Stat-II'!I196+'SCRB-Stat-II'!I226+'SCRB-Stat-II'!I256+'SCRB-Stat-II'!I286+'SCRB-Stat-II'!I316+'SCRB-Stat-II'!I346+'SCRB-Stat-II'!I376+'SCRB-Stat-II'!I406+'SCRB-Stat-II'!I436+'SCRB-Stat-II'!I466+'SCRB-Stat-II'!I496+'SCRB-Stat-II'!I526+'SCRB-Stat-II'!I556+'SCRB-Stat-II'!I586</f>
        <v>0</v>
      </c>
      <c r="I18" s="33">
        <f>'SCRB-Stat-II'!J16+'SCRB-Stat-II'!J46+'SCRB-Stat-II'!J76+'SCRB-Stat-II'!J106+'SCRB-Stat-II'!J136+'SCRB-Stat-II'!J166+'SCRB-Stat-II'!J196+'SCRB-Stat-II'!J226+'SCRB-Stat-II'!J256+'SCRB-Stat-II'!J286+'SCRB-Stat-II'!J316+'SCRB-Stat-II'!J346+'SCRB-Stat-II'!J376+'SCRB-Stat-II'!J406+'SCRB-Stat-II'!J436+'SCRB-Stat-II'!J466+'SCRB-Stat-II'!J496+'SCRB-Stat-II'!J526+'SCRB-Stat-II'!J556+'SCRB-Stat-II'!J586</f>
        <v>0</v>
      </c>
      <c r="J18" s="33">
        <f>'SCRB-Stat-II'!K16+'SCRB-Stat-II'!K46+'SCRB-Stat-II'!K76+'SCRB-Stat-II'!K106+'SCRB-Stat-II'!K136+'SCRB-Stat-II'!K166+'SCRB-Stat-II'!K196+'SCRB-Stat-II'!K226+'SCRB-Stat-II'!K256+'SCRB-Stat-II'!K286+'SCRB-Stat-II'!K316+'SCRB-Stat-II'!K346+'SCRB-Stat-II'!K376+'SCRB-Stat-II'!K406+'SCRB-Stat-II'!K436+'SCRB-Stat-II'!K466+'SCRB-Stat-II'!K496+'SCRB-Stat-II'!K526+'SCRB-Stat-II'!K556+'SCRB-Stat-II'!K586</f>
        <v>0</v>
      </c>
      <c r="K18" s="33">
        <f>'SCRB-Stat-II'!L16+'SCRB-Stat-II'!L46+'SCRB-Stat-II'!L76+'SCRB-Stat-II'!L106+'SCRB-Stat-II'!L136+'SCRB-Stat-II'!L166+'SCRB-Stat-II'!L196+'SCRB-Stat-II'!L226+'SCRB-Stat-II'!L256+'SCRB-Stat-II'!L286+'SCRB-Stat-II'!L316+'SCRB-Stat-II'!L346+'SCRB-Stat-II'!L376+'SCRB-Stat-II'!L406+'SCRB-Stat-II'!L436+'SCRB-Stat-II'!L466+'SCRB-Stat-II'!L496+'SCRB-Stat-II'!L526+'SCRB-Stat-II'!L556+'SCRB-Stat-II'!L586</f>
        <v>0</v>
      </c>
      <c r="L18" s="33">
        <f>'SCRB-Stat-II'!M16+'SCRB-Stat-II'!M46+'SCRB-Stat-II'!M76+'SCRB-Stat-II'!M106+'SCRB-Stat-II'!M136+'SCRB-Stat-II'!M166+'SCRB-Stat-II'!M196+'SCRB-Stat-II'!M226+'SCRB-Stat-II'!M256+'SCRB-Stat-II'!M286+'SCRB-Stat-II'!M316+'SCRB-Stat-II'!M346+'SCRB-Stat-II'!M376+'SCRB-Stat-II'!M406+'SCRB-Stat-II'!M436+'SCRB-Stat-II'!M466+'SCRB-Stat-II'!M496+'SCRB-Stat-II'!M526+'SCRB-Stat-II'!M556+'SCRB-Stat-II'!M586</f>
        <v>0</v>
      </c>
      <c r="M18" s="339"/>
      <c r="N18" s="33">
        <f>'SCRB-Stat-II'!N16+'SCRB-Stat-II'!N46+'SCRB-Stat-II'!N76+'SCRB-Stat-II'!N106+'SCRB-Stat-II'!N136+'SCRB-Stat-II'!N166+'SCRB-Stat-II'!N196+'SCRB-Stat-II'!N226+'SCRB-Stat-II'!N256+'SCRB-Stat-II'!N286+'SCRB-Stat-II'!N316+'SCRB-Stat-II'!N346+'SCRB-Stat-II'!N376+'SCRB-Stat-II'!N406+'SCRB-Stat-II'!N436+'SCRB-Stat-II'!N466+'SCRB-Stat-II'!N496+'SCRB-Stat-II'!N526+'SCRB-Stat-II'!N556+'SCRB-Stat-II'!N586</f>
        <v>0</v>
      </c>
      <c r="O18" s="33">
        <f>'SCRB-Stat-II'!O16+'SCRB-Stat-II'!O46+'SCRB-Stat-II'!O76+'SCRB-Stat-II'!O106+'SCRB-Stat-II'!O136+'SCRB-Stat-II'!O166+'SCRB-Stat-II'!O196+'SCRB-Stat-II'!O226+'SCRB-Stat-II'!O256+'SCRB-Stat-II'!O286+'SCRB-Stat-II'!O316+'SCRB-Stat-II'!O346+'SCRB-Stat-II'!O376+'SCRB-Stat-II'!O406+'SCRB-Stat-II'!O436+'SCRB-Stat-II'!O466+'SCRB-Stat-II'!O496+'SCRB-Stat-II'!O526+'SCRB-Stat-II'!O556+'SCRB-Stat-II'!O586</f>
        <v>0</v>
      </c>
      <c r="P18" s="33">
        <f>'SCRB-Stat-II'!P16+'SCRB-Stat-II'!P46+'SCRB-Stat-II'!P76+'SCRB-Stat-II'!P106+'SCRB-Stat-II'!P136+'SCRB-Stat-II'!P166+'SCRB-Stat-II'!P196+'SCRB-Stat-II'!P226+'SCRB-Stat-II'!P256+'SCRB-Stat-II'!P286+'SCRB-Stat-II'!P316+'SCRB-Stat-II'!P346+'SCRB-Stat-II'!P376+'SCRB-Stat-II'!P406+'SCRB-Stat-II'!P436+'SCRB-Stat-II'!P466+'SCRB-Stat-II'!P496+'SCRB-Stat-II'!P526+'SCRB-Stat-II'!P556+'SCRB-Stat-II'!P586</f>
        <v>0</v>
      </c>
      <c r="Q18" s="33">
        <f>'SCRB-Stat-II'!Q16+'SCRB-Stat-II'!Q46+'SCRB-Stat-II'!Q76+'SCRB-Stat-II'!Q106+'SCRB-Stat-II'!Q136+'SCRB-Stat-II'!Q166+'SCRB-Stat-II'!Q196+'SCRB-Stat-II'!Q226+'SCRB-Stat-II'!Q256+'SCRB-Stat-II'!Q286+'SCRB-Stat-II'!Q316+'SCRB-Stat-II'!Q346+'SCRB-Stat-II'!Q376+'SCRB-Stat-II'!Q406+'SCRB-Stat-II'!Q436+'SCRB-Stat-II'!Q466+'SCRB-Stat-II'!Q496+'SCRB-Stat-II'!Q526+'SCRB-Stat-II'!Q556+'SCRB-Stat-II'!Q586</f>
        <v>0</v>
      </c>
      <c r="R18" s="33">
        <f>'SCRB-Stat-II'!R16+'SCRB-Stat-II'!R46+'SCRB-Stat-II'!R76+'SCRB-Stat-II'!R106+'SCRB-Stat-II'!R136+'SCRB-Stat-II'!R166+'SCRB-Stat-II'!R196+'SCRB-Stat-II'!R226+'SCRB-Stat-II'!R256+'SCRB-Stat-II'!R286+'SCRB-Stat-II'!R316+'SCRB-Stat-II'!R346+'SCRB-Stat-II'!R376+'SCRB-Stat-II'!R406+'SCRB-Stat-II'!R436+'SCRB-Stat-II'!R466+'SCRB-Stat-II'!R496+'SCRB-Stat-II'!R526+'SCRB-Stat-II'!R556+'SCRB-Stat-II'!R586</f>
        <v>0</v>
      </c>
      <c r="S18" s="33">
        <f>'SCRB-Stat-II'!S16+'SCRB-Stat-II'!S46+'SCRB-Stat-II'!S76+'SCRB-Stat-II'!S106+'SCRB-Stat-II'!S136+'SCRB-Stat-II'!S166+'SCRB-Stat-II'!S196+'SCRB-Stat-II'!S226+'SCRB-Stat-II'!S256+'SCRB-Stat-II'!S286+'SCRB-Stat-II'!S316+'SCRB-Stat-II'!S346+'SCRB-Stat-II'!S376+'SCRB-Stat-II'!S406+'SCRB-Stat-II'!S436+'SCRB-Stat-II'!S466+'SCRB-Stat-II'!S496+'SCRB-Stat-II'!S526+'SCRB-Stat-II'!S556+'SCRB-Stat-II'!S586</f>
        <v>0</v>
      </c>
      <c r="T18" s="33">
        <f>'SCRB-Stat-II'!T16+'SCRB-Stat-II'!T46+'SCRB-Stat-II'!T76+'SCRB-Stat-II'!T106+'SCRB-Stat-II'!T136+'SCRB-Stat-II'!T166+'SCRB-Stat-II'!T196+'SCRB-Stat-II'!T226+'SCRB-Stat-II'!T256+'SCRB-Stat-II'!T286+'SCRB-Stat-II'!T316+'SCRB-Stat-II'!T346+'SCRB-Stat-II'!T376+'SCRB-Stat-II'!T406+'SCRB-Stat-II'!T436+'SCRB-Stat-II'!T466+'SCRB-Stat-II'!T496+'SCRB-Stat-II'!T526+'SCRB-Stat-II'!T556+'SCRB-Stat-II'!T586</f>
        <v>0</v>
      </c>
      <c r="U18" s="33">
        <f>'SCRB-Stat-II'!U16+'SCRB-Stat-II'!U46+'SCRB-Stat-II'!U76+'SCRB-Stat-II'!U106+'SCRB-Stat-II'!U136+'SCRB-Stat-II'!U166+'SCRB-Stat-II'!U196+'SCRB-Stat-II'!U226+'SCRB-Stat-II'!U256+'SCRB-Stat-II'!U286+'SCRB-Stat-II'!U316+'SCRB-Stat-II'!U346+'SCRB-Stat-II'!U376+'SCRB-Stat-II'!U406+'SCRB-Stat-II'!U436+'SCRB-Stat-II'!U466+'SCRB-Stat-II'!U496+'SCRB-Stat-II'!U526+'SCRB-Stat-II'!U556+'SCRB-Stat-II'!U586</f>
        <v>0</v>
      </c>
      <c r="V18" s="33">
        <f>'SCRB-Stat-II'!V16+'SCRB-Stat-II'!V46+'SCRB-Stat-II'!V76+'SCRB-Stat-II'!V106+'SCRB-Stat-II'!V136+'SCRB-Stat-II'!V166+'SCRB-Stat-II'!V196+'SCRB-Stat-II'!V226+'SCRB-Stat-II'!V256+'SCRB-Stat-II'!V286+'SCRB-Stat-II'!V316+'SCRB-Stat-II'!V346+'SCRB-Stat-II'!V376+'SCRB-Stat-II'!V406+'SCRB-Stat-II'!V436+'SCRB-Stat-II'!V466+'SCRB-Stat-II'!V496+'SCRB-Stat-II'!V526+'SCRB-Stat-II'!V556+'SCRB-Stat-II'!V586</f>
        <v>0</v>
      </c>
      <c r="W18" s="33">
        <f>'SCRB-Stat-II'!W16+'SCRB-Stat-II'!W46+'SCRB-Stat-II'!W76+'SCRB-Stat-II'!W106+'SCRB-Stat-II'!W136+'SCRB-Stat-II'!W166+'SCRB-Stat-II'!W196+'SCRB-Stat-II'!W226+'SCRB-Stat-II'!W256+'SCRB-Stat-II'!W286+'SCRB-Stat-II'!W316+'SCRB-Stat-II'!W346+'SCRB-Stat-II'!W376+'SCRB-Stat-II'!W406+'SCRB-Stat-II'!W436+'SCRB-Stat-II'!W466+'SCRB-Stat-II'!W496+'SCRB-Stat-II'!W526+'SCRB-Stat-II'!W556+'SCRB-Stat-II'!W586</f>
        <v>0</v>
      </c>
      <c r="X18" s="339"/>
      <c r="Y18" s="33">
        <f>'SCRB-Stat-II'!X16+'SCRB-Stat-II'!X46+'SCRB-Stat-II'!X76+'SCRB-Stat-II'!X106+'SCRB-Stat-II'!X136+'SCRB-Stat-II'!X166+'SCRB-Stat-II'!X196+'SCRB-Stat-II'!X226+'SCRB-Stat-II'!X256+'SCRB-Stat-II'!X286+'SCRB-Stat-II'!X316+'SCRB-Stat-II'!X346+'SCRB-Stat-II'!X376+'SCRB-Stat-II'!X406+'SCRB-Stat-II'!X436+'SCRB-Stat-II'!X466+'SCRB-Stat-II'!X496+'SCRB-Stat-II'!X526+'SCRB-Stat-II'!X556+'SCRB-Stat-II'!X586</f>
        <v>0</v>
      </c>
      <c r="Z18" s="33">
        <f>'SCRB-Stat-II'!Y16+'SCRB-Stat-II'!Y46+'SCRB-Stat-II'!Y76+'SCRB-Stat-II'!Y106+'SCRB-Stat-II'!Y136+'SCRB-Stat-II'!Y166+'SCRB-Stat-II'!Y196+'SCRB-Stat-II'!Y226+'SCRB-Stat-II'!Y256+'SCRB-Stat-II'!Y286+'SCRB-Stat-II'!Y316+'SCRB-Stat-II'!Y346+'SCRB-Stat-II'!Y376+'SCRB-Stat-II'!Y406+'SCRB-Stat-II'!Y436+'SCRB-Stat-II'!Y466+'SCRB-Stat-II'!Y496+'SCRB-Stat-II'!Y526+'SCRB-Stat-II'!Y556+'SCRB-Stat-II'!Y586</f>
        <v>0</v>
      </c>
      <c r="AA18" s="33">
        <f>'SCRB-Stat-II'!Z16+'SCRB-Stat-II'!Z46+'SCRB-Stat-II'!Z76+'SCRB-Stat-II'!Z106+'SCRB-Stat-II'!Z136+'SCRB-Stat-II'!Z166+'SCRB-Stat-II'!Z196+'SCRB-Stat-II'!Z226+'SCRB-Stat-II'!Z256+'SCRB-Stat-II'!Z286+'SCRB-Stat-II'!Z316+'SCRB-Stat-II'!Z346+'SCRB-Stat-II'!Z376+'SCRB-Stat-II'!Z406+'SCRB-Stat-II'!Z436+'SCRB-Stat-II'!Z466+'SCRB-Stat-II'!Z496+'SCRB-Stat-II'!Z526+'SCRB-Stat-II'!Z556+'SCRB-Stat-II'!Z586</f>
        <v>0</v>
      </c>
      <c r="AB18" s="33">
        <f>'SCRB-Stat-II'!AA16+'SCRB-Stat-II'!AA46+'SCRB-Stat-II'!AA76+'SCRB-Stat-II'!AA106+'SCRB-Stat-II'!AA136+'SCRB-Stat-II'!AA166+'SCRB-Stat-II'!AA196+'SCRB-Stat-II'!AA226+'SCRB-Stat-II'!AA256+'SCRB-Stat-II'!AA286+'SCRB-Stat-II'!AA316+'SCRB-Stat-II'!AA346+'SCRB-Stat-II'!AA376+'SCRB-Stat-II'!AA406+'SCRB-Stat-II'!AA436+'SCRB-Stat-II'!AA466+'SCRB-Stat-II'!AA496+'SCRB-Stat-II'!AA526+'SCRB-Stat-II'!AA556+'SCRB-Stat-II'!AA586</f>
        <v>0</v>
      </c>
      <c r="AC18" s="33">
        <f>'SCRB-Stat-II'!AB16+'SCRB-Stat-II'!AB46+'SCRB-Stat-II'!AB76+'SCRB-Stat-II'!AB106+'SCRB-Stat-II'!AB136+'SCRB-Stat-II'!AB166+'SCRB-Stat-II'!AB196+'SCRB-Stat-II'!AB226+'SCRB-Stat-II'!AB256+'SCRB-Stat-II'!AB286+'SCRB-Stat-II'!AB316+'SCRB-Stat-II'!AB346+'SCRB-Stat-II'!AB376+'SCRB-Stat-II'!AB406+'SCRB-Stat-II'!AB436+'SCRB-Stat-II'!AB466+'SCRB-Stat-II'!AB496+'SCRB-Stat-II'!AB526+'SCRB-Stat-II'!AB556+'SCRB-Stat-II'!AB586</f>
        <v>0</v>
      </c>
      <c r="AD18" s="33">
        <f>'SCRB-Stat-II'!AC16+'SCRB-Stat-II'!AC46+'SCRB-Stat-II'!AC76+'SCRB-Stat-II'!AC106+'SCRB-Stat-II'!AC136+'SCRB-Stat-II'!AC166+'SCRB-Stat-II'!AC196+'SCRB-Stat-II'!AC226+'SCRB-Stat-II'!AC256+'SCRB-Stat-II'!AC286+'SCRB-Stat-II'!AC316+'SCRB-Stat-II'!AC346+'SCRB-Stat-II'!AC376+'SCRB-Stat-II'!AC406+'SCRB-Stat-II'!AC436+'SCRB-Stat-II'!AC466+'SCRB-Stat-II'!AC496+'SCRB-Stat-II'!AC526+'SCRB-Stat-II'!AC556+'SCRB-Stat-II'!AC586</f>
        <v>0</v>
      </c>
      <c r="AE18" s="33">
        <f>'SCRB-Stat-II'!AD16+'SCRB-Stat-II'!AD46+'SCRB-Stat-II'!AD76+'SCRB-Stat-II'!AD106+'SCRB-Stat-II'!AD136+'SCRB-Stat-II'!AD166+'SCRB-Stat-II'!AD196+'SCRB-Stat-II'!AD226+'SCRB-Stat-II'!AD256+'SCRB-Stat-II'!AD286+'SCRB-Stat-II'!AD316+'SCRB-Stat-II'!AD346+'SCRB-Stat-II'!AD376+'SCRB-Stat-II'!AD406+'SCRB-Stat-II'!AD436+'SCRB-Stat-II'!AD466+'SCRB-Stat-II'!AD496+'SCRB-Stat-II'!AD526+'SCRB-Stat-II'!AD556+'SCRB-Stat-II'!AD586</f>
        <v>0</v>
      </c>
      <c r="AF18" s="33">
        <f>'SCRB-Stat-II'!AE16+'SCRB-Stat-II'!AE46+'SCRB-Stat-II'!AE76+'SCRB-Stat-II'!AE106+'SCRB-Stat-II'!AE136+'SCRB-Stat-II'!AE166+'SCRB-Stat-II'!AE196+'SCRB-Stat-II'!AE226+'SCRB-Stat-II'!AE256+'SCRB-Stat-II'!AE286+'SCRB-Stat-II'!AE316+'SCRB-Stat-II'!AE346+'SCRB-Stat-II'!AE376+'SCRB-Stat-II'!AE406+'SCRB-Stat-II'!AE436+'SCRB-Stat-II'!AE466+'SCRB-Stat-II'!AE496+'SCRB-Stat-II'!AE526+'SCRB-Stat-II'!AE556+'SCRB-Stat-II'!AE586</f>
        <v>0</v>
      </c>
      <c r="AG18" s="33">
        <f>'SCRB-Stat-II'!AF16+'SCRB-Stat-II'!AF46+'SCRB-Stat-II'!AF76+'SCRB-Stat-II'!AF106+'SCRB-Stat-II'!AF136+'SCRB-Stat-II'!AF166+'SCRB-Stat-II'!AF196+'SCRB-Stat-II'!AF226+'SCRB-Stat-II'!AF256+'SCRB-Stat-II'!AF286+'SCRB-Stat-II'!AF316+'SCRB-Stat-II'!AF346+'SCRB-Stat-II'!AF376+'SCRB-Stat-II'!AF406+'SCRB-Stat-II'!AF436+'SCRB-Stat-II'!AF466+'SCRB-Stat-II'!AF496+'SCRB-Stat-II'!AF526+'SCRB-Stat-II'!AF556+'SCRB-Stat-II'!AF586</f>
        <v>0</v>
      </c>
      <c r="AH18" s="33">
        <f>'SCRB-Stat-II'!AG16+'SCRB-Stat-II'!AG46+'SCRB-Stat-II'!AG76+'SCRB-Stat-II'!AG106+'SCRB-Stat-II'!AG136+'SCRB-Stat-II'!AG166+'SCRB-Stat-II'!AG196+'SCRB-Stat-II'!AG226+'SCRB-Stat-II'!AG256+'SCRB-Stat-II'!AG286+'SCRB-Stat-II'!AG316+'SCRB-Stat-II'!AG346+'SCRB-Stat-II'!AG376+'SCRB-Stat-II'!AG406+'SCRB-Stat-II'!AG436+'SCRB-Stat-II'!AG466+'SCRB-Stat-II'!AG496+'SCRB-Stat-II'!AG526+'SCRB-Stat-II'!AG556+'SCRB-Stat-II'!AG586</f>
        <v>0</v>
      </c>
    </row>
    <row r="19" spans="1:34" s="95" customFormat="1" ht="21.75" customHeight="1">
      <c r="A19" s="83">
        <v>11</v>
      </c>
      <c r="B19" s="84" t="s">
        <v>18</v>
      </c>
      <c r="C19" s="33">
        <f>'SCRB-Stat-II'!D17+'SCRB-Stat-II'!D47+'SCRB-Stat-II'!D77+'SCRB-Stat-II'!D107+'SCRB-Stat-II'!D137+'SCRB-Stat-II'!D167+'SCRB-Stat-II'!D197+'SCRB-Stat-II'!D227+'SCRB-Stat-II'!D257+'SCRB-Stat-II'!D287+'SCRB-Stat-II'!D317+'SCRB-Stat-II'!D347+'SCRB-Stat-II'!D377+'SCRB-Stat-II'!D407+'SCRB-Stat-II'!D437+'SCRB-Stat-II'!D467+'SCRB-Stat-II'!D497+'SCRB-Stat-II'!D527+'SCRB-Stat-II'!D557+'SCRB-Stat-II'!D587+'SCRB-Stat-II'!D18+'SCRB-Stat-II'!D48+'SCRB-Stat-II'!D78+'SCRB-Stat-II'!D108+'SCRB-Stat-II'!D138+'SCRB-Stat-II'!D168+'SCRB-Stat-II'!D198+'SCRB-Stat-II'!D228+'SCRB-Stat-II'!D258+'SCRB-Stat-II'!D288+'SCRB-Stat-II'!D318+'SCRB-Stat-II'!D348+'SCRB-Stat-II'!D378+'SCRB-Stat-II'!D408+'SCRB-Stat-II'!D438+'SCRB-Stat-II'!D468+'SCRB-Stat-II'!D498+'SCRB-Stat-II'!D528+'SCRB-Stat-II'!D558+'SCRB-Stat-II'!D588</f>
        <v>0</v>
      </c>
      <c r="D19" s="33">
        <f>'SCRB-Stat-II'!E17+'SCRB-Stat-II'!E47+'SCRB-Stat-II'!E77+'SCRB-Stat-II'!E107+'SCRB-Stat-II'!E137+'SCRB-Stat-II'!E167+'SCRB-Stat-II'!E197+'SCRB-Stat-II'!E227+'SCRB-Stat-II'!E257+'SCRB-Stat-II'!E287+'SCRB-Stat-II'!E317+'SCRB-Stat-II'!E347+'SCRB-Stat-II'!E377+'SCRB-Stat-II'!E407+'SCRB-Stat-II'!E437+'SCRB-Stat-II'!E467+'SCRB-Stat-II'!E497+'SCRB-Stat-II'!E527+'SCRB-Stat-II'!E557+'SCRB-Stat-II'!E587+'SCRB-Stat-II'!E18+'SCRB-Stat-II'!E48+'SCRB-Stat-II'!E78+'SCRB-Stat-II'!E108+'SCRB-Stat-II'!E138+'SCRB-Stat-II'!E168+'SCRB-Stat-II'!E198+'SCRB-Stat-II'!E228+'SCRB-Stat-II'!E258+'SCRB-Stat-II'!E288+'SCRB-Stat-II'!E318+'SCRB-Stat-II'!E348+'SCRB-Stat-II'!E378+'SCRB-Stat-II'!E408+'SCRB-Stat-II'!E438+'SCRB-Stat-II'!E468+'SCRB-Stat-II'!E498+'SCRB-Stat-II'!E528+'SCRB-Stat-II'!E558+'SCRB-Stat-II'!E588</f>
        <v>0</v>
      </c>
      <c r="E19" s="33">
        <f>'SCRB-Stat-II'!F17+'SCRB-Stat-II'!F47+'SCRB-Stat-II'!F77+'SCRB-Stat-II'!F107+'SCRB-Stat-II'!F137+'SCRB-Stat-II'!F167+'SCRB-Stat-II'!F197+'SCRB-Stat-II'!F227+'SCRB-Stat-II'!F257+'SCRB-Stat-II'!F287+'SCRB-Stat-II'!F317+'SCRB-Stat-II'!F347+'SCRB-Stat-II'!F377+'SCRB-Stat-II'!F407+'SCRB-Stat-II'!F437+'SCRB-Stat-II'!F467+'SCRB-Stat-II'!F497+'SCRB-Stat-II'!F527+'SCRB-Stat-II'!F557+'SCRB-Stat-II'!F587+'SCRB-Stat-II'!F18+'SCRB-Stat-II'!F48+'SCRB-Stat-II'!F78+'SCRB-Stat-II'!F108+'SCRB-Stat-II'!F138+'SCRB-Stat-II'!F168+'SCRB-Stat-II'!F198+'SCRB-Stat-II'!F228+'SCRB-Stat-II'!F258+'SCRB-Stat-II'!F288+'SCRB-Stat-II'!F318+'SCRB-Stat-II'!F348+'SCRB-Stat-II'!F378+'SCRB-Stat-II'!F408+'SCRB-Stat-II'!F438+'SCRB-Stat-II'!F468+'SCRB-Stat-II'!F498+'SCRB-Stat-II'!F528+'SCRB-Stat-II'!F558+'SCRB-Stat-II'!F588</f>
        <v>0</v>
      </c>
      <c r="F19" s="33">
        <f>'SCRB-Stat-II'!G17+'SCRB-Stat-II'!G47+'SCRB-Stat-II'!G77+'SCRB-Stat-II'!G107+'SCRB-Stat-II'!G137+'SCRB-Stat-II'!G167+'SCRB-Stat-II'!G197+'SCRB-Stat-II'!G227+'SCRB-Stat-II'!G257+'SCRB-Stat-II'!G287+'SCRB-Stat-II'!G317+'SCRB-Stat-II'!G347+'SCRB-Stat-II'!G377+'SCRB-Stat-II'!G407+'SCRB-Stat-II'!G437+'SCRB-Stat-II'!G467+'SCRB-Stat-II'!G497+'SCRB-Stat-II'!G527+'SCRB-Stat-II'!G557+'SCRB-Stat-II'!G587+'SCRB-Stat-II'!G18+'SCRB-Stat-II'!G48+'SCRB-Stat-II'!G78+'SCRB-Stat-II'!G108+'SCRB-Stat-II'!G138+'SCRB-Stat-II'!G168+'SCRB-Stat-II'!G198+'SCRB-Stat-II'!G228+'SCRB-Stat-II'!G258+'SCRB-Stat-II'!G288+'SCRB-Stat-II'!G318+'SCRB-Stat-II'!G348+'SCRB-Stat-II'!G378+'SCRB-Stat-II'!G408+'SCRB-Stat-II'!G438+'SCRB-Stat-II'!G468+'SCRB-Stat-II'!G498+'SCRB-Stat-II'!G528+'SCRB-Stat-II'!G558+'SCRB-Stat-II'!G588</f>
        <v>0</v>
      </c>
      <c r="G19" s="33">
        <f>'SCRB-Stat-II'!H17+'SCRB-Stat-II'!H47+'SCRB-Stat-II'!H77+'SCRB-Stat-II'!H107+'SCRB-Stat-II'!H137+'SCRB-Stat-II'!H167+'SCRB-Stat-II'!H197+'SCRB-Stat-II'!H227+'SCRB-Stat-II'!H257+'SCRB-Stat-II'!H287+'SCRB-Stat-II'!H317+'SCRB-Stat-II'!H347+'SCRB-Stat-II'!H377+'SCRB-Stat-II'!H407+'SCRB-Stat-II'!H437+'SCRB-Stat-II'!H467+'SCRB-Stat-II'!H497+'SCRB-Stat-II'!H527+'SCRB-Stat-II'!H557+'SCRB-Stat-II'!H587+'SCRB-Stat-II'!H18+'SCRB-Stat-II'!H48+'SCRB-Stat-II'!H78+'SCRB-Stat-II'!H108+'SCRB-Stat-II'!H138+'SCRB-Stat-II'!H168+'SCRB-Stat-II'!H198+'SCRB-Stat-II'!H228+'SCRB-Stat-II'!H258+'SCRB-Stat-II'!H288+'SCRB-Stat-II'!H318+'SCRB-Stat-II'!H348+'SCRB-Stat-II'!H378+'SCRB-Stat-II'!H408+'SCRB-Stat-II'!H438+'SCRB-Stat-II'!H468+'SCRB-Stat-II'!H498+'SCRB-Stat-II'!H528+'SCRB-Stat-II'!H558+'SCRB-Stat-II'!H588</f>
        <v>0</v>
      </c>
      <c r="H19" s="33">
        <f>'SCRB-Stat-II'!I17+'SCRB-Stat-II'!I47+'SCRB-Stat-II'!I77+'SCRB-Stat-II'!I107+'SCRB-Stat-II'!I137+'SCRB-Stat-II'!I167+'SCRB-Stat-II'!I197+'SCRB-Stat-II'!I227+'SCRB-Stat-II'!I257+'SCRB-Stat-II'!I287+'SCRB-Stat-II'!I317+'SCRB-Stat-II'!I347+'SCRB-Stat-II'!I377+'SCRB-Stat-II'!I407+'SCRB-Stat-II'!I437+'SCRB-Stat-II'!I467+'SCRB-Stat-II'!I497+'SCRB-Stat-II'!I527+'SCRB-Stat-II'!I557+'SCRB-Stat-II'!I587+'SCRB-Stat-II'!I18+'SCRB-Stat-II'!I48+'SCRB-Stat-II'!I78+'SCRB-Stat-II'!I108+'SCRB-Stat-II'!I138+'SCRB-Stat-II'!I168+'SCRB-Stat-II'!I198+'SCRB-Stat-II'!I228+'SCRB-Stat-II'!I258+'SCRB-Stat-II'!I288+'SCRB-Stat-II'!I318+'SCRB-Stat-II'!I348+'SCRB-Stat-II'!I378+'SCRB-Stat-II'!I408+'SCRB-Stat-II'!I438+'SCRB-Stat-II'!I468+'SCRB-Stat-II'!I498+'SCRB-Stat-II'!I528+'SCRB-Stat-II'!I558+'SCRB-Stat-II'!I588</f>
        <v>0</v>
      </c>
      <c r="I19" s="33">
        <f>'SCRB-Stat-II'!J17+'SCRB-Stat-II'!J47+'SCRB-Stat-II'!J77+'SCRB-Stat-II'!J107+'SCRB-Stat-II'!J137+'SCRB-Stat-II'!J167+'SCRB-Stat-II'!J197+'SCRB-Stat-II'!J227+'SCRB-Stat-II'!J257+'SCRB-Stat-II'!J287+'SCRB-Stat-II'!J317+'SCRB-Stat-II'!J347+'SCRB-Stat-II'!J377+'SCRB-Stat-II'!J407+'SCRB-Stat-II'!J437+'SCRB-Stat-II'!J467+'SCRB-Stat-II'!J497+'SCRB-Stat-II'!J527+'SCRB-Stat-II'!J557+'SCRB-Stat-II'!J587+'SCRB-Stat-II'!J18+'SCRB-Stat-II'!J48+'SCRB-Stat-II'!J78+'SCRB-Stat-II'!J108+'SCRB-Stat-II'!J138+'SCRB-Stat-II'!J168+'SCRB-Stat-II'!J198+'SCRB-Stat-II'!J228+'SCRB-Stat-II'!J258+'SCRB-Stat-II'!J288+'SCRB-Stat-II'!J318+'SCRB-Stat-II'!J348+'SCRB-Stat-II'!J378+'SCRB-Stat-II'!J408+'SCRB-Stat-II'!J438+'SCRB-Stat-II'!J468+'SCRB-Stat-II'!J498+'SCRB-Stat-II'!J528+'SCRB-Stat-II'!J558+'SCRB-Stat-II'!J588</f>
        <v>0</v>
      </c>
      <c r="J19" s="33">
        <f>'SCRB-Stat-II'!K17+'SCRB-Stat-II'!K47+'SCRB-Stat-II'!K77+'SCRB-Stat-II'!K107+'SCRB-Stat-II'!K137+'SCRB-Stat-II'!K167+'SCRB-Stat-II'!K197+'SCRB-Stat-II'!K227+'SCRB-Stat-II'!K257+'SCRB-Stat-II'!K287+'SCRB-Stat-II'!K317+'SCRB-Stat-II'!K347+'SCRB-Stat-II'!K377+'SCRB-Stat-II'!K407+'SCRB-Stat-II'!K437+'SCRB-Stat-II'!K467+'SCRB-Stat-II'!K497+'SCRB-Stat-II'!K527+'SCRB-Stat-II'!K557+'SCRB-Stat-II'!K587+'SCRB-Stat-II'!K18+'SCRB-Stat-II'!K48+'SCRB-Stat-II'!K78+'SCRB-Stat-II'!K108+'SCRB-Stat-II'!K138+'SCRB-Stat-II'!K168+'SCRB-Stat-II'!K198+'SCRB-Stat-II'!K228+'SCRB-Stat-II'!K258+'SCRB-Stat-II'!K288+'SCRB-Stat-II'!K318+'SCRB-Stat-II'!K348+'SCRB-Stat-II'!K378+'SCRB-Stat-II'!K408+'SCRB-Stat-II'!K438+'SCRB-Stat-II'!K468+'SCRB-Stat-II'!K498+'SCRB-Stat-II'!K528+'SCRB-Stat-II'!K558+'SCRB-Stat-II'!K588</f>
        <v>0</v>
      </c>
      <c r="K19" s="33">
        <f>'SCRB-Stat-II'!L17+'SCRB-Stat-II'!L47+'SCRB-Stat-II'!L77+'SCRB-Stat-II'!L107+'SCRB-Stat-II'!L137+'SCRB-Stat-II'!L167+'SCRB-Stat-II'!L197+'SCRB-Stat-II'!L227+'SCRB-Stat-II'!L257+'SCRB-Stat-II'!L287+'SCRB-Stat-II'!L317+'SCRB-Stat-II'!L347+'SCRB-Stat-II'!L377+'SCRB-Stat-II'!L407+'SCRB-Stat-II'!L437+'SCRB-Stat-II'!L467+'SCRB-Stat-II'!L497+'SCRB-Stat-II'!L527+'SCRB-Stat-II'!L557+'SCRB-Stat-II'!L587+'SCRB-Stat-II'!L18+'SCRB-Stat-II'!L48+'SCRB-Stat-II'!L78+'SCRB-Stat-II'!L108+'SCRB-Stat-II'!L138+'SCRB-Stat-II'!L168+'SCRB-Stat-II'!L198+'SCRB-Stat-II'!L228+'SCRB-Stat-II'!L258+'SCRB-Stat-II'!L288+'SCRB-Stat-II'!L318+'SCRB-Stat-II'!L348+'SCRB-Stat-II'!L378+'SCRB-Stat-II'!L408+'SCRB-Stat-II'!L438+'SCRB-Stat-II'!L468+'SCRB-Stat-II'!L498+'SCRB-Stat-II'!L528+'SCRB-Stat-II'!L558+'SCRB-Stat-II'!L588</f>
        <v>0</v>
      </c>
      <c r="L19" s="33">
        <f>'SCRB-Stat-II'!M17+'SCRB-Stat-II'!M47+'SCRB-Stat-II'!M77+'SCRB-Stat-II'!M107+'SCRB-Stat-II'!M137+'SCRB-Stat-II'!M167+'SCRB-Stat-II'!M197+'SCRB-Stat-II'!M227+'SCRB-Stat-II'!M257+'SCRB-Stat-II'!M287+'SCRB-Stat-II'!M317+'SCRB-Stat-II'!M347+'SCRB-Stat-II'!M377+'SCRB-Stat-II'!M407+'SCRB-Stat-II'!M437+'SCRB-Stat-II'!M467+'SCRB-Stat-II'!M497+'SCRB-Stat-II'!M527+'SCRB-Stat-II'!M557+'SCRB-Stat-II'!M587+'SCRB-Stat-II'!M18+'SCRB-Stat-II'!M48+'SCRB-Stat-II'!M78+'SCRB-Stat-II'!M108+'SCRB-Stat-II'!M138+'SCRB-Stat-II'!M168+'SCRB-Stat-II'!M198+'SCRB-Stat-II'!M228+'SCRB-Stat-II'!M258+'SCRB-Stat-II'!M288+'SCRB-Stat-II'!M318+'SCRB-Stat-II'!M348+'SCRB-Stat-II'!M378+'SCRB-Stat-II'!M408+'SCRB-Stat-II'!M438+'SCRB-Stat-II'!M468+'SCRB-Stat-II'!M498+'SCRB-Stat-II'!M528+'SCRB-Stat-II'!M558+'SCRB-Stat-II'!M588</f>
        <v>0</v>
      </c>
      <c r="M19" s="339"/>
      <c r="N19" s="33">
        <f>'SCRB-Stat-II'!N17+'SCRB-Stat-II'!N47+'SCRB-Stat-II'!N77+'SCRB-Stat-II'!N107+'SCRB-Stat-II'!N137+'SCRB-Stat-II'!N167+'SCRB-Stat-II'!N197+'SCRB-Stat-II'!N227+'SCRB-Stat-II'!N257+'SCRB-Stat-II'!N287+'SCRB-Stat-II'!N317+'SCRB-Stat-II'!N347+'SCRB-Stat-II'!N377+'SCRB-Stat-II'!N407+'SCRB-Stat-II'!N437+'SCRB-Stat-II'!N467+'SCRB-Stat-II'!N497+'SCRB-Stat-II'!N527+'SCRB-Stat-II'!N557+'SCRB-Stat-II'!N587+'SCRB-Stat-II'!N18+'SCRB-Stat-II'!N48+'SCRB-Stat-II'!N78+'SCRB-Stat-II'!N108+'SCRB-Stat-II'!N138+'SCRB-Stat-II'!N168+'SCRB-Stat-II'!N198+'SCRB-Stat-II'!N228+'SCRB-Stat-II'!N258+'SCRB-Stat-II'!N288+'SCRB-Stat-II'!N318+'SCRB-Stat-II'!N348+'SCRB-Stat-II'!N378+'SCRB-Stat-II'!N408+'SCRB-Stat-II'!N438+'SCRB-Stat-II'!N468+'SCRB-Stat-II'!N498+'SCRB-Stat-II'!N528+'SCRB-Stat-II'!N558+'SCRB-Stat-II'!N588</f>
        <v>0</v>
      </c>
      <c r="O19" s="33">
        <f>'SCRB-Stat-II'!O17+'SCRB-Stat-II'!O47+'SCRB-Stat-II'!O77+'SCRB-Stat-II'!O107+'SCRB-Stat-II'!O137+'SCRB-Stat-II'!O167+'SCRB-Stat-II'!O197+'SCRB-Stat-II'!O227+'SCRB-Stat-II'!O257+'SCRB-Stat-II'!O287+'SCRB-Stat-II'!O317+'SCRB-Stat-II'!O347+'SCRB-Stat-II'!O377+'SCRB-Stat-II'!O407+'SCRB-Stat-II'!O437+'SCRB-Stat-II'!O467+'SCRB-Stat-II'!O497+'SCRB-Stat-II'!O527+'SCRB-Stat-II'!O557+'SCRB-Stat-II'!O587+'SCRB-Stat-II'!O18+'SCRB-Stat-II'!O48+'SCRB-Stat-II'!O78+'SCRB-Stat-II'!O108+'SCRB-Stat-II'!O138+'SCRB-Stat-II'!O168+'SCRB-Stat-II'!O198+'SCRB-Stat-II'!O228+'SCRB-Stat-II'!O258+'SCRB-Stat-II'!O288+'SCRB-Stat-II'!O318+'SCRB-Stat-II'!O348+'SCRB-Stat-II'!O378+'SCRB-Stat-II'!O408+'SCRB-Stat-II'!O438+'SCRB-Stat-II'!O468+'SCRB-Stat-II'!O498+'SCRB-Stat-II'!O528+'SCRB-Stat-II'!O558+'SCRB-Stat-II'!O588</f>
        <v>0</v>
      </c>
      <c r="P19" s="33">
        <f>'SCRB-Stat-II'!P17+'SCRB-Stat-II'!P47+'SCRB-Stat-II'!P77+'SCRB-Stat-II'!P107+'SCRB-Stat-II'!P137+'SCRB-Stat-II'!P167+'SCRB-Stat-II'!P197+'SCRB-Stat-II'!P227+'SCRB-Stat-II'!P257+'SCRB-Stat-II'!P287+'SCRB-Stat-II'!P317+'SCRB-Stat-II'!P347+'SCRB-Stat-II'!P377+'SCRB-Stat-II'!P407+'SCRB-Stat-II'!P437+'SCRB-Stat-II'!P467+'SCRB-Stat-II'!P497+'SCRB-Stat-II'!P527+'SCRB-Stat-II'!P557+'SCRB-Stat-II'!P587+'SCRB-Stat-II'!P18+'SCRB-Stat-II'!P48+'SCRB-Stat-II'!P78+'SCRB-Stat-II'!P108+'SCRB-Stat-II'!P138+'SCRB-Stat-II'!P168+'SCRB-Stat-II'!P198+'SCRB-Stat-II'!P228+'SCRB-Stat-II'!P258+'SCRB-Stat-II'!P288+'SCRB-Stat-II'!P318+'SCRB-Stat-II'!P348+'SCRB-Stat-II'!P378+'SCRB-Stat-II'!P408+'SCRB-Stat-II'!P438+'SCRB-Stat-II'!P468+'SCRB-Stat-II'!P498+'SCRB-Stat-II'!P528+'SCRB-Stat-II'!P558+'SCRB-Stat-II'!P588</f>
        <v>0</v>
      </c>
      <c r="Q19" s="33">
        <f>'SCRB-Stat-II'!Q17+'SCRB-Stat-II'!Q47+'SCRB-Stat-II'!Q77+'SCRB-Stat-II'!Q107+'SCRB-Stat-II'!Q137+'SCRB-Stat-II'!Q167+'SCRB-Stat-II'!Q197+'SCRB-Stat-II'!Q227+'SCRB-Stat-II'!Q257+'SCRB-Stat-II'!Q287+'SCRB-Stat-II'!Q317+'SCRB-Stat-II'!Q347+'SCRB-Stat-II'!Q377+'SCRB-Stat-II'!Q407+'SCRB-Stat-II'!Q437+'SCRB-Stat-II'!Q467+'SCRB-Stat-II'!Q497+'SCRB-Stat-II'!Q527+'SCRB-Stat-II'!Q557+'SCRB-Stat-II'!Q587+'SCRB-Stat-II'!Q18+'SCRB-Stat-II'!Q48+'SCRB-Stat-II'!Q78+'SCRB-Stat-II'!Q108+'SCRB-Stat-II'!Q138+'SCRB-Stat-II'!Q168+'SCRB-Stat-II'!Q198+'SCRB-Stat-II'!Q228+'SCRB-Stat-II'!Q258+'SCRB-Stat-II'!Q288+'SCRB-Stat-II'!Q318+'SCRB-Stat-II'!Q348+'SCRB-Stat-II'!Q378+'SCRB-Stat-II'!Q408+'SCRB-Stat-II'!Q438+'SCRB-Stat-II'!Q468+'SCRB-Stat-II'!Q498+'SCRB-Stat-II'!Q528+'SCRB-Stat-II'!Q558+'SCRB-Stat-II'!Q588</f>
        <v>0</v>
      </c>
      <c r="R19" s="33">
        <f>'SCRB-Stat-II'!R17+'SCRB-Stat-II'!R47+'SCRB-Stat-II'!R77+'SCRB-Stat-II'!R107+'SCRB-Stat-II'!R137+'SCRB-Stat-II'!R167+'SCRB-Stat-II'!R197+'SCRB-Stat-II'!R227+'SCRB-Stat-II'!R257+'SCRB-Stat-II'!R287+'SCRB-Stat-II'!R317+'SCRB-Stat-II'!R347+'SCRB-Stat-II'!R377+'SCRB-Stat-II'!R407+'SCRB-Stat-II'!R437+'SCRB-Stat-II'!R467+'SCRB-Stat-II'!R497+'SCRB-Stat-II'!R527+'SCRB-Stat-II'!R557+'SCRB-Stat-II'!R587+'SCRB-Stat-II'!R18+'SCRB-Stat-II'!R48+'SCRB-Stat-II'!R78+'SCRB-Stat-II'!R108+'SCRB-Stat-II'!R138+'SCRB-Stat-II'!R168+'SCRB-Stat-II'!R198+'SCRB-Stat-II'!R228+'SCRB-Stat-II'!R258+'SCRB-Stat-II'!R288+'SCRB-Stat-II'!R318+'SCRB-Stat-II'!R348+'SCRB-Stat-II'!R378+'SCRB-Stat-II'!R408+'SCRB-Stat-II'!R438+'SCRB-Stat-II'!R468+'SCRB-Stat-II'!R498+'SCRB-Stat-II'!R528+'SCRB-Stat-II'!R558+'SCRB-Stat-II'!R588</f>
        <v>0</v>
      </c>
      <c r="S19" s="33">
        <f>'SCRB-Stat-II'!S17+'SCRB-Stat-II'!S47+'SCRB-Stat-II'!S77+'SCRB-Stat-II'!S107+'SCRB-Stat-II'!S137+'SCRB-Stat-II'!S167+'SCRB-Stat-II'!S197+'SCRB-Stat-II'!S227+'SCRB-Stat-II'!S257+'SCRB-Stat-II'!S287+'SCRB-Stat-II'!S317+'SCRB-Stat-II'!S347+'SCRB-Stat-II'!S377+'SCRB-Stat-II'!S407+'SCRB-Stat-II'!S437+'SCRB-Stat-II'!S467+'SCRB-Stat-II'!S497+'SCRB-Stat-II'!S527+'SCRB-Stat-II'!S557+'SCRB-Stat-II'!S587+'SCRB-Stat-II'!S18+'SCRB-Stat-II'!S48+'SCRB-Stat-II'!S78+'SCRB-Stat-II'!S108+'SCRB-Stat-II'!S138+'SCRB-Stat-II'!S168+'SCRB-Stat-II'!S198+'SCRB-Stat-II'!S228+'SCRB-Stat-II'!S258+'SCRB-Stat-II'!S288+'SCRB-Stat-II'!S318+'SCRB-Stat-II'!S348+'SCRB-Stat-II'!S378+'SCRB-Stat-II'!S408+'SCRB-Stat-II'!S438+'SCRB-Stat-II'!S468+'SCRB-Stat-II'!S498+'SCRB-Stat-II'!S528+'SCRB-Stat-II'!S558+'SCRB-Stat-II'!S588</f>
        <v>0</v>
      </c>
      <c r="T19" s="33">
        <f>'SCRB-Stat-II'!T17+'SCRB-Stat-II'!T47+'SCRB-Stat-II'!T77+'SCRB-Stat-II'!T107+'SCRB-Stat-II'!T137+'SCRB-Stat-II'!T167+'SCRB-Stat-II'!T197+'SCRB-Stat-II'!T227+'SCRB-Stat-II'!T257+'SCRB-Stat-II'!T287+'SCRB-Stat-II'!T317+'SCRB-Stat-II'!T347+'SCRB-Stat-II'!T377+'SCRB-Stat-II'!T407+'SCRB-Stat-II'!T437+'SCRB-Stat-II'!T467+'SCRB-Stat-II'!T497+'SCRB-Stat-II'!T527+'SCRB-Stat-II'!T557+'SCRB-Stat-II'!T587+'SCRB-Stat-II'!T18+'SCRB-Stat-II'!T48+'SCRB-Stat-II'!T78+'SCRB-Stat-II'!T108+'SCRB-Stat-II'!T138+'SCRB-Stat-II'!T168+'SCRB-Stat-II'!T198+'SCRB-Stat-II'!T228+'SCRB-Stat-II'!T258+'SCRB-Stat-II'!T288+'SCRB-Stat-II'!T318+'SCRB-Stat-II'!T348+'SCRB-Stat-II'!T378+'SCRB-Stat-II'!T408+'SCRB-Stat-II'!T438+'SCRB-Stat-II'!T468+'SCRB-Stat-II'!T498+'SCRB-Stat-II'!T528+'SCRB-Stat-II'!T558+'SCRB-Stat-II'!T588</f>
        <v>0</v>
      </c>
      <c r="U19" s="33">
        <f>'SCRB-Stat-II'!U17+'SCRB-Stat-II'!U47+'SCRB-Stat-II'!U77+'SCRB-Stat-II'!U107+'SCRB-Stat-II'!U137+'SCRB-Stat-II'!U167+'SCRB-Stat-II'!U197+'SCRB-Stat-II'!U227+'SCRB-Stat-II'!U257+'SCRB-Stat-II'!U287+'SCRB-Stat-II'!U317+'SCRB-Stat-II'!U347+'SCRB-Stat-II'!U377+'SCRB-Stat-II'!U407+'SCRB-Stat-II'!U437+'SCRB-Stat-II'!U467+'SCRB-Stat-II'!U497+'SCRB-Stat-II'!U527+'SCRB-Stat-II'!U557+'SCRB-Stat-II'!U587+'SCRB-Stat-II'!U18+'SCRB-Stat-II'!U48+'SCRB-Stat-II'!U78+'SCRB-Stat-II'!U108+'SCRB-Stat-II'!U138+'SCRB-Stat-II'!U168+'SCRB-Stat-II'!U198+'SCRB-Stat-II'!U228+'SCRB-Stat-II'!U258+'SCRB-Stat-II'!U288+'SCRB-Stat-II'!U318+'SCRB-Stat-II'!U348+'SCRB-Stat-II'!U378+'SCRB-Stat-II'!U408+'SCRB-Stat-II'!U438+'SCRB-Stat-II'!U468+'SCRB-Stat-II'!U498+'SCRB-Stat-II'!U528+'SCRB-Stat-II'!U558+'SCRB-Stat-II'!U588</f>
        <v>0</v>
      </c>
      <c r="V19" s="33">
        <f>'SCRB-Stat-II'!V17+'SCRB-Stat-II'!V47+'SCRB-Stat-II'!V77+'SCRB-Stat-II'!V107+'SCRB-Stat-II'!V137+'SCRB-Stat-II'!V167+'SCRB-Stat-II'!V197+'SCRB-Stat-II'!V227+'SCRB-Stat-II'!V257+'SCRB-Stat-II'!V287+'SCRB-Stat-II'!V317+'SCRB-Stat-II'!V347+'SCRB-Stat-II'!V377+'SCRB-Stat-II'!V407+'SCRB-Stat-II'!V437+'SCRB-Stat-II'!V467+'SCRB-Stat-II'!V497+'SCRB-Stat-II'!V527+'SCRB-Stat-II'!V557+'SCRB-Stat-II'!V587+'SCRB-Stat-II'!V18+'SCRB-Stat-II'!V48+'SCRB-Stat-II'!V78+'SCRB-Stat-II'!V108+'SCRB-Stat-II'!V138+'SCRB-Stat-II'!V168+'SCRB-Stat-II'!V198+'SCRB-Stat-II'!V228+'SCRB-Stat-II'!V258+'SCRB-Stat-II'!V288+'SCRB-Stat-II'!V318+'SCRB-Stat-II'!V348+'SCRB-Stat-II'!V378+'SCRB-Stat-II'!V408+'SCRB-Stat-II'!V438+'SCRB-Stat-II'!V468+'SCRB-Stat-II'!V498+'SCRB-Stat-II'!V528+'SCRB-Stat-II'!V558+'SCRB-Stat-II'!V588</f>
        <v>0</v>
      </c>
      <c r="W19" s="33">
        <f>'SCRB-Stat-II'!W17+'SCRB-Stat-II'!W47+'SCRB-Stat-II'!W77+'SCRB-Stat-II'!W107+'SCRB-Stat-II'!W137+'SCRB-Stat-II'!W167+'SCRB-Stat-II'!W197+'SCRB-Stat-II'!W227+'SCRB-Stat-II'!W257+'SCRB-Stat-II'!W287+'SCRB-Stat-II'!W317+'SCRB-Stat-II'!W347+'SCRB-Stat-II'!W377+'SCRB-Stat-II'!W407+'SCRB-Stat-II'!W437+'SCRB-Stat-II'!W467+'SCRB-Stat-II'!W497+'SCRB-Stat-II'!W527+'SCRB-Stat-II'!W557+'SCRB-Stat-II'!W587+'SCRB-Stat-II'!W18+'SCRB-Stat-II'!W48+'SCRB-Stat-II'!W78+'SCRB-Stat-II'!W108+'SCRB-Stat-II'!W138+'SCRB-Stat-II'!W168+'SCRB-Stat-II'!W198+'SCRB-Stat-II'!W228+'SCRB-Stat-II'!W258+'SCRB-Stat-II'!W288+'SCRB-Stat-II'!W318+'SCRB-Stat-II'!W348+'SCRB-Stat-II'!W378+'SCRB-Stat-II'!W408+'SCRB-Stat-II'!W438+'SCRB-Stat-II'!W468+'SCRB-Stat-II'!W498+'SCRB-Stat-II'!W528+'SCRB-Stat-II'!W558+'SCRB-Stat-II'!W588</f>
        <v>0</v>
      </c>
      <c r="X19" s="339"/>
      <c r="Y19" s="33">
        <f>'SCRB-Stat-II'!X17+'SCRB-Stat-II'!X47+'SCRB-Stat-II'!X77+'SCRB-Stat-II'!X107+'SCRB-Stat-II'!X137+'SCRB-Stat-II'!X167+'SCRB-Stat-II'!X197+'SCRB-Stat-II'!X227+'SCRB-Stat-II'!X257+'SCRB-Stat-II'!X287+'SCRB-Stat-II'!X317+'SCRB-Stat-II'!X347+'SCRB-Stat-II'!X377+'SCRB-Stat-II'!X407+'SCRB-Stat-II'!X437+'SCRB-Stat-II'!X467+'SCRB-Stat-II'!X497+'SCRB-Stat-II'!X527+'SCRB-Stat-II'!X557+'SCRB-Stat-II'!X587+'SCRB-Stat-II'!X18+'SCRB-Stat-II'!X48+'SCRB-Stat-II'!X78+'SCRB-Stat-II'!X108+'SCRB-Stat-II'!X138+'SCRB-Stat-II'!X168+'SCRB-Stat-II'!X198+'SCRB-Stat-II'!X228+'SCRB-Stat-II'!X258+'SCRB-Stat-II'!X288+'SCRB-Stat-II'!X318+'SCRB-Stat-II'!X348+'SCRB-Stat-II'!X378+'SCRB-Stat-II'!X408+'SCRB-Stat-II'!X438+'SCRB-Stat-II'!X468+'SCRB-Stat-II'!X498+'SCRB-Stat-II'!X528+'SCRB-Stat-II'!X558+'SCRB-Stat-II'!X588</f>
        <v>0</v>
      </c>
      <c r="Z19" s="33">
        <f>'SCRB-Stat-II'!Y17+'SCRB-Stat-II'!Y47+'SCRB-Stat-II'!Y77+'SCRB-Stat-II'!Y107+'SCRB-Stat-II'!Y137+'SCRB-Stat-II'!Y167+'SCRB-Stat-II'!Y197+'SCRB-Stat-II'!Y227+'SCRB-Stat-II'!Y257+'SCRB-Stat-II'!Y287+'SCRB-Stat-II'!Y317+'SCRB-Stat-II'!Y347+'SCRB-Stat-II'!Y377+'SCRB-Stat-II'!Y407+'SCRB-Stat-II'!Y437+'SCRB-Stat-II'!Y467+'SCRB-Stat-II'!Y497+'SCRB-Stat-II'!Y527+'SCRB-Stat-II'!Y557+'SCRB-Stat-II'!Y587+'SCRB-Stat-II'!Y18+'SCRB-Stat-II'!Y48+'SCRB-Stat-II'!Y78+'SCRB-Stat-II'!Y108+'SCRB-Stat-II'!Y138+'SCRB-Stat-II'!Y168+'SCRB-Stat-II'!Y198+'SCRB-Stat-II'!Y228+'SCRB-Stat-II'!Y258+'SCRB-Stat-II'!Y288+'SCRB-Stat-II'!Y318+'SCRB-Stat-II'!Y348+'SCRB-Stat-II'!Y378+'SCRB-Stat-II'!Y408+'SCRB-Stat-II'!Y438+'SCRB-Stat-II'!Y468+'SCRB-Stat-II'!Y498+'SCRB-Stat-II'!Y528+'SCRB-Stat-II'!Y558+'SCRB-Stat-II'!Y588</f>
        <v>0</v>
      </c>
      <c r="AA19" s="33">
        <f>'SCRB-Stat-II'!Z17+'SCRB-Stat-II'!Z47+'SCRB-Stat-II'!Z77+'SCRB-Stat-II'!Z107+'SCRB-Stat-II'!Z137+'SCRB-Stat-II'!Z167+'SCRB-Stat-II'!Z197+'SCRB-Stat-II'!Z227+'SCRB-Stat-II'!Z257+'SCRB-Stat-II'!Z287+'SCRB-Stat-II'!Z317+'SCRB-Stat-II'!Z347+'SCRB-Stat-II'!Z377+'SCRB-Stat-II'!Z407+'SCRB-Stat-II'!Z437+'SCRB-Stat-II'!Z467+'SCRB-Stat-II'!Z497+'SCRB-Stat-II'!Z527+'SCRB-Stat-II'!Z557+'SCRB-Stat-II'!Z587+'SCRB-Stat-II'!Z18+'SCRB-Stat-II'!Z48+'SCRB-Stat-II'!Z78+'SCRB-Stat-II'!Z108+'SCRB-Stat-II'!Z138+'SCRB-Stat-II'!Z168+'SCRB-Stat-II'!Z198+'SCRB-Stat-II'!Z228+'SCRB-Stat-II'!Z258+'SCRB-Stat-II'!Z288+'SCRB-Stat-II'!Z318+'SCRB-Stat-II'!Z348+'SCRB-Stat-II'!Z378+'SCRB-Stat-II'!Z408+'SCRB-Stat-II'!Z438+'SCRB-Stat-II'!Z468+'SCRB-Stat-II'!Z498+'SCRB-Stat-II'!Z528+'SCRB-Stat-II'!Z558+'SCRB-Stat-II'!Z588</f>
        <v>0</v>
      </c>
      <c r="AB19" s="33">
        <f>'SCRB-Stat-II'!AA17+'SCRB-Stat-II'!AA47+'SCRB-Stat-II'!AA77+'SCRB-Stat-II'!AA107+'SCRB-Stat-II'!AA137+'SCRB-Stat-II'!AA167+'SCRB-Stat-II'!AA197+'SCRB-Stat-II'!AA227+'SCRB-Stat-II'!AA257+'SCRB-Stat-II'!AA287+'SCRB-Stat-II'!AA317+'SCRB-Stat-II'!AA347+'SCRB-Stat-II'!AA377+'SCRB-Stat-II'!AA407+'SCRB-Stat-II'!AA437+'SCRB-Stat-II'!AA467+'SCRB-Stat-II'!AA497+'SCRB-Stat-II'!AA527+'SCRB-Stat-II'!AA557+'SCRB-Stat-II'!AA587+'SCRB-Stat-II'!AA18+'SCRB-Stat-II'!AA48+'SCRB-Stat-II'!AA78+'SCRB-Stat-II'!AA108+'SCRB-Stat-II'!AA138+'SCRB-Stat-II'!AA168+'SCRB-Stat-II'!AA198+'SCRB-Stat-II'!AA228+'SCRB-Stat-II'!AA258+'SCRB-Stat-II'!AA288+'SCRB-Stat-II'!AA318+'SCRB-Stat-II'!AA348+'SCRB-Stat-II'!AA378+'SCRB-Stat-II'!AA408+'SCRB-Stat-II'!AA438+'SCRB-Stat-II'!AA468+'SCRB-Stat-II'!AA498+'SCRB-Stat-II'!AA528+'SCRB-Stat-II'!AA558+'SCRB-Stat-II'!AA588</f>
        <v>0</v>
      </c>
      <c r="AC19" s="33">
        <f>'SCRB-Stat-II'!AB17+'SCRB-Stat-II'!AB47+'SCRB-Stat-II'!AB77+'SCRB-Stat-II'!AB107+'SCRB-Stat-II'!AB137+'SCRB-Stat-II'!AB167+'SCRB-Stat-II'!AB197+'SCRB-Stat-II'!AB227+'SCRB-Stat-II'!AB257+'SCRB-Stat-II'!AB287+'SCRB-Stat-II'!AB317+'SCRB-Stat-II'!AB347+'SCRB-Stat-II'!AB377+'SCRB-Stat-II'!AB407+'SCRB-Stat-II'!AB437+'SCRB-Stat-II'!AB467+'SCRB-Stat-II'!AB497+'SCRB-Stat-II'!AB527+'SCRB-Stat-II'!AB557+'SCRB-Stat-II'!AB587+'SCRB-Stat-II'!AB18+'SCRB-Stat-II'!AB48+'SCRB-Stat-II'!AB78+'SCRB-Stat-II'!AB108+'SCRB-Stat-II'!AB138+'SCRB-Stat-II'!AB168+'SCRB-Stat-II'!AB198+'SCRB-Stat-II'!AB228+'SCRB-Stat-II'!AB258+'SCRB-Stat-II'!AB288+'SCRB-Stat-II'!AB318+'SCRB-Stat-II'!AB348+'SCRB-Stat-II'!AB378+'SCRB-Stat-II'!AB408+'SCRB-Stat-II'!AB438+'SCRB-Stat-II'!AB468+'SCRB-Stat-II'!AB498+'SCRB-Stat-II'!AB528+'SCRB-Stat-II'!AB558+'SCRB-Stat-II'!AB588</f>
        <v>0</v>
      </c>
      <c r="AD19" s="33">
        <f>'SCRB-Stat-II'!AC17+'SCRB-Stat-II'!AC47+'SCRB-Stat-II'!AC77+'SCRB-Stat-II'!AC107+'SCRB-Stat-II'!AC137+'SCRB-Stat-II'!AC167+'SCRB-Stat-II'!AC197+'SCRB-Stat-II'!AC227+'SCRB-Stat-II'!AC257+'SCRB-Stat-II'!AC287+'SCRB-Stat-II'!AC317+'SCRB-Stat-II'!AC347+'SCRB-Stat-II'!AC377+'SCRB-Stat-II'!AC407+'SCRB-Stat-II'!AC437+'SCRB-Stat-II'!AC467+'SCRB-Stat-II'!AC497+'SCRB-Stat-II'!AC527+'SCRB-Stat-II'!AC557+'SCRB-Stat-II'!AC587+'SCRB-Stat-II'!AC18+'SCRB-Stat-II'!AC48+'SCRB-Stat-II'!AC78+'SCRB-Stat-II'!AC108+'SCRB-Stat-II'!AC138+'SCRB-Stat-II'!AC168+'SCRB-Stat-II'!AC198+'SCRB-Stat-II'!AC228+'SCRB-Stat-II'!AC258+'SCRB-Stat-II'!AC288+'SCRB-Stat-II'!AC318+'SCRB-Stat-II'!AC348+'SCRB-Stat-II'!AC378+'SCRB-Stat-II'!AC408+'SCRB-Stat-II'!AC438+'SCRB-Stat-II'!AC468+'SCRB-Stat-II'!AC498+'SCRB-Stat-II'!AC528+'SCRB-Stat-II'!AC558+'SCRB-Stat-II'!AC588</f>
        <v>0</v>
      </c>
      <c r="AE19" s="33">
        <f>'SCRB-Stat-II'!AD17+'SCRB-Stat-II'!AD47+'SCRB-Stat-II'!AD77+'SCRB-Stat-II'!AD107+'SCRB-Stat-II'!AD137+'SCRB-Stat-II'!AD167+'SCRB-Stat-II'!AD197+'SCRB-Stat-II'!AD227+'SCRB-Stat-II'!AD257+'SCRB-Stat-II'!AD287+'SCRB-Stat-II'!AD317+'SCRB-Stat-II'!AD347+'SCRB-Stat-II'!AD377+'SCRB-Stat-II'!AD407+'SCRB-Stat-II'!AD437+'SCRB-Stat-II'!AD467+'SCRB-Stat-II'!AD497+'SCRB-Stat-II'!AD527+'SCRB-Stat-II'!AD557+'SCRB-Stat-II'!AD587+'SCRB-Stat-II'!AD18+'SCRB-Stat-II'!AD48+'SCRB-Stat-II'!AD78+'SCRB-Stat-II'!AD108+'SCRB-Stat-II'!AD138+'SCRB-Stat-II'!AD168+'SCRB-Stat-II'!AD198+'SCRB-Stat-II'!AD228+'SCRB-Stat-II'!AD258+'SCRB-Stat-II'!AD288+'SCRB-Stat-II'!AD318+'SCRB-Stat-II'!AD348+'SCRB-Stat-II'!AD378+'SCRB-Stat-II'!AD408+'SCRB-Stat-II'!AD438+'SCRB-Stat-II'!AD468+'SCRB-Stat-II'!AD498+'SCRB-Stat-II'!AD528+'SCRB-Stat-II'!AD558+'SCRB-Stat-II'!AD588</f>
        <v>0</v>
      </c>
      <c r="AF19" s="33">
        <f>'SCRB-Stat-II'!AE17+'SCRB-Stat-II'!AE47+'SCRB-Stat-II'!AE77+'SCRB-Stat-II'!AE107+'SCRB-Stat-II'!AE137+'SCRB-Stat-II'!AE167+'SCRB-Stat-II'!AE197+'SCRB-Stat-II'!AE227+'SCRB-Stat-II'!AE257+'SCRB-Stat-II'!AE287+'SCRB-Stat-II'!AE317+'SCRB-Stat-II'!AE347+'SCRB-Stat-II'!AE377+'SCRB-Stat-II'!AE407+'SCRB-Stat-II'!AE437+'SCRB-Stat-II'!AE467+'SCRB-Stat-II'!AE497+'SCRB-Stat-II'!AE527+'SCRB-Stat-II'!AE557+'SCRB-Stat-II'!AE587+'SCRB-Stat-II'!AE18+'SCRB-Stat-II'!AE48+'SCRB-Stat-II'!AE78+'SCRB-Stat-II'!AE108+'SCRB-Stat-II'!AE138+'SCRB-Stat-II'!AE168+'SCRB-Stat-II'!AE198+'SCRB-Stat-II'!AE228+'SCRB-Stat-II'!AE258+'SCRB-Stat-II'!AE288+'SCRB-Stat-II'!AE318+'SCRB-Stat-II'!AE348+'SCRB-Stat-II'!AE378+'SCRB-Stat-II'!AE408+'SCRB-Stat-II'!AE438+'SCRB-Stat-II'!AE468+'SCRB-Stat-II'!AE498+'SCRB-Stat-II'!AE528+'SCRB-Stat-II'!AE558+'SCRB-Stat-II'!AE588</f>
        <v>0</v>
      </c>
      <c r="AG19" s="33">
        <f>'SCRB-Stat-II'!AF17+'SCRB-Stat-II'!AF47+'SCRB-Stat-II'!AF77+'SCRB-Stat-II'!AF107+'SCRB-Stat-II'!AF137+'SCRB-Stat-II'!AF167+'SCRB-Stat-II'!AF197+'SCRB-Stat-II'!AF227+'SCRB-Stat-II'!AF257+'SCRB-Stat-II'!AF287+'SCRB-Stat-II'!AF317+'SCRB-Stat-II'!AF347+'SCRB-Stat-II'!AF377+'SCRB-Stat-II'!AF407+'SCRB-Stat-II'!AF437+'SCRB-Stat-II'!AF467+'SCRB-Stat-II'!AF497+'SCRB-Stat-II'!AF527+'SCRB-Stat-II'!AF557+'SCRB-Stat-II'!AF587+'SCRB-Stat-II'!AF18+'SCRB-Stat-II'!AF48+'SCRB-Stat-II'!AF78+'SCRB-Stat-II'!AF108+'SCRB-Stat-II'!AF138+'SCRB-Stat-II'!AF168+'SCRB-Stat-II'!AF198+'SCRB-Stat-II'!AF228+'SCRB-Stat-II'!AF258+'SCRB-Stat-II'!AF288+'SCRB-Stat-II'!AF318+'SCRB-Stat-II'!AF348+'SCRB-Stat-II'!AF378+'SCRB-Stat-II'!AF408+'SCRB-Stat-II'!AF438+'SCRB-Stat-II'!AF468+'SCRB-Stat-II'!AF498+'SCRB-Stat-II'!AF528+'SCRB-Stat-II'!AF558+'SCRB-Stat-II'!AF588</f>
        <v>0</v>
      </c>
      <c r="AH19" s="33">
        <f>'SCRB-Stat-II'!AG17+'SCRB-Stat-II'!AG47+'SCRB-Stat-II'!AG77+'SCRB-Stat-II'!AG107+'SCRB-Stat-II'!AG137+'SCRB-Stat-II'!AG167+'SCRB-Stat-II'!AG197+'SCRB-Stat-II'!AG227+'SCRB-Stat-II'!AG257+'SCRB-Stat-II'!AG287+'SCRB-Stat-II'!AG317+'SCRB-Stat-II'!AG347+'SCRB-Stat-II'!AG377+'SCRB-Stat-II'!AG407+'SCRB-Stat-II'!AG437+'SCRB-Stat-II'!AG467+'SCRB-Stat-II'!AG497+'SCRB-Stat-II'!AG527+'SCRB-Stat-II'!AG557+'SCRB-Stat-II'!AG587+'SCRB-Stat-II'!AG18+'SCRB-Stat-II'!AG48+'SCRB-Stat-II'!AG78+'SCRB-Stat-II'!AG108+'SCRB-Stat-II'!AG138+'SCRB-Stat-II'!AG168+'SCRB-Stat-II'!AG198+'SCRB-Stat-II'!AG228+'SCRB-Stat-II'!AG258+'SCRB-Stat-II'!AG288+'SCRB-Stat-II'!AG318+'SCRB-Stat-II'!AG348+'SCRB-Stat-II'!AG378+'SCRB-Stat-II'!AG408+'SCRB-Stat-II'!AG438+'SCRB-Stat-II'!AG468+'SCRB-Stat-II'!AG498+'SCRB-Stat-II'!AG528+'SCRB-Stat-II'!AG558+'SCRB-Stat-II'!AG588</f>
        <v>0</v>
      </c>
    </row>
    <row r="20" spans="1:34" s="74" customFormat="1" ht="21.75" customHeight="1">
      <c r="A20" s="629" t="s">
        <v>10</v>
      </c>
      <c r="B20" s="629"/>
      <c r="C20" s="332">
        <f t="shared" ref="C20:L20" si="3">C19+C18+C17+C16+C15+C13</f>
        <v>0</v>
      </c>
      <c r="D20" s="332">
        <f t="shared" si="3"/>
        <v>0</v>
      </c>
      <c r="E20" s="332">
        <f t="shared" si="3"/>
        <v>0</v>
      </c>
      <c r="F20" s="332">
        <f t="shared" si="3"/>
        <v>0</v>
      </c>
      <c r="G20" s="332">
        <f t="shared" si="3"/>
        <v>0</v>
      </c>
      <c r="H20" s="332">
        <f t="shared" si="3"/>
        <v>0</v>
      </c>
      <c r="I20" s="332">
        <f t="shared" si="3"/>
        <v>0</v>
      </c>
      <c r="J20" s="332">
        <f t="shared" si="3"/>
        <v>0</v>
      </c>
      <c r="K20" s="332">
        <f t="shared" si="3"/>
        <v>0</v>
      </c>
      <c r="L20" s="333">
        <f t="shared" si="3"/>
        <v>0</v>
      </c>
      <c r="M20" s="337"/>
      <c r="N20" s="333">
        <f t="shared" ref="N20:W20" si="4">N19+N18+N17+N16+N15+N13</f>
        <v>0</v>
      </c>
      <c r="O20" s="333">
        <f t="shared" si="4"/>
        <v>0</v>
      </c>
      <c r="P20" s="333">
        <f t="shared" si="4"/>
        <v>0</v>
      </c>
      <c r="Q20" s="333">
        <f t="shared" si="4"/>
        <v>0</v>
      </c>
      <c r="R20" s="333">
        <f t="shared" si="4"/>
        <v>0</v>
      </c>
      <c r="S20" s="333">
        <f t="shared" si="4"/>
        <v>0</v>
      </c>
      <c r="T20" s="333">
        <f t="shared" si="4"/>
        <v>0</v>
      </c>
      <c r="U20" s="333">
        <f t="shared" si="4"/>
        <v>0</v>
      </c>
      <c r="V20" s="333">
        <f t="shared" si="4"/>
        <v>0</v>
      </c>
      <c r="W20" s="333">
        <f t="shared" si="4"/>
        <v>0</v>
      </c>
      <c r="X20" s="337"/>
      <c r="Y20" s="332">
        <f t="shared" ref="Y20:AH20" si="5">Y19+Y18+Y17+Y16+Y15+Y13</f>
        <v>0</v>
      </c>
      <c r="Z20" s="332">
        <f t="shared" si="5"/>
        <v>0</v>
      </c>
      <c r="AA20" s="332">
        <f t="shared" si="5"/>
        <v>0</v>
      </c>
      <c r="AB20" s="332">
        <f t="shared" si="5"/>
        <v>0</v>
      </c>
      <c r="AC20" s="332">
        <f t="shared" si="5"/>
        <v>0</v>
      </c>
      <c r="AD20" s="332">
        <f t="shared" si="5"/>
        <v>0</v>
      </c>
      <c r="AE20" s="332">
        <f t="shared" si="5"/>
        <v>0</v>
      </c>
      <c r="AF20" s="332">
        <f t="shared" si="5"/>
        <v>0</v>
      </c>
      <c r="AG20" s="332">
        <f t="shared" si="5"/>
        <v>0</v>
      </c>
      <c r="AH20" s="332">
        <f t="shared" si="5"/>
        <v>0</v>
      </c>
    </row>
    <row r="21" spans="1:34" s="103" customFormat="1" ht="29.25" customHeight="1">
      <c r="A21" s="631" t="s">
        <v>106</v>
      </c>
      <c r="B21" s="631"/>
      <c r="C21" s="631"/>
      <c r="D21" s="631"/>
      <c r="E21" s="631"/>
      <c r="F21" s="631"/>
      <c r="G21" s="631"/>
      <c r="H21" s="631"/>
      <c r="I21" s="631"/>
      <c r="J21" s="631"/>
      <c r="K21" s="631"/>
      <c r="L21" s="631"/>
      <c r="M21" s="631"/>
      <c r="N21" s="631"/>
      <c r="O21" s="631"/>
      <c r="P21" s="631"/>
      <c r="Q21" s="631"/>
      <c r="R21" s="631"/>
      <c r="S21" s="631"/>
      <c r="T21" s="631"/>
      <c r="U21" s="631"/>
      <c r="V21" s="631"/>
      <c r="W21" s="631"/>
      <c r="X21" s="631"/>
      <c r="Y21" s="631"/>
      <c r="Z21" s="631"/>
      <c r="AA21" s="631"/>
      <c r="AB21" s="631"/>
      <c r="AC21" s="631"/>
      <c r="AD21" s="631"/>
      <c r="AE21" s="631"/>
      <c r="AF21" s="631"/>
      <c r="AG21" s="631"/>
      <c r="AH21" s="631"/>
    </row>
    <row r="22" spans="1:34" s="102" customFormat="1" ht="21.75" customHeight="1">
      <c r="A22" s="83">
        <v>12</v>
      </c>
      <c r="B22" s="84" t="s">
        <v>20</v>
      </c>
      <c r="C22" s="49">
        <f>'SCRB-Stat-II'!D19+'SCRB-Stat-II'!D49+'SCRB-Stat-II'!D79+'SCRB-Stat-II'!D109+'SCRB-Stat-II'!D139+'SCRB-Stat-II'!D169+'SCRB-Stat-II'!D199+'SCRB-Stat-II'!D229+'SCRB-Stat-II'!D259+'SCRB-Stat-II'!D289+'SCRB-Stat-II'!D319+'SCRB-Stat-II'!D349+'SCRB-Stat-II'!D379+'SCRB-Stat-II'!D409+'SCRB-Stat-II'!D439+'SCRB-Stat-II'!D469+'SCRB-Stat-II'!D499+'SCRB-Stat-II'!D529+'SCRB-Stat-II'!D559+'SCRB-Stat-II'!D589</f>
        <v>0</v>
      </c>
      <c r="D22" s="49">
        <f>'SCRB-Stat-II'!E19+'SCRB-Stat-II'!E49+'SCRB-Stat-II'!E79+'SCRB-Stat-II'!E109+'SCRB-Stat-II'!E139+'SCRB-Stat-II'!E169+'SCRB-Stat-II'!E199+'SCRB-Stat-II'!E229+'SCRB-Stat-II'!E259+'SCRB-Stat-II'!E289+'SCRB-Stat-II'!E319+'SCRB-Stat-II'!E349+'SCRB-Stat-II'!E379+'SCRB-Stat-II'!E409+'SCRB-Stat-II'!E439+'SCRB-Stat-II'!E469+'SCRB-Stat-II'!E499+'SCRB-Stat-II'!E529+'SCRB-Stat-II'!E559+'SCRB-Stat-II'!E589</f>
        <v>0</v>
      </c>
      <c r="E22" s="49">
        <f>'SCRB-Stat-II'!F19+'SCRB-Stat-II'!F49+'SCRB-Stat-II'!F79+'SCRB-Stat-II'!F109+'SCRB-Stat-II'!F139+'SCRB-Stat-II'!F169+'SCRB-Stat-II'!F199+'SCRB-Stat-II'!F229+'SCRB-Stat-II'!F259+'SCRB-Stat-II'!F289+'SCRB-Stat-II'!F319+'SCRB-Stat-II'!F349+'SCRB-Stat-II'!F379+'SCRB-Stat-II'!F409+'SCRB-Stat-II'!F439+'SCRB-Stat-II'!F469+'SCRB-Stat-II'!F499+'SCRB-Stat-II'!F529+'SCRB-Stat-II'!F559+'SCRB-Stat-II'!F589</f>
        <v>0</v>
      </c>
      <c r="F22" s="49">
        <f>'SCRB-Stat-II'!G19+'SCRB-Stat-II'!G49+'SCRB-Stat-II'!G79+'SCRB-Stat-II'!G109+'SCRB-Stat-II'!G139+'SCRB-Stat-II'!G169+'SCRB-Stat-II'!G199+'SCRB-Stat-II'!G229+'SCRB-Stat-II'!G259+'SCRB-Stat-II'!G289+'SCRB-Stat-II'!G319+'SCRB-Stat-II'!G349+'SCRB-Stat-II'!G379+'SCRB-Stat-II'!G409+'SCRB-Stat-II'!G439+'SCRB-Stat-II'!G469+'SCRB-Stat-II'!G499+'SCRB-Stat-II'!G529+'SCRB-Stat-II'!G559+'SCRB-Stat-II'!G589</f>
        <v>0</v>
      </c>
      <c r="G22" s="49">
        <f>'SCRB-Stat-II'!H19+'SCRB-Stat-II'!H49+'SCRB-Stat-II'!H79+'SCRB-Stat-II'!H109+'SCRB-Stat-II'!H139+'SCRB-Stat-II'!H169+'SCRB-Stat-II'!H199+'SCRB-Stat-II'!H229+'SCRB-Stat-II'!H259+'SCRB-Stat-II'!H289+'SCRB-Stat-II'!H319+'SCRB-Stat-II'!H349+'SCRB-Stat-II'!H379+'SCRB-Stat-II'!H409+'SCRB-Stat-II'!H439+'SCRB-Stat-II'!H469+'SCRB-Stat-II'!H499+'SCRB-Stat-II'!H529+'SCRB-Stat-II'!H559+'SCRB-Stat-II'!H589</f>
        <v>0</v>
      </c>
      <c r="H22" s="49">
        <f>'SCRB-Stat-II'!I19+'SCRB-Stat-II'!I49+'SCRB-Stat-II'!I79+'SCRB-Stat-II'!I109+'SCRB-Stat-II'!I139+'SCRB-Stat-II'!I169+'SCRB-Stat-II'!I199+'SCRB-Stat-II'!I229+'SCRB-Stat-II'!I259+'SCRB-Stat-II'!I289+'SCRB-Stat-II'!I319+'SCRB-Stat-II'!I349+'SCRB-Stat-II'!I379+'SCRB-Stat-II'!I409+'SCRB-Stat-II'!I439+'SCRB-Stat-II'!I469+'SCRB-Stat-II'!I499+'SCRB-Stat-II'!I529+'SCRB-Stat-II'!I559+'SCRB-Stat-II'!I589</f>
        <v>0</v>
      </c>
      <c r="I22" s="49">
        <f>'SCRB-Stat-II'!J19+'SCRB-Stat-II'!J49+'SCRB-Stat-II'!J79+'SCRB-Stat-II'!J109+'SCRB-Stat-II'!J139+'SCRB-Stat-II'!J169+'SCRB-Stat-II'!J199+'SCRB-Stat-II'!J229+'SCRB-Stat-II'!J259+'SCRB-Stat-II'!J289+'SCRB-Stat-II'!J319+'SCRB-Stat-II'!J349+'SCRB-Stat-II'!J379+'SCRB-Stat-II'!J409+'SCRB-Stat-II'!J439+'SCRB-Stat-II'!J469+'SCRB-Stat-II'!J499+'SCRB-Stat-II'!J529+'SCRB-Stat-II'!J559+'SCRB-Stat-II'!J589</f>
        <v>0</v>
      </c>
      <c r="J22" s="49">
        <f>'SCRB-Stat-II'!K19+'SCRB-Stat-II'!K49+'SCRB-Stat-II'!K79+'SCRB-Stat-II'!K109+'SCRB-Stat-II'!K139+'SCRB-Stat-II'!K169+'SCRB-Stat-II'!K199+'SCRB-Stat-II'!K229+'SCRB-Stat-II'!K259+'SCRB-Stat-II'!K289+'SCRB-Stat-II'!K319+'SCRB-Stat-II'!K349+'SCRB-Stat-II'!K379+'SCRB-Stat-II'!K409+'SCRB-Stat-II'!K439+'SCRB-Stat-II'!K469+'SCRB-Stat-II'!K499+'SCRB-Stat-II'!K529+'SCRB-Stat-II'!K559+'SCRB-Stat-II'!K589</f>
        <v>0</v>
      </c>
      <c r="K22" s="49">
        <f>'SCRB-Stat-II'!L19+'SCRB-Stat-II'!L49+'SCRB-Stat-II'!L79+'SCRB-Stat-II'!L109+'SCRB-Stat-II'!L139+'SCRB-Stat-II'!L169+'SCRB-Stat-II'!L199+'SCRB-Stat-II'!L229+'SCRB-Stat-II'!L259+'SCRB-Stat-II'!L289+'SCRB-Stat-II'!L319+'SCRB-Stat-II'!L349+'SCRB-Stat-II'!L379+'SCRB-Stat-II'!L409+'SCRB-Stat-II'!L439+'SCRB-Stat-II'!L469+'SCRB-Stat-II'!L499+'SCRB-Stat-II'!L529+'SCRB-Stat-II'!L559+'SCRB-Stat-II'!L589</f>
        <v>0</v>
      </c>
      <c r="L22" s="49">
        <f>'SCRB-Stat-II'!M19+'SCRB-Stat-II'!M49+'SCRB-Stat-II'!M79+'SCRB-Stat-II'!M109+'SCRB-Stat-II'!M139+'SCRB-Stat-II'!M169+'SCRB-Stat-II'!M199+'SCRB-Stat-II'!M229+'SCRB-Stat-II'!M259+'SCRB-Stat-II'!M289+'SCRB-Stat-II'!M319+'SCRB-Stat-II'!M349+'SCRB-Stat-II'!M379+'SCRB-Stat-II'!M409+'SCRB-Stat-II'!M439+'SCRB-Stat-II'!M469+'SCRB-Stat-II'!M499+'SCRB-Stat-II'!M529+'SCRB-Stat-II'!M559+'SCRB-Stat-II'!M589</f>
        <v>0</v>
      </c>
      <c r="M22" s="338"/>
      <c r="N22" s="49">
        <f>'SCRB-Stat-II'!N19+'SCRB-Stat-II'!N49+'SCRB-Stat-II'!N79+'SCRB-Stat-II'!N109+'SCRB-Stat-II'!N139+'SCRB-Stat-II'!N169+'SCRB-Stat-II'!N199+'SCRB-Stat-II'!N229+'SCRB-Stat-II'!N259+'SCRB-Stat-II'!N289+'SCRB-Stat-II'!N319+'SCRB-Stat-II'!N349+'SCRB-Stat-II'!N379+'SCRB-Stat-II'!N409+'SCRB-Stat-II'!N439+'SCRB-Stat-II'!N469+'SCRB-Stat-II'!N499+'SCRB-Stat-II'!N529+'SCRB-Stat-II'!N559+'SCRB-Stat-II'!N589</f>
        <v>0</v>
      </c>
      <c r="O22" s="49">
        <f>'SCRB-Stat-II'!O19+'SCRB-Stat-II'!O49+'SCRB-Stat-II'!O79+'SCRB-Stat-II'!O109+'SCRB-Stat-II'!O139+'SCRB-Stat-II'!O169+'SCRB-Stat-II'!O199+'SCRB-Stat-II'!O229+'SCRB-Stat-II'!O259+'SCRB-Stat-II'!O289+'SCRB-Stat-II'!O319+'SCRB-Stat-II'!O349+'SCRB-Stat-II'!O379+'SCRB-Stat-II'!O409+'SCRB-Stat-II'!O439+'SCRB-Stat-II'!O469+'SCRB-Stat-II'!O499+'SCRB-Stat-II'!O529+'SCRB-Stat-II'!O559+'SCRB-Stat-II'!O589</f>
        <v>0</v>
      </c>
      <c r="P22" s="49">
        <f>'SCRB-Stat-II'!P19+'SCRB-Stat-II'!P49+'SCRB-Stat-II'!P79+'SCRB-Stat-II'!P109+'SCRB-Stat-II'!P139+'SCRB-Stat-II'!P169+'SCRB-Stat-II'!P199+'SCRB-Stat-II'!P229+'SCRB-Stat-II'!P259+'SCRB-Stat-II'!P289+'SCRB-Stat-II'!P319+'SCRB-Stat-II'!P349+'SCRB-Stat-II'!P379+'SCRB-Stat-II'!P409+'SCRB-Stat-II'!P439+'SCRB-Stat-II'!P469+'SCRB-Stat-II'!P499+'SCRB-Stat-II'!P529+'SCRB-Stat-II'!P559+'SCRB-Stat-II'!P589</f>
        <v>0</v>
      </c>
      <c r="Q22" s="49">
        <f>'SCRB-Stat-II'!Q19+'SCRB-Stat-II'!Q49+'SCRB-Stat-II'!Q79+'SCRB-Stat-II'!Q109+'SCRB-Stat-II'!Q139+'SCRB-Stat-II'!Q169+'SCRB-Stat-II'!Q199+'SCRB-Stat-II'!Q229+'SCRB-Stat-II'!Q259+'SCRB-Stat-II'!Q289+'SCRB-Stat-II'!Q319+'SCRB-Stat-II'!Q349+'SCRB-Stat-II'!Q379+'SCRB-Stat-II'!Q409+'SCRB-Stat-II'!Q439+'SCRB-Stat-II'!Q469+'SCRB-Stat-II'!Q499+'SCRB-Stat-II'!Q529+'SCRB-Stat-II'!Q559+'SCRB-Stat-II'!Q589</f>
        <v>0</v>
      </c>
      <c r="R22" s="49">
        <f>'SCRB-Stat-II'!R19+'SCRB-Stat-II'!R49+'SCRB-Stat-II'!R79+'SCRB-Stat-II'!R109+'SCRB-Stat-II'!R139+'SCRB-Stat-II'!R169+'SCRB-Stat-II'!R199+'SCRB-Stat-II'!R229+'SCRB-Stat-II'!R259+'SCRB-Stat-II'!R289+'SCRB-Stat-II'!R319+'SCRB-Stat-II'!R349+'SCRB-Stat-II'!R379+'SCRB-Stat-II'!R409+'SCRB-Stat-II'!R439+'SCRB-Stat-II'!R469+'SCRB-Stat-II'!R499+'SCRB-Stat-II'!R529+'SCRB-Stat-II'!R559+'SCRB-Stat-II'!R589</f>
        <v>0</v>
      </c>
      <c r="S22" s="49">
        <f>'SCRB-Stat-II'!S19+'SCRB-Stat-II'!S49+'SCRB-Stat-II'!S79+'SCRB-Stat-II'!S109+'SCRB-Stat-II'!S139+'SCRB-Stat-II'!S169+'SCRB-Stat-II'!S199+'SCRB-Stat-II'!S229+'SCRB-Stat-II'!S259+'SCRB-Stat-II'!S289+'SCRB-Stat-II'!S319+'SCRB-Stat-II'!S349+'SCRB-Stat-II'!S379+'SCRB-Stat-II'!S409+'SCRB-Stat-II'!S439+'SCRB-Stat-II'!S469+'SCRB-Stat-II'!S499+'SCRB-Stat-II'!S529+'SCRB-Stat-II'!S559+'SCRB-Stat-II'!S589</f>
        <v>0</v>
      </c>
      <c r="T22" s="49">
        <f>'SCRB-Stat-II'!T19+'SCRB-Stat-II'!T49+'SCRB-Stat-II'!T79+'SCRB-Stat-II'!T109+'SCRB-Stat-II'!T139+'SCRB-Stat-II'!T169+'SCRB-Stat-II'!T199+'SCRB-Stat-II'!T229+'SCRB-Stat-II'!T259+'SCRB-Stat-II'!T289+'SCRB-Stat-II'!T319+'SCRB-Stat-II'!T349+'SCRB-Stat-II'!T379+'SCRB-Stat-II'!T409+'SCRB-Stat-II'!T439+'SCRB-Stat-II'!T469+'SCRB-Stat-II'!T499+'SCRB-Stat-II'!T529+'SCRB-Stat-II'!T559+'SCRB-Stat-II'!T589</f>
        <v>0</v>
      </c>
      <c r="U22" s="49">
        <f>'SCRB-Stat-II'!U19+'SCRB-Stat-II'!U49+'SCRB-Stat-II'!U79+'SCRB-Stat-II'!U109+'SCRB-Stat-II'!U139+'SCRB-Stat-II'!U169+'SCRB-Stat-II'!U199+'SCRB-Stat-II'!U229+'SCRB-Stat-II'!U259+'SCRB-Stat-II'!U289+'SCRB-Stat-II'!U319+'SCRB-Stat-II'!U349+'SCRB-Stat-II'!U379+'SCRB-Stat-II'!U409+'SCRB-Stat-II'!U439+'SCRB-Stat-II'!U469+'SCRB-Stat-II'!U499+'SCRB-Stat-II'!U529+'SCRB-Stat-II'!U559+'SCRB-Stat-II'!U589</f>
        <v>0</v>
      </c>
      <c r="V22" s="49">
        <f>'SCRB-Stat-II'!V19+'SCRB-Stat-II'!V49+'SCRB-Stat-II'!V79+'SCRB-Stat-II'!V109+'SCRB-Stat-II'!V139+'SCRB-Stat-II'!V169+'SCRB-Stat-II'!V199+'SCRB-Stat-II'!V229+'SCRB-Stat-II'!V259+'SCRB-Stat-II'!V289+'SCRB-Stat-II'!V319+'SCRB-Stat-II'!V349+'SCRB-Stat-II'!V379+'SCRB-Stat-II'!V409+'SCRB-Stat-II'!V439+'SCRB-Stat-II'!V469+'SCRB-Stat-II'!V499+'SCRB-Stat-II'!V529+'SCRB-Stat-II'!V559+'SCRB-Stat-II'!V589</f>
        <v>0</v>
      </c>
      <c r="W22" s="49">
        <f>'SCRB-Stat-II'!W19+'SCRB-Stat-II'!W49+'SCRB-Stat-II'!W79+'SCRB-Stat-II'!W109+'SCRB-Stat-II'!W139+'SCRB-Stat-II'!W169+'SCRB-Stat-II'!W199+'SCRB-Stat-II'!W229+'SCRB-Stat-II'!W259+'SCRB-Stat-II'!W289+'SCRB-Stat-II'!W319+'SCRB-Stat-II'!W349+'SCRB-Stat-II'!W379+'SCRB-Stat-II'!W409+'SCRB-Stat-II'!W439+'SCRB-Stat-II'!W469+'SCRB-Stat-II'!W499+'SCRB-Stat-II'!W529+'SCRB-Stat-II'!W559+'SCRB-Stat-II'!W589</f>
        <v>0</v>
      </c>
      <c r="X22" s="338"/>
      <c r="Y22" s="49">
        <f>'SCRB-Stat-II'!X19+'SCRB-Stat-II'!X49+'SCRB-Stat-II'!X79+'SCRB-Stat-II'!X109+'SCRB-Stat-II'!X139+'SCRB-Stat-II'!X169+'SCRB-Stat-II'!X199+'SCRB-Stat-II'!X229+'SCRB-Stat-II'!X259+'SCRB-Stat-II'!X289+'SCRB-Stat-II'!X319+'SCRB-Stat-II'!X349+'SCRB-Stat-II'!X379+'SCRB-Stat-II'!X409+'SCRB-Stat-II'!X439+'SCRB-Stat-II'!X469+'SCRB-Stat-II'!X499+'SCRB-Stat-II'!X529+'SCRB-Stat-II'!X559+'SCRB-Stat-II'!X589</f>
        <v>0</v>
      </c>
      <c r="Z22" s="49">
        <f>'SCRB-Stat-II'!Y19+'SCRB-Stat-II'!Y49+'SCRB-Stat-II'!Y79+'SCRB-Stat-II'!Y109+'SCRB-Stat-II'!Y139+'SCRB-Stat-II'!Y169+'SCRB-Stat-II'!Y199+'SCRB-Stat-II'!Y229+'SCRB-Stat-II'!Y259+'SCRB-Stat-II'!Y289+'SCRB-Stat-II'!Y319+'SCRB-Stat-II'!Y349+'SCRB-Stat-II'!Y379+'SCRB-Stat-II'!Y409+'SCRB-Stat-II'!Y439+'SCRB-Stat-II'!Y469+'SCRB-Stat-II'!Y499+'SCRB-Stat-II'!Y529+'SCRB-Stat-II'!Y559+'SCRB-Stat-II'!Y589</f>
        <v>0</v>
      </c>
      <c r="AA22" s="49">
        <f>'SCRB-Stat-II'!Z19+'SCRB-Stat-II'!Z49+'SCRB-Stat-II'!Z79+'SCRB-Stat-II'!Z109+'SCRB-Stat-II'!Z139+'SCRB-Stat-II'!Z169+'SCRB-Stat-II'!Z199+'SCRB-Stat-II'!Z229+'SCRB-Stat-II'!Z259+'SCRB-Stat-II'!Z289+'SCRB-Stat-II'!Z319+'SCRB-Stat-II'!Z349+'SCRB-Stat-II'!Z379+'SCRB-Stat-II'!Z409+'SCRB-Stat-II'!Z439+'SCRB-Stat-II'!Z469+'SCRB-Stat-II'!Z499+'SCRB-Stat-II'!Z529+'SCRB-Stat-II'!Z559+'SCRB-Stat-II'!Z589</f>
        <v>0</v>
      </c>
      <c r="AB22" s="49">
        <f>'SCRB-Stat-II'!AA19+'SCRB-Stat-II'!AA49+'SCRB-Stat-II'!AA79+'SCRB-Stat-II'!AA109+'SCRB-Stat-II'!AA139+'SCRB-Stat-II'!AA169+'SCRB-Stat-II'!AA199+'SCRB-Stat-II'!AA229+'SCRB-Stat-II'!AA259+'SCRB-Stat-II'!AA289+'SCRB-Stat-II'!AA319+'SCRB-Stat-II'!AA349+'SCRB-Stat-II'!AA379+'SCRB-Stat-II'!AA409+'SCRB-Stat-II'!AA439+'SCRB-Stat-II'!AA469+'SCRB-Stat-II'!AA499+'SCRB-Stat-II'!AA529+'SCRB-Stat-II'!AA559+'SCRB-Stat-II'!AA589</f>
        <v>0</v>
      </c>
      <c r="AC22" s="49">
        <f>'SCRB-Stat-II'!AB19+'SCRB-Stat-II'!AB49+'SCRB-Stat-II'!AB79+'SCRB-Stat-II'!AB109+'SCRB-Stat-II'!AB139+'SCRB-Stat-II'!AB169+'SCRB-Stat-II'!AB199+'SCRB-Stat-II'!AB229+'SCRB-Stat-II'!AB259+'SCRB-Stat-II'!AB289+'SCRB-Stat-II'!AB319+'SCRB-Stat-II'!AB349+'SCRB-Stat-II'!AB379+'SCRB-Stat-II'!AB409+'SCRB-Stat-II'!AB439+'SCRB-Stat-II'!AB469+'SCRB-Stat-II'!AB499+'SCRB-Stat-II'!AB529+'SCRB-Stat-II'!AB559+'SCRB-Stat-II'!AB589</f>
        <v>0</v>
      </c>
      <c r="AD22" s="49">
        <f>'SCRB-Stat-II'!AC19+'SCRB-Stat-II'!AC49+'SCRB-Stat-II'!AC79+'SCRB-Stat-II'!AC109+'SCRB-Stat-II'!AC139+'SCRB-Stat-II'!AC169+'SCRB-Stat-II'!AC199+'SCRB-Stat-II'!AC229+'SCRB-Stat-II'!AC259+'SCRB-Stat-II'!AC289+'SCRB-Stat-II'!AC319+'SCRB-Stat-II'!AC349+'SCRB-Stat-II'!AC379+'SCRB-Stat-II'!AC409+'SCRB-Stat-II'!AC439+'SCRB-Stat-II'!AC469+'SCRB-Stat-II'!AC499+'SCRB-Stat-II'!AC529+'SCRB-Stat-II'!AC559+'SCRB-Stat-II'!AC589</f>
        <v>0</v>
      </c>
      <c r="AE22" s="49">
        <f>'SCRB-Stat-II'!AD19+'SCRB-Stat-II'!AD49+'SCRB-Stat-II'!AD79+'SCRB-Stat-II'!AD109+'SCRB-Stat-II'!AD139+'SCRB-Stat-II'!AD169+'SCRB-Stat-II'!AD199+'SCRB-Stat-II'!AD229+'SCRB-Stat-II'!AD259+'SCRB-Stat-II'!AD289+'SCRB-Stat-II'!AD319+'SCRB-Stat-II'!AD349+'SCRB-Stat-II'!AD379+'SCRB-Stat-II'!AD409+'SCRB-Stat-II'!AD439+'SCRB-Stat-II'!AD469+'SCRB-Stat-II'!AD499+'SCRB-Stat-II'!AD529+'SCRB-Stat-II'!AD559+'SCRB-Stat-II'!AD589</f>
        <v>0</v>
      </c>
      <c r="AF22" s="49">
        <f>'SCRB-Stat-II'!AE19+'SCRB-Stat-II'!AE49+'SCRB-Stat-II'!AE79+'SCRB-Stat-II'!AE109+'SCRB-Stat-II'!AE139+'SCRB-Stat-II'!AE169+'SCRB-Stat-II'!AE199+'SCRB-Stat-II'!AE229+'SCRB-Stat-II'!AE259+'SCRB-Stat-II'!AE289+'SCRB-Stat-II'!AE319+'SCRB-Stat-II'!AE349+'SCRB-Stat-II'!AE379+'SCRB-Stat-II'!AE409+'SCRB-Stat-II'!AE439+'SCRB-Stat-II'!AE469+'SCRB-Stat-II'!AE499+'SCRB-Stat-II'!AE529+'SCRB-Stat-II'!AE559+'SCRB-Stat-II'!AE589</f>
        <v>0</v>
      </c>
      <c r="AG22" s="49">
        <f>'SCRB-Stat-II'!AF19+'SCRB-Stat-II'!AF49+'SCRB-Stat-II'!AF79+'SCRB-Stat-II'!AF109+'SCRB-Stat-II'!AF139+'SCRB-Stat-II'!AF169+'SCRB-Stat-II'!AF199+'SCRB-Stat-II'!AF229+'SCRB-Stat-II'!AF259+'SCRB-Stat-II'!AF289+'SCRB-Stat-II'!AF319+'SCRB-Stat-II'!AF349+'SCRB-Stat-II'!AF379+'SCRB-Stat-II'!AF409+'SCRB-Stat-II'!AF439+'SCRB-Stat-II'!AF469+'SCRB-Stat-II'!AF499+'SCRB-Stat-II'!AF529+'SCRB-Stat-II'!AF559+'SCRB-Stat-II'!AF589</f>
        <v>0</v>
      </c>
      <c r="AH22" s="49">
        <f>'SCRB-Stat-II'!AG19+'SCRB-Stat-II'!AG49+'SCRB-Stat-II'!AG79+'SCRB-Stat-II'!AG109+'SCRB-Stat-II'!AG139+'SCRB-Stat-II'!AG169+'SCRB-Stat-II'!AG199+'SCRB-Stat-II'!AG229+'SCRB-Stat-II'!AG259+'SCRB-Stat-II'!AG289+'SCRB-Stat-II'!AG319+'SCRB-Stat-II'!AG349+'SCRB-Stat-II'!AG379+'SCRB-Stat-II'!AG409+'SCRB-Stat-II'!AG439+'SCRB-Stat-II'!AG469+'SCRB-Stat-II'!AG499+'SCRB-Stat-II'!AG529+'SCRB-Stat-II'!AG559+'SCRB-Stat-II'!AG589</f>
        <v>0</v>
      </c>
    </row>
    <row r="23" spans="1:34" s="95" customFormat="1" ht="21.75" customHeight="1">
      <c r="A23" s="83">
        <v>13</v>
      </c>
      <c r="B23" s="84" t="s">
        <v>21</v>
      </c>
      <c r="C23" s="49">
        <f>'SCRB-Stat-II'!D20+'SCRB-Stat-II'!D50+'SCRB-Stat-II'!D80+'SCRB-Stat-II'!D110+'SCRB-Stat-II'!D140+'SCRB-Stat-II'!D170+'SCRB-Stat-II'!D200+'SCRB-Stat-II'!D230+'SCRB-Stat-II'!D260+'SCRB-Stat-II'!D290+'SCRB-Stat-II'!D320+'SCRB-Stat-II'!D350+'SCRB-Stat-II'!D380+'SCRB-Stat-II'!D410+'SCRB-Stat-II'!D440+'SCRB-Stat-II'!D470+'SCRB-Stat-II'!D500+'SCRB-Stat-II'!D530+'SCRB-Stat-II'!D560+'SCRB-Stat-II'!D590</f>
        <v>0</v>
      </c>
      <c r="D23" s="49">
        <f>'SCRB-Stat-II'!E20+'SCRB-Stat-II'!E50+'SCRB-Stat-II'!E80+'SCRB-Stat-II'!E110+'SCRB-Stat-II'!E140+'SCRB-Stat-II'!E170+'SCRB-Stat-II'!E200+'SCRB-Stat-II'!E230+'SCRB-Stat-II'!E260+'SCRB-Stat-II'!E290+'SCRB-Stat-II'!E320+'SCRB-Stat-II'!E350+'SCRB-Stat-II'!E380+'SCRB-Stat-II'!E410+'SCRB-Stat-II'!E440+'SCRB-Stat-II'!E470+'SCRB-Stat-II'!E500+'SCRB-Stat-II'!E530+'SCRB-Stat-II'!E560+'SCRB-Stat-II'!E590</f>
        <v>0</v>
      </c>
      <c r="E23" s="49">
        <f>'SCRB-Stat-II'!F20+'SCRB-Stat-II'!F50+'SCRB-Stat-II'!F80+'SCRB-Stat-II'!F110+'SCRB-Stat-II'!F140+'SCRB-Stat-II'!F170+'SCRB-Stat-II'!F200+'SCRB-Stat-II'!F230+'SCRB-Stat-II'!F260+'SCRB-Stat-II'!F290+'SCRB-Stat-II'!F320+'SCRB-Stat-II'!F350+'SCRB-Stat-II'!F380+'SCRB-Stat-II'!F410+'SCRB-Stat-II'!F440+'SCRB-Stat-II'!F470+'SCRB-Stat-II'!F500+'SCRB-Stat-II'!F530+'SCRB-Stat-II'!F560+'SCRB-Stat-II'!F590</f>
        <v>0</v>
      </c>
      <c r="F23" s="49">
        <f>'SCRB-Stat-II'!G20+'SCRB-Stat-II'!G50+'SCRB-Stat-II'!G80+'SCRB-Stat-II'!G110+'SCRB-Stat-II'!G140+'SCRB-Stat-II'!G170+'SCRB-Stat-II'!G200+'SCRB-Stat-II'!G230+'SCRB-Stat-II'!G260+'SCRB-Stat-II'!G290+'SCRB-Stat-II'!G320+'SCRB-Stat-II'!G350+'SCRB-Stat-II'!G380+'SCRB-Stat-II'!G410+'SCRB-Stat-II'!G440+'SCRB-Stat-II'!G470+'SCRB-Stat-II'!G500+'SCRB-Stat-II'!G530+'SCRB-Stat-II'!G560+'SCRB-Stat-II'!G590</f>
        <v>0</v>
      </c>
      <c r="G23" s="49">
        <f>'SCRB-Stat-II'!H20+'SCRB-Stat-II'!H50+'SCRB-Stat-II'!H80+'SCRB-Stat-II'!H110+'SCRB-Stat-II'!H140+'SCRB-Stat-II'!H170+'SCRB-Stat-II'!H200+'SCRB-Stat-II'!H230+'SCRB-Stat-II'!H260+'SCRB-Stat-II'!H290+'SCRB-Stat-II'!H320+'SCRB-Stat-II'!H350+'SCRB-Stat-II'!H380+'SCRB-Stat-II'!H410+'SCRB-Stat-II'!H440+'SCRB-Stat-II'!H470+'SCRB-Stat-II'!H500+'SCRB-Stat-II'!H530+'SCRB-Stat-II'!H560+'SCRB-Stat-II'!H590</f>
        <v>0</v>
      </c>
      <c r="H23" s="49">
        <f>'SCRB-Stat-II'!I20+'SCRB-Stat-II'!I50+'SCRB-Stat-II'!I80+'SCRB-Stat-II'!I110+'SCRB-Stat-II'!I140+'SCRB-Stat-II'!I170+'SCRB-Stat-II'!I200+'SCRB-Stat-II'!I230+'SCRB-Stat-II'!I260+'SCRB-Stat-II'!I290+'SCRB-Stat-II'!I320+'SCRB-Stat-II'!I350+'SCRB-Stat-II'!I380+'SCRB-Stat-II'!I410+'SCRB-Stat-II'!I440+'SCRB-Stat-II'!I470+'SCRB-Stat-II'!I500+'SCRB-Stat-II'!I530+'SCRB-Stat-II'!I560+'SCRB-Stat-II'!I590</f>
        <v>0</v>
      </c>
      <c r="I23" s="49">
        <f>'SCRB-Stat-II'!J20+'SCRB-Stat-II'!J50+'SCRB-Stat-II'!J80+'SCRB-Stat-II'!J110+'SCRB-Stat-II'!J140+'SCRB-Stat-II'!J170+'SCRB-Stat-II'!J200+'SCRB-Stat-II'!J230+'SCRB-Stat-II'!J260+'SCRB-Stat-II'!J290+'SCRB-Stat-II'!J320+'SCRB-Stat-II'!J350+'SCRB-Stat-II'!J380+'SCRB-Stat-II'!J410+'SCRB-Stat-II'!J440+'SCRB-Stat-II'!J470+'SCRB-Stat-II'!J500+'SCRB-Stat-II'!J530+'SCRB-Stat-II'!J560+'SCRB-Stat-II'!J590</f>
        <v>0</v>
      </c>
      <c r="J23" s="49">
        <f>'SCRB-Stat-II'!K20+'SCRB-Stat-II'!K50+'SCRB-Stat-II'!K80+'SCRB-Stat-II'!K110+'SCRB-Stat-II'!K140+'SCRB-Stat-II'!K170+'SCRB-Stat-II'!K200+'SCRB-Stat-II'!K230+'SCRB-Stat-II'!K260+'SCRB-Stat-II'!K290+'SCRB-Stat-II'!K320+'SCRB-Stat-II'!K350+'SCRB-Stat-II'!K380+'SCRB-Stat-II'!K410+'SCRB-Stat-II'!K440+'SCRB-Stat-II'!K470+'SCRB-Stat-II'!K500+'SCRB-Stat-II'!K530+'SCRB-Stat-II'!K560+'SCRB-Stat-II'!K590</f>
        <v>0</v>
      </c>
      <c r="K23" s="49">
        <f>'SCRB-Stat-II'!L20+'SCRB-Stat-II'!L50+'SCRB-Stat-II'!L80+'SCRB-Stat-II'!L110+'SCRB-Stat-II'!L140+'SCRB-Stat-II'!L170+'SCRB-Stat-II'!L200+'SCRB-Stat-II'!L230+'SCRB-Stat-II'!L260+'SCRB-Stat-II'!L290+'SCRB-Stat-II'!L320+'SCRB-Stat-II'!L350+'SCRB-Stat-II'!L380+'SCRB-Stat-II'!L410+'SCRB-Stat-II'!L440+'SCRB-Stat-II'!L470+'SCRB-Stat-II'!L500+'SCRB-Stat-II'!L530+'SCRB-Stat-II'!L560+'SCRB-Stat-II'!L590</f>
        <v>0</v>
      </c>
      <c r="L23" s="49">
        <f>'SCRB-Stat-II'!M20+'SCRB-Stat-II'!M50+'SCRB-Stat-II'!M80+'SCRB-Stat-II'!M110+'SCRB-Stat-II'!M140+'SCRB-Stat-II'!M170+'SCRB-Stat-II'!M200+'SCRB-Stat-II'!M230+'SCRB-Stat-II'!M260+'SCRB-Stat-II'!M290+'SCRB-Stat-II'!M320+'SCRB-Stat-II'!M350+'SCRB-Stat-II'!M380+'SCRB-Stat-II'!M410+'SCRB-Stat-II'!M440+'SCRB-Stat-II'!M470+'SCRB-Stat-II'!M500+'SCRB-Stat-II'!M530+'SCRB-Stat-II'!M560+'SCRB-Stat-II'!M590</f>
        <v>0</v>
      </c>
      <c r="M23" s="339"/>
      <c r="N23" s="49">
        <f>'SCRB-Stat-II'!N20+'SCRB-Stat-II'!N50+'SCRB-Stat-II'!N80+'SCRB-Stat-II'!N110+'SCRB-Stat-II'!N140+'SCRB-Stat-II'!N170+'SCRB-Stat-II'!N200+'SCRB-Stat-II'!N230+'SCRB-Stat-II'!N260+'SCRB-Stat-II'!N290+'SCRB-Stat-II'!N320+'SCRB-Stat-II'!N350+'SCRB-Stat-II'!N380+'SCRB-Stat-II'!N410+'SCRB-Stat-II'!N440+'SCRB-Stat-II'!N470+'SCRB-Stat-II'!N500+'SCRB-Stat-II'!N530+'SCRB-Stat-II'!N560+'SCRB-Stat-II'!N590</f>
        <v>0</v>
      </c>
      <c r="O23" s="49">
        <f>'SCRB-Stat-II'!O20+'SCRB-Stat-II'!O50+'SCRB-Stat-II'!O80+'SCRB-Stat-II'!O110+'SCRB-Stat-II'!O140+'SCRB-Stat-II'!O170+'SCRB-Stat-II'!O200+'SCRB-Stat-II'!O230+'SCRB-Stat-II'!O260+'SCRB-Stat-II'!O290+'SCRB-Stat-II'!O320+'SCRB-Stat-II'!O350+'SCRB-Stat-II'!O380+'SCRB-Stat-II'!O410+'SCRB-Stat-II'!O440+'SCRB-Stat-II'!O470+'SCRB-Stat-II'!O500+'SCRB-Stat-II'!O530+'SCRB-Stat-II'!O560+'SCRB-Stat-II'!O590</f>
        <v>0</v>
      </c>
      <c r="P23" s="49">
        <f>'SCRB-Stat-II'!P20+'SCRB-Stat-II'!P50+'SCRB-Stat-II'!P80+'SCRB-Stat-II'!P110+'SCRB-Stat-II'!P140+'SCRB-Stat-II'!P170+'SCRB-Stat-II'!P200+'SCRB-Stat-II'!P230+'SCRB-Stat-II'!P260+'SCRB-Stat-II'!P290+'SCRB-Stat-II'!P320+'SCRB-Stat-II'!P350+'SCRB-Stat-II'!P380+'SCRB-Stat-II'!P410+'SCRB-Stat-II'!P440+'SCRB-Stat-II'!P470+'SCRB-Stat-II'!P500+'SCRB-Stat-II'!P530+'SCRB-Stat-II'!P560+'SCRB-Stat-II'!P590</f>
        <v>0</v>
      </c>
      <c r="Q23" s="49">
        <f>'SCRB-Stat-II'!Q20+'SCRB-Stat-II'!Q50+'SCRB-Stat-II'!Q80+'SCRB-Stat-II'!Q110+'SCRB-Stat-II'!Q140+'SCRB-Stat-II'!Q170+'SCRB-Stat-II'!Q200+'SCRB-Stat-II'!Q230+'SCRB-Stat-II'!Q260+'SCRB-Stat-II'!Q290+'SCRB-Stat-II'!Q320+'SCRB-Stat-II'!Q350+'SCRB-Stat-II'!Q380+'SCRB-Stat-II'!Q410+'SCRB-Stat-II'!Q440+'SCRB-Stat-II'!Q470+'SCRB-Stat-II'!Q500+'SCRB-Stat-II'!Q530+'SCRB-Stat-II'!Q560+'SCRB-Stat-II'!Q590</f>
        <v>0</v>
      </c>
      <c r="R23" s="49">
        <f>'SCRB-Stat-II'!R20+'SCRB-Stat-II'!R50+'SCRB-Stat-II'!R80+'SCRB-Stat-II'!R110+'SCRB-Stat-II'!R140+'SCRB-Stat-II'!R170+'SCRB-Stat-II'!R200+'SCRB-Stat-II'!R230+'SCRB-Stat-II'!R260+'SCRB-Stat-II'!R290+'SCRB-Stat-II'!R320+'SCRB-Stat-II'!R350+'SCRB-Stat-II'!R380+'SCRB-Stat-II'!R410+'SCRB-Stat-II'!R440+'SCRB-Stat-II'!R470+'SCRB-Stat-II'!R500+'SCRB-Stat-II'!R530+'SCRB-Stat-II'!R560+'SCRB-Stat-II'!R590</f>
        <v>0</v>
      </c>
      <c r="S23" s="49">
        <f>'SCRB-Stat-II'!S20+'SCRB-Stat-II'!S50+'SCRB-Stat-II'!S80+'SCRB-Stat-II'!S110+'SCRB-Stat-II'!S140+'SCRB-Stat-II'!S170+'SCRB-Stat-II'!S200+'SCRB-Stat-II'!S230+'SCRB-Stat-II'!S260+'SCRB-Stat-II'!S290+'SCRB-Stat-II'!S320+'SCRB-Stat-II'!S350+'SCRB-Stat-II'!S380+'SCRB-Stat-II'!S410+'SCRB-Stat-II'!S440+'SCRB-Stat-II'!S470+'SCRB-Stat-II'!S500+'SCRB-Stat-II'!S530+'SCRB-Stat-II'!S560+'SCRB-Stat-II'!S590</f>
        <v>0</v>
      </c>
      <c r="T23" s="49">
        <f>'SCRB-Stat-II'!T20+'SCRB-Stat-II'!T50+'SCRB-Stat-II'!T80+'SCRB-Stat-II'!T110+'SCRB-Stat-II'!T140+'SCRB-Stat-II'!T170+'SCRB-Stat-II'!T200+'SCRB-Stat-II'!T230+'SCRB-Stat-II'!T260+'SCRB-Stat-II'!T290+'SCRB-Stat-II'!T320+'SCRB-Stat-II'!T350+'SCRB-Stat-II'!T380+'SCRB-Stat-II'!T410+'SCRB-Stat-II'!T440+'SCRB-Stat-II'!T470+'SCRB-Stat-II'!T500+'SCRB-Stat-II'!T530+'SCRB-Stat-II'!T560+'SCRB-Stat-II'!T590</f>
        <v>0</v>
      </c>
      <c r="U23" s="49">
        <f>'SCRB-Stat-II'!U20+'SCRB-Stat-II'!U50+'SCRB-Stat-II'!U80+'SCRB-Stat-II'!U110+'SCRB-Stat-II'!U140+'SCRB-Stat-II'!U170+'SCRB-Stat-II'!U200+'SCRB-Stat-II'!U230+'SCRB-Stat-II'!U260+'SCRB-Stat-II'!U290+'SCRB-Stat-II'!U320+'SCRB-Stat-II'!U350+'SCRB-Stat-II'!U380+'SCRB-Stat-II'!U410+'SCRB-Stat-II'!U440+'SCRB-Stat-II'!U470+'SCRB-Stat-II'!U500+'SCRB-Stat-II'!U530+'SCRB-Stat-II'!U560+'SCRB-Stat-II'!U590</f>
        <v>0</v>
      </c>
      <c r="V23" s="49">
        <f>'SCRB-Stat-II'!V20+'SCRB-Stat-II'!V50+'SCRB-Stat-II'!V80+'SCRB-Stat-II'!V110+'SCRB-Stat-II'!V140+'SCRB-Stat-II'!V170+'SCRB-Stat-II'!V200+'SCRB-Stat-II'!V230+'SCRB-Stat-II'!V260+'SCRB-Stat-II'!V290+'SCRB-Stat-II'!V320+'SCRB-Stat-II'!V350+'SCRB-Stat-II'!V380+'SCRB-Stat-II'!V410+'SCRB-Stat-II'!V440+'SCRB-Stat-II'!V470+'SCRB-Stat-II'!V500+'SCRB-Stat-II'!V530+'SCRB-Stat-II'!V560+'SCRB-Stat-II'!V590</f>
        <v>0</v>
      </c>
      <c r="W23" s="49">
        <f>'SCRB-Stat-II'!W20+'SCRB-Stat-II'!W50+'SCRB-Stat-II'!W80+'SCRB-Stat-II'!W110+'SCRB-Stat-II'!W140+'SCRB-Stat-II'!W170+'SCRB-Stat-II'!W200+'SCRB-Stat-II'!W230+'SCRB-Stat-II'!W260+'SCRB-Stat-II'!W290+'SCRB-Stat-II'!W320+'SCRB-Stat-II'!W350+'SCRB-Stat-II'!W380+'SCRB-Stat-II'!W410+'SCRB-Stat-II'!W440+'SCRB-Stat-II'!W470+'SCRB-Stat-II'!W500+'SCRB-Stat-II'!W530+'SCRB-Stat-II'!W560+'SCRB-Stat-II'!W590</f>
        <v>0</v>
      </c>
      <c r="X23" s="339"/>
      <c r="Y23" s="49">
        <f>'SCRB-Stat-II'!X20+'SCRB-Stat-II'!X50+'SCRB-Stat-II'!X80+'SCRB-Stat-II'!X110+'SCRB-Stat-II'!X140+'SCRB-Stat-II'!X170+'SCRB-Stat-II'!X200+'SCRB-Stat-II'!X230+'SCRB-Stat-II'!X260+'SCRB-Stat-II'!X290+'SCRB-Stat-II'!X320+'SCRB-Stat-II'!X350+'SCRB-Stat-II'!X380+'SCRB-Stat-II'!X410+'SCRB-Stat-II'!X440+'SCRB-Stat-II'!X470+'SCRB-Stat-II'!X500+'SCRB-Stat-II'!X530+'SCRB-Stat-II'!X560+'SCRB-Stat-II'!X590</f>
        <v>0</v>
      </c>
      <c r="Z23" s="49">
        <f>'SCRB-Stat-II'!Y20+'SCRB-Stat-II'!Y50+'SCRB-Stat-II'!Y80+'SCRB-Stat-II'!Y110+'SCRB-Stat-II'!Y140+'SCRB-Stat-II'!Y170+'SCRB-Stat-II'!Y200+'SCRB-Stat-II'!Y230+'SCRB-Stat-II'!Y260+'SCRB-Stat-II'!Y290+'SCRB-Stat-II'!Y320+'SCRB-Stat-II'!Y350+'SCRB-Stat-II'!Y380+'SCRB-Stat-II'!Y410+'SCRB-Stat-II'!Y440+'SCRB-Stat-II'!Y470+'SCRB-Stat-II'!Y500+'SCRB-Stat-II'!Y530+'SCRB-Stat-II'!Y560+'SCRB-Stat-II'!Y590</f>
        <v>0</v>
      </c>
      <c r="AA23" s="49">
        <f>'SCRB-Stat-II'!Z20+'SCRB-Stat-II'!Z50+'SCRB-Stat-II'!Z80+'SCRB-Stat-II'!Z110+'SCRB-Stat-II'!Z140+'SCRB-Stat-II'!Z170+'SCRB-Stat-II'!Z200+'SCRB-Stat-II'!Z230+'SCRB-Stat-II'!Z260+'SCRB-Stat-II'!Z290+'SCRB-Stat-II'!Z320+'SCRB-Stat-II'!Z350+'SCRB-Stat-II'!Z380+'SCRB-Stat-II'!Z410+'SCRB-Stat-II'!Z440+'SCRB-Stat-II'!Z470+'SCRB-Stat-II'!Z500+'SCRB-Stat-II'!Z530+'SCRB-Stat-II'!Z560+'SCRB-Stat-II'!Z590</f>
        <v>0</v>
      </c>
      <c r="AB23" s="49">
        <f>'SCRB-Stat-II'!AA20+'SCRB-Stat-II'!AA50+'SCRB-Stat-II'!AA80+'SCRB-Stat-II'!AA110+'SCRB-Stat-II'!AA140+'SCRB-Stat-II'!AA170+'SCRB-Stat-II'!AA200+'SCRB-Stat-II'!AA230+'SCRB-Stat-II'!AA260+'SCRB-Stat-II'!AA290+'SCRB-Stat-II'!AA320+'SCRB-Stat-II'!AA350+'SCRB-Stat-II'!AA380+'SCRB-Stat-II'!AA410+'SCRB-Stat-II'!AA440+'SCRB-Stat-II'!AA470+'SCRB-Stat-II'!AA500+'SCRB-Stat-II'!AA530+'SCRB-Stat-II'!AA560+'SCRB-Stat-II'!AA590</f>
        <v>0</v>
      </c>
      <c r="AC23" s="49">
        <f>'SCRB-Stat-II'!AB20+'SCRB-Stat-II'!AB50+'SCRB-Stat-II'!AB80+'SCRB-Stat-II'!AB110+'SCRB-Stat-II'!AB140+'SCRB-Stat-II'!AB170+'SCRB-Stat-II'!AB200+'SCRB-Stat-II'!AB230+'SCRB-Stat-II'!AB260+'SCRB-Stat-II'!AB290+'SCRB-Stat-II'!AB320+'SCRB-Stat-II'!AB350+'SCRB-Stat-II'!AB380+'SCRB-Stat-II'!AB410+'SCRB-Stat-II'!AB440+'SCRB-Stat-II'!AB470+'SCRB-Stat-II'!AB500+'SCRB-Stat-II'!AB530+'SCRB-Stat-II'!AB560+'SCRB-Stat-II'!AB590</f>
        <v>0</v>
      </c>
      <c r="AD23" s="49">
        <f>'SCRB-Stat-II'!AC20+'SCRB-Stat-II'!AC50+'SCRB-Stat-II'!AC80+'SCRB-Stat-II'!AC110+'SCRB-Stat-II'!AC140+'SCRB-Stat-II'!AC170+'SCRB-Stat-II'!AC200+'SCRB-Stat-II'!AC230+'SCRB-Stat-II'!AC260+'SCRB-Stat-II'!AC290+'SCRB-Stat-II'!AC320+'SCRB-Stat-II'!AC350+'SCRB-Stat-II'!AC380+'SCRB-Stat-II'!AC410+'SCRB-Stat-II'!AC440+'SCRB-Stat-II'!AC470+'SCRB-Stat-II'!AC500+'SCRB-Stat-II'!AC530+'SCRB-Stat-II'!AC560+'SCRB-Stat-II'!AC590</f>
        <v>0</v>
      </c>
      <c r="AE23" s="49">
        <f>'SCRB-Stat-II'!AD20+'SCRB-Stat-II'!AD50+'SCRB-Stat-II'!AD80+'SCRB-Stat-II'!AD110+'SCRB-Stat-II'!AD140+'SCRB-Stat-II'!AD170+'SCRB-Stat-II'!AD200+'SCRB-Stat-II'!AD230+'SCRB-Stat-II'!AD260+'SCRB-Stat-II'!AD290+'SCRB-Stat-II'!AD320+'SCRB-Stat-II'!AD350+'SCRB-Stat-II'!AD380+'SCRB-Stat-II'!AD410+'SCRB-Stat-II'!AD440+'SCRB-Stat-II'!AD470+'SCRB-Stat-II'!AD500+'SCRB-Stat-II'!AD530+'SCRB-Stat-II'!AD560+'SCRB-Stat-II'!AD590</f>
        <v>0</v>
      </c>
      <c r="AF23" s="49">
        <f>'SCRB-Stat-II'!AE20+'SCRB-Stat-II'!AE50+'SCRB-Stat-II'!AE80+'SCRB-Stat-II'!AE110+'SCRB-Stat-II'!AE140+'SCRB-Stat-II'!AE170+'SCRB-Stat-II'!AE200+'SCRB-Stat-II'!AE230+'SCRB-Stat-II'!AE260+'SCRB-Stat-II'!AE290+'SCRB-Stat-II'!AE320+'SCRB-Stat-II'!AE350+'SCRB-Stat-II'!AE380+'SCRB-Stat-II'!AE410+'SCRB-Stat-II'!AE440+'SCRB-Stat-II'!AE470+'SCRB-Stat-II'!AE500+'SCRB-Stat-II'!AE530+'SCRB-Stat-II'!AE560+'SCRB-Stat-II'!AE590</f>
        <v>0</v>
      </c>
      <c r="AG23" s="49">
        <f>'SCRB-Stat-II'!AF20+'SCRB-Stat-II'!AF50+'SCRB-Stat-II'!AF80+'SCRB-Stat-II'!AF110+'SCRB-Stat-II'!AF140+'SCRB-Stat-II'!AF170+'SCRB-Stat-II'!AF200+'SCRB-Stat-II'!AF230+'SCRB-Stat-II'!AF260+'SCRB-Stat-II'!AF290+'SCRB-Stat-II'!AF320+'SCRB-Stat-II'!AF350+'SCRB-Stat-II'!AF380+'SCRB-Stat-II'!AF410+'SCRB-Stat-II'!AF440+'SCRB-Stat-II'!AF470+'SCRB-Stat-II'!AF500+'SCRB-Stat-II'!AF530+'SCRB-Stat-II'!AF560+'SCRB-Stat-II'!AF590</f>
        <v>0</v>
      </c>
      <c r="AH23" s="49">
        <f>'SCRB-Stat-II'!AG20+'SCRB-Stat-II'!AG50+'SCRB-Stat-II'!AG80+'SCRB-Stat-II'!AG110+'SCRB-Stat-II'!AG140+'SCRB-Stat-II'!AG170+'SCRB-Stat-II'!AG200+'SCRB-Stat-II'!AG230+'SCRB-Stat-II'!AG260+'SCRB-Stat-II'!AG290+'SCRB-Stat-II'!AG320+'SCRB-Stat-II'!AG350+'SCRB-Stat-II'!AG380+'SCRB-Stat-II'!AG410+'SCRB-Stat-II'!AG440+'SCRB-Stat-II'!AG470+'SCRB-Stat-II'!AG500+'SCRB-Stat-II'!AG530+'SCRB-Stat-II'!AG560+'SCRB-Stat-II'!AG590</f>
        <v>0</v>
      </c>
    </row>
    <row r="24" spans="1:34" s="95" customFormat="1" ht="21.75" customHeight="1">
      <c r="A24" s="83">
        <v>14</v>
      </c>
      <c r="B24" s="84" t="s">
        <v>22</v>
      </c>
      <c r="C24" s="49">
        <f>'SCRB-Stat-II'!D21+'SCRB-Stat-II'!D51+'SCRB-Stat-II'!D81+'SCRB-Stat-II'!D111+'SCRB-Stat-II'!D141+'SCRB-Stat-II'!D171+'SCRB-Stat-II'!D201+'SCRB-Stat-II'!D231+'SCRB-Stat-II'!D261+'SCRB-Stat-II'!D291+'SCRB-Stat-II'!D321+'SCRB-Stat-II'!D351+'SCRB-Stat-II'!D381+'SCRB-Stat-II'!D411+'SCRB-Stat-II'!D441+'SCRB-Stat-II'!D471+'SCRB-Stat-II'!D501+'SCRB-Stat-II'!D531+'SCRB-Stat-II'!D561+'SCRB-Stat-II'!D591</f>
        <v>0</v>
      </c>
      <c r="D24" s="49">
        <f>'SCRB-Stat-II'!E21+'SCRB-Stat-II'!E51+'SCRB-Stat-II'!E81+'SCRB-Stat-II'!E111+'SCRB-Stat-II'!E141+'SCRB-Stat-II'!E171+'SCRB-Stat-II'!E201+'SCRB-Stat-II'!E231+'SCRB-Stat-II'!E261+'SCRB-Stat-II'!E291+'SCRB-Stat-II'!E321+'SCRB-Stat-II'!E351+'SCRB-Stat-II'!E381+'SCRB-Stat-II'!E411+'SCRB-Stat-II'!E441+'SCRB-Stat-II'!E471+'SCRB-Stat-II'!E501+'SCRB-Stat-II'!E531+'SCRB-Stat-II'!E561+'SCRB-Stat-II'!E591</f>
        <v>0</v>
      </c>
      <c r="E24" s="49">
        <f>'SCRB-Stat-II'!F21+'SCRB-Stat-II'!F51+'SCRB-Stat-II'!F81+'SCRB-Stat-II'!F111+'SCRB-Stat-II'!F141+'SCRB-Stat-II'!F171+'SCRB-Stat-II'!F201+'SCRB-Stat-II'!F231+'SCRB-Stat-II'!F261+'SCRB-Stat-II'!F291+'SCRB-Stat-II'!F321+'SCRB-Stat-II'!F351+'SCRB-Stat-II'!F381+'SCRB-Stat-II'!F411+'SCRB-Stat-II'!F441+'SCRB-Stat-II'!F471+'SCRB-Stat-II'!F501+'SCRB-Stat-II'!F531+'SCRB-Stat-II'!F561+'SCRB-Stat-II'!F591</f>
        <v>0</v>
      </c>
      <c r="F24" s="49">
        <f>'SCRB-Stat-II'!G21+'SCRB-Stat-II'!G51+'SCRB-Stat-II'!G81+'SCRB-Stat-II'!G111+'SCRB-Stat-II'!G141+'SCRB-Stat-II'!G171+'SCRB-Stat-II'!G201+'SCRB-Stat-II'!G231+'SCRB-Stat-II'!G261+'SCRB-Stat-II'!G291+'SCRB-Stat-II'!G321+'SCRB-Stat-II'!G351+'SCRB-Stat-II'!G381+'SCRB-Stat-II'!G411+'SCRB-Stat-II'!G441+'SCRB-Stat-II'!G471+'SCRB-Stat-II'!G501+'SCRB-Stat-II'!G531+'SCRB-Stat-II'!G561+'SCRB-Stat-II'!G591</f>
        <v>0</v>
      </c>
      <c r="G24" s="49">
        <f>'SCRB-Stat-II'!H21+'SCRB-Stat-II'!H51+'SCRB-Stat-II'!H81+'SCRB-Stat-II'!H111+'SCRB-Stat-II'!H141+'SCRB-Stat-II'!H171+'SCRB-Stat-II'!H201+'SCRB-Stat-II'!H231+'SCRB-Stat-II'!H261+'SCRB-Stat-II'!H291+'SCRB-Stat-II'!H321+'SCRB-Stat-II'!H351+'SCRB-Stat-II'!H381+'SCRB-Stat-II'!H411+'SCRB-Stat-II'!H441+'SCRB-Stat-II'!H471+'SCRB-Stat-II'!H501+'SCRB-Stat-II'!H531+'SCRB-Stat-II'!H561+'SCRB-Stat-II'!H591</f>
        <v>0</v>
      </c>
      <c r="H24" s="49">
        <f>'SCRB-Stat-II'!I21+'SCRB-Stat-II'!I51+'SCRB-Stat-II'!I81+'SCRB-Stat-II'!I111+'SCRB-Stat-II'!I141+'SCRB-Stat-II'!I171+'SCRB-Stat-II'!I201+'SCRB-Stat-II'!I231+'SCRB-Stat-II'!I261+'SCRB-Stat-II'!I291+'SCRB-Stat-II'!I321+'SCRB-Stat-II'!I351+'SCRB-Stat-II'!I381+'SCRB-Stat-II'!I411+'SCRB-Stat-II'!I441+'SCRB-Stat-II'!I471+'SCRB-Stat-II'!I501+'SCRB-Stat-II'!I531+'SCRB-Stat-II'!I561+'SCRB-Stat-II'!I591</f>
        <v>0</v>
      </c>
      <c r="I24" s="49">
        <f>'SCRB-Stat-II'!J21+'SCRB-Stat-II'!J51+'SCRB-Stat-II'!J81+'SCRB-Stat-II'!J111+'SCRB-Stat-II'!J141+'SCRB-Stat-II'!J171+'SCRB-Stat-II'!J201+'SCRB-Stat-II'!J231+'SCRB-Stat-II'!J261+'SCRB-Stat-II'!J291+'SCRB-Stat-II'!J321+'SCRB-Stat-II'!J351+'SCRB-Stat-II'!J381+'SCRB-Stat-II'!J411+'SCRB-Stat-II'!J441+'SCRB-Stat-II'!J471+'SCRB-Stat-II'!J501+'SCRB-Stat-II'!J531+'SCRB-Stat-II'!J561+'SCRB-Stat-II'!J591</f>
        <v>0</v>
      </c>
      <c r="J24" s="49">
        <f>'SCRB-Stat-II'!K21+'SCRB-Stat-II'!K51+'SCRB-Stat-II'!K81+'SCRB-Stat-II'!K111+'SCRB-Stat-II'!K141+'SCRB-Stat-II'!K171+'SCRB-Stat-II'!K201+'SCRB-Stat-II'!K231+'SCRB-Stat-II'!K261+'SCRB-Stat-II'!K291+'SCRB-Stat-II'!K321+'SCRB-Stat-II'!K351+'SCRB-Stat-II'!K381+'SCRB-Stat-II'!K411+'SCRB-Stat-II'!K441+'SCRB-Stat-II'!K471+'SCRB-Stat-II'!K501+'SCRB-Stat-II'!K531+'SCRB-Stat-II'!K561+'SCRB-Stat-II'!K591</f>
        <v>0</v>
      </c>
      <c r="K24" s="49">
        <f>'SCRB-Stat-II'!L21+'SCRB-Stat-II'!L51+'SCRB-Stat-II'!L81+'SCRB-Stat-II'!L111+'SCRB-Stat-II'!L141+'SCRB-Stat-II'!L171+'SCRB-Stat-II'!L201+'SCRB-Stat-II'!L231+'SCRB-Stat-II'!L261+'SCRB-Stat-II'!L291+'SCRB-Stat-II'!L321+'SCRB-Stat-II'!L351+'SCRB-Stat-II'!L381+'SCRB-Stat-II'!L411+'SCRB-Stat-II'!L441+'SCRB-Stat-II'!L471+'SCRB-Stat-II'!L501+'SCRB-Stat-II'!L531+'SCRB-Stat-II'!L561+'SCRB-Stat-II'!L591</f>
        <v>0</v>
      </c>
      <c r="L24" s="49">
        <f>'SCRB-Stat-II'!M21+'SCRB-Stat-II'!M51+'SCRB-Stat-II'!M81+'SCRB-Stat-II'!M111+'SCRB-Stat-II'!M141+'SCRB-Stat-II'!M171+'SCRB-Stat-II'!M201+'SCRB-Stat-II'!M231+'SCRB-Stat-II'!M261+'SCRB-Stat-II'!M291+'SCRB-Stat-II'!M321+'SCRB-Stat-II'!M351+'SCRB-Stat-II'!M381+'SCRB-Stat-II'!M411+'SCRB-Stat-II'!M441+'SCRB-Stat-II'!M471+'SCRB-Stat-II'!M501+'SCRB-Stat-II'!M531+'SCRB-Stat-II'!M561+'SCRB-Stat-II'!M591</f>
        <v>0</v>
      </c>
      <c r="M24" s="339"/>
      <c r="N24" s="49">
        <f>'SCRB-Stat-II'!N21+'SCRB-Stat-II'!N51+'SCRB-Stat-II'!N81+'SCRB-Stat-II'!N111+'SCRB-Stat-II'!N141+'SCRB-Stat-II'!N171+'SCRB-Stat-II'!N201+'SCRB-Stat-II'!N231+'SCRB-Stat-II'!N261+'SCRB-Stat-II'!N291+'SCRB-Stat-II'!N321+'SCRB-Stat-II'!N351+'SCRB-Stat-II'!N381+'SCRB-Stat-II'!N411+'SCRB-Stat-II'!N441+'SCRB-Stat-II'!N471+'SCRB-Stat-II'!N501+'SCRB-Stat-II'!N531+'SCRB-Stat-II'!N561+'SCRB-Stat-II'!N591</f>
        <v>0</v>
      </c>
      <c r="O24" s="49">
        <f>'SCRB-Stat-II'!O21+'SCRB-Stat-II'!O51+'SCRB-Stat-II'!O81+'SCRB-Stat-II'!O111+'SCRB-Stat-II'!O141+'SCRB-Stat-II'!O171+'SCRB-Stat-II'!O201+'SCRB-Stat-II'!O231+'SCRB-Stat-II'!O261+'SCRB-Stat-II'!O291+'SCRB-Stat-II'!O321+'SCRB-Stat-II'!O351+'SCRB-Stat-II'!O381+'SCRB-Stat-II'!O411+'SCRB-Stat-II'!O441+'SCRB-Stat-II'!O471+'SCRB-Stat-II'!O501+'SCRB-Stat-II'!O531+'SCRB-Stat-II'!O561+'SCRB-Stat-II'!O591</f>
        <v>0</v>
      </c>
      <c r="P24" s="49">
        <f>'SCRB-Stat-II'!P21+'SCRB-Stat-II'!P51+'SCRB-Stat-II'!P81+'SCRB-Stat-II'!P111+'SCRB-Stat-II'!P141+'SCRB-Stat-II'!P171+'SCRB-Stat-II'!P201+'SCRB-Stat-II'!P231+'SCRB-Stat-II'!P261+'SCRB-Stat-II'!P291+'SCRB-Stat-II'!P321+'SCRB-Stat-II'!P351+'SCRB-Stat-II'!P381+'SCRB-Stat-II'!P411+'SCRB-Stat-II'!P441+'SCRB-Stat-II'!P471+'SCRB-Stat-II'!P501+'SCRB-Stat-II'!P531+'SCRB-Stat-II'!P561+'SCRB-Stat-II'!P591</f>
        <v>0</v>
      </c>
      <c r="Q24" s="49">
        <f>'SCRB-Stat-II'!Q21+'SCRB-Stat-II'!Q51+'SCRB-Stat-II'!Q81+'SCRB-Stat-II'!Q111+'SCRB-Stat-II'!Q141+'SCRB-Stat-II'!Q171+'SCRB-Stat-II'!Q201+'SCRB-Stat-II'!Q231+'SCRB-Stat-II'!Q261+'SCRB-Stat-II'!Q291+'SCRB-Stat-II'!Q321+'SCRB-Stat-II'!Q351+'SCRB-Stat-II'!Q381+'SCRB-Stat-II'!Q411+'SCRB-Stat-II'!Q441+'SCRB-Stat-II'!Q471+'SCRB-Stat-II'!Q501+'SCRB-Stat-II'!Q531+'SCRB-Stat-II'!Q561+'SCRB-Stat-II'!Q591</f>
        <v>0</v>
      </c>
      <c r="R24" s="49">
        <f>'SCRB-Stat-II'!R21+'SCRB-Stat-II'!R51+'SCRB-Stat-II'!R81+'SCRB-Stat-II'!R111+'SCRB-Stat-II'!R141+'SCRB-Stat-II'!R171+'SCRB-Stat-II'!R201+'SCRB-Stat-II'!R231+'SCRB-Stat-II'!R261+'SCRB-Stat-II'!R291+'SCRB-Stat-II'!R321+'SCRB-Stat-II'!R351+'SCRB-Stat-II'!R381+'SCRB-Stat-II'!R411+'SCRB-Stat-II'!R441+'SCRB-Stat-II'!R471+'SCRB-Stat-II'!R501+'SCRB-Stat-II'!R531+'SCRB-Stat-II'!R561+'SCRB-Stat-II'!R591</f>
        <v>0</v>
      </c>
      <c r="S24" s="49">
        <f>'SCRB-Stat-II'!S21+'SCRB-Stat-II'!S51+'SCRB-Stat-II'!S81+'SCRB-Stat-II'!S111+'SCRB-Stat-II'!S141+'SCRB-Stat-II'!S171+'SCRB-Stat-II'!S201+'SCRB-Stat-II'!S231+'SCRB-Stat-II'!S261+'SCRB-Stat-II'!S291+'SCRB-Stat-II'!S321+'SCRB-Stat-II'!S351+'SCRB-Stat-II'!S381+'SCRB-Stat-II'!S411+'SCRB-Stat-II'!S441+'SCRB-Stat-II'!S471+'SCRB-Stat-II'!S501+'SCRB-Stat-II'!S531+'SCRB-Stat-II'!S561+'SCRB-Stat-II'!S591</f>
        <v>0</v>
      </c>
      <c r="T24" s="49">
        <f>'SCRB-Stat-II'!T21+'SCRB-Stat-II'!T51+'SCRB-Stat-II'!T81+'SCRB-Stat-II'!T111+'SCRB-Stat-II'!T141+'SCRB-Stat-II'!T171+'SCRB-Stat-II'!T201+'SCRB-Stat-II'!T231+'SCRB-Stat-II'!T261+'SCRB-Stat-II'!T291+'SCRB-Stat-II'!T321+'SCRB-Stat-II'!T351+'SCRB-Stat-II'!T381+'SCRB-Stat-II'!T411+'SCRB-Stat-II'!T441+'SCRB-Stat-II'!T471+'SCRB-Stat-II'!T501+'SCRB-Stat-II'!T531+'SCRB-Stat-II'!T561+'SCRB-Stat-II'!T591</f>
        <v>0</v>
      </c>
      <c r="U24" s="49">
        <f>'SCRB-Stat-II'!U21+'SCRB-Stat-II'!U51+'SCRB-Stat-II'!U81+'SCRB-Stat-II'!U111+'SCRB-Stat-II'!U141+'SCRB-Stat-II'!U171+'SCRB-Stat-II'!U201+'SCRB-Stat-II'!U231+'SCRB-Stat-II'!U261+'SCRB-Stat-II'!U291+'SCRB-Stat-II'!U321+'SCRB-Stat-II'!U351+'SCRB-Stat-II'!U381+'SCRB-Stat-II'!U411+'SCRB-Stat-II'!U441+'SCRB-Stat-II'!U471+'SCRB-Stat-II'!U501+'SCRB-Stat-II'!U531+'SCRB-Stat-II'!U561+'SCRB-Stat-II'!U591</f>
        <v>0</v>
      </c>
      <c r="V24" s="49">
        <f>'SCRB-Stat-II'!V21+'SCRB-Stat-II'!V51+'SCRB-Stat-II'!V81+'SCRB-Stat-II'!V111+'SCRB-Stat-II'!V141+'SCRB-Stat-II'!V171+'SCRB-Stat-II'!V201+'SCRB-Stat-II'!V231+'SCRB-Stat-II'!V261+'SCRB-Stat-II'!V291+'SCRB-Stat-II'!V321+'SCRB-Stat-II'!V351+'SCRB-Stat-II'!V381+'SCRB-Stat-II'!V411+'SCRB-Stat-II'!V441+'SCRB-Stat-II'!V471+'SCRB-Stat-II'!V501+'SCRB-Stat-II'!V531+'SCRB-Stat-II'!V561+'SCRB-Stat-II'!V591</f>
        <v>0</v>
      </c>
      <c r="W24" s="49">
        <f>'SCRB-Stat-II'!W21+'SCRB-Stat-II'!W51+'SCRB-Stat-II'!W81+'SCRB-Stat-II'!W111+'SCRB-Stat-II'!W141+'SCRB-Stat-II'!W171+'SCRB-Stat-II'!W201+'SCRB-Stat-II'!W231+'SCRB-Stat-II'!W261+'SCRB-Stat-II'!W291+'SCRB-Stat-II'!W321+'SCRB-Stat-II'!W351+'SCRB-Stat-II'!W381+'SCRB-Stat-II'!W411+'SCRB-Stat-II'!W441+'SCRB-Stat-II'!W471+'SCRB-Stat-II'!W501+'SCRB-Stat-II'!W531+'SCRB-Stat-II'!W561+'SCRB-Stat-II'!W591</f>
        <v>0</v>
      </c>
      <c r="X24" s="339"/>
      <c r="Y24" s="49">
        <f>'SCRB-Stat-II'!X21+'SCRB-Stat-II'!X51+'SCRB-Stat-II'!X81+'SCRB-Stat-II'!X111+'SCRB-Stat-II'!X141+'SCRB-Stat-II'!X171+'SCRB-Stat-II'!X201+'SCRB-Stat-II'!X231+'SCRB-Stat-II'!X261+'SCRB-Stat-II'!X291+'SCRB-Stat-II'!X321+'SCRB-Stat-II'!X351+'SCRB-Stat-II'!X381+'SCRB-Stat-II'!X411+'SCRB-Stat-II'!X441+'SCRB-Stat-II'!X471+'SCRB-Stat-II'!X501+'SCRB-Stat-II'!X531+'SCRB-Stat-II'!X561+'SCRB-Stat-II'!X591</f>
        <v>0</v>
      </c>
      <c r="Z24" s="49">
        <f>'SCRB-Stat-II'!Y21+'SCRB-Stat-II'!Y51+'SCRB-Stat-II'!Y81+'SCRB-Stat-II'!Y111+'SCRB-Stat-II'!Y141+'SCRB-Stat-II'!Y171+'SCRB-Stat-II'!Y201+'SCRB-Stat-II'!Y231+'SCRB-Stat-II'!Y261+'SCRB-Stat-II'!Y291+'SCRB-Stat-II'!Y321+'SCRB-Stat-II'!Y351+'SCRB-Stat-II'!Y381+'SCRB-Stat-II'!Y411+'SCRB-Stat-II'!Y441+'SCRB-Stat-II'!Y471+'SCRB-Stat-II'!Y501+'SCRB-Stat-II'!Y531+'SCRB-Stat-II'!Y561+'SCRB-Stat-II'!Y591</f>
        <v>0</v>
      </c>
      <c r="AA24" s="49">
        <f>'SCRB-Stat-II'!Z21+'SCRB-Stat-II'!Z51+'SCRB-Stat-II'!Z81+'SCRB-Stat-II'!Z111+'SCRB-Stat-II'!Z141+'SCRB-Stat-II'!Z171+'SCRB-Stat-II'!Z201+'SCRB-Stat-II'!Z231+'SCRB-Stat-II'!Z261+'SCRB-Stat-II'!Z291+'SCRB-Stat-II'!Z321+'SCRB-Stat-II'!Z351+'SCRB-Stat-II'!Z381+'SCRB-Stat-II'!Z411+'SCRB-Stat-II'!Z441+'SCRB-Stat-II'!Z471+'SCRB-Stat-II'!Z501+'SCRB-Stat-II'!Z531+'SCRB-Stat-II'!Z561+'SCRB-Stat-II'!Z591</f>
        <v>0</v>
      </c>
      <c r="AB24" s="49">
        <f>'SCRB-Stat-II'!AA21+'SCRB-Stat-II'!AA51+'SCRB-Stat-II'!AA81+'SCRB-Stat-II'!AA111+'SCRB-Stat-II'!AA141+'SCRB-Stat-II'!AA171+'SCRB-Stat-II'!AA201+'SCRB-Stat-II'!AA231+'SCRB-Stat-II'!AA261+'SCRB-Stat-II'!AA291+'SCRB-Stat-II'!AA321+'SCRB-Stat-II'!AA351+'SCRB-Stat-II'!AA381+'SCRB-Stat-II'!AA411+'SCRB-Stat-II'!AA441+'SCRB-Stat-II'!AA471+'SCRB-Stat-II'!AA501+'SCRB-Stat-II'!AA531+'SCRB-Stat-II'!AA561+'SCRB-Stat-II'!AA591</f>
        <v>0</v>
      </c>
      <c r="AC24" s="49">
        <f>'SCRB-Stat-II'!AB21+'SCRB-Stat-II'!AB51+'SCRB-Stat-II'!AB81+'SCRB-Stat-II'!AB111+'SCRB-Stat-II'!AB141+'SCRB-Stat-II'!AB171+'SCRB-Stat-II'!AB201+'SCRB-Stat-II'!AB231+'SCRB-Stat-II'!AB261+'SCRB-Stat-II'!AB291+'SCRB-Stat-II'!AB321+'SCRB-Stat-II'!AB351+'SCRB-Stat-II'!AB381+'SCRB-Stat-II'!AB411+'SCRB-Stat-II'!AB441+'SCRB-Stat-II'!AB471+'SCRB-Stat-II'!AB501+'SCRB-Stat-II'!AB531+'SCRB-Stat-II'!AB561+'SCRB-Stat-II'!AB591</f>
        <v>0</v>
      </c>
      <c r="AD24" s="49">
        <f>'SCRB-Stat-II'!AC21+'SCRB-Stat-II'!AC51+'SCRB-Stat-II'!AC81+'SCRB-Stat-II'!AC111+'SCRB-Stat-II'!AC141+'SCRB-Stat-II'!AC171+'SCRB-Stat-II'!AC201+'SCRB-Stat-II'!AC231+'SCRB-Stat-II'!AC261+'SCRB-Stat-II'!AC291+'SCRB-Stat-II'!AC321+'SCRB-Stat-II'!AC351+'SCRB-Stat-II'!AC381+'SCRB-Stat-II'!AC411+'SCRB-Stat-II'!AC441+'SCRB-Stat-II'!AC471+'SCRB-Stat-II'!AC501+'SCRB-Stat-II'!AC531+'SCRB-Stat-II'!AC561+'SCRB-Stat-II'!AC591</f>
        <v>0</v>
      </c>
      <c r="AE24" s="49">
        <f>'SCRB-Stat-II'!AD21+'SCRB-Stat-II'!AD51+'SCRB-Stat-II'!AD81+'SCRB-Stat-II'!AD111+'SCRB-Stat-II'!AD141+'SCRB-Stat-II'!AD171+'SCRB-Stat-II'!AD201+'SCRB-Stat-II'!AD231+'SCRB-Stat-II'!AD261+'SCRB-Stat-II'!AD291+'SCRB-Stat-II'!AD321+'SCRB-Stat-II'!AD351+'SCRB-Stat-II'!AD381+'SCRB-Stat-II'!AD411+'SCRB-Stat-II'!AD441+'SCRB-Stat-II'!AD471+'SCRB-Stat-II'!AD501+'SCRB-Stat-II'!AD531+'SCRB-Stat-II'!AD561+'SCRB-Stat-II'!AD591</f>
        <v>0</v>
      </c>
      <c r="AF24" s="49">
        <f>'SCRB-Stat-II'!AE21+'SCRB-Stat-II'!AE51+'SCRB-Stat-II'!AE81+'SCRB-Stat-II'!AE111+'SCRB-Stat-II'!AE141+'SCRB-Stat-II'!AE171+'SCRB-Stat-II'!AE201+'SCRB-Stat-II'!AE231+'SCRB-Stat-II'!AE261+'SCRB-Stat-II'!AE291+'SCRB-Stat-II'!AE321+'SCRB-Stat-II'!AE351+'SCRB-Stat-II'!AE381+'SCRB-Stat-II'!AE411+'SCRB-Stat-II'!AE441+'SCRB-Stat-II'!AE471+'SCRB-Stat-II'!AE501+'SCRB-Stat-II'!AE531+'SCRB-Stat-II'!AE561+'SCRB-Stat-II'!AE591</f>
        <v>0</v>
      </c>
      <c r="AG24" s="49">
        <f>'SCRB-Stat-II'!AF21+'SCRB-Stat-II'!AF51+'SCRB-Stat-II'!AF81+'SCRB-Stat-II'!AF111+'SCRB-Stat-II'!AF141+'SCRB-Stat-II'!AF171+'SCRB-Stat-II'!AF201+'SCRB-Stat-II'!AF231+'SCRB-Stat-II'!AF261+'SCRB-Stat-II'!AF291+'SCRB-Stat-II'!AF321+'SCRB-Stat-II'!AF351+'SCRB-Stat-II'!AF381+'SCRB-Stat-II'!AF411+'SCRB-Stat-II'!AF441+'SCRB-Stat-II'!AF471+'SCRB-Stat-II'!AF501+'SCRB-Stat-II'!AF531+'SCRB-Stat-II'!AF561+'SCRB-Stat-II'!AF591</f>
        <v>0</v>
      </c>
      <c r="AH24" s="49">
        <f>'SCRB-Stat-II'!AG21+'SCRB-Stat-II'!AG51+'SCRB-Stat-II'!AG81+'SCRB-Stat-II'!AG111+'SCRB-Stat-II'!AG141+'SCRB-Stat-II'!AG171+'SCRB-Stat-II'!AG201+'SCRB-Stat-II'!AG231+'SCRB-Stat-II'!AG261+'SCRB-Stat-II'!AG291+'SCRB-Stat-II'!AG321+'SCRB-Stat-II'!AG351+'SCRB-Stat-II'!AG381+'SCRB-Stat-II'!AG411+'SCRB-Stat-II'!AG441+'SCRB-Stat-II'!AG471+'SCRB-Stat-II'!AG501+'SCRB-Stat-II'!AG531+'SCRB-Stat-II'!AG561+'SCRB-Stat-II'!AG591</f>
        <v>0</v>
      </c>
    </row>
    <row r="25" spans="1:34" s="95" customFormat="1" ht="21.75" customHeight="1">
      <c r="A25" s="83">
        <v>15</v>
      </c>
      <c r="B25" s="84" t="s">
        <v>23</v>
      </c>
      <c r="C25" s="49">
        <f>'SCRB-Stat-II'!D22+'SCRB-Stat-II'!D52+'SCRB-Stat-II'!D82+'SCRB-Stat-II'!D112+'SCRB-Stat-II'!D142+'SCRB-Stat-II'!D172+'SCRB-Stat-II'!D202+'SCRB-Stat-II'!D232+'SCRB-Stat-II'!D262+'SCRB-Stat-II'!D292+'SCRB-Stat-II'!D322+'SCRB-Stat-II'!D352+'SCRB-Stat-II'!D382+'SCRB-Stat-II'!D412+'SCRB-Stat-II'!D442+'SCRB-Stat-II'!D472+'SCRB-Stat-II'!D502+'SCRB-Stat-II'!D532+'SCRB-Stat-II'!D562+'SCRB-Stat-II'!D592</f>
        <v>0</v>
      </c>
      <c r="D25" s="49">
        <f>'SCRB-Stat-II'!E22+'SCRB-Stat-II'!E52+'SCRB-Stat-II'!E82+'SCRB-Stat-II'!E112+'SCRB-Stat-II'!E142+'SCRB-Stat-II'!E172+'SCRB-Stat-II'!E202+'SCRB-Stat-II'!E232+'SCRB-Stat-II'!E262+'SCRB-Stat-II'!E292+'SCRB-Stat-II'!E322+'SCRB-Stat-II'!E352+'SCRB-Stat-II'!E382+'SCRB-Stat-II'!E412+'SCRB-Stat-II'!E442+'SCRB-Stat-II'!E472+'SCRB-Stat-II'!E502+'SCRB-Stat-II'!E532+'SCRB-Stat-II'!E562+'SCRB-Stat-II'!E592</f>
        <v>0</v>
      </c>
      <c r="E25" s="49">
        <f>'SCRB-Stat-II'!F22+'SCRB-Stat-II'!F52+'SCRB-Stat-II'!F82+'SCRB-Stat-II'!F112+'SCRB-Stat-II'!F142+'SCRB-Stat-II'!F172+'SCRB-Stat-II'!F202+'SCRB-Stat-II'!F232+'SCRB-Stat-II'!F262+'SCRB-Stat-II'!F292+'SCRB-Stat-II'!F322+'SCRB-Stat-II'!F352+'SCRB-Stat-II'!F382+'SCRB-Stat-II'!F412+'SCRB-Stat-II'!F442+'SCRB-Stat-II'!F472+'SCRB-Stat-II'!F502+'SCRB-Stat-II'!F532+'SCRB-Stat-II'!F562+'SCRB-Stat-II'!F592</f>
        <v>0</v>
      </c>
      <c r="F25" s="49">
        <f>'SCRB-Stat-II'!G22+'SCRB-Stat-II'!G52+'SCRB-Stat-II'!G82+'SCRB-Stat-II'!G112+'SCRB-Stat-II'!G142+'SCRB-Stat-II'!G172+'SCRB-Stat-II'!G202+'SCRB-Stat-II'!G232+'SCRB-Stat-II'!G262+'SCRB-Stat-II'!G292+'SCRB-Stat-II'!G322+'SCRB-Stat-II'!G352+'SCRB-Stat-II'!G382+'SCRB-Stat-II'!G412+'SCRB-Stat-II'!G442+'SCRB-Stat-II'!G472+'SCRB-Stat-II'!G502+'SCRB-Stat-II'!G532+'SCRB-Stat-II'!G562+'SCRB-Stat-II'!G592</f>
        <v>0</v>
      </c>
      <c r="G25" s="49">
        <f>'SCRB-Stat-II'!H22+'SCRB-Stat-II'!H52+'SCRB-Stat-II'!H82+'SCRB-Stat-II'!H112+'SCRB-Stat-II'!H142+'SCRB-Stat-II'!H172+'SCRB-Stat-II'!H202+'SCRB-Stat-II'!H232+'SCRB-Stat-II'!H262+'SCRB-Stat-II'!H292+'SCRB-Stat-II'!H322+'SCRB-Stat-II'!H352+'SCRB-Stat-II'!H382+'SCRB-Stat-II'!H412+'SCRB-Stat-II'!H442+'SCRB-Stat-II'!H472+'SCRB-Stat-II'!H502+'SCRB-Stat-II'!H532+'SCRB-Stat-II'!H562+'SCRB-Stat-II'!H592</f>
        <v>0</v>
      </c>
      <c r="H25" s="49">
        <f>'SCRB-Stat-II'!I22+'SCRB-Stat-II'!I52+'SCRB-Stat-II'!I82+'SCRB-Stat-II'!I112+'SCRB-Stat-II'!I142+'SCRB-Stat-II'!I172+'SCRB-Stat-II'!I202+'SCRB-Stat-II'!I232+'SCRB-Stat-II'!I262+'SCRB-Stat-II'!I292+'SCRB-Stat-II'!I322+'SCRB-Stat-II'!I352+'SCRB-Stat-II'!I382+'SCRB-Stat-II'!I412+'SCRB-Stat-II'!I442+'SCRB-Stat-II'!I472+'SCRB-Stat-II'!I502+'SCRB-Stat-II'!I532+'SCRB-Stat-II'!I562+'SCRB-Stat-II'!I592</f>
        <v>0</v>
      </c>
      <c r="I25" s="49">
        <f>'SCRB-Stat-II'!J22+'SCRB-Stat-II'!J52+'SCRB-Stat-II'!J82+'SCRB-Stat-II'!J112+'SCRB-Stat-II'!J142+'SCRB-Stat-II'!J172+'SCRB-Stat-II'!J202+'SCRB-Stat-II'!J232+'SCRB-Stat-II'!J262+'SCRB-Stat-II'!J292+'SCRB-Stat-II'!J322+'SCRB-Stat-II'!J352+'SCRB-Stat-II'!J382+'SCRB-Stat-II'!J412+'SCRB-Stat-II'!J442+'SCRB-Stat-II'!J472+'SCRB-Stat-II'!J502+'SCRB-Stat-II'!J532+'SCRB-Stat-II'!J562+'SCRB-Stat-II'!J592</f>
        <v>0</v>
      </c>
      <c r="J25" s="49">
        <f>'SCRB-Stat-II'!K22+'SCRB-Stat-II'!K52+'SCRB-Stat-II'!K82+'SCRB-Stat-II'!K112+'SCRB-Stat-II'!K142+'SCRB-Stat-II'!K172+'SCRB-Stat-II'!K202+'SCRB-Stat-II'!K232+'SCRB-Stat-II'!K262+'SCRB-Stat-II'!K292+'SCRB-Stat-II'!K322+'SCRB-Stat-II'!K352+'SCRB-Stat-II'!K382+'SCRB-Stat-II'!K412+'SCRB-Stat-II'!K442+'SCRB-Stat-II'!K472+'SCRB-Stat-II'!K502+'SCRB-Stat-II'!K532+'SCRB-Stat-II'!K562+'SCRB-Stat-II'!K592</f>
        <v>0</v>
      </c>
      <c r="K25" s="49">
        <f>'SCRB-Stat-II'!L22+'SCRB-Stat-II'!L52+'SCRB-Stat-II'!L82+'SCRB-Stat-II'!L112+'SCRB-Stat-II'!L142+'SCRB-Stat-II'!L172+'SCRB-Stat-II'!L202+'SCRB-Stat-II'!L232+'SCRB-Stat-II'!L262+'SCRB-Stat-II'!L292+'SCRB-Stat-II'!L322+'SCRB-Stat-II'!L352+'SCRB-Stat-II'!L382+'SCRB-Stat-II'!L412+'SCRB-Stat-II'!L442+'SCRB-Stat-II'!L472+'SCRB-Stat-II'!L502+'SCRB-Stat-II'!L532+'SCRB-Stat-II'!L562+'SCRB-Stat-II'!L592</f>
        <v>0</v>
      </c>
      <c r="L25" s="49">
        <f>'SCRB-Stat-II'!M22+'SCRB-Stat-II'!M52+'SCRB-Stat-II'!M82+'SCRB-Stat-II'!M112+'SCRB-Stat-II'!M142+'SCRB-Stat-II'!M172+'SCRB-Stat-II'!M202+'SCRB-Stat-II'!M232+'SCRB-Stat-II'!M262+'SCRB-Stat-II'!M292+'SCRB-Stat-II'!M322+'SCRB-Stat-II'!M352+'SCRB-Stat-II'!M382+'SCRB-Stat-II'!M412+'SCRB-Stat-II'!M442+'SCRB-Stat-II'!M472+'SCRB-Stat-II'!M502+'SCRB-Stat-II'!M532+'SCRB-Stat-II'!M562+'SCRB-Stat-II'!M592</f>
        <v>0</v>
      </c>
      <c r="M25" s="339"/>
      <c r="N25" s="49">
        <f>'SCRB-Stat-II'!N22+'SCRB-Stat-II'!N52+'SCRB-Stat-II'!N82+'SCRB-Stat-II'!N112+'SCRB-Stat-II'!N142+'SCRB-Stat-II'!N172+'SCRB-Stat-II'!N202+'SCRB-Stat-II'!N232+'SCRB-Stat-II'!N262+'SCRB-Stat-II'!N292+'SCRB-Stat-II'!N322+'SCRB-Stat-II'!N352+'SCRB-Stat-II'!N382+'SCRB-Stat-II'!N412+'SCRB-Stat-II'!N442+'SCRB-Stat-II'!N472+'SCRB-Stat-II'!N502+'SCRB-Stat-II'!N532+'SCRB-Stat-II'!N562+'SCRB-Stat-II'!N592</f>
        <v>0</v>
      </c>
      <c r="O25" s="49">
        <f>'SCRB-Stat-II'!O22+'SCRB-Stat-II'!O52+'SCRB-Stat-II'!O82+'SCRB-Stat-II'!O112+'SCRB-Stat-II'!O142+'SCRB-Stat-II'!O172+'SCRB-Stat-II'!O202+'SCRB-Stat-II'!O232+'SCRB-Stat-II'!O262+'SCRB-Stat-II'!O292+'SCRB-Stat-II'!O322+'SCRB-Stat-II'!O352+'SCRB-Stat-II'!O382+'SCRB-Stat-II'!O412+'SCRB-Stat-II'!O442+'SCRB-Stat-II'!O472+'SCRB-Stat-II'!O502+'SCRB-Stat-II'!O532+'SCRB-Stat-II'!O562+'SCRB-Stat-II'!O592</f>
        <v>0</v>
      </c>
      <c r="P25" s="49">
        <f>'SCRB-Stat-II'!P22+'SCRB-Stat-II'!P52+'SCRB-Stat-II'!P82+'SCRB-Stat-II'!P112+'SCRB-Stat-II'!P142+'SCRB-Stat-II'!P172+'SCRB-Stat-II'!P202+'SCRB-Stat-II'!P232+'SCRB-Stat-II'!P262+'SCRB-Stat-II'!P292+'SCRB-Stat-II'!P322+'SCRB-Stat-II'!P352+'SCRB-Stat-II'!P382+'SCRB-Stat-II'!P412+'SCRB-Stat-II'!P442+'SCRB-Stat-II'!P472+'SCRB-Stat-II'!P502+'SCRB-Stat-II'!P532+'SCRB-Stat-II'!P562+'SCRB-Stat-II'!P592</f>
        <v>0</v>
      </c>
      <c r="Q25" s="49">
        <f>'SCRB-Stat-II'!Q22+'SCRB-Stat-II'!Q52+'SCRB-Stat-II'!Q82+'SCRB-Stat-II'!Q112+'SCRB-Stat-II'!Q142+'SCRB-Stat-II'!Q172+'SCRB-Stat-II'!Q202+'SCRB-Stat-II'!Q232+'SCRB-Stat-II'!Q262+'SCRB-Stat-II'!Q292+'SCRB-Stat-II'!Q322+'SCRB-Stat-II'!Q352+'SCRB-Stat-II'!Q382+'SCRB-Stat-II'!Q412+'SCRB-Stat-II'!Q442+'SCRB-Stat-II'!Q472+'SCRB-Stat-II'!Q502+'SCRB-Stat-II'!Q532+'SCRB-Stat-II'!Q562+'SCRB-Stat-II'!Q592</f>
        <v>0</v>
      </c>
      <c r="R25" s="49">
        <f>'SCRB-Stat-II'!R22+'SCRB-Stat-II'!R52+'SCRB-Stat-II'!R82+'SCRB-Stat-II'!R112+'SCRB-Stat-II'!R142+'SCRB-Stat-II'!R172+'SCRB-Stat-II'!R202+'SCRB-Stat-II'!R232+'SCRB-Stat-II'!R262+'SCRB-Stat-II'!R292+'SCRB-Stat-II'!R322+'SCRB-Stat-II'!R352+'SCRB-Stat-II'!R382+'SCRB-Stat-II'!R412+'SCRB-Stat-II'!R442+'SCRB-Stat-II'!R472+'SCRB-Stat-II'!R502+'SCRB-Stat-II'!R532+'SCRB-Stat-II'!R562+'SCRB-Stat-II'!R592</f>
        <v>0</v>
      </c>
      <c r="S25" s="49">
        <f>'SCRB-Stat-II'!S22+'SCRB-Stat-II'!S52+'SCRB-Stat-II'!S82+'SCRB-Stat-II'!S112+'SCRB-Stat-II'!S142+'SCRB-Stat-II'!S172+'SCRB-Stat-II'!S202+'SCRB-Stat-II'!S232+'SCRB-Stat-II'!S262+'SCRB-Stat-II'!S292+'SCRB-Stat-II'!S322+'SCRB-Stat-II'!S352+'SCRB-Stat-II'!S382+'SCRB-Stat-II'!S412+'SCRB-Stat-II'!S442+'SCRB-Stat-II'!S472+'SCRB-Stat-II'!S502+'SCRB-Stat-II'!S532+'SCRB-Stat-II'!S562+'SCRB-Stat-II'!S592</f>
        <v>0</v>
      </c>
      <c r="T25" s="49">
        <f>'SCRB-Stat-II'!T22+'SCRB-Stat-II'!T52+'SCRB-Stat-II'!T82+'SCRB-Stat-II'!T112+'SCRB-Stat-II'!T142+'SCRB-Stat-II'!T172+'SCRB-Stat-II'!T202+'SCRB-Stat-II'!T232+'SCRB-Stat-II'!T262+'SCRB-Stat-II'!T292+'SCRB-Stat-II'!T322+'SCRB-Stat-II'!T352+'SCRB-Stat-II'!T382+'SCRB-Stat-II'!T412+'SCRB-Stat-II'!T442+'SCRB-Stat-II'!T472+'SCRB-Stat-II'!T502+'SCRB-Stat-II'!T532+'SCRB-Stat-II'!T562+'SCRB-Stat-II'!T592</f>
        <v>0</v>
      </c>
      <c r="U25" s="49">
        <f>'SCRB-Stat-II'!U22+'SCRB-Stat-II'!U52+'SCRB-Stat-II'!U82+'SCRB-Stat-II'!U112+'SCRB-Stat-II'!U142+'SCRB-Stat-II'!U172+'SCRB-Stat-II'!U202+'SCRB-Stat-II'!U232+'SCRB-Stat-II'!U262+'SCRB-Stat-II'!U292+'SCRB-Stat-II'!U322+'SCRB-Stat-II'!U352+'SCRB-Stat-II'!U382+'SCRB-Stat-II'!U412+'SCRB-Stat-II'!U442+'SCRB-Stat-II'!U472+'SCRB-Stat-II'!U502+'SCRB-Stat-II'!U532+'SCRB-Stat-II'!U562+'SCRB-Stat-II'!U592</f>
        <v>0</v>
      </c>
      <c r="V25" s="49">
        <f>'SCRB-Stat-II'!V22+'SCRB-Stat-II'!V52+'SCRB-Stat-II'!V82+'SCRB-Stat-II'!V112+'SCRB-Stat-II'!V142+'SCRB-Stat-II'!V172+'SCRB-Stat-II'!V202+'SCRB-Stat-II'!V232+'SCRB-Stat-II'!V262+'SCRB-Stat-II'!V292+'SCRB-Stat-II'!V322+'SCRB-Stat-II'!V352+'SCRB-Stat-II'!V382+'SCRB-Stat-II'!V412+'SCRB-Stat-II'!V442+'SCRB-Stat-II'!V472+'SCRB-Stat-II'!V502+'SCRB-Stat-II'!V532+'SCRB-Stat-II'!V562+'SCRB-Stat-II'!V592</f>
        <v>0</v>
      </c>
      <c r="W25" s="49">
        <f>'SCRB-Stat-II'!W22+'SCRB-Stat-II'!W52+'SCRB-Stat-II'!W82+'SCRB-Stat-II'!W112+'SCRB-Stat-II'!W142+'SCRB-Stat-II'!W172+'SCRB-Stat-II'!W202+'SCRB-Stat-II'!W232+'SCRB-Stat-II'!W262+'SCRB-Stat-II'!W292+'SCRB-Stat-II'!W322+'SCRB-Stat-II'!W352+'SCRB-Stat-II'!W382+'SCRB-Stat-II'!W412+'SCRB-Stat-II'!W442+'SCRB-Stat-II'!W472+'SCRB-Stat-II'!W502+'SCRB-Stat-II'!W532+'SCRB-Stat-II'!W562+'SCRB-Stat-II'!W592</f>
        <v>0</v>
      </c>
      <c r="X25" s="339"/>
      <c r="Y25" s="49">
        <f>'SCRB-Stat-II'!X22+'SCRB-Stat-II'!X52+'SCRB-Stat-II'!X82+'SCRB-Stat-II'!X112+'SCRB-Stat-II'!X142+'SCRB-Stat-II'!X172+'SCRB-Stat-II'!X202+'SCRB-Stat-II'!X232+'SCRB-Stat-II'!X262+'SCRB-Stat-II'!X292+'SCRB-Stat-II'!X322+'SCRB-Stat-II'!X352+'SCRB-Stat-II'!X382+'SCRB-Stat-II'!X412+'SCRB-Stat-II'!X442+'SCRB-Stat-II'!X472+'SCRB-Stat-II'!X502+'SCRB-Stat-II'!X532+'SCRB-Stat-II'!X562+'SCRB-Stat-II'!X592</f>
        <v>0</v>
      </c>
      <c r="Z25" s="49">
        <f>'SCRB-Stat-II'!Y22+'SCRB-Stat-II'!Y52+'SCRB-Stat-II'!Y82+'SCRB-Stat-II'!Y112+'SCRB-Stat-II'!Y142+'SCRB-Stat-II'!Y172+'SCRB-Stat-II'!Y202+'SCRB-Stat-II'!Y232+'SCRB-Stat-II'!Y262+'SCRB-Stat-II'!Y292+'SCRB-Stat-II'!Y322+'SCRB-Stat-II'!Y352+'SCRB-Stat-II'!Y382+'SCRB-Stat-II'!Y412+'SCRB-Stat-II'!Y442+'SCRB-Stat-II'!Y472+'SCRB-Stat-II'!Y502+'SCRB-Stat-II'!Y532+'SCRB-Stat-II'!Y562+'SCRB-Stat-II'!Y592</f>
        <v>0</v>
      </c>
      <c r="AA25" s="49">
        <f>'SCRB-Stat-II'!Z22+'SCRB-Stat-II'!Z52+'SCRB-Stat-II'!Z82+'SCRB-Stat-II'!Z112+'SCRB-Stat-II'!Z142+'SCRB-Stat-II'!Z172+'SCRB-Stat-II'!Z202+'SCRB-Stat-II'!Z232+'SCRB-Stat-II'!Z262+'SCRB-Stat-II'!Z292+'SCRB-Stat-II'!Z322+'SCRB-Stat-II'!Z352+'SCRB-Stat-II'!Z382+'SCRB-Stat-II'!Z412+'SCRB-Stat-II'!Z442+'SCRB-Stat-II'!Z472+'SCRB-Stat-II'!Z502+'SCRB-Stat-II'!Z532+'SCRB-Stat-II'!Z562+'SCRB-Stat-II'!Z592</f>
        <v>0</v>
      </c>
      <c r="AB25" s="49">
        <f>'SCRB-Stat-II'!AA22+'SCRB-Stat-II'!AA52+'SCRB-Stat-II'!AA82+'SCRB-Stat-II'!AA112+'SCRB-Stat-II'!AA142+'SCRB-Stat-II'!AA172+'SCRB-Stat-II'!AA202+'SCRB-Stat-II'!AA232+'SCRB-Stat-II'!AA262+'SCRB-Stat-II'!AA292+'SCRB-Stat-II'!AA322+'SCRB-Stat-II'!AA352+'SCRB-Stat-II'!AA382+'SCRB-Stat-II'!AA412+'SCRB-Stat-II'!AA442+'SCRB-Stat-II'!AA472+'SCRB-Stat-II'!AA502+'SCRB-Stat-II'!AA532+'SCRB-Stat-II'!AA562+'SCRB-Stat-II'!AA592</f>
        <v>0</v>
      </c>
      <c r="AC25" s="49">
        <f>'SCRB-Stat-II'!AB22+'SCRB-Stat-II'!AB52+'SCRB-Stat-II'!AB82+'SCRB-Stat-II'!AB112+'SCRB-Stat-II'!AB142+'SCRB-Stat-II'!AB172+'SCRB-Stat-II'!AB202+'SCRB-Stat-II'!AB232+'SCRB-Stat-II'!AB262+'SCRB-Stat-II'!AB292+'SCRB-Stat-II'!AB322+'SCRB-Stat-II'!AB352+'SCRB-Stat-II'!AB382+'SCRB-Stat-II'!AB412+'SCRB-Stat-II'!AB442+'SCRB-Stat-II'!AB472+'SCRB-Stat-II'!AB502+'SCRB-Stat-II'!AB532+'SCRB-Stat-II'!AB562+'SCRB-Stat-II'!AB592</f>
        <v>0</v>
      </c>
      <c r="AD25" s="49">
        <f>'SCRB-Stat-II'!AC22+'SCRB-Stat-II'!AC52+'SCRB-Stat-II'!AC82+'SCRB-Stat-II'!AC112+'SCRB-Stat-II'!AC142+'SCRB-Stat-II'!AC172+'SCRB-Stat-II'!AC202+'SCRB-Stat-II'!AC232+'SCRB-Stat-II'!AC262+'SCRB-Stat-II'!AC292+'SCRB-Stat-II'!AC322+'SCRB-Stat-II'!AC352+'SCRB-Stat-II'!AC382+'SCRB-Stat-II'!AC412+'SCRB-Stat-II'!AC442+'SCRB-Stat-II'!AC472+'SCRB-Stat-II'!AC502+'SCRB-Stat-II'!AC532+'SCRB-Stat-II'!AC562+'SCRB-Stat-II'!AC592</f>
        <v>0</v>
      </c>
      <c r="AE25" s="49">
        <f>'SCRB-Stat-II'!AD22+'SCRB-Stat-II'!AD52+'SCRB-Stat-II'!AD82+'SCRB-Stat-II'!AD112+'SCRB-Stat-II'!AD142+'SCRB-Stat-II'!AD172+'SCRB-Stat-II'!AD202+'SCRB-Stat-II'!AD232+'SCRB-Stat-II'!AD262+'SCRB-Stat-II'!AD292+'SCRB-Stat-II'!AD322+'SCRB-Stat-II'!AD352+'SCRB-Stat-II'!AD382+'SCRB-Stat-II'!AD412+'SCRB-Stat-II'!AD442+'SCRB-Stat-II'!AD472+'SCRB-Stat-II'!AD502+'SCRB-Stat-II'!AD532+'SCRB-Stat-II'!AD562+'SCRB-Stat-II'!AD592</f>
        <v>0</v>
      </c>
      <c r="AF25" s="49">
        <f>'SCRB-Stat-II'!AE22+'SCRB-Stat-II'!AE52+'SCRB-Stat-II'!AE82+'SCRB-Stat-II'!AE112+'SCRB-Stat-II'!AE142+'SCRB-Stat-II'!AE172+'SCRB-Stat-II'!AE202+'SCRB-Stat-II'!AE232+'SCRB-Stat-II'!AE262+'SCRB-Stat-II'!AE292+'SCRB-Stat-II'!AE322+'SCRB-Stat-II'!AE352+'SCRB-Stat-II'!AE382+'SCRB-Stat-II'!AE412+'SCRB-Stat-II'!AE442+'SCRB-Stat-II'!AE472+'SCRB-Stat-II'!AE502+'SCRB-Stat-II'!AE532+'SCRB-Stat-II'!AE562+'SCRB-Stat-II'!AE592</f>
        <v>0</v>
      </c>
      <c r="AG25" s="49">
        <f>'SCRB-Stat-II'!AF22+'SCRB-Stat-II'!AF52+'SCRB-Stat-II'!AF82+'SCRB-Stat-II'!AF112+'SCRB-Stat-II'!AF142+'SCRB-Stat-II'!AF172+'SCRB-Stat-II'!AF202+'SCRB-Stat-II'!AF232+'SCRB-Stat-II'!AF262+'SCRB-Stat-II'!AF292+'SCRB-Stat-II'!AF322+'SCRB-Stat-II'!AF352+'SCRB-Stat-II'!AF382+'SCRB-Stat-II'!AF412+'SCRB-Stat-II'!AF442+'SCRB-Stat-II'!AF472+'SCRB-Stat-II'!AF502+'SCRB-Stat-II'!AF532+'SCRB-Stat-II'!AF562+'SCRB-Stat-II'!AF592</f>
        <v>0</v>
      </c>
      <c r="AH25" s="49">
        <f>'SCRB-Stat-II'!AG22+'SCRB-Stat-II'!AG52+'SCRB-Stat-II'!AG82+'SCRB-Stat-II'!AG112+'SCRB-Stat-II'!AG142+'SCRB-Stat-II'!AG172+'SCRB-Stat-II'!AG202+'SCRB-Stat-II'!AG232+'SCRB-Stat-II'!AG262+'SCRB-Stat-II'!AG292+'SCRB-Stat-II'!AG322+'SCRB-Stat-II'!AG352+'SCRB-Stat-II'!AG382+'SCRB-Stat-II'!AG412+'SCRB-Stat-II'!AG442+'SCRB-Stat-II'!AG472+'SCRB-Stat-II'!AG502+'SCRB-Stat-II'!AG532+'SCRB-Stat-II'!AG562+'SCRB-Stat-II'!AG592</f>
        <v>0</v>
      </c>
    </row>
    <row r="26" spans="1:34" s="104" customFormat="1" ht="21.75" customHeight="1">
      <c r="A26" s="629" t="s">
        <v>10</v>
      </c>
      <c r="B26" s="629"/>
      <c r="C26" s="332">
        <f t="shared" ref="C26:L26" si="6">C25+C24+C23+C22</f>
        <v>0</v>
      </c>
      <c r="D26" s="332">
        <f t="shared" si="6"/>
        <v>0</v>
      </c>
      <c r="E26" s="332">
        <f t="shared" si="6"/>
        <v>0</v>
      </c>
      <c r="F26" s="332">
        <f t="shared" si="6"/>
        <v>0</v>
      </c>
      <c r="G26" s="332">
        <f t="shared" si="6"/>
        <v>0</v>
      </c>
      <c r="H26" s="332">
        <f t="shared" si="6"/>
        <v>0</v>
      </c>
      <c r="I26" s="332">
        <f t="shared" si="6"/>
        <v>0</v>
      </c>
      <c r="J26" s="332">
        <f t="shared" si="6"/>
        <v>0</v>
      </c>
      <c r="K26" s="332">
        <f t="shared" si="6"/>
        <v>0</v>
      </c>
      <c r="L26" s="333">
        <f t="shared" si="6"/>
        <v>0</v>
      </c>
      <c r="M26" s="100"/>
      <c r="N26" s="333">
        <f t="shared" ref="N26:W26" si="7">N25+N24+N23+N22</f>
        <v>0</v>
      </c>
      <c r="O26" s="333">
        <f t="shared" si="7"/>
        <v>0</v>
      </c>
      <c r="P26" s="333">
        <f t="shared" si="7"/>
        <v>0</v>
      </c>
      <c r="Q26" s="333">
        <f t="shared" si="7"/>
        <v>0</v>
      </c>
      <c r="R26" s="333">
        <f t="shared" si="7"/>
        <v>0</v>
      </c>
      <c r="S26" s="333">
        <f t="shared" si="7"/>
        <v>0</v>
      </c>
      <c r="T26" s="333">
        <f t="shared" si="7"/>
        <v>0</v>
      </c>
      <c r="U26" s="333">
        <f t="shared" si="7"/>
        <v>0</v>
      </c>
      <c r="V26" s="333">
        <f t="shared" si="7"/>
        <v>0</v>
      </c>
      <c r="W26" s="333">
        <f t="shared" si="7"/>
        <v>0</v>
      </c>
      <c r="X26" s="100"/>
      <c r="Y26" s="332">
        <f t="shared" ref="Y26:AH26" si="8">Y25+Y24+Y23+Y22</f>
        <v>0</v>
      </c>
      <c r="Z26" s="332">
        <f t="shared" si="8"/>
        <v>0</v>
      </c>
      <c r="AA26" s="332">
        <f t="shared" si="8"/>
        <v>0</v>
      </c>
      <c r="AB26" s="332">
        <f t="shared" si="8"/>
        <v>0</v>
      </c>
      <c r="AC26" s="332">
        <f t="shared" si="8"/>
        <v>0</v>
      </c>
      <c r="AD26" s="332">
        <f t="shared" si="8"/>
        <v>0</v>
      </c>
      <c r="AE26" s="332">
        <f t="shared" si="8"/>
        <v>0</v>
      </c>
      <c r="AF26" s="332">
        <f t="shared" si="8"/>
        <v>0</v>
      </c>
      <c r="AG26" s="332">
        <f t="shared" si="8"/>
        <v>0</v>
      </c>
      <c r="AH26" s="332">
        <f t="shared" si="8"/>
        <v>0</v>
      </c>
    </row>
    <row r="27" spans="1:34" s="103" customFormat="1" ht="21.75" hidden="1" customHeight="1">
      <c r="A27" s="105"/>
      <c r="B27" s="569" t="s">
        <v>107</v>
      </c>
      <c r="C27" s="49">
        <f>'SCRB-Stat-II'!D24+'SCRB-Stat-II'!D54+'SCRB-Stat-II'!D84+'SCRB-Stat-II'!D114+'SCRB-Stat-II'!D144+'SCRB-Stat-II'!D174+'SCRB-Stat-II'!D204+'SCRB-Stat-II'!D234+'SCRB-Stat-II'!D264+'SCRB-Stat-II'!D294+'SCRB-Stat-II'!D324+'SCRB-Stat-II'!D354+'SCRB-Stat-II'!D384+'SCRB-Stat-II'!D414+'SCRB-Stat-II'!D444+'SCRB-Stat-II'!D474+'SCRB-Stat-II'!D504+'SCRB-Stat-II'!D534+'SCRB-Stat-II'!D564+'SCRB-Stat-II'!D594</f>
        <v>0</v>
      </c>
      <c r="D27" s="49">
        <f>'SCRB-Stat-II'!E24+'SCRB-Stat-II'!E54+'SCRB-Stat-II'!E84+'SCRB-Stat-II'!E114+'SCRB-Stat-II'!E144+'SCRB-Stat-II'!E174+'SCRB-Stat-II'!E204+'SCRB-Stat-II'!E234+'SCRB-Stat-II'!E264+'SCRB-Stat-II'!E294+'SCRB-Stat-II'!E324+'SCRB-Stat-II'!E354+'SCRB-Stat-II'!E384+'SCRB-Stat-II'!E414+'SCRB-Stat-II'!E444+'SCRB-Stat-II'!E474+'SCRB-Stat-II'!E504+'SCRB-Stat-II'!E534+'SCRB-Stat-II'!E564+'SCRB-Stat-II'!E594</f>
        <v>0</v>
      </c>
      <c r="E27" s="49">
        <f>'SCRB-Stat-II'!F24+'SCRB-Stat-II'!F54+'SCRB-Stat-II'!F84+'SCRB-Stat-II'!F114+'SCRB-Stat-II'!F144+'SCRB-Stat-II'!F174+'SCRB-Stat-II'!F204+'SCRB-Stat-II'!F234+'SCRB-Stat-II'!F264+'SCRB-Stat-II'!F294+'SCRB-Stat-II'!F324+'SCRB-Stat-II'!F354+'SCRB-Stat-II'!F384+'SCRB-Stat-II'!F414+'SCRB-Stat-II'!F444+'SCRB-Stat-II'!F474+'SCRB-Stat-II'!F504+'SCRB-Stat-II'!F534+'SCRB-Stat-II'!F564+'SCRB-Stat-II'!F594</f>
        <v>0</v>
      </c>
      <c r="F27" s="49">
        <f>'SCRB-Stat-II'!G24+'SCRB-Stat-II'!G54+'SCRB-Stat-II'!G84+'SCRB-Stat-II'!G114+'SCRB-Stat-II'!G144+'SCRB-Stat-II'!G174+'SCRB-Stat-II'!G204+'SCRB-Stat-II'!G234+'SCRB-Stat-II'!G264+'SCRB-Stat-II'!G294+'SCRB-Stat-II'!G324+'SCRB-Stat-II'!G354+'SCRB-Stat-II'!G384+'SCRB-Stat-II'!G414+'SCRB-Stat-II'!G444+'SCRB-Stat-II'!G474+'SCRB-Stat-II'!G504+'SCRB-Stat-II'!G534+'SCRB-Stat-II'!G564+'SCRB-Stat-II'!G594</f>
        <v>0</v>
      </c>
      <c r="G27" s="49">
        <f>'SCRB-Stat-II'!H24+'SCRB-Stat-II'!H54+'SCRB-Stat-II'!H84+'SCRB-Stat-II'!H114+'SCRB-Stat-II'!H144+'SCRB-Stat-II'!H174+'SCRB-Stat-II'!H204+'SCRB-Stat-II'!H234+'SCRB-Stat-II'!H264+'SCRB-Stat-II'!H294+'SCRB-Stat-II'!H324+'SCRB-Stat-II'!H354+'SCRB-Stat-II'!H384+'SCRB-Stat-II'!H414+'SCRB-Stat-II'!H444+'SCRB-Stat-II'!H474+'SCRB-Stat-II'!H504+'SCRB-Stat-II'!H534+'SCRB-Stat-II'!H564+'SCRB-Stat-II'!H594</f>
        <v>0</v>
      </c>
      <c r="H27" s="49">
        <f>'SCRB-Stat-II'!I24+'SCRB-Stat-II'!I54+'SCRB-Stat-II'!I84+'SCRB-Stat-II'!I114+'SCRB-Stat-II'!I144+'SCRB-Stat-II'!I174+'SCRB-Stat-II'!I204+'SCRB-Stat-II'!I234+'SCRB-Stat-II'!I264+'SCRB-Stat-II'!I294+'SCRB-Stat-II'!I324+'SCRB-Stat-II'!I354+'SCRB-Stat-II'!I384+'SCRB-Stat-II'!I414+'SCRB-Stat-II'!I444+'SCRB-Stat-II'!I474+'SCRB-Stat-II'!I504+'SCRB-Stat-II'!I534+'SCRB-Stat-II'!I564+'SCRB-Stat-II'!I594</f>
        <v>0</v>
      </c>
      <c r="I27" s="49">
        <f>'SCRB-Stat-II'!J24+'SCRB-Stat-II'!J54+'SCRB-Stat-II'!J84+'SCRB-Stat-II'!J114+'SCRB-Stat-II'!J144+'SCRB-Stat-II'!J174+'SCRB-Stat-II'!J204+'SCRB-Stat-II'!J234+'SCRB-Stat-II'!J264+'SCRB-Stat-II'!J294+'SCRB-Stat-II'!J324+'SCRB-Stat-II'!J354+'SCRB-Stat-II'!J384+'SCRB-Stat-II'!J414+'SCRB-Stat-II'!J444+'SCRB-Stat-II'!J474+'SCRB-Stat-II'!J504+'SCRB-Stat-II'!J534+'SCRB-Stat-II'!J564+'SCRB-Stat-II'!J594</f>
        <v>0</v>
      </c>
      <c r="J27" s="49">
        <f>'SCRB-Stat-II'!K24+'SCRB-Stat-II'!K54+'SCRB-Stat-II'!K84+'SCRB-Stat-II'!K114+'SCRB-Stat-II'!K144+'SCRB-Stat-II'!K174+'SCRB-Stat-II'!K204+'SCRB-Stat-II'!K234+'SCRB-Stat-II'!K264+'SCRB-Stat-II'!K294+'SCRB-Stat-II'!K324+'SCRB-Stat-II'!K354+'SCRB-Stat-II'!K384+'SCRB-Stat-II'!K414+'SCRB-Stat-II'!K444+'SCRB-Stat-II'!K474+'SCRB-Stat-II'!K504+'SCRB-Stat-II'!K534+'SCRB-Stat-II'!K564+'SCRB-Stat-II'!K594</f>
        <v>0</v>
      </c>
      <c r="K27" s="49">
        <f>'SCRB-Stat-II'!L24+'SCRB-Stat-II'!L54+'SCRB-Stat-II'!L84+'SCRB-Stat-II'!L114+'SCRB-Stat-II'!L144+'SCRB-Stat-II'!L174+'SCRB-Stat-II'!L204+'SCRB-Stat-II'!L234+'SCRB-Stat-II'!L264+'SCRB-Stat-II'!L294+'SCRB-Stat-II'!L324+'SCRB-Stat-II'!L354+'SCRB-Stat-II'!L384+'SCRB-Stat-II'!L414+'SCRB-Stat-II'!L444+'SCRB-Stat-II'!L474+'SCRB-Stat-II'!L504+'SCRB-Stat-II'!L534+'SCRB-Stat-II'!L564+'SCRB-Stat-II'!L594</f>
        <v>0</v>
      </c>
      <c r="L27" s="49">
        <f>'SCRB-Stat-II'!M24+'SCRB-Stat-II'!M54+'SCRB-Stat-II'!M84+'SCRB-Stat-II'!M114+'SCRB-Stat-II'!M144+'SCRB-Stat-II'!M174+'SCRB-Stat-II'!M204+'SCRB-Stat-II'!M234+'SCRB-Stat-II'!M264+'SCRB-Stat-II'!M294+'SCRB-Stat-II'!M324+'SCRB-Stat-II'!M354+'SCRB-Stat-II'!M384+'SCRB-Stat-II'!M414+'SCRB-Stat-II'!M444+'SCRB-Stat-II'!M474+'SCRB-Stat-II'!M504+'SCRB-Stat-II'!M534+'SCRB-Stat-II'!M564+'SCRB-Stat-II'!M594</f>
        <v>0</v>
      </c>
      <c r="M27" s="339"/>
      <c r="N27" s="49">
        <f>'SCRB-Stat-II'!N24+'SCRB-Stat-II'!N54+'SCRB-Stat-II'!N84+'SCRB-Stat-II'!N114+'SCRB-Stat-II'!N144+'SCRB-Stat-II'!N174+'SCRB-Stat-II'!N204+'SCRB-Stat-II'!N234+'SCRB-Stat-II'!N264+'SCRB-Stat-II'!N294+'SCRB-Stat-II'!N324+'SCRB-Stat-II'!N354+'SCRB-Stat-II'!N384+'SCRB-Stat-II'!N414+'SCRB-Stat-II'!N444+'SCRB-Stat-II'!N474+'SCRB-Stat-II'!N504+'SCRB-Stat-II'!N534+'SCRB-Stat-II'!N564+'SCRB-Stat-II'!N594</f>
        <v>0</v>
      </c>
      <c r="O27" s="49">
        <f>'SCRB-Stat-II'!O24+'SCRB-Stat-II'!O54+'SCRB-Stat-II'!O84+'SCRB-Stat-II'!O114+'SCRB-Stat-II'!O144+'SCRB-Stat-II'!O174+'SCRB-Stat-II'!O204+'SCRB-Stat-II'!O234+'SCRB-Stat-II'!O264+'SCRB-Stat-II'!O294+'SCRB-Stat-II'!O324+'SCRB-Stat-II'!O354+'SCRB-Stat-II'!O384+'SCRB-Stat-II'!O414+'SCRB-Stat-II'!O444+'SCRB-Stat-II'!O474+'SCRB-Stat-II'!O504+'SCRB-Stat-II'!O534+'SCRB-Stat-II'!O564+'SCRB-Stat-II'!O594</f>
        <v>0</v>
      </c>
      <c r="P27" s="49">
        <f>'SCRB-Stat-II'!P24+'SCRB-Stat-II'!P54+'SCRB-Stat-II'!P84+'SCRB-Stat-II'!P114+'SCRB-Stat-II'!P144+'SCRB-Stat-II'!P174+'SCRB-Stat-II'!P204+'SCRB-Stat-II'!P234+'SCRB-Stat-II'!P264+'SCRB-Stat-II'!P294+'SCRB-Stat-II'!P324+'SCRB-Stat-II'!P354+'SCRB-Stat-II'!P384+'SCRB-Stat-II'!P414+'SCRB-Stat-II'!P444+'SCRB-Stat-II'!P474+'SCRB-Stat-II'!P504+'SCRB-Stat-II'!P534+'SCRB-Stat-II'!P564+'SCRB-Stat-II'!P594</f>
        <v>0</v>
      </c>
      <c r="Q27" s="49">
        <f>'SCRB-Stat-II'!Q24+'SCRB-Stat-II'!Q54+'SCRB-Stat-II'!Q84+'SCRB-Stat-II'!Q114+'SCRB-Stat-II'!Q144+'SCRB-Stat-II'!Q174+'SCRB-Stat-II'!Q204+'SCRB-Stat-II'!Q234+'SCRB-Stat-II'!Q264+'SCRB-Stat-II'!Q294+'SCRB-Stat-II'!Q324+'SCRB-Stat-II'!Q354+'SCRB-Stat-II'!Q384+'SCRB-Stat-II'!Q414+'SCRB-Stat-II'!Q444+'SCRB-Stat-II'!Q474+'SCRB-Stat-II'!Q504+'SCRB-Stat-II'!Q534+'SCRB-Stat-II'!Q564+'SCRB-Stat-II'!Q594</f>
        <v>0</v>
      </c>
      <c r="R27" s="49">
        <f>'SCRB-Stat-II'!R24+'SCRB-Stat-II'!R54+'SCRB-Stat-II'!R84+'SCRB-Stat-II'!R114+'SCRB-Stat-II'!R144+'SCRB-Stat-II'!R174+'SCRB-Stat-II'!R204+'SCRB-Stat-II'!R234+'SCRB-Stat-II'!R264+'SCRB-Stat-II'!R294+'SCRB-Stat-II'!R324+'SCRB-Stat-II'!R354+'SCRB-Stat-II'!R384+'SCRB-Stat-II'!R414+'SCRB-Stat-II'!R444+'SCRB-Stat-II'!R474+'SCRB-Stat-II'!R504+'SCRB-Stat-II'!R534+'SCRB-Stat-II'!R564+'SCRB-Stat-II'!R594</f>
        <v>0</v>
      </c>
      <c r="S27" s="49">
        <f>'SCRB-Stat-II'!S24+'SCRB-Stat-II'!S54+'SCRB-Stat-II'!S84+'SCRB-Stat-II'!S114+'SCRB-Stat-II'!S144+'SCRB-Stat-II'!S174+'SCRB-Stat-II'!S204+'SCRB-Stat-II'!S234+'SCRB-Stat-II'!S264+'SCRB-Stat-II'!S294+'SCRB-Stat-II'!S324+'SCRB-Stat-II'!S354+'SCRB-Stat-II'!S384+'SCRB-Stat-II'!S414+'SCRB-Stat-II'!S444+'SCRB-Stat-II'!S474+'SCRB-Stat-II'!S504+'SCRB-Stat-II'!S534+'SCRB-Stat-II'!S564+'SCRB-Stat-II'!S594</f>
        <v>0</v>
      </c>
      <c r="T27" s="49">
        <f>'SCRB-Stat-II'!T24+'SCRB-Stat-II'!T54+'SCRB-Stat-II'!T84+'SCRB-Stat-II'!T114+'SCRB-Stat-II'!T144+'SCRB-Stat-II'!T174+'SCRB-Stat-II'!T204+'SCRB-Stat-II'!T234+'SCRB-Stat-II'!T264+'SCRB-Stat-II'!T294+'SCRB-Stat-II'!T324+'SCRB-Stat-II'!T354+'SCRB-Stat-II'!T384+'SCRB-Stat-II'!T414+'SCRB-Stat-II'!T444+'SCRB-Stat-II'!T474+'SCRB-Stat-II'!T504+'SCRB-Stat-II'!T534+'SCRB-Stat-II'!T564+'SCRB-Stat-II'!T594</f>
        <v>0</v>
      </c>
      <c r="U27" s="49">
        <f>'SCRB-Stat-II'!U24+'SCRB-Stat-II'!U54+'SCRB-Stat-II'!U84+'SCRB-Stat-II'!U114+'SCRB-Stat-II'!U144+'SCRB-Stat-II'!U174+'SCRB-Stat-II'!U204+'SCRB-Stat-II'!U234+'SCRB-Stat-II'!U264+'SCRB-Stat-II'!U294+'SCRB-Stat-II'!U324+'SCRB-Stat-II'!U354+'SCRB-Stat-II'!U384+'SCRB-Stat-II'!U414+'SCRB-Stat-II'!U444+'SCRB-Stat-II'!U474+'SCRB-Stat-II'!U504+'SCRB-Stat-II'!U534+'SCRB-Stat-II'!U564+'SCRB-Stat-II'!U594</f>
        <v>0</v>
      </c>
      <c r="V27" s="49">
        <f>'SCRB-Stat-II'!V24+'SCRB-Stat-II'!V54+'SCRB-Stat-II'!V84+'SCRB-Stat-II'!V114+'SCRB-Stat-II'!V144+'SCRB-Stat-II'!V174+'SCRB-Stat-II'!V204+'SCRB-Stat-II'!V234+'SCRB-Stat-II'!V264+'SCRB-Stat-II'!V294+'SCRB-Stat-II'!V324+'SCRB-Stat-II'!V354+'SCRB-Stat-II'!V384+'SCRB-Stat-II'!V414+'SCRB-Stat-II'!V444+'SCRB-Stat-II'!V474+'SCRB-Stat-II'!V504+'SCRB-Stat-II'!V534+'SCRB-Stat-II'!V564+'SCRB-Stat-II'!V594</f>
        <v>0</v>
      </c>
      <c r="W27" s="49">
        <f>'SCRB-Stat-II'!W24+'SCRB-Stat-II'!W54+'SCRB-Stat-II'!W84+'SCRB-Stat-II'!W114+'SCRB-Stat-II'!W144+'SCRB-Stat-II'!W174+'SCRB-Stat-II'!W204+'SCRB-Stat-II'!W234+'SCRB-Stat-II'!W264+'SCRB-Stat-II'!W294+'SCRB-Stat-II'!W324+'SCRB-Stat-II'!W354+'SCRB-Stat-II'!W384+'SCRB-Stat-II'!W414+'SCRB-Stat-II'!W444+'SCRB-Stat-II'!W474+'SCRB-Stat-II'!W504+'SCRB-Stat-II'!W534+'SCRB-Stat-II'!W564+'SCRB-Stat-II'!W594</f>
        <v>0</v>
      </c>
      <c r="X27" s="339"/>
      <c r="Y27" s="49">
        <f>'SCRB-Stat-II'!X24+'SCRB-Stat-II'!X54+'SCRB-Stat-II'!X84+'SCRB-Stat-II'!X114+'SCRB-Stat-II'!X144+'SCRB-Stat-II'!X174+'SCRB-Stat-II'!X204+'SCRB-Stat-II'!X234+'SCRB-Stat-II'!X264+'SCRB-Stat-II'!X294+'SCRB-Stat-II'!X324+'SCRB-Stat-II'!X354+'SCRB-Stat-II'!X384+'SCRB-Stat-II'!X414+'SCRB-Stat-II'!X444+'SCRB-Stat-II'!X474+'SCRB-Stat-II'!X504+'SCRB-Stat-II'!X534+'SCRB-Stat-II'!X564+'SCRB-Stat-II'!X594</f>
        <v>0</v>
      </c>
      <c r="Z27" s="49">
        <f>'SCRB-Stat-II'!Y24+'SCRB-Stat-II'!Y54+'SCRB-Stat-II'!Y84+'SCRB-Stat-II'!Y114+'SCRB-Stat-II'!Y144+'SCRB-Stat-II'!Y174+'SCRB-Stat-II'!Y204+'SCRB-Stat-II'!Y234+'SCRB-Stat-II'!Y264+'SCRB-Stat-II'!Y294+'SCRB-Stat-II'!Y324+'SCRB-Stat-II'!Y354+'SCRB-Stat-II'!Y384+'SCRB-Stat-II'!Y414+'SCRB-Stat-II'!Y444+'SCRB-Stat-II'!Y474+'SCRB-Stat-II'!Y504+'SCRB-Stat-II'!Y534+'SCRB-Stat-II'!Y564+'SCRB-Stat-II'!Y594</f>
        <v>0</v>
      </c>
      <c r="AA27" s="49">
        <f>'SCRB-Stat-II'!Z24+'SCRB-Stat-II'!Z54+'SCRB-Stat-II'!Z84+'SCRB-Stat-II'!Z114+'SCRB-Stat-II'!Z144+'SCRB-Stat-II'!Z174+'SCRB-Stat-II'!Z204+'SCRB-Stat-II'!Z234+'SCRB-Stat-II'!Z264+'SCRB-Stat-II'!Z294+'SCRB-Stat-II'!Z324+'SCRB-Stat-II'!Z354+'SCRB-Stat-II'!Z384+'SCRB-Stat-II'!Z414+'SCRB-Stat-II'!Z444+'SCRB-Stat-II'!Z474+'SCRB-Stat-II'!Z504+'SCRB-Stat-II'!Z534+'SCRB-Stat-II'!Z564+'SCRB-Stat-II'!Z594</f>
        <v>0</v>
      </c>
      <c r="AB27" s="49">
        <f>'SCRB-Stat-II'!AA24+'SCRB-Stat-II'!AA54+'SCRB-Stat-II'!AA84+'SCRB-Stat-II'!AA114+'SCRB-Stat-II'!AA144+'SCRB-Stat-II'!AA174+'SCRB-Stat-II'!AA204+'SCRB-Stat-II'!AA234+'SCRB-Stat-II'!AA264+'SCRB-Stat-II'!AA294+'SCRB-Stat-II'!AA324+'SCRB-Stat-II'!AA354+'SCRB-Stat-II'!AA384+'SCRB-Stat-II'!AA414+'SCRB-Stat-II'!AA444+'SCRB-Stat-II'!AA474+'SCRB-Stat-II'!AA504+'SCRB-Stat-II'!AA534+'SCRB-Stat-II'!AA564+'SCRB-Stat-II'!AA594</f>
        <v>0</v>
      </c>
      <c r="AC27" s="49">
        <f>'SCRB-Stat-II'!AB24+'SCRB-Stat-II'!AB54+'SCRB-Stat-II'!AB84+'SCRB-Stat-II'!AB114+'SCRB-Stat-II'!AB144+'SCRB-Stat-II'!AB174+'SCRB-Stat-II'!AB204+'SCRB-Stat-II'!AB234+'SCRB-Stat-II'!AB264+'SCRB-Stat-II'!AB294+'SCRB-Stat-II'!AB324+'SCRB-Stat-II'!AB354+'SCRB-Stat-II'!AB384+'SCRB-Stat-II'!AB414+'SCRB-Stat-II'!AB444+'SCRB-Stat-II'!AB474+'SCRB-Stat-II'!AB504+'SCRB-Stat-II'!AB534+'SCRB-Stat-II'!AB564+'SCRB-Stat-II'!AB594</f>
        <v>0</v>
      </c>
      <c r="AD27" s="49">
        <f>'SCRB-Stat-II'!AC24+'SCRB-Stat-II'!AC54+'SCRB-Stat-II'!AC84+'SCRB-Stat-II'!AC114+'SCRB-Stat-II'!AC144+'SCRB-Stat-II'!AC174+'SCRB-Stat-II'!AC204+'SCRB-Stat-II'!AC234+'SCRB-Stat-II'!AC264+'SCRB-Stat-II'!AC294+'SCRB-Stat-II'!AC324+'SCRB-Stat-II'!AC354+'SCRB-Stat-II'!AC384+'SCRB-Stat-II'!AC414+'SCRB-Stat-II'!AC444+'SCRB-Stat-II'!AC474+'SCRB-Stat-II'!AC504+'SCRB-Stat-II'!AC534+'SCRB-Stat-II'!AC564+'SCRB-Stat-II'!AC594</f>
        <v>0</v>
      </c>
      <c r="AE27" s="49">
        <f>'SCRB-Stat-II'!AD24+'SCRB-Stat-II'!AD54+'SCRB-Stat-II'!AD84+'SCRB-Stat-II'!AD114+'SCRB-Stat-II'!AD144+'SCRB-Stat-II'!AD174+'SCRB-Stat-II'!AD204+'SCRB-Stat-II'!AD234+'SCRB-Stat-II'!AD264+'SCRB-Stat-II'!AD294+'SCRB-Stat-II'!AD324+'SCRB-Stat-II'!AD354+'SCRB-Stat-II'!AD384+'SCRB-Stat-II'!AD414+'SCRB-Stat-II'!AD444+'SCRB-Stat-II'!AD474+'SCRB-Stat-II'!AD504+'SCRB-Stat-II'!AD534+'SCRB-Stat-II'!AD564+'SCRB-Stat-II'!AD594</f>
        <v>0</v>
      </c>
      <c r="AF27" s="49">
        <f>'SCRB-Stat-II'!AE24+'SCRB-Stat-II'!AE54+'SCRB-Stat-II'!AE84+'SCRB-Stat-II'!AE114+'SCRB-Stat-II'!AE144+'SCRB-Stat-II'!AE174+'SCRB-Stat-II'!AE204+'SCRB-Stat-II'!AE234+'SCRB-Stat-II'!AE264+'SCRB-Stat-II'!AE294+'SCRB-Stat-II'!AE324+'SCRB-Stat-II'!AE354+'SCRB-Stat-II'!AE384+'SCRB-Stat-II'!AE414+'SCRB-Stat-II'!AE444+'SCRB-Stat-II'!AE474+'SCRB-Stat-II'!AE504+'SCRB-Stat-II'!AE534+'SCRB-Stat-II'!AE564+'SCRB-Stat-II'!AE594</f>
        <v>0</v>
      </c>
      <c r="AG27" s="49">
        <f>'SCRB-Stat-II'!AF24+'SCRB-Stat-II'!AF54+'SCRB-Stat-II'!AF84+'SCRB-Stat-II'!AF114+'SCRB-Stat-II'!AF144+'SCRB-Stat-II'!AF174+'SCRB-Stat-II'!AF204+'SCRB-Stat-II'!AF234+'SCRB-Stat-II'!AF264+'SCRB-Stat-II'!AF294+'SCRB-Stat-II'!AF324+'SCRB-Stat-II'!AF354+'SCRB-Stat-II'!AF384+'SCRB-Stat-II'!AF414+'SCRB-Stat-II'!AF444+'SCRB-Stat-II'!AF474+'SCRB-Stat-II'!AF504+'SCRB-Stat-II'!AF534+'SCRB-Stat-II'!AF564+'SCRB-Stat-II'!AF594</f>
        <v>0</v>
      </c>
      <c r="AH27" s="49">
        <f>'SCRB-Stat-II'!AG24+'SCRB-Stat-II'!AG54+'SCRB-Stat-II'!AG84+'SCRB-Stat-II'!AG114+'SCRB-Stat-II'!AG144+'SCRB-Stat-II'!AG174+'SCRB-Stat-II'!AG204+'SCRB-Stat-II'!AG234+'SCRB-Stat-II'!AG264+'SCRB-Stat-II'!AG294+'SCRB-Stat-II'!AG324+'SCRB-Stat-II'!AG354+'SCRB-Stat-II'!AG384+'SCRB-Stat-II'!AG414+'SCRB-Stat-II'!AG444+'SCRB-Stat-II'!AG474+'SCRB-Stat-II'!AG504+'SCRB-Stat-II'!AG534+'SCRB-Stat-II'!AG564+'SCRB-Stat-II'!AG594</f>
        <v>0</v>
      </c>
    </row>
    <row r="28" spans="1:34" s="103" customFormat="1" ht="21.75" hidden="1" customHeight="1">
      <c r="A28" s="105"/>
      <c r="B28" s="569" t="s">
        <v>108</v>
      </c>
      <c r="C28" s="49">
        <f>'SCRB-Stat-II'!D25+'SCRB-Stat-II'!D55+'SCRB-Stat-II'!D85+'SCRB-Stat-II'!D115+'SCRB-Stat-II'!D145+'SCRB-Stat-II'!D175+'SCRB-Stat-II'!D205+'SCRB-Stat-II'!D235+'SCRB-Stat-II'!D265+'SCRB-Stat-II'!D295+'SCRB-Stat-II'!D325+'SCRB-Stat-II'!D355+'SCRB-Stat-II'!D385+'SCRB-Stat-II'!D415+'SCRB-Stat-II'!D445+'SCRB-Stat-II'!D475+'SCRB-Stat-II'!D505+'SCRB-Stat-II'!D535+'SCRB-Stat-II'!D565+'SCRB-Stat-II'!D595</f>
        <v>0</v>
      </c>
      <c r="D28" s="49">
        <f>'SCRB-Stat-II'!E25+'SCRB-Stat-II'!E55+'SCRB-Stat-II'!E85+'SCRB-Stat-II'!E115+'SCRB-Stat-II'!E145+'SCRB-Stat-II'!E175+'SCRB-Stat-II'!E205+'SCRB-Stat-II'!E235+'SCRB-Stat-II'!E265+'SCRB-Stat-II'!E295+'SCRB-Stat-II'!E325+'SCRB-Stat-II'!E355+'SCRB-Stat-II'!E385+'SCRB-Stat-II'!E415+'SCRB-Stat-II'!E445+'SCRB-Stat-II'!E475+'SCRB-Stat-II'!E505+'SCRB-Stat-II'!E535+'SCRB-Stat-II'!E565+'SCRB-Stat-II'!E595</f>
        <v>0</v>
      </c>
      <c r="E28" s="49">
        <f>'SCRB-Stat-II'!F25+'SCRB-Stat-II'!F55+'SCRB-Stat-II'!F85+'SCRB-Stat-II'!F115+'SCRB-Stat-II'!F145+'SCRB-Stat-II'!F175+'SCRB-Stat-II'!F205+'SCRB-Stat-II'!F235+'SCRB-Stat-II'!F265+'SCRB-Stat-II'!F295+'SCRB-Stat-II'!F325+'SCRB-Stat-II'!F355+'SCRB-Stat-II'!F385+'SCRB-Stat-II'!F415+'SCRB-Stat-II'!F445+'SCRB-Stat-II'!F475+'SCRB-Stat-II'!F505+'SCRB-Stat-II'!F535+'SCRB-Stat-II'!F565+'SCRB-Stat-II'!F595</f>
        <v>0</v>
      </c>
      <c r="F28" s="49">
        <f>'SCRB-Stat-II'!G25+'SCRB-Stat-II'!G55+'SCRB-Stat-II'!G85+'SCRB-Stat-II'!G115+'SCRB-Stat-II'!G145+'SCRB-Stat-II'!G175+'SCRB-Stat-II'!G205+'SCRB-Stat-II'!G235+'SCRB-Stat-II'!G265+'SCRB-Stat-II'!G295+'SCRB-Stat-II'!G325+'SCRB-Stat-II'!G355+'SCRB-Stat-II'!G385+'SCRB-Stat-II'!G415+'SCRB-Stat-II'!G445+'SCRB-Stat-II'!G475+'SCRB-Stat-II'!G505+'SCRB-Stat-II'!G535+'SCRB-Stat-II'!G565+'SCRB-Stat-II'!G595</f>
        <v>0</v>
      </c>
      <c r="G28" s="49">
        <f>'SCRB-Stat-II'!H25+'SCRB-Stat-II'!H55+'SCRB-Stat-II'!H85+'SCRB-Stat-II'!H115+'SCRB-Stat-II'!H145+'SCRB-Stat-II'!H175+'SCRB-Stat-II'!H205+'SCRB-Stat-II'!H235+'SCRB-Stat-II'!H265+'SCRB-Stat-II'!H295+'SCRB-Stat-II'!H325+'SCRB-Stat-II'!H355+'SCRB-Stat-II'!H385+'SCRB-Stat-II'!H415+'SCRB-Stat-II'!H445+'SCRB-Stat-II'!H475+'SCRB-Stat-II'!H505+'SCRB-Stat-II'!H535+'SCRB-Stat-II'!H565+'SCRB-Stat-II'!H595</f>
        <v>0</v>
      </c>
      <c r="H28" s="49">
        <f>'SCRB-Stat-II'!I25+'SCRB-Stat-II'!I55+'SCRB-Stat-II'!I85+'SCRB-Stat-II'!I115+'SCRB-Stat-II'!I145+'SCRB-Stat-II'!I175+'SCRB-Stat-II'!I205+'SCRB-Stat-II'!I235+'SCRB-Stat-II'!I265+'SCRB-Stat-II'!I295+'SCRB-Stat-II'!I325+'SCRB-Stat-II'!I355+'SCRB-Stat-II'!I385+'SCRB-Stat-II'!I415+'SCRB-Stat-II'!I445+'SCRB-Stat-II'!I475+'SCRB-Stat-II'!I505+'SCRB-Stat-II'!I535+'SCRB-Stat-II'!I565+'SCRB-Stat-II'!I595</f>
        <v>0</v>
      </c>
      <c r="I28" s="49">
        <f>'SCRB-Stat-II'!J25+'SCRB-Stat-II'!J55+'SCRB-Stat-II'!J85+'SCRB-Stat-II'!J115+'SCRB-Stat-II'!J145+'SCRB-Stat-II'!J175+'SCRB-Stat-II'!J205+'SCRB-Stat-II'!J235+'SCRB-Stat-II'!J265+'SCRB-Stat-II'!J295+'SCRB-Stat-II'!J325+'SCRB-Stat-II'!J355+'SCRB-Stat-II'!J385+'SCRB-Stat-II'!J415+'SCRB-Stat-II'!J445+'SCRB-Stat-II'!J475+'SCRB-Stat-II'!J505+'SCRB-Stat-II'!J535+'SCRB-Stat-II'!J565+'SCRB-Stat-II'!J595</f>
        <v>0</v>
      </c>
      <c r="J28" s="49">
        <f>'SCRB-Stat-II'!K25+'SCRB-Stat-II'!K55+'SCRB-Stat-II'!K85+'SCRB-Stat-II'!K115+'SCRB-Stat-II'!K145+'SCRB-Stat-II'!K175+'SCRB-Stat-II'!K205+'SCRB-Stat-II'!K235+'SCRB-Stat-II'!K265+'SCRB-Stat-II'!K295+'SCRB-Stat-II'!K325+'SCRB-Stat-II'!K355+'SCRB-Stat-II'!K385+'SCRB-Stat-II'!K415+'SCRB-Stat-II'!K445+'SCRB-Stat-II'!K475+'SCRB-Stat-II'!K505+'SCRB-Stat-II'!K535+'SCRB-Stat-II'!K565+'SCRB-Stat-II'!K595</f>
        <v>0</v>
      </c>
      <c r="K28" s="49">
        <f>'SCRB-Stat-II'!L25+'SCRB-Stat-II'!L55+'SCRB-Stat-II'!L85+'SCRB-Stat-II'!L115+'SCRB-Stat-II'!L145+'SCRB-Stat-II'!L175+'SCRB-Stat-II'!L205+'SCRB-Stat-II'!L235+'SCRB-Stat-II'!L265+'SCRB-Stat-II'!L295+'SCRB-Stat-II'!L325+'SCRB-Stat-II'!L355+'SCRB-Stat-II'!L385+'SCRB-Stat-II'!L415+'SCRB-Stat-II'!L445+'SCRB-Stat-II'!L475+'SCRB-Stat-II'!L505+'SCRB-Stat-II'!L535+'SCRB-Stat-II'!L565+'SCRB-Stat-II'!L595</f>
        <v>0</v>
      </c>
      <c r="L28" s="49">
        <f>'SCRB-Stat-II'!M25+'SCRB-Stat-II'!M55+'SCRB-Stat-II'!M85+'SCRB-Stat-II'!M115+'SCRB-Stat-II'!M145+'SCRB-Stat-II'!M175+'SCRB-Stat-II'!M205+'SCRB-Stat-II'!M235+'SCRB-Stat-II'!M265+'SCRB-Stat-II'!M295+'SCRB-Stat-II'!M325+'SCRB-Stat-II'!M355+'SCRB-Stat-II'!M385+'SCRB-Stat-II'!M415+'SCRB-Stat-II'!M445+'SCRB-Stat-II'!M475+'SCRB-Stat-II'!M505+'SCRB-Stat-II'!M535+'SCRB-Stat-II'!M565+'SCRB-Stat-II'!M595</f>
        <v>0</v>
      </c>
      <c r="M28" s="339"/>
      <c r="N28" s="49">
        <f>'SCRB-Stat-II'!N25+'SCRB-Stat-II'!N55+'SCRB-Stat-II'!N85+'SCRB-Stat-II'!N115+'SCRB-Stat-II'!N145+'SCRB-Stat-II'!N175+'SCRB-Stat-II'!N205+'SCRB-Stat-II'!N235+'SCRB-Stat-II'!N265+'SCRB-Stat-II'!N295+'SCRB-Stat-II'!N325+'SCRB-Stat-II'!N355+'SCRB-Stat-II'!N385+'SCRB-Stat-II'!N415+'SCRB-Stat-II'!N445+'SCRB-Stat-II'!N475+'SCRB-Stat-II'!N505+'SCRB-Stat-II'!N535+'SCRB-Stat-II'!N565+'SCRB-Stat-II'!N595</f>
        <v>0</v>
      </c>
      <c r="O28" s="49">
        <f>'SCRB-Stat-II'!O25+'SCRB-Stat-II'!O55+'SCRB-Stat-II'!O85+'SCRB-Stat-II'!O115+'SCRB-Stat-II'!O145+'SCRB-Stat-II'!O175+'SCRB-Stat-II'!O205+'SCRB-Stat-II'!O235+'SCRB-Stat-II'!O265+'SCRB-Stat-II'!O295+'SCRB-Stat-II'!O325+'SCRB-Stat-II'!O355+'SCRB-Stat-II'!O385+'SCRB-Stat-II'!O415+'SCRB-Stat-II'!O445+'SCRB-Stat-II'!O475+'SCRB-Stat-II'!O505+'SCRB-Stat-II'!O535+'SCRB-Stat-II'!O565+'SCRB-Stat-II'!O595</f>
        <v>0</v>
      </c>
      <c r="P28" s="49">
        <f>'SCRB-Stat-II'!P25+'SCRB-Stat-II'!P55+'SCRB-Stat-II'!P85+'SCRB-Stat-II'!P115+'SCRB-Stat-II'!P145+'SCRB-Stat-II'!P175+'SCRB-Stat-II'!P205+'SCRB-Stat-II'!P235+'SCRB-Stat-II'!P265+'SCRB-Stat-II'!P295+'SCRB-Stat-II'!P325+'SCRB-Stat-II'!P355+'SCRB-Stat-II'!P385+'SCRB-Stat-II'!P415+'SCRB-Stat-II'!P445+'SCRB-Stat-II'!P475+'SCRB-Stat-II'!P505+'SCRB-Stat-II'!P535+'SCRB-Stat-II'!P565+'SCRB-Stat-II'!P595</f>
        <v>0</v>
      </c>
      <c r="Q28" s="49">
        <f>'SCRB-Stat-II'!Q25+'SCRB-Stat-II'!Q55+'SCRB-Stat-II'!Q85+'SCRB-Stat-II'!Q115+'SCRB-Stat-II'!Q145+'SCRB-Stat-II'!Q175+'SCRB-Stat-II'!Q205+'SCRB-Stat-II'!Q235+'SCRB-Stat-II'!Q265+'SCRB-Stat-II'!Q295+'SCRB-Stat-II'!Q325+'SCRB-Stat-II'!Q355+'SCRB-Stat-II'!Q385+'SCRB-Stat-II'!Q415+'SCRB-Stat-II'!Q445+'SCRB-Stat-II'!Q475+'SCRB-Stat-II'!Q505+'SCRB-Stat-II'!Q535+'SCRB-Stat-II'!Q565+'SCRB-Stat-II'!Q595</f>
        <v>0</v>
      </c>
      <c r="R28" s="49">
        <f>'SCRB-Stat-II'!R25+'SCRB-Stat-II'!R55+'SCRB-Stat-II'!R85+'SCRB-Stat-II'!R115+'SCRB-Stat-II'!R145+'SCRB-Stat-II'!R175+'SCRB-Stat-II'!R205+'SCRB-Stat-II'!R235+'SCRB-Stat-II'!R265+'SCRB-Stat-II'!R295+'SCRB-Stat-II'!R325+'SCRB-Stat-II'!R355+'SCRB-Stat-II'!R385+'SCRB-Stat-II'!R415+'SCRB-Stat-II'!R445+'SCRB-Stat-II'!R475+'SCRB-Stat-II'!R505+'SCRB-Stat-II'!R535+'SCRB-Stat-II'!R565+'SCRB-Stat-II'!R595</f>
        <v>0</v>
      </c>
      <c r="S28" s="49">
        <f>'SCRB-Stat-II'!S25+'SCRB-Stat-II'!S55+'SCRB-Stat-II'!S85+'SCRB-Stat-II'!S115+'SCRB-Stat-II'!S145+'SCRB-Stat-II'!S175+'SCRB-Stat-II'!S205+'SCRB-Stat-II'!S235+'SCRB-Stat-II'!S265+'SCRB-Stat-II'!S295+'SCRB-Stat-II'!S325+'SCRB-Stat-II'!S355+'SCRB-Stat-II'!S385+'SCRB-Stat-II'!S415+'SCRB-Stat-II'!S445+'SCRB-Stat-II'!S475+'SCRB-Stat-II'!S505+'SCRB-Stat-II'!S535+'SCRB-Stat-II'!S565+'SCRB-Stat-II'!S595</f>
        <v>0</v>
      </c>
      <c r="T28" s="49">
        <f>'SCRB-Stat-II'!T25+'SCRB-Stat-II'!T55+'SCRB-Stat-II'!T85+'SCRB-Stat-II'!T115+'SCRB-Stat-II'!T145+'SCRB-Stat-II'!T175+'SCRB-Stat-II'!T205+'SCRB-Stat-II'!T235+'SCRB-Stat-II'!T265+'SCRB-Stat-II'!T295+'SCRB-Stat-II'!T325+'SCRB-Stat-II'!T355+'SCRB-Stat-II'!T385+'SCRB-Stat-II'!T415+'SCRB-Stat-II'!T445+'SCRB-Stat-II'!T475+'SCRB-Stat-II'!T505+'SCRB-Stat-II'!T535+'SCRB-Stat-II'!T565+'SCRB-Stat-II'!T595</f>
        <v>0</v>
      </c>
      <c r="U28" s="49">
        <f>'SCRB-Stat-II'!U25+'SCRB-Stat-II'!U55+'SCRB-Stat-II'!U85+'SCRB-Stat-II'!U115+'SCRB-Stat-II'!U145+'SCRB-Stat-II'!U175+'SCRB-Stat-II'!U205+'SCRB-Stat-II'!U235+'SCRB-Stat-II'!U265+'SCRB-Stat-II'!U295+'SCRB-Stat-II'!U325+'SCRB-Stat-II'!U355+'SCRB-Stat-II'!U385+'SCRB-Stat-II'!U415+'SCRB-Stat-II'!U445+'SCRB-Stat-II'!U475+'SCRB-Stat-II'!U505+'SCRB-Stat-II'!U535+'SCRB-Stat-II'!U565+'SCRB-Stat-II'!U595</f>
        <v>0</v>
      </c>
      <c r="V28" s="49">
        <f>'SCRB-Stat-II'!V25+'SCRB-Stat-II'!V55+'SCRB-Stat-II'!V85+'SCRB-Stat-II'!V115+'SCRB-Stat-II'!V145+'SCRB-Stat-II'!V175+'SCRB-Stat-II'!V205+'SCRB-Stat-II'!V235+'SCRB-Stat-II'!V265+'SCRB-Stat-II'!V295+'SCRB-Stat-II'!V325+'SCRB-Stat-II'!V355+'SCRB-Stat-II'!V385+'SCRB-Stat-II'!V415+'SCRB-Stat-II'!V445+'SCRB-Stat-II'!V475+'SCRB-Stat-II'!V505+'SCRB-Stat-II'!V535+'SCRB-Stat-II'!V565+'SCRB-Stat-II'!V595</f>
        <v>0</v>
      </c>
      <c r="W28" s="49">
        <f>'SCRB-Stat-II'!W25+'SCRB-Stat-II'!W55+'SCRB-Stat-II'!W85+'SCRB-Stat-II'!W115+'SCRB-Stat-II'!W145+'SCRB-Stat-II'!W175+'SCRB-Stat-II'!W205+'SCRB-Stat-II'!W235+'SCRB-Stat-II'!W265+'SCRB-Stat-II'!W295+'SCRB-Stat-II'!W325+'SCRB-Stat-II'!W355+'SCRB-Stat-II'!W385+'SCRB-Stat-II'!W415+'SCRB-Stat-II'!W445+'SCRB-Stat-II'!W475+'SCRB-Stat-II'!W505+'SCRB-Stat-II'!W535+'SCRB-Stat-II'!W565+'SCRB-Stat-II'!W595</f>
        <v>0</v>
      </c>
      <c r="X28" s="339"/>
      <c r="Y28" s="49">
        <f>'SCRB-Stat-II'!X25+'SCRB-Stat-II'!X55+'SCRB-Stat-II'!X85+'SCRB-Stat-II'!X115+'SCRB-Stat-II'!X145+'SCRB-Stat-II'!X175+'SCRB-Stat-II'!X205+'SCRB-Stat-II'!X235+'SCRB-Stat-II'!X265+'SCRB-Stat-II'!X295+'SCRB-Stat-II'!X325+'SCRB-Stat-II'!X355+'SCRB-Stat-II'!X385+'SCRB-Stat-II'!X415+'SCRB-Stat-II'!X445+'SCRB-Stat-II'!X475+'SCRB-Stat-II'!X505+'SCRB-Stat-II'!X535+'SCRB-Stat-II'!X565+'SCRB-Stat-II'!X595</f>
        <v>0</v>
      </c>
      <c r="Z28" s="49">
        <f>'SCRB-Stat-II'!Y25+'SCRB-Stat-II'!Y55+'SCRB-Stat-II'!Y85+'SCRB-Stat-II'!Y115+'SCRB-Stat-II'!Y145+'SCRB-Stat-II'!Y175+'SCRB-Stat-II'!Y205+'SCRB-Stat-II'!Y235+'SCRB-Stat-II'!Y265+'SCRB-Stat-II'!Y295+'SCRB-Stat-II'!Y325+'SCRB-Stat-II'!Y355+'SCRB-Stat-II'!Y385+'SCRB-Stat-II'!Y415+'SCRB-Stat-II'!Y445+'SCRB-Stat-II'!Y475+'SCRB-Stat-II'!Y505+'SCRB-Stat-II'!Y535+'SCRB-Stat-II'!Y565+'SCRB-Stat-II'!Y595</f>
        <v>0</v>
      </c>
      <c r="AA28" s="49">
        <f>'SCRB-Stat-II'!Z25+'SCRB-Stat-II'!Z55+'SCRB-Stat-II'!Z85+'SCRB-Stat-II'!Z115+'SCRB-Stat-II'!Z145+'SCRB-Stat-II'!Z175+'SCRB-Stat-II'!Z205+'SCRB-Stat-II'!Z235+'SCRB-Stat-II'!Z265+'SCRB-Stat-II'!Z295+'SCRB-Stat-II'!Z325+'SCRB-Stat-II'!Z355+'SCRB-Stat-II'!Z385+'SCRB-Stat-II'!Z415+'SCRB-Stat-II'!Z445+'SCRB-Stat-II'!Z475+'SCRB-Stat-II'!Z505+'SCRB-Stat-II'!Z535+'SCRB-Stat-II'!Z565+'SCRB-Stat-II'!Z595</f>
        <v>0</v>
      </c>
      <c r="AB28" s="49">
        <f>'SCRB-Stat-II'!AA25+'SCRB-Stat-II'!AA55+'SCRB-Stat-II'!AA85+'SCRB-Stat-II'!AA115+'SCRB-Stat-II'!AA145+'SCRB-Stat-II'!AA175+'SCRB-Stat-II'!AA205+'SCRB-Stat-II'!AA235+'SCRB-Stat-II'!AA265+'SCRB-Stat-II'!AA295+'SCRB-Stat-II'!AA325+'SCRB-Stat-II'!AA355+'SCRB-Stat-II'!AA385+'SCRB-Stat-II'!AA415+'SCRB-Stat-II'!AA445+'SCRB-Stat-II'!AA475+'SCRB-Stat-II'!AA505+'SCRB-Stat-II'!AA535+'SCRB-Stat-II'!AA565+'SCRB-Stat-II'!AA595</f>
        <v>0</v>
      </c>
      <c r="AC28" s="49">
        <f>'SCRB-Stat-II'!AB25+'SCRB-Stat-II'!AB55+'SCRB-Stat-II'!AB85+'SCRB-Stat-II'!AB115+'SCRB-Stat-II'!AB145+'SCRB-Stat-II'!AB175+'SCRB-Stat-II'!AB205+'SCRB-Stat-II'!AB235+'SCRB-Stat-II'!AB265+'SCRB-Stat-II'!AB295+'SCRB-Stat-II'!AB325+'SCRB-Stat-II'!AB355+'SCRB-Stat-II'!AB385+'SCRB-Stat-II'!AB415+'SCRB-Stat-II'!AB445+'SCRB-Stat-II'!AB475+'SCRB-Stat-II'!AB505+'SCRB-Stat-II'!AB535+'SCRB-Stat-II'!AB565+'SCRB-Stat-II'!AB595</f>
        <v>0</v>
      </c>
      <c r="AD28" s="49">
        <f>'SCRB-Stat-II'!AC25+'SCRB-Stat-II'!AC55+'SCRB-Stat-II'!AC85+'SCRB-Stat-II'!AC115+'SCRB-Stat-II'!AC145+'SCRB-Stat-II'!AC175+'SCRB-Stat-II'!AC205+'SCRB-Stat-II'!AC235+'SCRB-Stat-II'!AC265+'SCRB-Stat-II'!AC295+'SCRB-Stat-II'!AC325+'SCRB-Stat-II'!AC355+'SCRB-Stat-II'!AC385+'SCRB-Stat-II'!AC415+'SCRB-Stat-II'!AC445+'SCRB-Stat-II'!AC475+'SCRB-Stat-II'!AC505+'SCRB-Stat-II'!AC535+'SCRB-Stat-II'!AC565+'SCRB-Stat-II'!AC595</f>
        <v>0</v>
      </c>
      <c r="AE28" s="49">
        <f>'SCRB-Stat-II'!AD25+'SCRB-Stat-II'!AD55+'SCRB-Stat-II'!AD85+'SCRB-Stat-II'!AD115+'SCRB-Stat-II'!AD145+'SCRB-Stat-II'!AD175+'SCRB-Stat-II'!AD205+'SCRB-Stat-II'!AD235+'SCRB-Stat-II'!AD265+'SCRB-Stat-II'!AD295+'SCRB-Stat-II'!AD325+'SCRB-Stat-II'!AD355+'SCRB-Stat-II'!AD385+'SCRB-Stat-II'!AD415+'SCRB-Stat-II'!AD445+'SCRB-Stat-II'!AD475+'SCRB-Stat-II'!AD505+'SCRB-Stat-II'!AD535+'SCRB-Stat-II'!AD565+'SCRB-Stat-II'!AD595</f>
        <v>0</v>
      </c>
      <c r="AF28" s="49">
        <f>'SCRB-Stat-II'!AE25+'SCRB-Stat-II'!AE55+'SCRB-Stat-II'!AE85+'SCRB-Stat-II'!AE115+'SCRB-Stat-II'!AE145+'SCRB-Stat-II'!AE175+'SCRB-Stat-II'!AE205+'SCRB-Stat-II'!AE235+'SCRB-Stat-II'!AE265+'SCRB-Stat-II'!AE295+'SCRB-Stat-II'!AE325+'SCRB-Stat-II'!AE355+'SCRB-Stat-II'!AE385+'SCRB-Stat-II'!AE415+'SCRB-Stat-II'!AE445+'SCRB-Stat-II'!AE475+'SCRB-Stat-II'!AE505+'SCRB-Stat-II'!AE535+'SCRB-Stat-II'!AE565+'SCRB-Stat-II'!AE595</f>
        <v>0</v>
      </c>
      <c r="AG28" s="49">
        <f>'SCRB-Stat-II'!AF25+'SCRB-Stat-II'!AF55+'SCRB-Stat-II'!AF85+'SCRB-Stat-II'!AF115+'SCRB-Stat-II'!AF145+'SCRB-Stat-II'!AF175+'SCRB-Stat-II'!AF205+'SCRB-Stat-II'!AF235+'SCRB-Stat-II'!AF265+'SCRB-Stat-II'!AF295+'SCRB-Stat-II'!AF325+'SCRB-Stat-II'!AF355+'SCRB-Stat-II'!AF385+'SCRB-Stat-II'!AF415+'SCRB-Stat-II'!AF445+'SCRB-Stat-II'!AF475+'SCRB-Stat-II'!AF505+'SCRB-Stat-II'!AF535+'SCRB-Stat-II'!AF565+'SCRB-Stat-II'!AF595</f>
        <v>0</v>
      </c>
      <c r="AH28" s="49">
        <f>'SCRB-Stat-II'!AG25+'SCRB-Stat-II'!AG55+'SCRB-Stat-II'!AG85+'SCRB-Stat-II'!AG115+'SCRB-Stat-II'!AG145+'SCRB-Stat-II'!AG175+'SCRB-Stat-II'!AG205+'SCRB-Stat-II'!AG235+'SCRB-Stat-II'!AG265+'SCRB-Stat-II'!AG295+'SCRB-Stat-II'!AG325+'SCRB-Stat-II'!AG355+'SCRB-Stat-II'!AG385+'SCRB-Stat-II'!AG415+'SCRB-Stat-II'!AG445+'SCRB-Stat-II'!AG475+'SCRB-Stat-II'!AG505+'SCRB-Stat-II'!AG535+'SCRB-Stat-II'!AG565+'SCRB-Stat-II'!AG595</f>
        <v>0</v>
      </c>
    </row>
    <row r="29" spans="1:34" s="103" customFormat="1" ht="21.75" hidden="1" customHeight="1">
      <c r="A29" s="334"/>
      <c r="B29" s="570" t="s">
        <v>26</v>
      </c>
      <c r="C29" s="49">
        <f>'SCRB-Stat-II'!D26+'SCRB-Stat-II'!D56+'SCRB-Stat-II'!D86+'SCRB-Stat-II'!D116+'SCRB-Stat-II'!D146+'SCRB-Stat-II'!D176+'SCRB-Stat-II'!D206+'SCRB-Stat-II'!D236+'SCRB-Stat-II'!D266+'SCRB-Stat-II'!D296+'SCRB-Stat-II'!D326+'SCRB-Stat-II'!D356+'SCRB-Stat-II'!D386+'SCRB-Stat-II'!D416+'SCRB-Stat-II'!D446+'SCRB-Stat-II'!D476+'SCRB-Stat-II'!D506+'SCRB-Stat-II'!D536+'SCRB-Stat-II'!D566+'SCRB-Stat-II'!D596</f>
        <v>0</v>
      </c>
      <c r="D29" s="49">
        <f>'SCRB-Stat-II'!E26+'SCRB-Stat-II'!E56+'SCRB-Stat-II'!E86+'SCRB-Stat-II'!E116+'SCRB-Stat-II'!E146+'SCRB-Stat-II'!E176+'SCRB-Stat-II'!E206+'SCRB-Stat-II'!E236+'SCRB-Stat-II'!E266+'SCRB-Stat-II'!E296+'SCRB-Stat-II'!E326+'SCRB-Stat-II'!E356+'SCRB-Stat-II'!E386+'SCRB-Stat-II'!E416+'SCRB-Stat-II'!E446+'SCRB-Stat-II'!E476+'SCRB-Stat-II'!E506+'SCRB-Stat-II'!E536+'SCRB-Stat-II'!E566+'SCRB-Stat-II'!E596</f>
        <v>0</v>
      </c>
      <c r="E29" s="49">
        <f>'SCRB-Stat-II'!F26+'SCRB-Stat-II'!F56+'SCRB-Stat-II'!F86+'SCRB-Stat-II'!F116+'SCRB-Stat-II'!F146+'SCRB-Stat-II'!F176+'SCRB-Stat-II'!F206+'SCRB-Stat-II'!F236+'SCRB-Stat-II'!F266+'SCRB-Stat-II'!F296+'SCRB-Stat-II'!F326+'SCRB-Stat-II'!F356+'SCRB-Stat-II'!F386+'SCRB-Stat-II'!F416+'SCRB-Stat-II'!F446+'SCRB-Stat-II'!F476+'SCRB-Stat-II'!F506+'SCRB-Stat-II'!F536+'SCRB-Stat-II'!F566+'SCRB-Stat-II'!F596</f>
        <v>0</v>
      </c>
      <c r="F29" s="49">
        <f>'SCRB-Stat-II'!G26+'SCRB-Stat-II'!G56+'SCRB-Stat-II'!G86+'SCRB-Stat-II'!G116+'SCRB-Stat-II'!G146+'SCRB-Stat-II'!G176+'SCRB-Stat-II'!G206+'SCRB-Stat-II'!G236+'SCRB-Stat-II'!G266+'SCRB-Stat-II'!G296+'SCRB-Stat-II'!G326+'SCRB-Stat-II'!G356+'SCRB-Stat-II'!G386+'SCRB-Stat-II'!G416+'SCRB-Stat-II'!G446+'SCRB-Stat-II'!G476+'SCRB-Stat-II'!G506+'SCRB-Stat-II'!G536+'SCRB-Stat-II'!G566+'SCRB-Stat-II'!G596</f>
        <v>0</v>
      </c>
      <c r="G29" s="49">
        <f>'SCRB-Stat-II'!H26+'SCRB-Stat-II'!H56+'SCRB-Stat-II'!H86+'SCRB-Stat-II'!H116+'SCRB-Stat-II'!H146+'SCRB-Stat-II'!H176+'SCRB-Stat-II'!H206+'SCRB-Stat-II'!H236+'SCRB-Stat-II'!H266+'SCRB-Stat-II'!H296+'SCRB-Stat-II'!H326+'SCRB-Stat-II'!H356+'SCRB-Stat-II'!H386+'SCRB-Stat-II'!H416+'SCRB-Stat-II'!H446+'SCRB-Stat-II'!H476+'SCRB-Stat-II'!H506+'SCRB-Stat-II'!H536+'SCRB-Stat-II'!H566+'SCRB-Stat-II'!H596</f>
        <v>0</v>
      </c>
      <c r="H29" s="49">
        <f>'SCRB-Stat-II'!I26+'SCRB-Stat-II'!I56+'SCRB-Stat-II'!I86+'SCRB-Stat-II'!I116+'SCRB-Stat-II'!I146+'SCRB-Stat-II'!I176+'SCRB-Stat-II'!I206+'SCRB-Stat-II'!I236+'SCRB-Stat-II'!I266+'SCRB-Stat-II'!I296+'SCRB-Stat-II'!I326+'SCRB-Stat-II'!I356+'SCRB-Stat-II'!I386+'SCRB-Stat-II'!I416+'SCRB-Stat-II'!I446+'SCRB-Stat-II'!I476+'SCRB-Stat-II'!I506+'SCRB-Stat-II'!I536+'SCRB-Stat-II'!I566+'SCRB-Stat-II'!I596</f>
        <v>0</v>
      </c>
      <c r="I29" s="49">
        <f>'SCRB-Stat-II'!J26+'SCRB-Stat-II'!J56+'SCRB-Stat-II'!J86+'SCRB-Stat-II'!J116+'SCRB-Stat-II'!J146+'SCRB-Stat-II'!J176+'SCRB-Stat-II'!J206+'SCRB-Stat-II'!J236+'SCRB-Stat-II'!J266+'SCRB-Stat-II'!J296+'SCRB-Stat-II'!J326+'SCRB-Stat-II'!J356+'SCRB-Stat-II'!J386+'SCRB-Stat-II'!J416+'SCRB-Stat-II'!J446+'SCRB-Stat-II'!J476+'SCRB-Stat-II'!J506+'SCRB-Stat-II'!J536+'SCRB-Stat-II'!J566+'SCRB-Stat-II'!J596</f>
        <v>0</v>
      </c>
      <c r="J29" s="49">
        <f>'SCRB-Stat-II'!K26+'SCRB-Stat-II'!K56+'SCRB-Stat-II'!K86+'SCRB-Stat-II'!K116+'SCRB-Stat-II'!K146+'SCRB-Stat-II'!K176+'SCRB-Stat-II'!K206+'SCRB-Stat-II'!K236+'SCRB-Stat-II'!K266+'SCRB-Stat-II'!K296+'SCRB-Stat-II'!K326+'SCRB-Stat-II'!K356+'SCRB-Stat-II'!K386+'SCRB-Stat-II'!K416+'SCRB-Stat-II'!K446+'SCRB-Stat-II'!K476+'SCRB-Stat-II'!K506+'SCRB-Stat-II'!K536+'SCRB-Stat-II'!K566+'SCRB-Stat-II'!K596</f>
        <v>0</v>
      </c>
      <c r="K29" s="49">
        <f>'SCRB-Stat-II'!L26+'SCRB-Stat-II'!L56+'SCRB-Stat-II'!L86+'SCRB-Stat-II'!L116+'SCRB-Stat-II'!L146+'SCRB-Stat-II'!L176+'SCRB-Stat-II'!L206+'SCRB-Stat-II'!L236+'SCRB-Stat-II'!L266+'SCRB-Stat-II'!L296+'SCRB-Stat-II'!L326+'SCRB-Stat-II'!L356+'SCRB-Stat-II'!L386+'SCRB-Stat-II'!L416+'SCRB-Stat-II'!L446+'SCRB-Stat-II'!L476+'SCRB-Stat-II'!L506+'SCRB-Stat-II'!L536+'SCRB-Stat-II'!L566+'SCRB-Stat-II'!L596</f>
        <v>0</v>
      </c>
      <c r="L29" s="49">
        <f>'SCRB-Stat-II'!M26+'SCRB-Stat-II'!M56+'SCRB-Stat-II'!M86+'SCRB-Stat-II'!M116+'SCRB-Stat-II'!M146+'SCRB-Stat-II'!M176+'SCRB-Stat-II'!M206+'SCRB-Stat-II'!M236+'SCRB-Stat-II'!M266+'SCRB-Stat-II'!M296+'SCRB-Stat-II'!M326+'SCRB-Stat-II'!M356+'SCRB-Stat-II'!M386+'SCRB-Stat-II'!M416+'SCRB-Stat-II'!M446+'SCRB-Stat-II'!M476+'SCRB-Stat-II'!M506+'SCRB-Stat-II'!M536+'SCRB-Stat-II'!M566+'SCRB-Stat-II'!M596</f>
        <v>0</v>
      </c>
      <c r="M29" s="339"/>
      <c r="N29" s="49">
        <f>'SCRB-Stat-II'!N26+'SCRB-Stat-II'!N56+'SCRB-Stat-II'!N86+'SCRB-Stat-II'!N116+'SCRB-Stat-II'!N146+'SCRB-Stat-II'!N176+'SCRB-Stat-II'!N206+'SCRB-Stat-II'!N236+'SCRB-Stat-II'!N266+'SCRB-Stat-II'!N296+'SCRB-Stat-II'!N326+'SCRB-Stat-II'!N356+'SCRB-Stat-II'!N386+'SCRB-Stat-II'!N416+'SCRB-Stat-II'!N446+'SCRB-Stat-II'!N476+'SCRB-Stat-II'!N506+'SCRB-Stat-II'!N536+'SCRB-Stat-II'!N566+'SCRB-Stat-II'!N596</f>
        <v>0</v>
      </c>
      <c r="O29" s="49">
        <f>'SCRB-Stat-II'!O26+'SCRB-Stat-II'!O56+'SCRB-Stat-II'!O86+'SCRB-Stat-II'!O116+'SCRB-Stat-II'!O146+'SCRB-Stat-II'!O176+'SCRB-Stat-II'!O206+'SCRB-Stat-II'!O236+'SCRB-Stat-II'!O266+'SCRB-Stat-II'!O296+'SCRB-Stat-II'!O326+'SCRB-Stat-II'!O356+'SCRB-Stat-II'!O386+'SCRB-Stat-II'!O416+'SCRB-Stat-II'!O446+'SCRB-Stat-II'!O476+'SCRB-Stat-II'!O506+'SCRB-Stat-II'!O536+'SCRB-Stat-II'!O566+'SCRB-Stat-II'!O596</f>
        <v>0</v>
      </c>
      <c r="P29" s="49">
        <f>'SCRB-Stat-II'!P26+'SCRB-Stat-II'!P56+'SCRB-Stat-II'!P86+'SCRB-Stat-II'!P116+'SCRB-Stat-II'!P146+'SCRB-Stat-II'!P176+'SCRB-Stat-II'!P206+'SCRB-Stat-II'!P236+'SCRB-Stat-II'!P266+'SCRB-Stat-II'!P296+'SCRB-Stat-II'!P326+'SCRB-Stat-II'!P356+'SCRB-Stat-II'!P386+'SCRB-Stat-II'!P416+'SCRB-Stat-II'!P446+'SCRB-Stat-II'!P476+'SCRB-Stat-II'!P506+'SCRB-Stat-II'!P536+'SCRB-Stat-II'!P566+'SCRB-Stat-II'!P596</f>
        <v>0</v>
      </c>
      <c r="Q29" s="49">
        <f>'SCRB-Stat-II'!Q26+'SCRB-Stat-II'!Q56+'SCRB-Stat-II'!Q86+'SCRB-Stat-II'!Q116+'SCRB-Stat-II'!Q146+'SCRB-Stat-II'!Q176+'SCRB-Stat-II'!Q206+'SCRB-Stat-II'!Q236+'SCRB-Stat-II'!Q266+'SCRB-Stat-II'!Q296+'SCRB-Stat-II'!Q326+'SCRB-Stat-II'!Q356+'SCRB-Stat-II'!Q386+'SCRB-Stat-II'!Q416+'SCRB-Stat-II'!Q446+'SCRB-Stat-II'!Q476+'SCRB-Stat-II'!Q506+'SCRB-Stat-II'!Q536+'SCRB-Stat-II'!Q566+'SCRB-Stat-II'!Q596</f>
        <v>0</v>
      </c>
      <c r="R29" s="49">
        <f>'SCRB-Stat-II'!R26+'SCRB-Stat-II'!R56+'SCRB-Stat-II'!R86+'SCRB-Stat-II'!R116+'SCRB-Stat-II'!R146+'SCRB-Stat-II'!R176+'SCRB-Stat-II'!R206+'SCRB-Stat-II'!R236+'SCRB-Stat-II'!R266+'SCRB-Stat-II'!R296+'SCRB-Stat-II'!R326+'SCRB-Stat-II'!R356+'SCRB-Stat-II'!R386+'SCRB-Stat-II'!R416+'SCRB-Stat-II'!R446+'SCRB-Stat-II'!R476+'SCRB-Stat-II'!R506+'SCRB-Stat-II'!R536+'SCRB-Stat-II'!R566+'SCRB-Stat-II'!R596</f>
        <v>0</v>
      </c>
      <c r="S29" s="49">
        <f>'SCRB-Stat-II'!S26+'SCRB-Stat-II'!S56+'SCRB-Stat-II'!S86+'SCRB-Stat-II'!S116+'SCRB-Stat-II'!S146+'SCRB-Stat-II'!S176+'SCRB-Stat-II'!S206+'SCRB-Stat-II'!S236+'SCRB-Stat-II'!S266+'SCRB-Stat-II'!S296+'SCRB-Stat-II'!S326+'SCRB-Stat-II'!S356+'SCRB-Stat-II'!S386+'SCRB-Stat-II'!S416+'SCRB-Stat-II'!S446+'SCRB-Stat-II'!S476+'SCRB-Stat-II'!S506+'SCRB-Stat-II'!S536+'SCRB-Stat-II'!S566+'SCRB-Stat-II'!S596</f>
        <v>0</v>
      </c>
      <c r="T29" s="49">
        <f>'SCRB-Stat-II'!T26+'SCRB-Stat-II'!T56+'SCRB-Stat-II'!T86+'SCRB-Stat-II'!T116+'SCRB-Stat-II'!T146+'SCRB-Stat-II'!T176+'SCRB-Stat-II'!T206+'SCRB-Stat-II'!T236+'SCRB-Stat-II'!T266+'SCRB-Stat-II'!T296+'SCRB-Stat-II'!T326+'SCRB-Stat-II'!T356+'SCRB-Stat-II'!T386+'SCRB-Stat-II'!T416+'SCRB-Stat-II'!T446+'SCRB-Stat-II'!T476+'SCRB-Stat-II'!T506+'SCRB-Stat-II'!T536+'SCRB-Stat-II'!T566+'SCRB-Stat-II'!T596</f>
        <v>0</v>
      </c>
      <c r="U29" s="49">
        <f>'SCRB-Stat-II'!U26+'SCRB-Stat-II'!U56+'SCRB-Stat-II'!U86+'SCRB-Stat-II'!U116+'SCRB-Stat-II'!U146+'SCRB-Stat-II'!U176+'SCRB-Stat-II'!U206+'SCRB-Stat-II'!U236+'SCRB-Stat-II'!U266+'SCRB-Stat-II'!U296+'SCRB-Stat-II'!U326+'SCRB-Stat-II'!U356+'SCRB-Stat-II'!U386+'SCRB-Stat-II'!U416+'SCRB-Stat-II'!U446+'SCRB-Stat-II'!U476+'SCRB-Stat-II'!U506+'SCRB-Stat-II'!U536+'SCRB-Stat-II'!U566+'SCRB-Stat-II'!U596</f>
        <v>0</v>
      </c>
      <c r="V29" s="49">
        <f>'SCRB-Stat-II'!V26+'SCRB-Stat-II'!V56+'SCRB-Stat-II'!V86+'SCRB-Stat-II'!V116+'SCRB-Stat-II'!V146+'SCRB-Stat-II'!V176+'SCRB-Stat-II'!V206+'SCRB-Stat-II'!V236+'SCRB-Stat-II'!V266+'SCRB-Stat-II'!V296+'SCRB-Stat-II'!V326+'SCRB-Stat-II'!V356+'SCRB-Stat-II'!V386+'SCRB-Stat-II'!V416+'SCRB-Stat-II'!V446+'SCRB-Stat-II'!V476+'SCRB-Stat-II'!V506+'SCRB-Stat-II'!V536+'SCRB-Stat-II'!V566+'SCRB-Stat-II'!V596</f>
        <v>0</v>
      </c>
      <c r="W29" s="49">
        <f>'SCRB-Stat-II'!W26+'SCRB-Stat-II'!W56+'SCRB-Stat-II'!W86+'SCRB-Stat-II'!W116+'SCRB-Stat-II'!W146+'SCRB-Stat-II'!W176+'SCRB-Stat-II'!W206+'SCRB-Stat-II'!W236+'SCRB-Stat-II'!W266+'SCRB-Stat-II'!W296+'SCRB-Stat-II'!W326+'SCRB-Stat-II'!W356+'SCRB-Stat-II'!W386+'SCRB-Stat-II'!W416+'SCRB-Stat-II'!W446+'SCRB-Stat-II'!W476+'SCRB-Stat-II'!W506+'SCRB-Stat-II'!W536+'SCRB-Stat-II'!W566+'SCRB-Stat-II'!W596</f>
        <v>0</v>
      </c>
      <c r="X29" s="339"/>
      <c r="Y29" s="49">
        <f>'SCRB-Stat-II'!X26+'SCRB-Stat-II'!X56+'SCRB-Stat-II'!X86+'SCRB-Stat-II'!X116+'SCRB-Stat-II'!X146+'SCRB-Stat-II'!X176+'SCRB-Stat-II'!X206+'SCRB-Stat-II'!X236+'SCRB-Stat-II'!X266+'SCRB-Stat-II'!X296+'SCRB-Stat-II'!X326+'SCRB-Stat-II'!X356+'SCRB-Stat-II'!X386+'SCRB-Stat-II'!X416+'SCRB-Stat-II'!X446+'SCRB-Stat-II'!X476+'SCRB-Stat-II'!X506+'SCRB-Stat-II'!X536+'SCRB-Stat-II'!X566+'SCRB-Stat-II'!X596</f>
        <v>0</v>
      </c>
      <c r="Z29" s="49">
        <f>'SCRB-Stat-II'!Y26+'SCRB-Stat-II'!Y56+'SCRB-Stat-II'!Y86+'SCRB-Stat-II'!Y116+'SCRB-Stat-II'!Y146+'SCRB-Stat-II'!Y176+'SCRB-Stat-II'!Y206+'SCRB-Stat-II'!Y236+'SCRB-Stat-II'!Y266+'SCRB-Stat-II'!Y296+'SCRB-Stat-II'!Y326+'SCRB-Stat-II'!Y356+'SCRB-Stat-II'!Y386+'SCRB-Stat-II'!Y416+'SCRB-Stat-II'!Y446+'SCRB-Stat-II'!Y476+'SCRB-Stat-II'!Y506+'SCRB-Stat-II'!Y536+'SCRB-Stat-II'!Y566+'SCRB-Stat-II'!Y596</f>
        <v>0</v>
      </c>
      <c r="AA29" s="49">
        <f>'SCRB-Stat-II'!Z26+'SCRB-Stat-II'!Z56+'SCRB-Stat-II'!Z86+'SCRB-Stat-II'!Z116+'SCRB-Stat-II'!Z146+'SCRB-Stat-II'!Z176+'SCRB-Stat-II'!Z206+'SCRB-Stat-II'!Z236+'SCRB-Stat-II'!Z266+'SCRB-Stat-II'!Z296+'SCRB-Stat-II'!Z326+'SCRB-Stat-II'!Z356+'SCRB-Stat-II'!Z386+'SCRB-Stat-II'!Z416+'SCRB-Stat-II'!Z446+'SCRB-Stat-II'!Z476+'SCRB-Stat-II'!Z506+'SCRB-Stat-II'!Z536+'SCRB-Stat-II'!Z566+'SCRB-Stat-II'!Z596</f>
        <v>0</v>
      </c>
      <c r="AB29" s="49">
        <f>'SCRB-Stat-II'!AA26+'SCRB-Stat-II'!AA56+'SCRB-Stat-II'!AA86+'SCRB-Stat-II'!AA116+'SCRB-Stat-II'!AA146+'SCRB-Stat-II'!AA176+'SCRB-Stat-II'!AA206+'SCRB-Stat-II'!AA236+'SCRB-Stat-II'!AA266+'SCRB-Stat-II'!AA296+'SCRB-Stat-II'!AA326+'SCRB-Stat-II'!AA356+'SCRB-Stat-II'!AA386+'SCRB-Stat-II'!AA416+'SCRB-Stat-II'!AA446+'SCRB-Stat-II'!AA476+'SCRB-Stat-II'!AA506+'SCRB-Stat-II'!AA536+'SCRB-Stat-II'!AA566+'SCRB-Stat-II'!AA596</f>
        <v>0</v>
      </c>
      <c r="AC29" s="49">
        <f>'SCRB-Stat-II'!AB26+'SCRB-Stat-II'!AB56+'SCRB-Stat-II'!AB86+'SCRB-Stat-II'!AB116+'SCRB-Stat-II'!AB146+'SCRB-Stat-II'!AB176+'SCRB-Stat-II'!AB206+'SCRB-Stat-II'!AB236+'SCRB-Stat-II'!AB266+'SCRB-Stat-II'!AB296+'SCRB-Stat-II'!AB326+'SCRB-Stat-II'!AB356+'SCRB-Stat-II'!AB386+'SCRB-Stat-II'!AB416+'SCRB-Stat-II'!AB446+'SCRB-Stat-II'!AB476+'SCRB-Stat-II'!AB506+'SCRB-Stat-II'!AB536+'SCRB-Stat-II'!AB566+'SCRB-Stat-II'!AB596</f>
        <v>0</v>
      </c>
      <c r="AD29" s="49">
        <f>'SCRB-Stat-II'!AC26+'SCRB-Stat-II'!AC56+'SCRB-Stat-II'!AC86+'SCRB-Stat-II'!AC116+'SCRB-Stat-II'!AC146+'SCRB-Stat-II'!AC176+'SCRB-Stat-II'!AC206+'SCRB-Stat-II'!AC236+'SCRB-Stat-II'!AC266+'SCRB-Stat-II'!AC296+'SCRB-Stat-II'!AC326+'SCRB-Stat-II'!AC356+'SCRB-Stat-II'!AC386+'SCRB-Stat-II'!AC416+'SCRB-Stat-II'!AC446+'SCRB-Stat-II'!AC476+'SCRB-Stat-II'!AC506+'SCRB-Stat-II'!AC536+'SCRB-Stat-II'!AC566+'SCRB-Stat-II'!AC596</f>
        <v>0</v>
      </c>
      <c r="AE29" s="49">
        <f>'SCRB-Stat-II'!AD26+'SCRB-Stat-II'!AD56+'SCRB-Stat-II'!AD86+'SCRB-Stat-II'!AD116+'SCRB-Stat-II'!AD146+'SCRB-Stat-II'!AD176+'SCRB-Stat-II'!AD206+'SCRB-Stat-II'!AD236+'SCRB-Stat-II'!AD266+'SCRB-Stat-II'!AD296+'SCRB-Stat-II'!AD326+'SCRB-Stat-II'!AD356+'SCRB-Stat-II'!AD386+'SCRB-Stat-II'!AD416+'SCRB-Stat-II'!AD446+'SCRB-Stat-II'!AD476+'SCRB-Stat-II'!AD506+'SCRB-Stat-II'!AD536+'SCRB-Stat-II'!AD566+'SCRB-Stat-II'!AD596</f>
        <v>0</v>
      </c>
      <c r="AF29" s="49">
        <f>'SCRB-Stat-II'!AE26+'SCRB-Stat-II'!AE56+'SCRB-Stat-II'!AE86+'SCRB-Stat-II'!AE116+'SCRB-Stat-II'!AE146+'SCRB-Stat-II'!AE176+'SCRB-Stat-II'!AE206+'SCRB-Stat-II'!AE236+'SCRB-Stat-II'!AE266+'SCRB-Stat-II'!AE296+'SCRB-Stat-II'!AE326+'SCRB-Stat-II'!AE356+'SCRB-Stat-II'!AE386+'SCRB-Stat-II'!AE416+'SCRB-Stat-II'!AE446+'SCRB-Stat-II'!AE476+'SCRB-Stat-II'!AE506+'SCRB-Stat-II'!AE536+'SCRB-Stat-II'!AE566+'SCRB-Stat-II'!AE596</f>
        <v>0</v>
      </c>
      <c r="AG29" s="49">
        <f>'SCRB-Stat-II'!AF26+'SCRB-Stat-II'!AF56+'SCRB-Stat-II'!AF86+'SCRB-Stat-II'!AF116+'SCRB-Stat-II'!AF146+'SCRB-Stat-II'!AF176+'SCRB-Stat-II'!AF206+'SCRB-Stat-II'!AF236+'SCRB-Stat-II'!AF266+'SCRB-Stat-II'!AF296+'SCRB-Stat-II'!AF326+'SCRB-Stat-II'!AF356+'SCRB-Stat-II'!AF386+'SCRB-Stat-II'!AF416+'SCRB-Stat-II'!AF446+'SCRB-Stat-II'!AF476+'SCRB-Stat-II'!AF506+'SCRB-Stat-II'!AF536+'SCRB-Stat-II'!AF566+'SCRB-Stat-II'!AF596</f>
        <v>0</v>
      </c>
      <c r="AH29" s="49">
        <f>'SCRB-Stat-II'!AG26+'SCRB-Stat-II'!AG56+'SCRB-Stat-II'!AG86+'SCRB-Stat-II'!AG116+'SCRB-Stat-II'!AG146+'SCRB-Stat-II'!AG176+'SCRB-Stat-II'!AG206+'SCRB-Stat-II'!AG236+'SCRB-Stat-II'!AG266+'SCRB-Stat-II'!AG296+'SCRB-Stat-II'!AG326+'SCRB-Stat-II'!AG356+'SCRB-Stat-II'!AG386+'SCRB-Stat-II'!AG416+'SCRB-Stat-II'!AG446+'SCRB-Stat-II'!AG476+'SCRB-Stat-II'!AG506+'SCRB-Stat-II'!AG536+'SCRB-Stat-II'!AG566+'SCRB-Stat-II'!AG596</f>
        <v>0</v>
      </c>
    </row>
    <row r="30" spans="1:34" s="102" customFormat="1" ht="21.75" customHeight="1">
      <c r="A30" s="83">
        <v>16</v>
      </c>
      <c r="B30" s="106" t="s">
        <v>26</v>
      </c>
      <c r="C30" s="49">
        <f>C29+C28+C27+C14</f>
        <v>0</v>
      </c>
      <c r="D30" s="49">
        <f t="shared" ref="D30:K30" si="9">D29+D28+D27+D14</f>
        <v>0</v>
      </c>
      <c r="E30" s="49">
        <f t="shared" si="9"/>
        <v>0</v>
      </c>
      <c r="F30" s="49">
        <f t="shared" si="9"/>
        <v>0</v>
      </c>
      <c r="G30" s="49">
        <f t="shared" si="9"/>
        <v>0</v>
      </c>
      <c r="H30" s="49">
        <f t="shared" si="9"/>
        <v>0</v>
      </c>
      <c r="I30" s="49">
        <f t="shared" si="9"/>
        <v>0</v>
      </c>
      <c r="J30" s="49">
        <f t="shared" si="9"/>
        <v>0</v>
      </c>
      <c r="K30" s="49">
        <f t="shared" si="9"/>
        <v>0</v>
      </c>
      <c r="L30" s="49">
        <f>L29+L28+L27+L14</f>
        <v>0</v>
      </c>
      <c r="M30" s="339"/>
      <c r="N30" s="49">
        <f>N29+N28+N27+N14</f>
        <v>0</v>
      </c>
      <c r="O30" s="49">
        <f t="shared" ref="O30:W30" si="10">O29+O28+O27+O14</f>
        <v>0</v>
      </c>
      <c r="P30" s="49">
        <f t="shared" si="10"/>
        <v>0</v>
      </c>
      <c r="Q30" s="49">
        <f t="shared" si="10"/>
        <v>0</v>
      </c>
      <c r="R30" s="49">
        <f t="shared" si="10"/>
        <v>0</v>
      </c>
      <c r="S30" s="49">
        <f t="shared" si="10"/>
        <v>0</v>
      </c>
      <c r="T30" s="49">
        <f t="shared" si="10"/>
        <v>0</v>
      </c>
      <c r="U30" s="49">
        <f t="shared" si="10"/>
        <v>0</v>
      </c>
      <c r="V30" s="49">
        <f t="shared" si="10"/>
        <v>0</v>
      </c>
      <c r="W30" s="49">
        <f t="shared" si="10"/>
        <v>0</v>
      </c>
      <c r="X30" s="339"/>
      <c r="Y30" s="49">
        <f>Y29+Y28+Y27+Y14</f>
        <v>0</v>
      </c>
      <c r="Z30" s="49">
        <f t="shared" ref="Z30" si="11">Z29+Z28+Z27+Z14</f>
        <v>0</v>
      </c>
      <c r="AA30" s="49">
        <f t="shared" ref="AA30" si="12">AA29+AA28+AA27+AA14</f>
        <v>0</v>
      </c>
      <c r="AB30" s="49">
        <f t="shared" ref="AB30" si="13">AB29+AB28+AB27+AB14</f>
        <v>0</v>
      </c>
      <c r="AC30" s="49">
        <f t="shared" ref="AC30" si="14">AC29+AC28+AC27+AC14</f>
        <v>0</v>
      </c>
      <c r="AD30" s="49">
        <f t="shared" ref="AD30" si="15">AD29+AD28+AD27+AD14</f>
        <v>0</v>
      </c>
      <c r="AE30" s="49">
        <f t="shared" ref="AE30" si="16">AE29+AE28+AE27+AE14</f>
        <v>0</v>
      </c>
      <c r="AF30" s="49">
        <f t="shared" ref="AF30" si="17">AF29+AF28+AF27+AF14</f>
        <v>0</v>
      </c>
      <c r="AG30" s="49">
        <f t="shared" ref="AG30" si="18">AG29+AG28+AG27+AG14</f>
        <v>0</v>
      </c>
      <c r="AH30" s="49">
        <f t="shared" ref="AH30" si="19">AH29+AH28+AH27+AH14</f>
        <v>0</v>
      </c>
    </row>
    <row r="31" spans="1:34" s="96" customFormat="1" ht="28.5" customHeight="1">
      <c r="A31" s="624" t="s">
        <v>109</v>
      </c>
      <c r="B31" s="624"/>
      <c r="C31" s="332">
        <f>C30+C26+C20+C11</f>
        <v>0</v>
      </c>
      <c r="D31" s="332">
        <f t="shared" ref="D31:L31" si="20">D30+D26+D20+D11</f>
        <v>0</v>
      </c>
      <c r="E31" s="332">
        <f t="shared" si="20"/>
        <v>0</v>
      </c>
      <c r="F31" s="332">
        <f t="shared" si="20"/>
        <v>0</v>
      </c>
      <c r="G31" s="332">
        <f t="shared" si="20"/>
        <v>0</v>
      </c>
      <c r="H31" s="332">
        <f t="shared" si="20"/>
        <v>0</v>
      </c>
      <c r="I31" s="332">
        <f t="shared" si="20"/>
        <v>0</v>
      </c>
      <c r="J31" s="332">
        <f t="shared" si="20"/>
        <v>0</v>
      </c>
      <c r="K31" s="332">
        <f t="shared" si="20"/>
        <v>0</v>
      </c>
      <c r="L31" s="333">
        <f t="shared" si="20"/>
        <v>0</v>
      </c>
      <c r="M31" s="100"/>
      <c r="N31" s="333">
        <f t="shared" ref="N31:W31" si="21">N30+N26+N20+N11</f>
        <v>0</v>
      </c>
      <c r="O31" s="333">
        <f t="shared" si="21"/>
        <v>0</v>
      </c>
      <c r="P31" s="333">
        <f t="shared" si="21"/>
        <v>0</v>
      </c>
      <c r="Q31" s="333">
        <f t="shared" si="21"/>
        <v>0</v>
      </c>
      <c r="R31" s="333">
        <f t="shared" si="21"/>
        <v>0</v>
      </c>
      <c r="S31" s="333">
        <f t="shared" si="21"/>
        <v>0</v>
      </c>
      <c r="T31" s="333">
        <f t="shared" si="21"/>
        <v>0</v>
      </c>
      <c r="U31" s="333">
        <f t="shared" si="21"/>
        <v>0</v>
      </c>
      <c r="V31" s="333">
        <f t="shared" si="21"/>
        <v>0</v>
      </c>
      <c r="W31" s="333">
        <f t="shared" si="21"/>
        <v>0</v>
      </c>
      <c r="X31" s="100"/>
      <c r="Y31" s="332">
        <f t="shared" ref="Y31:AH31" si="22">Y30+Y26+Y20+Y11</f>
        <v>0</v>
      </c>
      <c r="Z31" s="332">
        <f t="shared" si="22"/>
        <v>0</v>
      </c>
      <c r="AA31" s="332">
        <f t="shared" si="22"/>
        <v>0</v>
      </c>
      <c r="AB31" s="332">
        <f t="shared" si="22"/>
        <v>0</v>
      </c>
      <c r="AC31" s="332">
        <f t="shared" si="22"/>
        <v>0</v>
      </c>
      <c r="AD31" s="332">
        <f t="shared" si="22"/>
        <v>0</v>
      </c>
      <c r="AE31" s="332">
        <f t="shared" si="22"/>
        <v>0</v>
      </c>
      <c r="AF31" s="332">
        <f t="shared" si="22"/>
        <v>0</v>
      </c>
      <c r="AG31" s="332">
        <f t="shared" si="22"/>
        <v>0</v>
      </c>
      <c r="AH31" s="332">
        <f t="shared" si="22"/>
        <v>0</v>
      </c>
    </row>
    <row r="32" spans="1:34" ht="18.75" customHeight="1">
      <c r="A32" s="638" t="s">
        <v>110</v>
      </c>
      <c r="B32" s="638"/>
      <c r="C32" s="635">
        <f>'SCRB-Stat-II'!D33+'SCRB-Stat-II'!D63+'SCRB-Stat-II'!D93+'SCRB-Stat-II'!D123+'SCRB-Stat-II'!D153+'SCRB-Stat-II'!D183+'SCRB-Stat-II'!D213+'SCRB-Stat-II'!D243+'SCRB-Stat-II'!D273+'SCRB-Stat-II'!D303+'SCRB-Stat-II'!D333+'SCRB-Stat-II'!D363+'SCRB-Stat-II'!D393+'SCRB-Stat-II'!D423+'SCRB-Stat-II'!D453+'SCRB-Stat-II'!D483+'SCRB-Stat-II'!D513+'SCRB-Stat-II'!D543+'SCRB-Stat-II'!D573+'SCRB-Stat-II'!D603</f>
        <v>0</v>
      </c>
      <c r="D32" s="639"/>
      <c r="E32" s="639"/>
      <c r="F32" s="639"/>
      <c r="G32" s="639"/>
      <c r="H32" s="639"/>
      <c r="I32" s="639"/>
      <c r="J32" s="639"/>
      <c r="K32" s="639"/>
      <c r="L32" s="640"/>
      <c r="M32" s="107"/>
      <c r="N32" s="629">
        <f>'SCRB-Stat-II'!N33+'SCRB-Stat-II'!N63+'SCRB-Stat-II'!N93+'SCRB-Stat-II'!N123+'SCRB-Stat-II'!N153+'SCRB-Stat-II'!N183+'SCRB-Stat-II'!N213+'SCRB-Stat-II'!N243+'SCRB-Stat-II'!N273+'SCRB-Stat-II'!N303+'SCRB-Stat-II'!N333+'SCRB-Stat-II'!N363+'SCRB-Stat-II'!N393+'SCRB-Stat-II'!N423+'SCRB-Stat-II'!N453+'SCRB-Stat-II'!N483+'SCRB-Stat-II'!N513+'SCRB-Stat-II'!N543+'SCRB-Stat-II'!N573+'SCRB-Stat-II'!N603</f>
        <v>0</v>
      </c>
      <c r="O32" s="629"/>
      <c r="P32" s="629"/>
      <c r="Q32" s="629"/>
      <c r="R32" s="629"/>
      <c r="S32" s="629"/>
      <c r="T32" s="629"/>
      <c r="U32" s="629"/>
      <c r="V32" s="629"/>
      <c r="W32" s="629"/>
      <c r="X32" s="107"/>
      <c r="Y32" s="629">
        <f>'SCRB-Stat-II'!X33+'SCRB-Stat-II'!X63+'SCRB-Stat-II'!X93+'SCRB-Stat-II'!X123+'SCRB-Stat-II'!X153+'SCRB-Stat-II'!X183+'SCRB-Stat-II'!X213+'SCRB-Stat-II'!X243+'SCRB-Stat-II'!X273+'SCRB-Stat-II'!X303+'SCRB-Stat-II'!X333+'SCRB-Stat-II'!X363+'SCRB-Stat-II'!X393+'SCRB-Stat-II'!X423+'SCRB-Stat-II'!X453+'SCRB-Stat-II'!X483+'SCRB-Stat-II'!X513+'SCRB-Stat-II'!X543+'SCRB-Stat-II'!X573+'SCRB-Stat-II'!X603</f>
        <v>0</v>
      </c>
      <c r="Z32" s="629"/>
      <c r="AA32" s="629"/>
      <c r="AB32" s="629"/>
      <c r="AC32" s="629"/>
      <c r="AD32" s="629"/>
      <c r="AE32" s="629"/>
      <c r="AF32" s="629"/>
      <c r="AG32" s="629"/>
      <c r="AH32" s="629"/>
    </row>
    <row r="33" spans="1:34" ht="18.75" customHeight="1">
      <c r="A33" s="638" t="s">
        <v>111</v>
      </c>
      <c r="B33" s="638"/>
      <c r="C33" s="635">
        <f>'SCRB-Stat-II'!D34+'SCRB-Stat-II'!D64+'SCRB-Stat-II'!D94+'SCRB-Stat-II'!D124+'SCRB-Stat-II'!D154+'SCRB-Stat-II'!D184+'SCRB-Stat-II'!D214+'SCRB-Stat-II'!D244+'SCRB-Stat-II'!D274+'SCRB-Stat-II'!D304+'SCRB-Stat-II'!D334+'SCRB-Stat-II'!D364+'SCRB-Stat-II'!D394+'SCRB-Stat-II'!D424+'SCRB-Stat-II'!D454+'SCRB-Stat-II'!D484+'SCRB-Stat-II'!D514+'SCRB-Stat-II'!D544+'SCRB-Stat-II'!D574+'SCRB-Stat-II'!D604</f>
        <v>0</v>
      </c>
      <c r="D33" s="639"/>
      <c r="E33" s="639"/>
      <c r="F33" s="639"/>
      <c r="G33" s="639"/>
      <c r="H33" s="639"/>
      <c r="I33" s="639"/>
      <c r="J33" s="639"/>
      <c r="K33" s="639"/>
      <c r="L33" s="640"/>
      <c r="M33" s="107"/>
      <c r="N33" s="629">
        <f>'SCRB-Stat-II'!N34+'SCRB-Stat-II'!N64+'SCRB-Stat-II'!N94+'SCRB-Stat-II'!N124+'SCRB-Stat-II'!N154+'SCRB-Stat-II'!N184+'SCRB-Stat-II'!N214+'SCRB-Stat-II'!N244+'SCRB-Stat-II'!N274+'SCRB-Stat-II'!N304+'SCRB-Stat-II'!N334+'SCRB-Stat-II'!N364+'SCRB-Stat-II'!N394+'SCRB-Stat-II'!N424+'SCRB-Stat-II'!N454+'SCRB-Stat-II'!N484+'SCRB-Stat-II'!N514+'SCRB-Stat-II'!N544+'SCRB-Stat-II'!N574+'SCRB-Stat-II'!N604</f>
        <v>0</v>
      </c>
      <c r="O33" s="629"/>
      <c r="P33" s="629"/>
      <c r="Q33" s="629"/>
      <c r="R33" s="629"/>
      <c r="S33" s="629"/>
      <c r="T33" s="629"/>
      <c r="U33" s="629"/>
      <c r="V33" s="629"/>
      <c r="W33" s="629"/>
      <c r="X33" s="107"/>
      <c r="Y33" s="629">
        <f>'SCRB-Stat-II'!X34+'SCRB-Stat-II'!X64+'SCRB-Stat-II'!X94+'SCRB-Stat-II'!X124+'SCRB-Stat-II'!X154+'SCRB-Stat-II'!X184+'SCRB-Stat-II'!X214+'SCRB-Stat-II'!X244+'SCRB-Stat-II'!X274+'SCRB-Stat-II'!X304+'SCRB-Stat-II'!X334+'SCRB-Stat-II'!X364+'SCRB-Stat-II'!X394+'SCRB-Stat-II'!X424+'SCRB-Stat-II'!X454+'SCRB-Stat-II'!X484+'SCRB-Stat-II'!X514+'SCRB-Stat-II'!X544+'SCRB-Stat-II'!X574+'SCRB-Stat-II'!X604</f>
        <v>0</v>
      </c>
      <c r="Z33" s="629"/>
      <c r="AA33" s="629"/>
      <c r="AB33" s="629"/>
      <c r="AC33" s="629"/>
      <c r="AD33" s="629"/>
      <c r="AE33" s="629"/>
      <c r="AF33" s="629"/>
      <c r="AG33" s="629"/>
      <c r="AH33" s="629"/>
    </row>
    <row r="34" spans="1:34" ht="18.75" customHeight="1">
      <c r="A34" s="638" t="s">
        <v>112</v>
      </c>
      <c r="B34" s="638"/>
      <c r="C34" s="636" t="e">
        <f>C33/C32</f>
        <v>#DIV/0!</v>
      </c>
      <c r="D34" s="636"/>
      <c r="E34" s="636"/>
      <c r="F34" s="636"/>
      <c r="G34" s="636"/>
      <c r="H34" s="636"/>
      <c r="I34" s="636"/>
      <c r="J34" s="636"/>
      <c r="K34" s="636"/>
      <c r="L34" s="636"/>
      <c r="M34" s="108"/>
      <c r="N34" s="636" t="e">
        <f>N33/N32</f>
        <v>#DIV/0!</v>
      </c>
      <c r="O34" s="636"/>
      <c r="P34" s="636"/>
      <c r="Q34" s="636"/>
      <c r="R34" s="636"/>
      <c r="S34" s="636"/>
      <c r="T34" s="636"/>
      <c r="U34" s="636"/>
      <c r="V34" s="636"/>
      <c r="W34" s="636"/>
      <c r="X34" s="108"/>
      <c r="Y34" s="637" t="e">
        <f>Y33/Y32</f>
        <v>#DIV/0!</v>
      </c>
      <c r="Z34" s="637"/>
      <c r="AA34" s="637"/>
      <c r="AB34" s="637"/>
      <c r="AC34" s="637"/>
      <c r="AD34" s="637"/>
      <c r="AE34" s="637"/>
      <c r="AF34" s="637"/>
      <c r="AG34" s="637"/>
      <c r="AH34" s="637"/>
    </row>
  </sheetData>
  <mergeCells count="27">
    <mergeCell ref="A31:B31"/>
    <mergeCell ref="A32:B32"/>
    <mergeCell ref="C32:L32"/>
    <mergeCell ref="A34:B34"/>
    <mergeCell ref="C34:L34"/>
    <mergeCell ref="N34:W34"/>
    <mergeCell ref="Y34:AH34"/>
    <mergeCell ref="A33:B33"/>
    <mergeCell ref="C33:L33"/>
    <mergeCell ref="N33:W33"/>
    <mergeCell ref="Y33:AH33"/>
    <mergeCell ref="N32:W32"/>
    <mergeCell ref="A5:AH5"/>
    <mergeCell ref="A11:B11"/>
    <mergeCell ref="A1:AE1"/>
    <mergeCell ref="AF1:AH1"/>
    <mergeCell ref="A2:AH2"/>
    <mergeCell ref="A3:A4"/>
    <mergeCell ref="B3:B4"/>
    <mergeCell ref="C3:L3"/>
    <mergeCell ref="N3:W3"/>
    <mergeCell ref="Y3:AH3"/>
    <mergeCell ref="A12:AH12"/>
    <mergeCell ref="A20:B20"/>
    <mergeCell ref="A21:AH21"/>
    <mergeCell ref="Y32:AH32"/>
    <mergeCell ref="A26:B26"/>
  </mergeCells>
  <pageMargins left="0.9" right="0.22013888888888899" top="0.45972222222222198" bottom="0.29027777777777802" header="0.51180555555555496" footer="0.51180555555555496"/>
  <pageSetup paperSize="9"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>
    <tabColor rgb="FF09FF78"/>
  </sheetPr>
  <dimension ref="A1:AH39"/>
  <sheetViews>
    <sheetView showGridLines="0" workbookViewId="0">
      <selection activeCell="Y4" sqref="Y4:AH4"/>
    </sheetView>
  </sheetViews>
  <sheetFormatPr baseColWidth="10" defaultColWidth="8.83203125" defaultRowHeight="14" x14ac:dyDescent="0"/>
  <cols>
    <col min="1" max="1" width="8.83203125" style="1"/>
    <col min="2" max="2" width="17" style="1" bestFit="1" customWidth="1"/>
    <col min="3" max="34" width="7.1640625" style="1" customWidth="1"/>
    <col min="35" max="16384" width="8.83203125" style="1"/>
  </cols>
  <sheetData>
    <row r="1" spans="1:34" s="109" customFormat="1" ht="21" customHeight="1">
      <c r="A1" s="641" t="s">
        <v>113</v>
      </c>
      <c r="B1" s="641"/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  <c r="W1" s="641"/>
      <c r="X1" s="641"/>
      <c r="Y1" s="641"/>
      <c r="Z1" s="641"/>
      <c r="AA1" s="641"/>
      <c r="AB1" s="641"/>
      <c r="AC1" s="641"/>
      <c r="AD1" s="641"/>
      <c r="AE1" s="641"/>
      <c r="AF1" s="642" t="s">
        <v>114</v>
      </c>
      <c r="AG1" s="642"/>
      <c r="AH1" s="642"/>
    </row>
    <row r="2" spans="1:34" s="110" customFormat="1" ht="21" customHeight="1">
      <c r="A2" s="641" t="e">
        <f>"COMPARATIVE STATEMENT OF CRIME FOR THE YEARS "&amp;C3&amp;", "&amp;N3&amp;" AND "&amp;Y3&amp;" WITH  UPTO DATE DISPOSALS AT THE END OF "&amp;I!C3&amp;"-"&amp;I!C4</f>
        <v>#VALUE!</v>
      </c>
      <c r="B2" s="641"/>
      <c r="C2" s="641"/>
      <c r="D2" s="641"/>
      <c r="E2" s="641"/>
      <c r="F2" s="641"/>
      <c r="G2" s="641"/>
      <c r="H2" s="641"/>
      <c r="I2" s="641"/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1"/>
      <c r="V2" s="641"/>
      <c r="W2" s="641"/>
      <c r="X2" s="641"/>
      <c r="Y2" s="641"/>
      <c r="Z2" s="641"/>
      <c r="AA2" s="641"/>
      <c r="AB2" s="641"/>
      <c r="AC2" s="641"/>
      <c r="AD2" s="641"/>
      <c r="AE2" s="641"/>
      <c r="AF2" s="641"/>
      <c r="AG2" s="641"/>
      <c r="AH2" s="641"/>
    </row>
    <row r="3" spans="1:34" s="112" customFormat="1" ht="19.5" customHeight="1">
      <c r="A3" s="589" t="s">
        <v>2</v>
      </c>
      <c r="B3" s="589" t="s">
        <v>3</v>
      </c>
      <c r="C3" s="643" t="e">
        <f>I!C4-3</f>
        <v>#VALUE!</v>
      </c>
      <c r="D3" s="643"/>
      <c r="E3" s="643"/>
      <c r="F3" s="643"/>
      <c r="G3" s="643"/>
      <c r="H3" s="643"/>
      <c r="I3" s="643"/>
      <c r="J3" s="643"/>
      <c r="K3" s="643"/>
      <c r="L3" s="643"/>
      <c r="M3" s="111"/>
      <c r="N3" s="643" t="e">
        <f>I!C4-2</f>
        <v>#VALUE!</v>
      </c>
      <c r="O3" s="643"/>
      <c r="P3" s="643"/>
      <c r="Q3" s="643"/>
      <c r="R3" s="643"/>
      <c r="S3" s="643"/>
      <c r="T3" s="643"/>
      <c r="U3" s="643"/>
      <c r="V3" s="643"/>
      <c r="W3" s="643"/>
      <c r="X3" s="111"/>
      <c r="Y3" s="643" t="e">
        <f>I!C4-1</f>
        <v>#VALUE!</v>
      </c>
      <c r="Z3" s="643"/>
      <c r="AA3" s="643"/>
      <c r="AB3" s="643"/>
      <c r="AC3" s="643"/>
      <c r="AD3" s="643"/>
      <c r="AE3" s="643"/>
      <c r="AF3" s="643"/>
      <c r="AG3" s="643"/>
      <c r="AH3" s="643"/>
    </row>
    <row r="4" spans="1:34" s="5" customFormat="1" ht="26.25" customHeight="1">
      <c r="A4" s="589"/>
      <c r="B4" s="589"/>
      <c r="C4" s="3" t="s">
        <v>267</v>
      </c>
      <c r="D4" s="3" t="s">
        <v>268</v>
      </c>
      <c r="E4" s="3" t="s">
        <v>269</v>
      </c>
      <c r="F4" s="3" t="s">
        <v>790</v>
      </c>
      <c r="G4" s="3" t="s">
        <v>140</v>
      </c>
      <c r="H4" s="25" t="s">
        <v>791</v>
      </c>
      <c r="I4" s="3" t="s">
        <v>271</v>
      </c>
      <c r="J4" s="3" t="s">
        <v>100</v>
      </c>
      <c r="K4" s="3" t="s">
        <v>101</v>
      </c>
      <c r="L4" s="3" t="s">
        <v>102</v>
      </c>
      <c r="N4" s="574" t="s">
        <v>267</v>
      </c>
      <c r="O4" s="574" t="s">
        <v>268</v>
      </c>
      <c r="P4" s="574" t="s">
        <v>269</v>
      </c>
      <c r="Q4" s="574" t="s">
        <v>790</v>
      </c>
      <c r="R4" s="574" t="s">
        <v>140</v>
      </c>
      <c r="S4" s="575" t="s">
        <v>791</v>
      </c>
      <c r="T4" s="574" t="s">
        <v>271</v>
      </c>
      <c r="U4" s="574" t="s">
        <v>100</v>
      </c>
      <c r="V4" s="574" t="s">
        <v>101</v>
      </c>
      <c r="W4" s="574" t="s">
        <v>102</v>
      </c>
      <c r="Y4" s="574" t="s">
        <v>267</v>
      </c>
      <c r="Z4" s="574" t="s">
        <v>268</v>
      </c>
      <c r="AA4" s="574" t="s">
        <v>269</v>
      </c>
      <c r="AB4" s="574" t="s">
        <v>790</v>
      </c>
      <c r="AC4" s="574" t="s">
        <v>140</v>
      </c>
      <c r="AD4" s="575" t="s">
        <v>791</v>
      </c>
      <c r="AE4" s="574" t="s">
        <v>271</v>
      </c>
      <c r="AF4" s="574" t="s">
        <v>100</v>
      </c>
      <c r="AG4" s="574" t="s">
        <v>101</v>
      </c>
      <c r="AH4" s="574" t="s">
        <v>102</v>
      </c>
    </row>
    <row r="5" spans="1:34" s="109" customFormat="1" ht="12.75" customHeight="1">
      <c r="A5" s="644" t="s">
        <v>103</v>
      </c>
      <c r="B5" s="644"/>
      <c r="C5" s="644"/>
      <c r="D5" s="644"/>
      <c r="E5" s="644"/>
      <c r="F5" s="644"/>
      <c r="G5" s="644"/>
      <c r="H5" s="644"/>
      <c r="I5" s="644"/>
      <c r="J5" s="644"/>
      <c r="K5" s="644"/>
      <c r="L5" s="644"/>
      <c r="M5" s="644"/>
      <c r="N5" s="644"/>
      <c r="O5" s="644"/>
      <c r="P5" s="644"/>
      <c r="Q5" s="644"/>
      <c r="R5" s="644"/>
      <c r="S5" s="644"/>
      <c r="T5" s="644"/>
      <c r="U5" s="644"/>
      <c r="V5" s="644"/>
      <c r="W5" s="644"/>
      <c r="X5" s="644"/>
      <c r="Y5" s="644"/>
      <c r="Z5" s="644"/>
      <c r="AA5" s="644"/>
      <c r="AB5" s="644"/>
      <c r="AC5" s="644"/>
      <c r="AD5" s="644"/>
      <c r="AE5" s="644"/>
      <c r="AF5" s="644"/>
      <c r="AG5" s="644"/>
      <c r="AH5" s="644"/>
    </row>
    <row r="6" spans="1:34" s="114" customFormat="1" ht="17.25" customHeight="1">
      <c r="A6" s="2">
        <v>1</v>
      </c>
      <c r="B6" s="71" t="s">
        <v>5</v>
      </c>
      <c r="C6" s="336">
        <f>'SCRB-Stat-III'!D706</f>
        <v>0</v>
      </c>
      <c r="D6" s="336">
        <f>'SCRB-Stat-III'!E706</f>
        <v>0</v>
      </c>
      <c r="E6" s="336">
        <f>'SCRB-Stat-III'!F706</f>
        <v>0</v>
      </c>
      <c r="F6" s="336">
        <f>'SCRB-Stat-III'!G706</f>
        <v>0</v>
      </c>
      <c r="G6" s="336">
        <f>'SCRB-Stat-III'!H706</f>
        <v>0</v>
      </c>
      <c r="H6" s="336">
        <f>'SCRB-Stat-III'!I706</f>
        <v>0</v>
      </c>
      <c r="I6" s="336">
        <f>'SCRB-Stat-III'!J706</f>
        <v>0</v>
      </c>
      <c r="J6" s="336">
        <f>'SCRB-Stat-III'!K706</f>
        <v>0</v>
      </c>
      <c r="K6" s="336">
        <f>'SCRB-Stat-III'!L706</f>
        <v>0</v>
      </c>
      <c r="L6" s="336">
        <f>'SCRB-Stat-III'!M706</f>
        <v>0</v>
      </c>
      <c r="M6" s="341"/>
      <c r="N6" s="336">
        <f>'SCRB-Stat-III'!N706</f>
        <v>0</v>
      </c>
      <c r="O6" s="342">
        <f>'SCRB-Stat-III'!O706</f>
        <v>0</v>
      </c>
      <c r="P6" s="336">
        <f>'SCRB-Stat-III'!P706</f>
        <v>0</v>
      </c>
      <c r="Q6" s="336">
        <f>'SCRB-Stat-III'!Q706</f>
        <v>0</v>
      </c>
      <c r="R6" s="336">
        <f>'SCRB-Stat-III'!R706</f>
        <v>0</v>
      </c>
      <c r="S6" s="336">
        <f>'SCRB-Stat-III'!S706</f>
        <v>0</v>
      </c>
      <c r="T6" s="336">
        <f>'SCRB-Stat-III'!T706</f>
        <v>0</v>
      </c>
      <c r="U6" s="336">
        <f>'SCRB-Stat-III'!U706</f>
        <v>0</v>
      </c>
      <c r="V6" s="343">
        <f>'SCRB-Stat-III'!V706</f>
        <v>0</v>
      </c>
      <c r="W6" s="336">
        <f>'SCRB-Stat-III'!W706</f>
        <v>0</v>
      </c>
      <c r="X6" s="341"/>
      <c r="Y6" s="336">
        <f>'SCRB-Stat-III'!X706</f>
        <v>0</v>
      </c>
      <c r="Z6" s="336">
        <f>'SCRB-Stat-III'!Y706</f>
        <v>0</v>
      </c>
      <c r="AA6" s="336">
        <f>'SCRB-Stat-III'!Z706</f>
        <v>0</v>
      </c>
      <c r="AB6" s="336">
        <f>'SCRB-Stat-III'!AA706</f>
        <v>0</v>
      </c>
      <c r="AC6" s="336">
        <f>'SCRB-Stat-III'!AB706</f>
        <v>0</v>
      </c>
      <c r="AD6" s="336">
        <f>'SCRB-Stat-III'!AC706</f>
        <v>0</v>
      </c>
      <c r="AE6" s="336">
        <f>'SCRB-Stat-III'!AD706</f>
        <v>0</v>
      </c>
      <c r="AF6" s="336">
        <f>'SCRB-Stat-III'!AE706</f>
        <v>0</v>
      </c>
      <c r="AG6" s="336">
        <f>'SCRB-Stat-III'!AF706</f>
        <v>0</v>
      </c>
      <c r="AH6" s="336">
        <f>'SCRB-Stat-III'!AG706</f>
        <v>0</v>
      </c>
    </row>
    <row r="7" spans="1:34" s="114" customFormat="1" ht="17.25" customHeight="1">
      <c r="A7" s="2">
        <v>2</v>
      </c>
      <c r="B7" s="71" t="s">
        <v>6</v>
      </c>
      <c r="C7" s="336">
        <f>'SCRB-Stat-III'!D707</f>
        <v>0</v>
      </c>
      <c r="D7" s="336">
        <f>'SCRB-Stat-III'!E707</f>
        <v>0</v>
      </c>
      <c r="E7" s="336">
        <f>'SCRB-Stat-III'!F707</f>
        <v>0</v>
      </c>
      <c r="F7" s="336">
        <f>'SCRB-Stat-III'!G707</f>
        <v>0</v>
      </c>
      <c r="G7" s="336">
        <f>'SCRB-Stat-III'!H707</f>
        <v>0</v>
      </c>
      <c r="H7" s="336">
        <f>'SCRB-Stat-III'!I707</f>
        <v>0</v>
      </c>
      <c r="I7" s="336">
        <f>'SCRB-Stat-III'!J707</f>
        <v>0</v>
      </c>
      <c r="J7" s="336">
        <f>'SCRB-Stat-III'!K707</f>
        <v>0</v>
      </c>
      <c r="K7" s="336">
        <f>'SCRB-Stat-III'!L707</f>
        <v>0</v>
      </c>
      <c r="L7" s="336">
        <f>'SCRB-Stat-III'!M707</f>
        <v>0</v>
      </c>
      <c r="M7" s="341"/>
      <c r="N7" s="336">
        <f>'SCRB-Stat-III'!N707</f>
        <v>0</v>
      </c>
      <c r="O7" s="342">
        <f>'SCRB-Stat-III'!O707</f>
        <v>0</v>
      </c>
      <c r="P7" s="336">
        <f>'SCRB-Stat-III'!P707</f>
        <v>0</v>
      </c>
      <c r="Q7" s="336">
        <f>'SCRB-Stat-III'!Q707</f>
        <v>0</v>
      </c>
      <c r="R7" s="336">
        <f>'SCRB-Stat-III'!R707</f>
        <v>0</v>
      </c>
      <c r="S7" s="336">
        <f>'SCRB-Stat-III'!S707</f>
        <v>0</v>
      </c>
      <c r="T7" s="336">
        <f>'SCRB-Stat-III'!T707</f>
        <v>0</v>
      </c>
      <c r="U7" s="336">
        <f>'SCRB-Stat-III'!U707</f>
        <v>0</v>
      </c>
      <c r="V7" s="343">
        <f>'SCRB-Stat-III'!V707</f>
        <v>0</v>
      </c>
      <c r="W7" s="336">
        <f>'SCRB-Stat-III'!W707</f>
        <v>0</v>
      </c>
      <c r="X7" s="341"/>
      <c r="Y7" s="336">
        <f>'SCRB-Stat-III'!X707</f>
        <v>0</v>
      </c>
      <c r="Z7" s="336">
        <f>'SCRB-Stat-III'!Y707</f>
        <v>0</v>
      </c>
      <c r="AA7" s="336">
        <f>'SCRB-Stat-III'!Z707</f>
        <v>0</v>
      </c>
      <c r="AB7" s="336">
        <f>'SCRB-Stat-III'!AA707</f>
        <v>0</v>
      </c>
      <c r="AC7" s="336">
        <f>'SCRB-Stat-III'!AB707</f>
        <v>0</v>
      </c>
      <c r="AD7" s="336">
        <f>'SCRB-Stat-III'!AC707</f>
        <v>0</v>
      </c>
      <c r="AE7" s="336">
        <f>'SCRB-Stat-III'!AD707</f>
        <v>0</v>
      </c>
      <c r="AF7" s="336">
        <f>'SCRB-Stat-III'!AE707</f>
        <v>0</v>
      </c>
      <c r="AG7" s="336">
        <f>'SCRB-Stat-III'!AF707</f>
        <v>0</v>
      </c>
      <c r="AH7" s="336">
        <f>'SCRB-Stat-III'!AG707</f>
        <v>0</v>
      </c>
    </row>
    <row r="8" spans="1:34" s="114" customFormat="1" ht="17.25" customHeight="1">
      <c r="A8" s="2">
        <v>3</v>
      </c>
      <c r="B8" s="71" t="s">
        <v>7</v>
      </c>
      <c r="C8" s="336">
        <f>'SCRB-Stat-III'!D708</f>
        <v>0</v>
      </c>
      <c r="D8" s="336">
        <f>'SCRB-Stat-III'!E708</f>
        <v>0</v>
      </c>
      <c r="E8" s="336">
        <f>'SCRB-Stat-III'!F708</f>
        <v>0</v>
      </c>
      <c r="F8" s="336">
        <f>'SCRB-Stat-III'!G708</f>
        <v>0</v>
      </c>
      <c r="G8" s="336">
        <f>'SCRB-Stat-III'!H708</f>
        <v>0</v>
      </c>
      <c r="H8" s="336">
        <f>'SCRB-Stat-III'!I708</f>
        <v>0</v>
      </c>
      <c r="I8" s="336">
        <f>'SCRB-Stat-III'!J708</f>
        <v>0</v>
      </c>
      <c r="J8" s="336">
        <f>'SCRB-Stat-III'!K708</f>
        <v>0</v>
      </c>
      <c r="K8" s="336">
        <f>'SCRB-Stat-III'!L708</f>
        <v>0</v>
      </c>
      <c r="L8" s="336">
        <f>'SCRB-Stat-III'!M708</f>
        <v>0</v>
      </c>
      <c r="M8" s="341"/>
      <c r="N8" s="336">
        <f>'SCRB-Stat-III'!N708</f>
        <v>0</v>
      </c>
      <c r="O8" s="342">
        <f>'SCRB-Stat-III'!O708</f>
        <v>0</v>
      </c>
      <c r="P8" s="336">
        <f>'SCRB-Stat-III'!P708</f>
        <v>0</v>
      </c>
      <c r="Q8" s="336">
        <f>'SCRB-Stat-III'!Q708</f>
        <v>0</v>
      </c>
      <c r="R8" s="336">
        <f>'SCRB-Stat-III'!R708</f>
        <v>0</v>
      </c>
      <c r="S8" s="336">
        <f>'SCRB-Stat-III'!S708</f>
        <v>0</v>
      </c>
      <c r="T8" s="336">
        <f>'SCRB-Stat-III'!T708</f>
        <v>0</v>
      </c>
      <c r="U8" s="336">
        <f>'SCRB-Stat-III'!U708</f>
        <v>0</v>
      </c>
      <c r="V8" s="343">
        <f>'SCRB-Stat-III'!V708</f>
        <v>0</v>
      </c>
      <c r="W8" s="336">
        <f>'SCRB-Stat-III'!W708</f>
        <v>0</v>
      </c>
      <c r="X8" s="341"/>
      <c r="Y8" s="336">
        <f>'SCRB-Stat-III'!X708</f>
        <v>0</v>
      </c>
      <c r="Z8" s="336">
        <f>'SCRB-Stat-III'!Y708</f>
        <v>0</v>
      </c>
      <c r="AA8" s="336">
        <f>'SCRB-Stat-III'!Z708</f>
        <v>0</v>
      </c>
      <c r="AB8" s="336">
        <f>'SCRB-Stat-III'!AA708</f>
        <v>0</v>
      </c>
      <c r="AC8" s="336">
        <f>'SCRB-Stat-III'!AB708</f>
        <v>0</v>
      </c>
      <c r="AD8" s="336">
        <f>'SCRB-Stat-III'!AC708</f>
        <v>0</v>
      </c>
      <c r="AE8" s="336">
        <f>'SCRB-Stat-III'!AD708</f>
        <v>0</v>
      </c>
      <c r="AF8" s="336">
        <f>'SCRB-Stat-III'!AE708</f>
        <v>0</v>
      </c>
      <c r="AG8" s="336">
        <f>'SCRB-Stat-III'!AF708</f>
        <v>0</v>
      </c>
      <c r="AH8" s="336">
        <f>'SCRB-Stat-III'!AG708</f>
        <v>0</v>
      </c>
    </row>
    <row r="9" spans="1:34" s="114" customFormat="1" ht="17.25" customHeight="1">
      <c r="A9" s="2">
        <v>4</v>
      </c>
      <c r="B9" s="71" t="s">
        <v>8</v>
      </c>
      <c r="C9" s="336">
        <f>'SCRB-Stat-III'!D709+'SCRB-Stat-III'!D710</f>
        <v>0</v>
      </c>
      <c r="D9" s="336">
        <f>'SCRB-Stat-III'!E709+'SCRB-Stat-III'!E710</f>
        <v>0</v>
      </c>
      <c r="E9" s="336">
        <f>'SCRB-Stat-III'!F709+'SCRB-Stat-III'!F710</f>
        <v>0</v>
      </c>
      <c r="F9" s="336">
        <f>'SCRB-Stat-III'!G709+'SCRB-Stat-III'!G710</f>
        <v>0</v>
      </c>
      <c r="G9" s="336">
        <f>'SCRB-Stat-III'!H709+'SCRB-Stat-III'!H710</f>
        <v>0</v>
      </c>
      <c r="H9" s="336">
        <f>'SCRB-Stat-III'!I709+'SCRB-Stat-III'!I710</f>
        <v>0</v>
      </c>
      <c r="I9" s="336">
        <f>'SCRB-Stat-III'!J709+'SCRB-Stat-III'!J710</f>
        <v>0</v>
      </c>
      <c r="J9" s="336">
        <f>'SCRB-Stat-III'!K709+'SCRB-Stat-III'!K710</f>
        <v>0</v>
      </c>
      <c r="K9" s="336">
        <f>'SCRB-Stat-III'!L709+'SCRB-Stat-III'!L710</f>
        <v>0</v>
      </c>
      <c r="L9" s="336">
        <f>'SCRB-Stat-III'!M709+'SCRB-Stat-III'!M710</f>
        <v>0</v>
      </c>
      <c r="M9" s="341"/>
      <c r="N9" s="336">
        <f>'SCRB-Stat-III'!N709+'SCRB-Stat-III'!N710</f>
        <v>0</v>
      </c>
      <c r="O9" s="342">
        <f>'SCRB-Stat-III'!O709+'SCRB-Stat-III'!O710</f>
        <v>0</v>
      </c>
      <c r="P9" s="336">
        <f>'SCRB-Stat-III'!P709+'SCRB-Stat-III'!P710</f>
        <v>0</v>
      </c>
      <c r="Q9" s="336">
        <f>'SCRB-Stat-III'!Q709+'SCRB-Stat-III'!Q710</f>
        <v>0</v>
      </c>
      <c r="R9" s="336">
        <f>'SCRB-Stat-III'!R709+'SCRB-Stat-III'!R710</f>
        <v>0</v>
      </c>
      <c r="S9" s="336">
        <f>'SCRB-Stat-III'!S709+'SCRB-Stat-III'!S710</f>
        <v>0</v>
      </c>
      <c r="T9" s="336">
        <f>'SCRB-Stat-III'!T709+'SCRB-Stat-III'!T710</f>
        <v>0</v>
      </c>
      <c r="U9" s="336">
        <f>'SCRB-Stat-III'!U709+'SCRB-Stat-III'!U710</f>
        <v>0</v>
      </c>
      <c r="V9" s="343">
        <f>'SCRB-Stat-III'!V709+'SCRB-Stat-III'!V710</f>
        <v>0</v>
      </c>
      <c r="W9" s="336">
        <f>'SCRB-Stat-III'!W709+'SCRB-Stat-III'!W710</f>
        <v>0</v>
      </c>
      <c r="X9" s="341"/>
      <c r="Y9" s="336">
        <f>'SCRB-Stat-III'!X709+'SCRB-Stat-III'!X710</f>
        <v>0</v>
      </c>
      <c r="Z9" s="336">
        <f>'SCRB-Stat-III'!Y709+'SCRB-Stat-III'!Y710</f>
        <v>0</v>
      </c>
      <c r="AA9" s="336">
        <f>'SCRB-Stat-III'!Z709+'SCRB-Stat-III'!Z710</f>
        <v>0</v>
      </c>
      <c r="AB9" s="336">
        <f>'SCRB-Stat-III'!AA709+'SCRB-Stat-III'!AA710</f>
        <v>0</v>
      </c>
      <c r="AC9" s="336">
        <f>'SCRB-Stat-III'!AB709+'SCRB-Stat-III'!AB710</f>
        <v>0</v>
      </c>
      <c r="AD9" s="336">
        <f>'SCRB-Stat-III'!AC709+'SCRB-Stat-III'!AC710</f>
        <v>0</v>
      </c>
      <c r="AE9" s="336">
        <f>'SCRB-Stat-III'!AD709+'SCRB-Stat-III'!AD710</f>
        <v>0</v>
      </c>
      <c r="AF9" s="336">
        <f>'SCRB-Stat-III'!AE709+'SCRB-Stat-III'!AE710</f>
        <v>0</v>
      </c>
      <c r="AG9" s="336">
        <f>'SCRB-Stat-III'!AF709+'SCRB-Stat-III'!AF710</f>
        <v>0</v>
      </c>
      <c r="AH9" s="336">
        <f>'SCRB-Stat-III'!AG709+'SCRB-Stat-III'!AG710</f>
        <v>0</v>
      </c>
    </row>
    <row r="10" spans="1:34" s="114" customFormat="1" ht="17.25" customHeight="1">
      <c r="A10" s="2">
        <v>5</v>
      </c>
      <c r="B10" s="71" t="s">
        <v>9</v>
      </c>
      <c r="C10" s="336">
        <f>'SCRB-Stat-III'!D711</f>
        <v>0</v>
      </c>
      <c r="D10" s="336">
        <f>'SCRB-Stat-III'!E711</f>
        <v>0</v>
      </c>
      <c r="E10" s="336">
        <f>'SCRB-Stat-III'!F711</f>
        <v>0</v>
      </c>
      <c r="F10" s="336">
        <f>'SCRB-Stat-III'!G711</f>
        <v>0</v>
      </c>
      <c r="G10" s="336">
        <f>'SCRB-Stat-III'!H711</f>
        <v>0</v>
      </c>
      <c r="H10" s="336">
        <f>'SCRB-Stat-III'!I711</f>
        <v>0</v>
      </c>
      <c r="I10" s="336">
        <f>'SCRB-Stat-III'!J711</f>
        <v>0</v>
      </c>
      <c r="J10" s="336">
        <f>'SCRB-Stat-III'!K711</f>
        <v>0</v>
      </c>
      <c r="K10" s="336">
        <f>'SCRB-Stat-III'!L711</f>
        <v>0</v>
      </c>
      <c r="L10" s="336">
        <f>'SCRB-Stat-III'!M711</f>
        <v>0</v>
      </c>
      <c r="M10" s="341"/>
      <c r="N10" s="336">
        <f>'SCRB-Stat-III'!N711</f>
        <v>0</v>
      </c>
      <c r="O10" s="342">
        <f>'SCRB-Stat-III'!O711</f>
        <v>0</v>
      </c>
      <c r="P10" s="336">
        <f>'SCRB-Stat-III'!P711</f>
        <v>0</v>
      </c>
      <c r="Q10" s="336">
        <f>'SCRB-Stat-III'!Q711</f>
        <v>0</v>
      </c>
      <c r="R10" s="336">
        <f>'SCRB-Stat-III'!R711</f>
        <v>0</v>
      </c>
      <c r="S10" s="336">
        <f>'SCRB-Stat-III'!S711</f>
        <v>0</v>
      </c>
      <c r="T10" s="336">
        <f>'SCRB-Stat-III'!T711</f>
        <v>0</v>
      </c>
      <c r="U10" s="336">
        <f>'SCRB-Stat-III'!U711</f>
        <v>0</v>
      </c>
      <c r="V10" s="343">
        <f>'SCRB-Stat-III'!V711</f>
        <v>0</v>
      </c>
      <c r="W10" s="336">
        <f>'SCRB-Stat-III'!W711</f>
        <v>0</v>
      </c>
      <c r="X10" s="341"/>
      <c r="Y10" s="336">
        <f>'SCRB-Stat-III'!X711</f>
        <v>0</v>
      </c>
      <c r="Z10" s="336">
        <f>'SCRB-Stat-III'!Y711</f>
        <v>0</v>
      </c>
      <c r="AA10" s="336">
        <f>'SCRB-Stat-III'!Z711</f>
        <v>0</v>
      </c>
      <c r="AB10" s="336">
        <f>'SCRB-Stat-III'!AA711</f>
        <v>0</v>
      </c>
      <c r="AC10" s="336">
        <f>'SCRB-Stat-III'!AB711</f>
        <v>0</v>
      </c>
      <c r="AD10" s="336">
        <f>'SCRB-Stat-III'!AC711</f>
        <v>0</v>
      </c>
      <c r="AE10" s="336">
        <f>'SCRB-Stat-III'!AD711</f>
        <v>0</v>
      </c>
      <c r="AF10" s="336">
        <f>'SCRB-Stat-III'!AE711</f>
        <v>0</v>
      </c>
      <c r="AG10" s="336">
        <f>'SCRB-Stat-III'!AF711</f>
        <v>0</v>
      </c>
      <c r="AH10" s="336">
        <f>'SCRB-Stat-III'!AG711</f>
        <v>0</v>
      </c>
    </row>
    <row r="11" spans="1:34" s="110" customFormat="1" ht="18" customHeight="1">
      <c r="A11" s="589" t="s">
        <v>10</v>
      </c>
      <c r="B11" s="589"/>
      <c r="C11" s="331">
        <f t="shared" ref="C11:L11" si="0">SUM(C6:C10)</f>
        <v>0</v>
      </c>
      <c r="D11" s="331">
        <f t="shared" si="0"/>
        <v>0</v>
      </c>
      <c r="E11" s="331">
        <f t="shared" si="0"/>
        <v>0</v>
      </c>
      <c r="F11" s="331">
        <f t="shared" si="0"/>
        <v>0</v>
      </c>
      <c r="G11" s="331">
        <f t="shared" si="0"/>
        <v>0</v>
      </c>
      <c r="H11" s="331">
        <f t="shared" si="0"/>
        <v>0</v>
      </c>
      <c r="I11" s="331">
        <f t="shared" si="0"/>
        <v>0</v>
      </c>
      <c r="J11" s="331">
        <f t="shared" si="0"/>
        <v>0</v>
      </c>
      <c r="K11" s="331">
        <f t="shared" si="0"/>
        <v>0</v>
      </c>
      <c r="L11" s="331">
        <f t="shared" si="0"/>
        <v>0</v>
      </c>
      <c r="M11" s="335"/>
      <c r="N11" s="331">
        <f t="shared" ref="N11:W11" si="1">SUM(N6:N10)</f>
        <v>0</v>
      </c>
      <c r="O11" s="340">
        <f t="shared" si="1"/>
        <v>0</v>
      </c>
      <c r="P11" s="331">
        <f t="shared" si="1"/>
        <v>0</v>
      </c>
      <c r="Q11" s="331">
        <f t="shared" si="1"/>
        <v>0</v>
      </c>
      <c r="R11" s="331">
        <f t="shared" si="1"/>
        <v>0</v>
      </c>
      <c r="S11" s="331">
        <f t="shared" si="1"/>
        <v>0</v>
      </c>
      <c r="T11" s="331">
        <f t="shared" si="1"/>
        <v>0</v>
      </c>
      <c r="U11" s="331">
        <f t="shared" si="1"/>
        <v>0</v>
      </c>
      <c r="V11" s="113">
        <f t="shared" si="1"/>
        <v>0</v>
      </c>
      <c r="W11" s="331">
        <f t="shared" si="1"/>
        <v>0</v>
      </c>
      <c r="X11" s="335"/>
      <c r="Y11" s="331">
        <f t="shared" ref="Y11:AH11" si="2">SUM(Y6:Y10)</f>
        <v>0</v>
      </c>
      <c r="Z11" s="331">
        <f t="shared" si="2"/>
        <v>0</v>
      </c>
      <c r="AA11" s="331">
        <f t="shared" si="2"/>
        <v>0</v>
      </c>
      <c r="AB11" s="331">
        <f t="shared" si="2"/>
        <v>0</v>
      </c>
      <c r="AC11" s="331">
        <f t="shared" si="2"/>
        <v>0</v>
      </c>
      <c r="AD11" s="331">
        <f t="shared" si="2"/>
        <v>0</v>
      </c>
      <c r="AE11" s="331">
        <f t="shared" si="2"/>
        <v>0</v>
      </c>
      <c r="AF11" s="331">
        <f t="shared" si="2"/>
        <v>0</v>
      </c>
      <c r="AG11" s="331">
        <f t="shared" si="2"/>
        <v>0</v>
      </c>
      <c r="AH11" s="331">
        <f t="shared" si="2"/>
        <v>0</v>
      </c>
    </row>
    <row r="12" spans="1:34" s="109" customFormat="1">
      <c r="A12" s="644" t="s">
        <v>104</v>
      </c>
      <c r="B12" s="644"/>
      <c r="C12" s="644"/>
      <c r="D12" s="644"/>
      <c r="E12" s="644"/>
      <c r="F12" s="644"/>
      <c r="G12" s="644"/>
      <c r="H12" s="644"/>
      <c r="I12" s="644"/>
      <c r="J12" s="644"/>
      <c r="K12" s="644"/>
      <c r="L12" s="644"/>
      <c r="M12" s="644"/>
      <c r="N12" s="644"/>
      <c r="O12" s="644"/>
      <c r="P12" s="644"/>
      <c r="Q12" s="644"/>
      <c r="R12" s="644"/>
      <c r="S12" s="644"/>
      <c r="T12" s="644"/>
      <c r="U12" s="644"/>
      <c r="V12" s="644"/>
      <c r="W12" s="644"/>
      <c r="X12" s="644"/>
      <c r="Y12" s="644"/>
      <c r="Z12" s="644"/>
      <c r="AA12" s="644"/>
      <c r="AB12" s="644"/>
      <c r="AC12" s="644"/>
      <c r="AD12" s="644"/>
      <c r="AE12" s="644"/>
      <c r="AF12" s="644"/>
      <c r="AG12" s="644"/>
      <c r="AH12" s="644"/>
    </row>
    <row r="13" spans="1:34" s="114" customFormat="1" ht="17.25" customHeight="1">
      <c r="A13" s="2">
        <v>7</v>
      </c>
      <c r="B13" s="71" t="s">
        <v>12</v>
      </c>
      <c r="C13" s="336">
        <f>'SCRB-Stat-III'!D712</f>
        <v>0</v>
      </c>
      <c r="D13" s="336">
        <f>'SCRB-Stat-III'!E712</f>
        <v>0</v>
      </c>
      <c r="E13" s="336">
        <f>'SCRB-Stat-III'!F712</f>
        <v>0</v>
      </c>
      <c r="F13" s="336">
        <f>'SCRB-Stat-III'!G712</f>
        <v>0</v>
      </c>
      <c r="G13" s="336">
        <f>'SCRB-Stat-III'!H712</f>
        <v>0</v>
      </c>
      <c r="H13" s="336">
        <f>'SCRB-Stat-III'!I712</f>
        <v>0</v>
      </c>
      <c r="I13" s="336">
        <f>'SCRB-Stat-III'!J712</f>
        <v>0</v>
      </c>
      <c r="J13" s="336">
        <f>'SCRB-Stat-III'!K712</f>
        <v>0</v>
      </c>
      <c r="K13" s="336">
        <f>'SCRB-Stat-III'!L712</f>
        <v>0</v>
      </c>
      <c r="L13" s="336">
        <f>'SCRB-Stat-III'!M712</f>
        <v>0</v>
      </c>
      <c r="M13" s="341"/>
      <c r="N13" s="336">
        <f>'SCRB-Stat-III'!N712</f>
        <v>0</v>
      </c>
      <c r="O13" s="342">
        <f>'SCRB-Stat-III'!O712</f>
        <v>0</v>
      </c>
      <c r="P13" s="336">
        <f>'SCRB-Stat-III'!P712</f>
        <v>0</v>
      </c>
      <c r="Q13" s="336">
        <f>'SCRB-Stat-III'!Q712</f>
        <v>0</v>
      </c>
      <c r="R13" s="336">
        <f>'SCRB-Stat-III'!R712</f>
        <v>0</v>
      </c>
      <c r="S13" s="336">
        <f>'SCRB-Stat-III'!S712</f>
        <v>0</v>
      </c>
      <c r="T13" s="336">
        <f>'SCRB-Stat-III'!T712</f>
        <v>0</v>
      </c>
      <c r="U13" s="336">
        <f>'SCRB-Stat-III'!U712</f>
        <v>0</v>
      </c>
      <c r="V13" s="343">
        <f>'SCRB-Stat-III'!V712</f>
        <v>0</v>
      </c>
      <c r="W13" s="336">
        <f>'SCRB-Stat-III'!W712</f>
        <v>0</v>
      </c>
      <c r="X13" s="341"/>
      <c r="Y13" s="336">
        <f>'SCRB-Stat-III'!X712</f>
        <v>0</v>
      </c>
      <c r="Z13" s="336">
        <f>'SCRB-Stat-III'!Y712</f>
        <v>0</v>
      </c>
      <c r="AA13" s="336">
        <f>'SCRB-Stat-III'!Z712</f>
        <v>0</v>
      </c>
      <c r="AB13" s="336">
        <f>'SCRB-Stat-III'!AA712</f>
        <v>0</v>
      </c>
      <c r="AC13" s="336">
        <f>'SCRB-Stat-III'!AB712</f>
        <v>0</v>
      </c>
      <c r="AD13" s="336">
        <f>'SCRB-Stat-III'!AC712</f>
        <v>0</v>
      </c>
      <c r="AE13" s="336">
        <f>'SCRB-Stat-III'!AD712</f>
        <v>0</v>
      </c>
      <c r="AF13" s="336">
        <f>'SCRB-Stat-III'!AE712</f>
        <v>0</v>
      </c>
      <c r="AG13" s="336">
        <f>'SCRB-Stat-III'!AF712</f>
        <v>0</v>
      </c>
      <c r="AH13" s="336">
        <f>'SCRB-Stat-III'!AG712</f>
        <v>0</v>
      </c>
    </row>
    <row r="14" spans="1:34" s="114" customFormat="1" ht="17.25" hidden="1" customHeight="1">
      <c r="A14" s="2"/>
      <c r="B14" s="572" t="s">
        <v>105</v>
      </c>
      <c r="C14" s="336">
        <f>'SCRB-Stat-III'!D723</f>
        <v>0</v>
      </c>
      <c r="D14" s="336">
        <f>'SCRB-Stat-III'!E723</f>
        <v>0</v>
      </c>
      <c r="E14" s="336">
        <f>'SCRB-Stat-III'!F723</f>
        <v>0</v>
      </c>
      <c r="F14" s="336">
        <f>'SCRB-Stat-III'!G723</f>
        <v>0</v>
      </c>
      <c r="G14" s="336">
        <f>'SCRB-Stat-III'!H723</f>
        <v>0</v>
      </c>
      <c r="H14" s="336">
        <f>'SCRB-Stat-III'!I723</f>
        <v>0</v>
      </c>
      <c r="I14" s="336">
        <f>'SCRB-Stat-III'!J723</f>
        <v>0</v>
      </c>
      <c r="J14" s="336">
        <f>'SCRB-Stat-III'!K723</f>
        <v>0</v>
      </c>
      <c r="K14" s="336">
        <f>'SCRB-Stat-III'!L723</f>
        <v>0</v>
      </c>
      <c r="L14" s="336">
        <f>'SCRB-Stat-III'!M723</f>
        <v>0</v>
      </c>
      <c r="M14" s="341"/>
      <c r="N14" s="336">
        <f>'SCRB-Stat-III'!N723</f>
        <v>0</v>
      </c>
      <c r="O14" s="342">
        <f>'SCRB-Stat-III'!O723</f>
        <v>0</v>
      </c>
      <c r="P14" s="336">
        <f>'SCRB-Stat-III'!P723</f>
        <v>0</v>
      </c>
      <c r="Q14" s="336">
        <f>'SCRB-Stat-III'!Q723</f>
        <v>0</v>
      </c>
      <c r="R14" s="336">
        <f>'SCRB-Stat-III'!R723</f>
        <v>0</v>
      </c>
      <c r="S14" s="336">
        <f>'SCRB-Stat-III'!S723</f>
        <v>0</v>
      </c>
      <c r="T14" s="336">
        <f>'SCRB-Stat-III'!T723</f>
        <v>0</v>
      </c>
      <c r="U14" s="336">
        <f>'SCRB-Stat-III'!U723</f>
        <v>0</v>
      </c>
      <c r="V14" s="343">
        <f>'SCRB-Stat-III'!V723</f>
        <v>0</v>
      </c>
      <c r="W14" s="336">
        <f>'SCRB-Stat-III'!W723</f>
        <v>0</v>
      </c>
      <c r="X14" s="341"/>
      <c r="Y14" s="336">
        <f>'SCRB-Stat-III'!X723</f>
        <v>0</v>
      </c>
      <c r="Z14" s="336">
        <f>'SCRB-Stat-III'!Y723</f>
        <v>0</v>
      </c>
      <c r="AA14" s="336">
        <f>'SCRB-Stat-III'!Z723</f>
        <v>0</v>
      </c>
      <c r="AB14" s="336">
        <f>'SCRB-Stat-III'!AA723</f>
        <v>0</v>
      </c>
      <c r="AC14" s="336">
        <f>'SCRB-Stat-III'!AB723</f>
        <v>0</v>
      </c>
      <c r="AD14" s="336">
        <f>'SCRB-Stat-III'!AC723</f>
        <v>0</v>
      </c>
      <c r="AE14" s="336">
        <f>'SCRB-Stat-III'!AD723</f>
        <v>0</v>
      </c>
      <c r="AF14" s="336">
        <f>'SCRB-Stat-III'!AE723</f>
        <v>0</v>
      </c>
      <c r="AG14" s="336">
        <f>'SCRB-Stat-III'!AF723</f>
        <v>0</v>
      </c>
      <c r="AH14" s="336">
        <f>'SCRB-Stat-III'!AG723</f>
        <v>0</v>
      </c>
    </row>
    <row r="15" spans="1:34" s="114" customFormat="1" ht="17.25" customHeight="1">
      <c r="A15" s="2">
        <v>8</v>
      </c>
      <c r="B15" s="71" t="s">
        <v>59</v>
      </c>
      <c r="C15" s="336">
        <f>'SCRB-Stat-III'!D713</f>
        <v>0</v>
      </c>
      <c r="D15" s="336">
        <f>'SCRB-Stat-III'!E713</f>
        <v>0</v>
      </c>
      <c r="E15" s="336">
        <f>'SCRB-Stat-III'!F713</f>
        <v>0</v>
      </c>
      <c r="F15" s="336">
        <f>'SCRB-Stat-III'!G713</f>
        <v>0</v>
      </c>
      <c r="G15" s="336">
        <f>'SCRB-Stat-III'!H713</f>
        <v>0</v>
      </c>
      <c r="H15" s="336">
        <f>'SCRB-Stat-III'!I713</f>
        <v>0</v>
      </c>
      <c r="I15" s="336">
        <f>'SCRB-Stat-III'!J713</f>
        <v>0</v>
      </c>
      <c r="J15" s="336">
        <f>'SCRB-Stat-III'!K713</f>
        <v>0</v>
      </c>
      <c r="K15" s="336">
        <f>'SCRB-Stat-III'!L713</f>
        <v>0</v>
      </c>
      <c r="L15" s="336">
        <f>'SCRB-Stat-III'!M713</f>
        <v>0</v>
      </c>
      <c r="M15" s="341"/>
      <c r="N15" s="336">
        <f>'SCRB-Stat-III'!N713</f>
        <v>0</v>
      </c>
      <c r="O15" s="342">
        <f>'SCRB-Stat-III'!O713</f>
        <v>0</v>
      </c>
      <c r="P15" s="336">
        <f>'SCRB-Stat-III'!P713</f>
        <v>0</v>
      </c>
      <c r="Q15" s="336">
        <f>'SCRB-Stat-III'!Q713</f>
        <v>0</v>
      </c>
      <c r="R15" s="336">
        <f>'SCRB-Stat-III'!R713</f>
        <v>0</v>
      </c>
      <c r="S15" s="336">
        <f>'SCRB-Stat-III'!S713</f>
        <v>0</v>
      </c>
      <c r="T15" s="336">
        <f>'SCRB-Stat-III'!T713</f>
        <v>0</v>
      </c>
      <c r="U15" s="336">
        <f>'SCRB-Stat-III'!U713</f>
        <v>0</v>
      </c>
      <c r="V15" s="343">
        <f>'SCRB-Stat-III'!V713</f>
        <v>0</v>
      </c>
      <c r="W15" s="336">
        <f>'SCRB-Stat-III'!W713</f>
        <v>0</v>
      </c>
      <c r="X15" s="341"/>
      <c r="Y15" s="336">
        <f>'SCRB-Stat-III'!X713</f>
        <v>0</v>
      </c>
      <c r="Z15" s="336">
        <f>'SCRB-Stat-III'!Y713</f>
        <v>0</v>
      </c>
      <c r="AA15" s="336">
        <f>'SCRB-Stat-III'!Z713</f>
        <v>0</v>
      </c>
      <c r="AB15" s="336">
        <f>'SCRB-Stat-III'!AA713</f>
        <v>0</v>
      </c>
      <c r="AC15" s="336">
        <f>'SCRB-Stat-III'!AB713</f>
        <v>0</v>
      </c>
      <c r="AD15" s="336">
        <f>'SCRB-Stat-III'!AC713</f>
        <v>0</v>
      </c>
      <c r="AE15" s="336">
        <f>'SCRB-Stat-III'!AD713</f>
        <v>0</v>
      </c>
      <c r="AF15" s="336">
        <f>'SCRB-Stat-III'!AE713</f>
        <v>0</v>
      </c>
      <c r="AG15" s="336">
        <f>'SCRB-Stat-III'!AF713</f>
        <v>0</v>
      </c>
      <c r="AH15" s="336">
        <f>'SCRB-Stat-III'!AG713</f>
        <v>0</v>
      </c>
    </row>
    <row r="16" spans="1:34" s="114" customFormat="1" ht="17.25" customHeight="1">
      <c r="A16" s="2">
        <v>9</v>
      </c>
      <c r="B16" s="71" t="s">
        <v>15</v>
      </c>
      <c r="C16" s="336">
        <f>'SCRB-Stat-III'!D714</f>
        <v>0</v>
      </c>
      <c r="D16" s="336">
        <f>'SCRB-Stat-III'!E714</f>
        <v>0</v>
      </c>
      <c r="E16" s="336">
        <f>'SCRB-Stat-III'!F714</f>
        <v>0</v>
      </c>
      <c r="F16" s="336">
        <f>'SCRB-Stat-III'!G714</f>
        <v>0</v>
      </c>
      <c r="G16" s="336">
        <f>'SCRB-Stat-III'!H714</f>
        <v>0</v>
      </c>
      <c r="H16" s="336">
        <f>'SCRB-Stat-III'!I714</f>
        <v>0</v>
      </c>
      <c r="I16" s="336">
        <f>'SCRB-Stat-III'!J714</f>
        <v>0</v>
      </c>
      <c r="J16" s="336">
        <f>'SCRB-Stat-III'!K714</f>
        <v>0</v>
      </c>
      <c r="K16" s="336">
        <f>'SCRB-Stat-III'!L714</f>
        <v>0</v>
      </c>
      <c r="L16" s="336">
        <f>'SCRB-Stat-III'!M714</f>
        <v>0</v>
      </c>
      <c r="M16" s="341"/>
      <c r="N16" s="336">
        <f>'SCRB-Stat-III'!N714</f>
        <v>0</v>
      </c>
      <c r="O16" s="342">
        <f>'SCRB-Stat-III'!O714</f>
        <v>0</v>
      </c>
      <c r="P16" s="336">
        <f>'SCRB-Stat-III'!P714</f>
        <v>0</v>
      </c>
      <c r="Q16" s="336">
        <f>'SCRB-Stat-III'!Q714</f>
        <v>0</v>
      </c>
      <c r="R16" s="336">
        <f>'SCRB-Stat-III'!R714</f>
        <v>0</v>
      </c>
      <c r="S16" s="336">
        <f>'SCRB-Stat-III'!S714</f>
        <v>0</v>
      </c>
      <c r="T16" s="336">
        <f>'SCRB-Stat-III'!T714</f>
        <v>0</v>
      </c>
      <c r="U16" s="336">
        <f>'SCRB-Stat-III'!U714</f>
        <v>0</v>
      </c>
      <c r="V16" s="343">
        <f>'SCRB-Stat-III'!V714</f>
        <v>0</v>
      </c>
      <c r="W16" s="336">
        <f>'SCRB-Stat-III'!W714</f>
        <v>0</v>
      </c>
      <c r="X16" s="341"/>
      <c r="Y16" s="336">
        <f>'SCRB-Stat-III'!X714</f>
        <v>0</v>
      </c>
      <c r="Z16" s="336">
        <f>'SCRB-Stat-III'!Y714</f>
        <v>0</v>
      </c>
      <c r="AA16" s="336">
        <f>'SCRB-Stat-III'!Z714</f>
        <v>0</v>
      </c>
      <c r="AB16" s="336">
        <f>'SCRB-Stat-III'!AA714</f>
        <v>0</v>
      </c>
      <c r="AC16" s="336">
        <f>'SCRB-Stat-III'!AB714</f>
        <v>0</v>
      </c>
      <c r="AD16" s="336">
        <f>'SCRB-Stat-III'!AC714</f>
        <v>0</v>
      </c>
      <c r="AE16" s="336">
        <f>'SCRB-Stat-III'!AD714</f>
        <v>0</v>
      </c>
      <c r="AF16" s="336">
        <f>'SCRB-Stat-III'!AE714</f>
        <v>0</v>
      </c>
      <c r="AG16" s="336">
        <f>'SCRB-Stat-III'!AF714</f>
        <v>0</v>
      </c>
      <c r="AH16" s="336">
        <f>'SCRB-Stat-III'!AG714</f>
        <v>0</v>
      </c>
    </row>
    <row r="17" spans="1:34" s="114" customFormat="1" ht="17.25" customHeight="1">
      <c r="A17" s="2">
        <v>10</v>
      </c>
      <c r="B17" s="71" t="s">
        <v>115</v>
      </c>
      <c r="C17" s="336">
        <f>'SCRB-Stat-III'!D715</f>
        <v>0</v>
      </c>
      <c r="D17" s="336">
        <f>'SCRB-Stat-III'!E715</f>
        <v>0</v>
      </c>
      <c r="E17" s="336">
        <f>'SCRB-Stat-III'!F715</f>
        <v>0</v>
      </c>
      <c r="F17" s="336">
        <f>'SCRB-Stat-III'!G715</f>
        <v>0</v>
      </c>
      <c r="G17" s="336">
        <f>'SCRB-Stat-III'!H715</f>
        <v>0</v>
      </c>
      <c r="H17" s="336">
        <f>'SCRB-Stat-III'!I715</f>
        <v>0</v>
      </c>
      <c r="I17" s="336">
        <f>'SCRB-Stat-III'!J715</f>
        <v>0</v>
      </c>
      <c r="J17" s="336">
        <f>'SCRB-Stat-III'!K715</f>
        <v>0</v>
      </c>
      <c r="K17" s="336">
        <f>'SCRB-Stat-III'!L715</f>
        <v>0</v>
      </c>
      <c r="L17" s="336">
        <f>'SCRB-Stat-III'!M715</f>
        <v>0</v>
      </c>
      <c r="M17" s="341"/>
      <c r="N17" s="336">
        <f>'SCRB-Stat-III'!N715</f>
        <v>0</v>
      </c>
      <c r="O17" s="342">
        <f>'SCRB-Stat-III'!O715</f>
        <v>0</v>
      </c>
      <c r="P17" s="336">
        <f>'SCRB-Stat-III'!P715</f>
        <v>0</v>
      </c>
      <c r="Q17" s="336">
        <f>'SCRB-Stat-III'!Q715</f>
        <v>0</v>
      </c>
      <c r="R17" s="336">
        <f>'SCRB-Stat-III'!R715</f>
        <v>0</v>
      </c>
      <c r="S17" s="336">
        <f>'SCRB-Stat-III'!S715</f>
        <v>0</v>
      </c>
      <c r="T17" s="336">
        <f>'SCRB-Stat-III'!T715</f>
        <v>0</v>
      </c>
      <c r="U17" s="336">
        <f>'SCRB-Stat-III'!U715</f>
        <v>0</v>
      </c>
      <c r="V17" s="343">
        <f>'SCRB-Stat-III'!V715</f>
        <v>0</v>
      </c>
      <c r="W17" s="336">
        <f>'SCRB-Stat-III'!W715</f>
        <v>0</v>
      </c>
      <c r="X17" s="341"/>
      <c r="Y17" s="336">
        <f>'SCRB-Stat-III'!X715</f>
        <v>0</v>
      </c>
      <c r="Z17" s="336">
        <f>'SCRB-Stat-III'!Y715</f>
        <v>0</v>
      </c>
      <c r="AA17" s="336">
        <f>'SCRB-Stat-III'!Z715</f>
        <v>0</v>
      </c>
      <c r="AB17" s="336">
        <f>'SCRB-Stat-III'!AA715</f>
        <v>0</v>
      </c>
      <c r="AC17" s="336">
        <f>'SCRB-Stat-III'!AB715</f>
        <v>0</v>
      </c>
      <c r="AD17" s="336">
        <f>'SCRB-Stat-III'!AC715</f>
        <v>0</v>
      </c>
      <c r="AE17" s="336">
        <f>'SCRB-Stat-III'!AD715</f>
        <v>0</v>
      </c>
      <c r="AF17" s="336">
        <f>'SCRB-Stat-III'!AE715</f>
        <v>0</v>
      </c>
      <c r="AG17" s="336">
        <f>'SCRB-Stat-III'!AF715</f>
        <v>0</v>
      </c>
      <c r="AH17" s="336">
        <f>'SCRB-Stat-III'!AG715</f>
        <v>0</v>
      </c>
    </row>
    <row r="18" spans="1:34" s="114" customFormat="1" ht="17.25" customHeight="1">
      <c r="A18" s="2">
        <v>11</v>
      </c>
      <c r="B18" s="71" t="s">
        <v>17</v>
      </c>
      <c r="C18" s="336">
        <f>'SCRB-Stat-III'!D716</f>
        <v>0</v>
      </c>
      <c r="D18" s="336">
        <f>'SCRB-Stat-III'!E716</f>
        <v>0</v>
      </c>
      <c r="E18" s="336">
        <f>'SCRB-Stat-III'!F716</f>
        <v>0</v>
      </c>
      <c r="F18" s="336">
        <f>'SCRB-Stat-III'!G716</f>
        <v>0</v>
      </c>
      <c r="G18" s="336">
        <f>'SCRB-Stat-III'!H716</f>
        <v>0</v>
      </c>
      <c r="H18" s="336">
        <f>'SCRB-Stat-III'!I716</f>
        <v>0</v>
      </c>
      <c r="I18" s="336">
        <f>'SCRB-Stat-III'!J716</f>
        <v>0</v>
      </c>
      <c r="J18" s="336">
        <f>'SCRB-Stat-III'!K716</f>
        <v>0</v>
      </c>
      <c r="K18" s="336">
        <f>'SCRB-Stat-III'!L716</f>
        <v>0</v>
      </c>
      <c r="L18" s="336">
        <f>'SCRB-Stat-III'!M716</f>
        <v>0</v>
      </c>
      <c r="M18" s="341"/>
      <c r="N18" s="336">
        <f>'SCRB-Stat-III'!N716</f>
        <v>0</v>
      </c>
      <c r="O18" s="342">
        <f>'SCRB-Stat-III'!O716</f>
        <v>0</v>
      </c>
      <c r="P18" s="336">
        <f>'SCRB-Stat-III'!P716</f>
        <v>0</v>
      </c>
      <c r="Q18" s="336">
        <f>'SCRB-Stat-III'!Q716</f>
        <v>0</v>
      </c>
      <c r="R18" s="336">
        <f>'SCRB-Stat-III'!R716</f>
        <v>0</v>
      </c>
      <c r="S18" s="336">
        <f>'SCRB-Stat-III'!S716</f>
        <v>0</v>
      </c>
      <c r="T18" s="336">
        <f>'SCRB-Stat-III'!T716</f>
        <v>0</v>
      </c>
      <c r="U18" s="336">
        <f>'SCRB-Stat-III'!U716</f>
        <v>0</v>
      </c>
      <c r="V18" s="343">
        <f>'SCRB-Stat-III'!V716</f>
        <v>0</v>
      </c>
      <c r="W18" s="336">
        <f>'SCRB-Stat-III'!W716</f>
        <v>0</v>
      </c>
      <c r="X18" s="341"/>
      <c r="Y18" s="336">
        <f>'SCRB-Stat-III'!X716</f>
        <v>0</v>
      </c>
      <c r="Z18" s="336">
        <f>'SCRB-Stat-III'!Y716</f>
        <v>0</v>
      </c>
      <c r="AA18" s="336">
        <f>'SCRB-Stat-III'!Z716</f>
        <v>0</v>
      </c>
      <c r="AB18" s="336">
        <f>'SCRB-Stat-III'!AA716</f>
        <v>0</v>
      </c>
      <c r="AC18" s="336">
        <f>'SCRB-Stat-III'!AB716</f>
        <v>0</v>
      </c>
      <c r="AD18" s="336">
        <f>'SCRB-Stat-III'!AC716</f>
        <v>0</v>
      </c>
      <c r="AE18" s="336">
        <f>'SCRB-Stat-III'!AD716</f>
        <v>0</v>
      </c>
      <c r="AF18" s="336">
        <f>'SCRB-Stat-III'!AE716</f>
        <v>0</v>
      </c>
      <c r="AG18" s="336">
        <f>'SCRB-Stat-III'!AF716</f>
        <v>0</v>
      </c>
      <c r="AH18" s="336">
        <f>'SCRB-Stat-III'!AG716</f>
        <v>0</v>
      </c>
    </row>
    <row r="19" spans="1:34" s="114" customFormat="1" ht="17.25" customHeight="1">
      <c r="A19" s="2">
        <v>12</v>
      </c>
      <c r="B19" s="71" t="s">
        <v>18</v>
      </c>
      <c r="C19" s="336">
        <f>'SCRB-Stat-III'!D718+'SCRB-Stat-III'!D717</f>
        <v>0</v>
      </c>
      <c r="D19" s="336">
        <f>'SCRB-Stat-III'!E718+'SCRB-Stat-III'!E717</f>
        <v>0</v>
      </c>
      <c r="E19" s="336">
        <f>'SCRB-Stat-III'!F718+'SCRB-Stat-III'!F717</f>
        <v>0</v>
      </c>
      <c r="F19" s="336">
        <f>'SCRB-Stat-III'!G718+'SCRB-Stat-III'!G717</f>
        <v>0</v>
      </c>
      <c r="G19" s="336">
        <f>'SCRB-Stat-III'!H718+'SCRB-Stat-III'!H717</f>
        <v>0</v>
      </c>
      <c r="H19" s="336">
        <f>'SCRB-Stat-III'!I718+'SCRB-Stat-III'!I717</f>
        <v>0</v>
      </c>
      <c r="I19" s="336">
        <f>'SCRB-Stat-III'!J718+'SCRB-Stat-III'!J717</f>
        <v>0</v>
      </c>
      <c r="J19" s="336">
        <f>'SCRB-Stat-III'!K718+'SCRB-Stat-III'!K717</f>
        <v>0</v>
      </c>
      <c r="K19" s="336">
        <f>'SCRB-Stat-III'!L718+'SCRB-Stat-III'!L717</f>
        <v>0</v>
      </c>
      <c r="L19" s="336">
        <f>'SCRB-Stat-III'!M718+'SCRB-Stat-III'!M717</f>
        <v>0</v>
      </c>
      <c r="M19" s="341"/>
      <c r="N19" s="336">
        <f>'SCRB-Stat-III'!N718+'SCRB-Stat-III'!N717</f>
        <v>0</v>
      </c>
      <c r="O19" s="342">
        <f>'SCRB-Stat-III'!O718+'SCRB-Stat-III'!O717</f>
        <v>0</v>
      </c>
      <c r="P19" s="336">
        <f>'SCRB-Stat-III'!P718+'SCRB-Stat-III'!P717</f>
        <v>0</v>
      </c>
      <c r="Q19" s="336">
        <f>'SCRB-Stat-III'!Q718+'SCRB-Stat-III'!Q717</f>
        <v>0</v>
      </c>
      <c r="R19" s="336">
        <f>'SCRB-Stat-III'!R718+'SCRB-Stat-III'!R717</f>
        <v>0</v>
      </c>
      <c r="S19" s="336">
        <f>'SCRB-Stat-III'!S718+'SCRB-Stat-III'!S717</f>
        <v>0</v>
      </c>
      <c r="T19" s="336">
        <f>'SCRB-Stat-III'!T718+'SCRB-Stat-III'!T717</f>
        <v>0</v>
      </c>
      <c r="U19" s="336">
        <f>'SCRB-Stat-III'!U718+'SCRB-Stat-III'!U717</f>
        <v>0</v>
      </c>
      <c r="V19" s="343">
        <f>'SCRB-Stat-III'!V718+'SCRB-Stat-III'!V717</f>
        <v>0</v>
      </c>
      <c r="W19" s="336">
        <f>'SCRB-Stat-III'!W718+'SCRB-Stat-III'!W717</f>
        <v>0</v>
      </c>
      <c r="X19" s="341"/>
      <c r="Y19" s="336">
        <f>'SCRB-Stat-III'!X718+'SCRB-Stat-III'!X717</f>
        <v>0</v>
      </c>
      <c r="Z19" s="336">
        <f>'SCRB-Stat-III'!Y718+'SCRB-Stat-III'!Y717</f>
        <v>0</v>
      </c>
      <c r="AA19" s="336">
        <f>'SCRB-Stat-III'!Z718+'SCRB-Stat-III'!Z717</f>
        <v>0</v>
      </c>
      <c r="AB19" s="336">
        <f>'SCRB-Stat-III'!AA718+'SCRB-Stat-III'!AA717</f>
        <v>0</v>
      </c>
      <c r="AC19" s="336">
        <f>'SCRB-Stat-III'!AB718+'SCRB-Stat-III'!AB717</f>
        <v>0</v>
      </c>
      <c r="AD19" s="336">
        <f>'SCRB-Stat-III'!AC718+'SCRB-Stat-III'!AC717</f>
        <v>0</v>
      </c>
      <c r="AE19" s="336">
        <f>'SCRB-Stat-III'!AD718+'SCRB-Stat-III'!AD717</f>
        <v>0</v>
      </c>
      <c r="AF19" s="336">
        <f>'SCRB-Stat-III'!AE718+'SCRB-Stat-III'!AE717</f>
        <v>0</v>
      </c>
      <c r="AG19" s="336">
        <f>'SCRB-Stat-III'!AF718+'SCRB-Stat-III'!AF717</f>
        <v>0</v>
      </c>
      <c r="AH19" s="336">
        <f>'SCRB-Stat-III'!AG718+'SCRB-Stat-III'!AG717</f>
        <v>0</v>
      </c>
    </row>
    <row r="20" spans="1:34" s="110" customFormat="1" ht="18" customHeight="1">
      <c r="A20" s="589" t="s">
        <v>10</v>
      </c>
      <c r="B20" s="589"/>
      <c r="C20" s="331">
        <f t="shared" ref="C20:L20" si="3">C19+C18+C17+C16+C15+C13</f>
        <v>0</v>
      </c>
      <c r="D20" s="331">
        <f t="shared" si="3"/>
        <v>0</v>
      </c>
      <c r="E20" s="331">
        <f t="shared" si="3"/>
        <v>0</v>
      </c>
      <c r="F20" s="331">
        <f t="shared" si="3"/>
        <v>0</v>
      </c>
      <c r="G20" s="331">
        <f t="shared" si="3"/>
        <v>0</v>
      </c>
      <c r="H20" s="331">
        <f t="shared" si="3"/>
        <v>0</v>
      </c>
      <c r="I20" s="331">
        <f t="shared" si="3"/>
        <v>0</v>
      </c>
      <c r="J20" s="331">
        <f t="shared" si="3"/>
        <v>0</v>
      </c>
      <c r="K20" s="331">
        <f t="shared" si="3"/>
        <v>0</v>
      </c>
      <c r="L20" s="331">
        <f t="shared" si="3"/>
        <v>0</v>
      </c>
      <c r="M20" s="335"/>
      <c r="N20" s="331">
        <f t="shared" ref="N20:W20" si="4">N19+N18+N17+N16+N15+N13</f>
        <v>0</v>
      </c>
      <c r="O20" s="340">
        <f t="shared" si="4"/>
        <v>0</v>
      </c>
      <c r="P20" s="331">
        <f t="shared" si="4"/>
        <v>0</v>
      </c>
      <c r="Q20" s="331">
        <f t="shared" si="4"/>
        <v>0</v>
      </c>
      <c r="R20" s="331">
        <f t="shared" si="4"/>
        <v>0</v>
      </c>
      <c r="S20" s="331">
        <f t="shared" si="4"/>
        <v>0</v>
      </c>
      <c r="T20" s="331">
        <f t="shared" si="4"/>
        <v>0</v>
      </c>
      <c r="U20" s="331">
        <f t="shared" si="4"/>
        <v>0</v>
      </c>
      <c r="V20" s="113">
        <f t="shared" si="4"/>
        <v>0</v>
      </c>
      <c r="W20" s="331">
        <f t="shared" si="4"/>
        <v>0</v>
      </c>
      <c r="X20" s="335"/>
      <c r="Y20" s="331">
        <f t="shared" ref="Y20:AH20" si="5">Y19+Y18+Y17+Y16+Y15+Y13</f>
        <v>0</v>
      </c>
      <c r="Z20" s="331">
        <f t="shared" si="5"/>
        <v>0</v>
      </c>
      <c r="AA20" s="331">
        <f t="shared" si="5"/>
        <v>0</v>
      </c>
      <c r="AB20" s="331">
        <f t="shared" si="5"/>
        <v>0</v>
      </c>
      <c r="AC20" s="331">
        <f t="shared" si="5"/>
        <v>0</v>
      </c>
      <c r="AD20" s="331">
        <f t="shared" si="5"/>
        <v>0</v>
      </c>
      <c r="AE20" s="331">
        <f t="shared" si="5"/>
        <v>0</v>
      </c>
      <c r="AF20" s="331">
        <f t="shared" si="5"/>
        <v>0</v>
      </c>
      <c r="AG20" s="331">
        <f t="shared" si="5"/>
        <v>0</v>
      </c>
      <c r="AH20" s="331">
        <f t="shared" si="5"/>
        <v>0</v>
      </c>
    </row>
    <row r="21" spans="1:34" s="109" customFormat="1">
      <c r="A21" s="644" t="s">
        <v>106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44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44"/>
      <c r="AF21" s="644"/>
      <c r="AG21" s="644"/>
      <c r="AH21" s="644"/>
    </row>
    <row r="22" spans="1:34" s="114" customFormat="1" ht="17.25" customHeight="1">
      <c r="A22" s="2">
        <v>13</v>
      </c>
      <c r="B22" s="71" t="s">
        <v>20</v>
      </c>
      <c r="C22" s="336">
        <f>'SCRB-Stat-III'!D719</f>
        <v>0</v>
      </c>
      <c r="D22" s="336">
        <f>'SCRB-Stat-III'!E719</f>
        <v>0</v>
      </c>
      <c r="E22" s="336">
        <f>'SCRB-Stat-III'!F719</f>
        <v>0</v>
      </c>
      <c r="F22" s="336">
        <f>'SCRB-Stat-III'!G719</f>
        <v>0</v>
      </c>
      <c r="G22" s="336">
        <f>'SCRB-Stat-III'!H719</f>
        <v>0</v>
      </c>
      <c r="H22" s="336">
        <f>'SCRB-Stat-III'!I719</f>
        <v>0</v>
      </c>
      <c r="I22" s="336">
        <f>'SCRB-Stat-III'!J719</f>
        <v>0</v>
      </c>
      <c r="J22" s="336">
        <f>'SCRB-Stat-III'!K719</f>
        <v>0</v>
      </c>
      <c r="K22" s="336">
        <f>'SCRB-Stat-III'!L719</f>
        <v>0</v>
      </c>
      <c r="L22" s="336">
        <f>'SCRB-Stat-III'!M719</f>
        <v>0</v>
      </c>
      <c r="M22" s="341"/>
      <c r="N22" s="336">
        <f>'SCRB-Stat-III'!N719</f>
        <v>0</v>
      </c>
      <c r="O22" s="336">
        <f>'SCRB-Stat-III'!O719</f>
        <v>0</v>
      </c>
      <c r="P22" s="336">
        <f>'SCRB-Stat-III'!P719</f>
        <v>0</v>
      </c>
      <c r="Q22" s="336">
        <f>'SCRB-Stat-III'!Q719</f>
        <v>0</v>
      </c>
      <c r="R22" s="336">
        <f>'SCRB-Stat-III'!R719</f>
        <v>0</v>
      </c>
      <c r="S22" s="336">
        <f>'SCRB-Stat-III'!S719</f>
        <v>0</v>
      </c>
      <c r="T22" s="336">
        <f>'SCRB-Stat-III'!T719</f>
        <v>0</v>
      </c>
      <c r="U22" s="336">
        <f>'SCRB-Stat-III'!U719</f>
        <v>0</v>
      </c>
      <c r="V22" s="343">
        <f>'SCRB-Stat-III'!V719</f>
        <v>0</v>
      </c>
      <c r="W22" s="336">
        <f>'SCRB-Stat-III'!W719</f>
        <v>0</v>
      </c>
      <c r="X22" s="341"/>
      <c r="Y22" s="336">
        <f>'SCRB-Stat-III'!X719</f>
        <v>0</v>
      </c>
      <c r="Z22" s="336">
        <f>'SCRB-Stat-III'!Y719</f>
        <v>0</v>
      </c>
      <c r="AA22" s="336">
        <f>'SCRB-Stat-III'!Z719</f>
        <v>0</v>
      </c>
      <c r="AB22" s="336">
        <f>'SCRB-Stat-III'!AA719</f>
        <v>0</v>
      </c>
      <c r="AC22" s="336">
        <f>'SCRB-Stat-III'!AB719</f>
        <v>0</v>
      </c>
      <c r="AD22" s="336">
        <f>'SCRB-Stat-III'!AC719</f>
        <v>0</v>
      </c>
      <c r="AE22" s="336">
        <f>'SCRB-Stat-III'!AD719</f>
        <v>0</v>
      </c>
      <c r="AF22" s="336">
        <f>'SCRB-Stat-III'!AE719</f>
        <v>0</v>
      </c>
      <c r="AG22" s="336">
        <f>'SCRB-Stat-III'!AF719</f>
        <v>0</v>
      </c>
      <c r="AH22" s="336">
        <f>'SCRB-Stat-III'!AG719</f>
        <v>0</v>
      </c>
    </row>
    <row r="23" spans="1:34" s="114" customFormat="1" ht="17.25" customHeight="1">
      <c r="A23" s="2">
        <v>14</v>
      </c>
      <c r="B23" s="71" t="s">
        <v>21</v>
      </c>
      <c r="C23" s="336">
        <f>'SCRB-Stat-III'!D720</f>
        <v>0</v>
      </c>
      <c r="D23" s="336">
        <f>'SCRB-Stat-III'!E720</f>
        <v>0</v>
      </c>
      <c r="E23" s="336">
        <f>'SCRB-Stat-III'!F720</f>
        <v>0</v>
      </c>
      <c r="F23" s="336">
        <f>'SCRB-Stat-III'!G720</f>
        <v>0</v>
      </c>
      <c r="G23" s="336">
        <f>'SCRB-Stat-III'!H720</f>
        <v>0</v>
      </c>
      <c r="H23" s="336">
        <f>'SCRB-Stat-III'!I720</f>
        <v>0</v>
      </c>
      <c r="I23" s="336">
        <f>'SCRB-Stat-III'!J720</f>
        <v>0</v>
      </c>
      <c r="J23" s="336">
        <f>'SCRB-Stat-III'!K720</f>
        <v>0</v>
      </c>
      <c r="K23" s="336">
        <f>'SCRB-Stat-III'!L720</f>
        <v>0</v>
      </c>
      <c r="L23" s="336">
        <f>'SCRB-Stat-III'!M720</f>
        <v>0</v>
      </c>
      <c r="M23" s="341"/>
      <c r="N23" s="336">
        <f>'SCRB-Stat-III'!N720</f>
        <v>0</v>
      </c>
      <c r="O23" s="336">
        <f>'SCRB-Stat-III'!O720</f>
        <v>0</v>
      </c>
      <c r="P23" s="336">
        <f>'SCRB-Stat-III'!P720</f>
        <v>0</v>
      </c>
      <c r="Q23" s="336">
        <f>'SCRB-Stat-III'!Q720</f>
        <v>0</v>
      </c>
      <c r="R23" s="336">
        <f>'SCRB-Stat-III'!R720</f>
        <v>0</v>
      </c>
      <c r="S23" s="336">
        <f>'SCRB-Stat-III'!S720</f>
        <v>0</v>
      </c>
      <c r="T23" s="336">
        <f>'SCRB-Stat-III'!T720</f>
        <v>0</v>
      </c>
      <c r="U23" s="336">
        <f>'SCRB-Stat-III'!U720</f>
        <v>0</v>
      </c>
      <c r="V23" s="343">
        <f>'SCRB-Stat-III'!V720</f>
        <v>0</v>
      </c>
      <c r="W23" s="336">
        <f>'SCRB-Stat-III'!W720</f>
        <v>0</v>
      </c>
      <c r="X23" s="341"/>
      <c r="Y23" s="336">
        <f>'SCRB-Stat-III'!X720</f>
        <v>0</v>
      </c>
      <c r="Z23" s="336">
        <f>'SCRB-Stat-III'!Y720</f>
        <v>0</v>
      </c>
      <c r="AA23" s="336">
        <f>'SCRB-Stat-III'!Z720</f>
        <v>0</v>
      </c>
      <c r="AB23" s="336">
        <f>'SCRB-Stat-III'!AA720</f>
        <v>0</v>
      </c>
      <c r="AC23" s="336">
        <f>'SCRB-Stat-III'!AB720</f>
        <v>0</v>
      </c>
      <c r="AD23" s="336">
        <f>'SCRB-Stat-III'!AC720</f>
        <v>0</v>
      </c>
      <c r="AE23" s="336">
        <f>'SCRB-Stat-III'!AD720</f>
        <v>0</v>
      </c>
      <c r="AF23" s="336">
        <f>'SCRB-Stat-III'!AE720</f>
        <v>0</v>
      </c>
      <c r="AG23" s="336">
        <f>'SCRB-Stat-III'!AF720</f>
        <v>0</v>
      </c>
      <c r="AH23" s="336">
        <f>'SCRB-Stat-III'!AG720</f>
        <v>0</v>
      </c>
    </row>
    <row r="24" spans="1:34" s="114" customFormat="1" ht="17.25" customHeight="1">
      <c r="A24" s="2">
        <v>15</v>
      </c>
      <c r="B24" s="71" t="s">
        <v>22</v>
      </c>
      <c r="C24" s="336">
        <f>'SCRB-Stat-III'!D721</f>
        <v>0</v>
      </c>
      <c r="D24" s="336">
        <f>'SCRB-Stat-III'!E721</f>
        <v>0</v>
      </c>
      <c r="E24" s="336">
        <f>'SCRB-Stat-III'!F721</f>
        <v>0</v>
      </c>
      <c r="F24" s="336">
        <f>'SCRB-Stat-III'!G721</f>
        <v>0</v>
      </c>
      <c r="G24" s="336">
        <f>'SCRB-Stat-III'!H721</f>
        <v>0</v>
      </c>
      <c r="H24" s="336">
        <f>'SCRB-Stat-III'!I721</f>
        <v>0</v>
      </c>
      <c r="I24" s="336">
        <f>'SCRB-Stat-III'!J721</f>
        <v>0</v>
      </c>
      <c r="J24" s="336">
        <f>'SCRB-Stat-III'!K721</f>
        <v>0</v>
      </c>
      <c r="K24" s="336">
        <f>'SCRB-Stat-III'!L721</f>
        <v>0</v>
      </c>
      <c r="L24" s="336">
        <f>'SCRB-Stat-III'!M721</f>
        <v>0</v>
      </c>
      <c r="M24" s="341"/>
      <c r="N24" s="336">
        <f>'SCRB-Stat-III'!N721</f>
        <v>0</v>
      </c>
      <c r="O24" s="336">
        <f>'SCRB-Stat-III'!O721</f>
        <v>0</v>
      </c>
      <c r="P24" s="336">
        <f>'SCRB-Stat-III'!P721</f>
        <v>0</v>
      </c>
      <c r="Q24" s="336">
        <f>'SCRB-Stat-III'!Q721</f>
        <v>0</v>
      </c>
      <c r="R24" s="336">
        <f>'SCRB-Stat-III'!R721</f>
        <v>0</v>
      </c>
      <c r="S24" s="336">
        <f>'SCRB-Stat-III'!S721</f>
        <v>0</v>
      </c>
      <c r="T24" s="336">
        <f>'SCRB-Stat-III'!T721</f>
        <v>0</v>
      </c>
      <c r="U24" s="336">
        <f>'SCRB-Stat-III'!U721</f>
        <v>0</v>
      </c>
      <c r="V24" s="343">
        <f>'SCRB-Stat-III'!V721</f>
        <v>0</v>
      </c>
      <c r="W24" s="336">
        <f>'SCRB-Stat-III'!W721</f>
        <v>0</v>
      </c>
      <c r="X24" s="341"/>
      <c r="Y24" s="336">
        <f>'SCRB-Stat-III'!X721</f>
        <v>0</v>
      </c>
      <c r="Z24" s="336">
        <f>'SCRB-Stat-III'!Y721</f>
        <v>0</v>
      </c>
      <c r="AA24" s="336">
        <f>'SCRB-Stat-III'!Z721</f>
        <v>0</v>
      </c>
      <c r="AB24" s="336">
        <f>'SCRB-Stat-III'!AA721</f>
        <v>0</v>
      </c>
      <c r="AC24" s="336">
        <f>'SCRB-Stat-III'!AB721</f>
        <v>0</v>
      </c>
      <c r="AD24" s="336">
        <f>'SCRB-Stat-III'!AC721</f>
        <v>0</v>
      </c>
      <c r="AE24" s="336">
        <f>'SCRB-Stat-III'!AD721</f>
        <v>0</v>
      </c>
      <c r="AF24" s="336">
        <f>'SCRB-Stat-III'!AE721</f>
        <v>0</v>
      </c>
      <c r="AG24" s="336">
        <f>'SCRB-Stat-III'!AF721</f>
        <v>0</v>
      </c>
      <c r="AH24" s="336">
        <f>'SCRB-Stat-III'!AG721</f>
        <v>0</v>
      </c>
    </row>
    <row r="25" spans="1:34" s="114" customFormat="1" ht="17.25" customHeight="1">
      <c r="A25" s="2">
        <v>16</v>
      </c>
      <c r="B25" s="71" t="s">
        <v>23</v>
      </c>
      <c r="C25" s="336">
        <f>'SCRB-Stat-III'!D722</f>
        <v>0</v>
      </c>
      <c r="D25" s="336">
        <f>'SCRB-Stat-III'!E722</f>
        <v>0</v>
      </c>
      <c r="E25" s="336">
        <f>'SCRB-Stat-III'!F722</f>
        <v>0</v>
      </c>
      <c r="F25" s="336">
        <f>'SCRB-Stat-III'!G722</f>
        <v>0</v>
      </c>
      <c r="G25" s="336">
        <f>'SCRB-Stat-III'!H722</f>
        <v>0</v>
      </c>
      <c r="H25" s="336">
        <f>'SCRB-Stat-III'!I722</f>
        <v>0</v>
      </c>
      <c r="I25" s="336">
        <f>'SCRB-Stat-III'!J722</f>
        <v>0</v>
      </c>
      <c r="J25" s="336">
        <f>'SCRB-Stat-III'!K722</f>
        <v>0</v>
      </c>
      <c r="K25" s="336">
        <f>'SCRB-Stat-III'!L722</f>
        <v>0</v>
      </c>
      <c r="L25" s="336">
        <f>'SCRB-Stat-III'!M722</f>
        <v>0</v>
      </c>
      <c r="M25" s="341"/>
      <c r="N25" s="336">
        <f>'SCRB-Stat-III'!N722</f>
        <v>0</v>
      </c>
      <c r="O25" s="336">
        <f>'SCRB-Stat-III'!O722</f>
        <v>0</v>
      </c>
      <c r="P25" s="336">
        <f>'SCRB-Stat-III'!P722</f>
        <v>0</v>
      </c>
      <c r="Q25" s="336">
        <f>'SCRB-Stat-III'!Q722</f>
        <v>0</v>
      </c>
      <c r="R25" s="336">
        <f>'SCRB-Stat-III'!R722</f>
        <v>0</v>
      </c>
      <c r="S25" s="336">
        <f>'SCRB-Stat-III'!S722</f>
        <v>0</v>
      </c>
      <c r="T25" s="336">
        <f>'SCRB-Stat-III'!T722</f>
        <v>0</v>
      </c>
      <c r="U25" s="336">
        <f>'SCRB-Stat-III'!U722</f>
        <v>0</v>
      </c>
      <c r="V25" s="343">
        <f>'SCRB-Stat-III'!V722</f>
        <v>0</v>
      </c>
      <c r="W25" s="336">
        <f>'SCRB-Stat-III'!W722</f>
        <v>0</v>
      </c>
      <c r="X25" s="341"/>
      <c r="Y25" s="336">
        <f>'SCRB-Stat-III'!X722</f>
        <v>0</v>
      </c>
      <c r="Z25" s="336">
        <f>'SCRB-Stat-III'!Y722</f>
        <v>0</v>
      </c>
      <c r="AA25" s="336">
        <f>'SCRB-Stat-III'!Z722</f>
        <v>0</v>
      </c>
      <c r="AB25" s="336">
        <f>'SCRB-Stat-III'!AA722</f>
        <v>0</v>
      </c>
      <c r="AC25" s="336">
        <f>'SCRB-Stat-III'!AB722</f>
        <v>0</v>
      </c>
      <c r="AD25" s="336">
        <f>'SCRB-Stat-III'!AC722</f>
        <v>0</v>
      </c>
      <c r="AE25" s="336">
        <f>'SCRB-Stat-III'!AD722</f>
        <v>0</v>
      </c>
      <c r="AF25" s="336">
        <f>'SCRB-Stat-III'!AE722</f>
        <v>0</v>
      </c>
      <c r="AG25" s="336">
        <f>'SCRB-Stat-III'!AF722</f>
        <v>0</v>
      </c>
      <c r="AH25" s="336">
        <f>'SCRB-Stat-III'!AG722</f>
        <v>0</v>
      </c>
    </row>
    <row r="26" spans="1:34" s="115" customFormat="1" ht="18" customHeight="1">
      <c r="A26" s="589" t="s">
        <v>10</v>
      </c>
      <c r="B26" s="589"/>
      <c r="C26" s="331">
        <f t="shared" ref="C26:L26" si="6">C25+C24+C23+C22</f>
        <v>0</v>
      </c>
      <c r="D26" s="331">
        <f t="shared" si="6"/>
        <v>0</v>
      </c>
      <c r="E26" s="331">
        <f t="shared" si="6"/>
        <v>0</v>
      </c>
      <c r="F26" s="331">
        <f t="shared" si="6"/>
        <v>0</v>
      </c>
      <c r="G26" s="331">
        <f t="shared" si="6"/>
        <v>0</v>
      </c>
      <c r="H26" s="331">
        <f t="shared" si="6"/>
        <v>0</v>
      </c>
      <c r="I26" s="331">
        <f t="shared" si="6"/>
        <v>0</v>
      </c>
      <c r="J26" s="331">
        <f t="shared" si="6"/>
        <v>0</v>
      </c>
      <c r="K26" s="331">
        <f t="shared" si="6"/>
        <v>0</v>
      </c>
      <c r="L26" s="331">
        <f t="shared" si="6"/>
        <v>0</v>
      </c>
      <c r="M26" s="335"/>
      <c r="N26" s="331">
        <f t="shared" ref="N26:W26" si="7">N25+N24+N23+N22</f>
        <v>0</v>
      </c>
      <c r="O26" s="331">
        <f t="shared" si="7"/>
        <v>0</v>
      </c>
      <c r="P26" s="331">
        <f t="shared" si="7"/>
        <v>0</v>
      </c>
      <c r="Q26" s="331">
        <f t="shared" si="7"/>
        <v>0</v>
      </c>
      <c r="R26" s="331">
        <f t="shared" si="7"/>
        <v>0</v>
      </c>
      <c r="S26" s="331">
        <f t="shared" si="7"/>
        <v>0</v>
      </c>
      <c r="T26" s="331">
        <f t="shared" si="7"/>
        <v>0</v>
      </c>
      <c r="U26" s="331">
        <f t="shared" si="7"/>
        <v>0</v>
      </c>
      <c r="V26" s="113">
        <f t="shared" si="7"/>
        <v>0</v>
      </c>
      <c r="W26" s="331">
        <f t="shared" si="7"/>
        <v>0</v>
      </c>
      <c r="X26" s="335"/>
      <c r="Y26" s="331">
        <f t="shared" ref="Y26:AH26" si="8">Y25+Y24+Y23+Y22</f>
        <v>0</v>
      </c>
      <c r="Z26" s="331">
        <f t="shared" si="8"/>
        <v>0</v>
      </c>
      <c r="AA26" s="331">
        <f t="shared" si="8"/>
        <v>0</v>
      </c>
      <c r="AB26" s="331">
        <f t="shared" si="8"/>
        <v>0</v>
      </c>
      <c r="AC26" s="331">
        <f t="shared" si="8"/>
        <v>0</v>
      </c>
      <c r="AD26" s="331">
        <f t="shared" si="8"/>
        <v>0</v>
      </c>
      <c r="AE26" s="331">
        <f t="shared" si="8"/>
        <v>0</v>
      </c>
      <c r="AF26" s="331">
        <f t="shared" si="8"/>
        <v>0</v>
      </c>
      <c r="AG26" s="331">
        <f t="shared" si="8"/>
        <v>0</v>
      </c>
      <c r="AH26" s="331">
        <f t="shared" si="8"/>
        <v>0</v>
      </c>
    </row>
    <row r="27" spans="1:34" s="19" customFormat="1" hidden="1">
      <c r="A27" s="13"/>
      <c r="B27" s="573" t="s">
        <v>108</v>
      </c>
      <c r="C27" s="331">
        <f>'SCRB-Stat-III'!D724</f>
        <v>0</v>
      </c>
      <c r="D27" s="331">
        <f>'SCRB-Stat-III'!E724</f>
        <v>0</v>
      </c>
      <c r="E27" s="331">
        <f>'SCRB-Stat-III'!F724</f>
        <v>0</v>
      </c>
      <c r="F27" s="331">
        <f>'SCRB-Stat-III'!G724</f>
        <v>0</v>
      </c>
      <c r="G27" s="331">
        <f>'SCRB-Stat-III'!H724</f>
        <v>0</v>
      </c>
      <c r="H27" s="331">
        <f>'SCRB-Stat-III'!I724</f>
        <v>0</v>
      </c>
      <c r="I27" s="331">
        <f>'SCRB-Stat-III'!J724</f>
        <v>0</v>
      </c>
      <c r="J27" s="331">
        <f>'SCRB-Stat-III'!K724</f>
        <v>0</v>
      </c>
      <c r="K27" s="331">
        <f>'SCRB-Stat-III'!L724</f>
        <v>0</v>
      </c>
      <c r="L27" s="331">
        <f>'SCRB-Stat-III'!M724</f>
        <v>0</v>
      </c>
      <c r="M27" s="335"/>
      <c r="N27" s="331">
        <f>'SCRB-Stat-III'!N724</f>
        <v>0</v>
      </c>
      <c r="O27" s="331">
        <f>'SCRB-Stat-III'!O724</f>
        <v>0</v>
      </c>
      <c r="P27" s="331">
        <f>'SCRB-Stat-III'!P724</f>
        <v>0</v>
      </c>
      <c r="Q27" s="331">
        <f>'SCRB-Stat-III'!Q724</f>
        <v>0</v>
      </c>
      <c r="R27" s="331">
        <f>'SCRB-Stat-III'!R724</f>
        <v>0</v>
      </c>
      <c r="S27" s="331">
        <f>'SCRB-Stat-III'!S724</f>
        <v>0</v>
      </c>
      <c r="T27" s="331">
        <f>'SCRB-Stat-III'!T724</f>
        <v>0</v>
      </c>
      <c r="U27" s="331">
        <f>'SCRB-Stat-III'!U724</f>
        <v>0</v>
      </c>
      <c r="V27" s="113">
        <f>'SCRB-Stat-III'!V724</f>
        <v>0</v>
      </c>
      <c r="W27" s="331">
        <f>'SCRB-Stat-III'!W724</f>
        <v>0</v>
      </c>
      <c r="X27" s="335"/>
      <c r="Y27" s="331">
        <f>'SCRB-Stat-III'!X724</f>
        <v>0</v>
      </c>
      <c r="Z27" s="331">
        <f>'SCRB-Stat-III'!Y724</f>
        <v>0</v>
      </c>
      <c r="AA27" s="331">
        <f>'SCRB-Stat-III'!Z724</f>
        <v>0</v>
      </c>
      <c r="AB27" s="331">
        <f>'SCRB-Stat-III'!AA724</f>
        <v>0</v>
      </c>
      <c r="AC27" s="331">
        <f>'SCRB-Stat-III'!AB724</f>
        <v>0</v>
      </c>
      <c r="AD27" s="331">
        <f>'SCRB-Stat-III'!AC724</f>
        <v>0</v>
      </c>
      <c r="AE27" s="331">
        <f>'SCRB-Stat-III'!AD724</f>
        <v>0</v>
      </c>
      <c r="AF27" s="331">
        <f>'SCRB-Stat-III'!AE724</f>
        <v>0</v>
      </c>
      <c r="AG27" s="331">
        <f>'SCRB-Stat-III'!AF724</f>
        <v>0</v>
      </c>
      <c r="AH27" s="331">
        <f>'SCRB-Stat-III'!AG724</f>
        <v>0</v>
      </c>
    </row>
    <row r="28" spans="1:34" s="19" customFormat="1" hidden="1">
      <c r="A28" s="13"/>
      <c r="B28" s="573" t="s">
        <v>107</v>
      </c>
      <c r="C28" s="331">
        <f>'SCRB-Stat-III'!D725</f>
        <v>0</v>
      </c>
      <c r="D28" s="331">
        <f>'SCRB-Stat-III'!E725</f>
        <v>0</v>
      </c>
      <c r="E28" s="331">
        <f>'SCRB-Stat-III'!F725</f>
        <v>0</v>
      </c>
      <c r="F28" s="331">
        <f>'SCRB-Stat-III'!G725</f>
        <v>0</v>
      </c>
      <c r="G28" s="331">
        <f>'SCRB-Stat-III'!H725</f>
        <v>0</v>
      </c>
      <c r="H28" s="331">
        <f>'SCRB-Stat-III'!I725</f>
        <v>0</v>
      </c>
      <c r="I28" s="331">
        <f>'SCRB-Stat-III'!J725</f>
        <v>0</v>
      </c>
      <c r="J28" s="331">
        <f>'SCRB-Stat-III'!K725</f>
        <v>0</v>
      </c>
      <c r="K28" s="331">
        <f>'SCRB-Stat-III'!L725</f>
        <v>0</v>
      </c>
      <c r="L28" s="331">
        <f>'SCRB-Stat-III'!M725</f>
        <v>0</v>
      </c>
      <c r="M28" s="335"/>
      <c r="N28" s="331">
        <f>'SCRB-Stat-III'!N725</f>
        <v>0</v>
      </c>
      <c r="O28" s="331">
        <f>'SCRB-Stat-III'!O725</f>
        <v>0</v>
      </c>
      <c r="P28" s="331">
        <f>'SCRB-Stat-III'!P725</f>
        <v>0</v>
      </c>
      <c r="Q28" s="331">
        <f>'SCRB-Stat-III'!Q725</f>
        <v>0</v>
      </c>
      <c r="R28" s="331">
        <f>'SCRB-Stat-III'!R725</f>
        <v>0</v>
      </c>
      <c r="S28" s="331">
        <f>'SCRB-Stat-III'!S725</f>
        <v>0</v>
      </c>
      <c r="T28" s="331">
        <f>'SCRB-Stat-III'!T725</f>
        <v>0</v>
      </c>
      <c r="U28" s="331">
        <f>'SCRB-Stat-III'!U725</f>
        <v>0</v>
      </c>
      <c r="V28" s="113">
        <f>'SCRB-Stat-III'!V725</f>
        <v>0</v>
      </c>
      <c r="W28" s="331">
        <f>'SCRB-Stat-III'!W725</f>
        <v>0</v>
      </c>
      <c r="X28" s="335"/>
      <c r="Y28" s="331">
        <f>'SCRB-Stat-III'!X725</f>
        <v>0</v>
      </c>
      <c r="Z28" s="331">
        <f>'SCRB-Stat-III'!Y725</f>
        <v>0</v>
      </c>
      <c r="AA28" s="331">
        <f>'SCRB-Stat-III'!Z725</f>
        <v>0</v>
      </c>
      <c r="AB28" s="331">
        <f>'SCRB-Stat-III'!AA725</f>
        <v>0</v>
      </c>
      <c r="AC28" s="331">
        <f>'SCRB-Stat-III'!AB725</f>
        <v>0</v>
      </c>
      <c r="AD28" s="331">
        <f>'SCRB-Stat-III'!AC725</f>
        <v>0</v>
      </c>
      <c r="AE28" s="331">
        <f>'SCRB-Stat-III'!AD725</f>
        <v>0</v>
      </c>
      <c r="AF28" s="331">
        <f>'SCRB-Stat-III'!AE725</f>
        <v>0</v>
      </c>
      <c r="AG28" s="331">
        <f>'SCRB-Stat-III'!AF725</f>
        <v>0</v>
      </c>
      <c r="AH28" s="331">
        <f>'SCRB-Stat-III'!AG725</f>
        <v>0</v>
      </c>
    </row>
    <row r="29" spans="1:34" s="114" customFormat="1" ht="17.25" customHeight="1">
      <c r="A29" s="2">
        <v>17</v>
      </c>
      <c r="B29" s="117" t="s">
        <v>26</v>
      </c>
      <c r="C29" s="336">
        <f>'SCRB-Stat-III'!D726+'SCRB-Stat-III'!D725+'SCRB-Stat-III'!D724+'SCRB-Stat-III'!D723</f>
        <v>0</v>
      </c>
      <c r="D29" s="336">
        <f>'SCRB-Stat-III'!E726+'SCRB-Stat-III'!E725+'SCRB-Stat-III'!E724+'SCRB-Stat-III'!E723</f>
        <v>0</v>
      </c>
      <c r="E29" s="336">
        <f>'SCRB-Stat-III'!F726+'SCRB-Stat-III'!F725+'SCRB-Stat-III'!F724+'SCRB-Stat-III'!F723</f>
        <v>0</v>
      </c>
      <c r="F29" s="336">
        <f>'SCRB-Stat-III'!G726+'SCRB-Stat-III'!G725+'SCRB-Stat-III'!G724+'SCRB-Stat-III'!G723</f>
        <v>0</v>
      </c>
      <c r="G29" s="336">
        <f>'SCRB-Stat-III'!H726+'SCRB-Stat-III'!H725+'SCRB-Stat-III'!H724+'SCRB-Stat-III'!H723</f>
        <v>0</v>
      </c>
      <c r="H29" s="336">
        <f>'SCRB-Stat-III'!I726+'SCRB-Stat-III'!I725+'SCRB-Stat-III'!I724+'SCRB-Stat-III'!I723</f>
        <v>0</v>
      </c>
      <c r="I29" s="336">
        <f>'SCRB-Stat-III'!J726+'SCRB-Stat-III'!J725+'SCRB-Stat-III'!J724+'SCRB-Stat-III'!J723</f>
        <v>0</v>
      </c>
      <c r="J29" s="336">
        <f>'SCRB-Stat-III'!K726+'SCRB-Stat-III'!K725+'SCRB-Stat-III'!K724+'SCRB-Stat-III'!K723</f>
        <v>0</v>
      </c>
      <c r="K29" s="336">
        <f>'SCRB-Stat-III'!L726+'SCRB-Stat-III'!L725+'SCRB-Stat-III'!L724+'SCRB-Stat-III'!L723</f>
        <v>0</v>
      </c>
      <c r="L29" s="336">
        <f>'SCRB-Stat-III'!M726+'SCRB-Stat-III'!M725+'SCRB-Stat-III'!M724+'SCRB-Stat-III'!M723</f>
        <v>0</v>
      </c>
      <c r="M29" s="341"/>
      <c r="N29" s="336">
        <f>'SCRB-Stat-III'!N726+'SCRB-Stat-III'!N725+'SCRB-Stat-III'!N724+'SCRB-Stat-III'!N723</f>
        <v>0</v>
      </c>
      <c r="O29" s="336">
        <f>'SCRB-Stat-III'!O726+'SCRB-Stat-III'!O725+'SCRB-Stat-III'!O724+'SCRB-Stat-III'!O723</f>
        <v>0</v>
      </c>
      <c r="P29" s="336">
        <f>'SCRB-Stat-III'!P726+'SCRB-Stat-III'!P725+'SCRB-Stat-III'!P724+'SCRB-Stat-III'!P723</f>
        <v>0</v>
      </c>
      <c r="Q29" s="336">
        <f>'SCRB-Stat-III'!Q726+'SCRB-Stat-III'!Q725+'SCRB-Stat-III'!Q724+'SCRB-Stat-III'!Q723</f>
        <v>0</v>
      </c>
      <c r="R29" s="336">
        <f>'SCRB-Stat-III'!R726+'SCRB-Stat-III'!R725+'SCRB-Stat-III'!R724+'SCRB-Stat-III'!R723</f>
        <v>0</v>
      </c>
      <c r="S29" s="336">
        <f>'SCRB-Stat-III'!S726+'SCRB-Stat-III'!S725+'SCRB-Stat-III'!S724+'SCRB-Stat-III'!S723</f>
        <v>0</v>
      </c>
      <c r="T29" s="336">
        <f>'SCRB-Stat-III'!T726+'SCRB-Stat-III'!T725+'SCRB-Stat-III'!T724+'SCRB-Stat-III'!T723</f>
        <v>0</v>
      </c>
      <c r="U29" s="336">
        <f>'SCRB-Stat-III'!U726+'SCRB-Stat-III'!U725+'SCRB-Stat-III'!U724+'SCRB-Stat-III'!U723</f>
        <v>0</v>
      </c>
      <c r="V29" s="343">
        <f>'SCRB-Stat-III'!V726+'SCRB-Stat-III'!V725+'SCRB-Stat-III'!V724+'SCRB-Stat-III'!V723</f>
        <v>0</v>
      </c>
      <c r="W29" s="336">
        <f>'SCRB-Stat-III'!W726+'SCRB-Stat-III'!W725+'SCRB-Stat-III'!W724+'SCRB-Stat-III'!W723</f>
        <v>0</v>
      </c>
      <c r="X29" s="341"/>
      <c r="Y29" s="336">
        <f>'SCRB-Stat-III'!X726+'SCRB-Stat-III'!X725+'SCRB-Stat-III'!X724+'SCRB-Stat-III'!X723</f>
        <v>0</v>
      </c>
      <c r="Z29" s="336">
        <f>'SCRB-Stat-III'!Y726+'SCRB-Stat-III'!Y725+'SCRB-Stat-III'!Y724+'SCRB-Stat-III'!Y723</f>
        <v>0</v>
      </c>
      <c r="AA29" s="336">
        <f>'SCRB-Stat-III'!Z726+'SCRB-Stat-III'!Z725+'SCRB-Stat-III'!Z724+'SCRB-Stat-III'!Z723</f>
        <v>0</v>
      </c>
      <c r="AB29" s="336">
        <f>'SCRB-Stat-III'!AA726+'SCRB-Stat-III'!AA725+'SCRB-Stat-III'!AA724+'SCRB-Stat-III'!AA723</f>
        <v>0</v>
      </c>
      <c r="AC29" s="336">
        <f>'SCRB-Stat-III'!AB726+'SCRB-Stat-III'!AB725+'SCRB-Stat-III'!AB724+'SCRB-Stat-III'!AB723</f>
        <v>0</v>
      </c>
      <c r="AD29" s="336">
        <f>'SCRB-Stat-III'!AC726+'SCRB-Stat-III'!AC725+'SCRB-Stat-III'!AC724+'SCRB-Stat-III'!AC723</f>
        <v>0</v>
      </c>
      <c r="AE29" s="336">
        <f>'SCRB-Stat-III'!AD726+'SCRB-Stat-III'!AD725+'SCRB-Stat-III'!AD724+'SCRB-Stat-III'!AD723</f>
        <v>0</v>
      </c>
      <c r="AF29" s="336">
        <f>'SCRB-Stat-III'!AE726+'SCRB-Stat-III'!AE725+'SCRB-Stat-III'!AE724+'SCRB-Stat-III'!AE723</f>
        <v>0</v>
      </c>
      <c r="AG29" s="336">
        <f>'SCRB-Stat-III'!AF726+'SCRB-Stat-III'!AF725+'SCRB-Stat-III'!AF724+'SCRB-Stat-III'!AF723</f>
        <v>0</v>
      </c>
      <c r="AH29" s="336">
        <f>'SCRB-Stat-III'!AG726+'SCRB-Stat-III'!AG725+'SCRB-Stat-III'!AG724+'SCRB-Stat-III'!AG723</f>
        <v>0</v>
      </c>
    </row>
    <row r="30" spans="1:34" s="115" customFormat="1" ht="25.5" customHeight="1">
      <c r="A30" s="608" t="s">
        <v>116</v>
      </c>
      <c r="B30" s="608"/>
      <c r="C30" s="331">
        <f t="shared" ref="C30:L30" si="9">C29+C26+C20+C11</f>
        <v>0</v>
      </c>
      <c r="D30" s="331">
        <f t="shared" si="9"/>
        <v>0</v>
      </c>
      <c r="E30" s="331">
        <f t="shared" si="9"/>
        <v>0</v>
      </c>
      <c r="F30" s="331">
        <f t="shared" si="9"/>
        <v>0</v>
      </c>
      <c r="G30" s="331">
        <f t="shared" si="9"/>
        <v>0</v>
      </c>
      <c r="H30" s="331">
        <f t="shared" si="9"/>
        <v>0</v>
      </c>
      <c r="I30" s="331">
        <f t="shared" si="9"/>
        <v>0</v>
      </c>
      <c r="J30" s="331">
        <f t="shared" si="9"/>
        <v>0</v>
      </c>
      <c r="K30" s="331">
        <f t="shared" si="9"/>
        <v>0</v>
      </c>
      <c r="L30" s="331">
        <f t="shared" si="9"/>
        <v>0</v>
      </c>
      <c r="M30" s="335"/>
      <c r="N30" s="331">
        <f t="shared" ref="N30:W30" si="10">N29+N26+N20+N11</f>
        <v>0</v>
      </c>
      <c r="O30" s="331">
        <f t="shared" si="10"/>
        <v>0</v>
      </c>
      <c r="P30" s="331">
        <f t="shared" si="10"/>
        <v>0</v>
      </c>
      <c r="Q30" s="331">
        <f t="shared" si="10"/>
        <v>0</v>
      </c>
      <c r="R30" s="331">
        <f t="shared" si="10"/>
        <v>0</v>
      </c>
      <c r="S30" s="331">
        <f t="shared" si="10"/>
        <v>0</v>
      </c>
      <c r="T30" s="331">
        <f t="shared" si="10"/>
        <v>0</v>
      </c>
      <c r="U30" s="331">
        <f t="shared" si="10"/>
        <v>0</v>
      </c>
      <c r="V30" s="113">
        <f t="shared" si="10"/>
        <v>0</v>
      </c>
      <c r="W30" s="331">
        <f t="shared" si="10"/>
        <v>0</v>
      </c>
      <c r="X30" s="335"/>
      <c r="Y30" s="331">
        <f t="shared" ref="Y30:AH30" si="11">Y29+Y26+Y20+Y11</f>
        <v>0</v>
      </c>
      <c r="Z30" s="331">
        <f t="shared" si="11"/>
        <v>0</v>
      </c>
      <c r="AA30" s="331">
        <f t="shared" si="11"/>
        <v>0</v>
      </c>
      <c r="AB30" s="331">
        <f t="shared" si="11"/>
        <v>0</v>
      </c>
      <c r="AC30" s="331">
        <f t="shared" si="11"/>
        <v>0</v>
      </c>
      <c r="AD30" s="331">
        <f t="shared" si="11"/>
        <v>0</v>
      </c>
      <c r="AE30" s="331">
        <f t="shared" si="11"/>
        <v>0</v>
      </c>
      <c r="AF30" s="331">
        <f t="shared" si="11"/>
        <v>0</v>
      </c>
      <c r="AG30" s="331">
        <f t="shared" si="11"/>
        <v>0</v>
      </c>
      <c r="AH30" s="331">
        <f t="shared" si="11"/>
        <v>0</v>
      </c>
    </row>
    <row r="31" spans="1:34" s="114" customFormat="1" ht="17.25" customHeight="1">
      <c r="A31" s="118">
        <v>18</v>
      </c>
      <c r="B31" s="119" t="s">
        <v>117</v>
      </c>
      <c r="C31" s="336">
        <f>'SCRB-Stat-III'!D727</f>
        <v>0</v>
      </c>
      <c r="D31" s="336">
        <f>'SCRB-Stat-III'!E727</f>
        <v>0</v>
      </c>
      <c r="E31" s="336">
        <f>'SCRB-Stat-III'!F727</f>
        <v>0</v>
      </c>
      <c r="F31" s="336">
        <f>'SCRB-Stat-III'!G727</f>
        <v>0</v>
      </c>
      <c r="G31" s="336">
        <f>'SCRB-Stat-III'!H727</f>
        <v>0</v>
      </c>
      <c r="H31" s="336">
        <f>'SCRB-Stat-III'!I727</f>
        <v>0</v>
      </c>
      <c r="I31" s="336">
        <f>'SCRB-Stat-III'!J727</f>
        <v>0</v>
      </c>
      <c r="J31" s="336">
        <f>'SCRB-Stat-III'!K727</f>
        <v>0</v>
      </c>
      <c r="K31" s="336">
        <f>'SCRB-Stat-III'!L727</f>
        <v>0</v>
      </c>
      <c r="L31" s="336">
        <f>'SCRB-Stat-III'!M727</f>
        <v>0</v>
      </c>
      <c r="M31" s="341"/>
      <c r="N31" s="336">
        <f>'SCRB-Stat-III'!N727</f>
        <v>0</v>
      </c>
      <c r="O31" s="336">
        <f>'SCRB-Stat-III'!O727</f>
        <v>0</v>
      </c>
      <c r="P31" s="336">
        <f>'SCRB-Stat-III'!P727</f>
        <v>0</v>
      </c>
      <c r="Q31" s="336">
        <f>'SCRB-Stat-III'!Q727</f>
        <v>0</v>
      </c>
      <c r="R31" s="336">
        <f>'SCRB-Stat-III'!R727</f>
        <v>0</v>
      </c>
      <c r="S31" s="336">
        <f>'SCRB-Stat-III'!S727</f>
        <v>0</v>
      </c>
      <c r="T31" s="336">
        <f>'SCRB-Stat-III'!T727</f>
        <v>0</v>
      </c>
      <c r="U31" s="336">
        <f>'SCRB-Stat-III'!U727</f>
        <v>0</v>
      </c>
      <c r="V31" s="336">
        <f>'SCRB-Stat-III'!V727</f>
        <v>0</v>
      </c>
      <c r="W31" s="336">
        <f>'SCRB-Stat-III'!W727</f>
        <v>0</v>
      </c>
      <c r="X31" s="341"/>
      <c r="Y31" s="336">
        <f>'SCRB-Stat-III'!X727</f>
        <v>0</v>
      </c>
      <c r="Z31" s="336">
        <f>'SCRB-Stat-III'!Y727</f>
        <v>0</v>
      </c>
      <c r="AA31" s="336">
        <f>'SCRB-Stat-III'!Z727</f>
        <v>0</v>
      </c>
      <c r="AB31" s="336">
        <f>'SCRB-Stat-III'!AA727</f>
        <v>0</v>
      </c>
      <c r="AC31" s="336">
        <f>'SCRB-Stat-III'!AB727</f>
        <v>0</v>
      </c>
      <c r="AD31" s="336">
        <f>'SCRB-Stat-III'!AC727</f>
        <v>0</v>
      </c>
      <c r="AE31" s="336">
        <f>'SCRB-Stat-III'!AD727</f>
        <v>0</v>
      </c>
      <c r="AF31" s="336">
        <f>'SCRB-Stat-III'!AE727</f>
        <v>0</v>
      </c>
      <c r="AG31" s="336">
        <f>'SCRB-Stat-III'!AF727</f>
        <v>0</v>
      </c>
      <c r="AH31" s="336">
        <f>'SCRB-Stat-III'!AG727</f>
        <v>0</v>
      </c>
    </row>
    <row r="32" spans="1:34" ht="17.25" customHeight="1">
      <c r="A32" s="118">
        <v>19</v>
      </c>
      <c r="B32" s="31" t="s">
        <v>118</v>
      </c>
      <c r="C32" s="336">
        <f>'SCRB-Stat-III'!D728</f>
        <v>0</v>
      </c>
      <c r="D32" s="336">
        <f>'SCRB-Stat-III'!E728</f>
        <v>0</v>
      </c>
      <c r="E32" s="336">
        <f>'SCRB-Stat-III'!F728</f>
        <v>0</v>
      </c>
      <c r="F32" s="336">
        <f>'SCRB-Stat-III'!G728</f>
        <v>0</v>
      </c>
      <c r="G32" s="336">
        <f>'SCRB-Stat-III'!H728</f>
        <v>0</v>
      </c>
      <c r="H32" s="336">
        <f>'SCRB-Stat-III'!I728</f>
        <v>0</v>
      </c>
      <c r="I32" s="336">
        <f>'SCRB-Stat-III'!J728</f>
        <v>0</v>
      </c>
      <c r="J32" s="336">
        <f>'SCRB-Stat-III'!K728</f>
        <v>0</v>
      </c>
      <c r="K32" s="336">
        <f>'SCRB-Stat-III'!L728</f>
        <v>0</v>
      </c>
      <c r="L32" s="336">
        <f>'SCRB-Stat-III'!M728</f>
        <v>0</v>
      </c>
      <c r="M32" s="158"/>
      <c r="N32" s="336">
        <f>'SCRB-Stat-III'!N728</f>
        <v>0</v>
      </c>
      <c r="O32" s="336">
        <f>'SCRB-Stat-III'!O728</f>
        <v>0</v>
      </c>
      <c r="P32" s="336">
        <f>'SCRB-Stat-III'!P728</f>
        <v>0</v>
      </c>
      <c r="Q32" s="336">
        <f>'SCRB-Stat-III'!Q728</f>
        <v>0</v>
      </c>
      <c r="R32" s="336">
        <f>'SCRB-Stat-III'!R728</f>
        <v>0</v>
      </c>
      <c r="S32" s="336">
        <f>'SCRB-Stat-III'!S728</f>
        <v>0</v>
      </c>
      <c r="T32" s="336">
        <f>'SCRB-Stat-III'!T728</f>
        <v>0</v>
      </c>
      <c r="U32" s="336">
        <f>'SCRB-Stat-III'!U728</f>
        <v>0</v>
      </c>
      <c r="V32" s="336">
        <f>'SCRB-Stat-III'!V728</f>
        <v>0</v>
      </c>
      <c r="W32" s="336">
        <f>'SCRB-Stat-III'!W728</f>
        <v>0</v>
      </c>
      <c r="X32" s="158"/>
      <c r="Y32" s="336">
        <f>'SCRB-Stat-III'!X728</f>
        <v>0</v>
      </c>
      <c r="Z32" s="336">
        <f>'SCRB-Stat-III'!Y728</f>
        <v>0</v>
      </c>
      <c r="AA32" s="336">
        <f>'SCRB-Stat-III'!Z728</f>
        <v>0</v>
      </c>
      <c r="AB32" s="336">
        <f>'SCRB-Stat-III'!AA728</f>
        <v>0</v>
      </c>
      <c r="AC32" s="336">
        <f>'SCRB-Stat-III'!AB728</f>
        <v>0</v>
      </c>
      <c r="AD32" s="336">
        <f>'SCRB-Stat-III'!AC728</f>
        <v>0</v>
      </c>
      <c r="AE32" s="336">
        <f>'SCRB-Stat-III'!AD728</f>
        <v>0</v>
      </c>
      <c r="AF32" s="336">
        <f>'SCRB-Stat-III'!AE728</f>
        <v>0</v>
      </c>
      <c r="AG32" s="336">
        <f>'SCRB-Stat-III'!AF728</f>
        <v>0</v>
      </c>
      <c r="AH32" s="336">
        <f>'SCRB-Stat-III'!AG728</f>
        <v>0</v>
      </c>
    </row>
    <row r="33" spans="1:34" ht="17.25" customHeight="1">
      <c r="A33" s="118">
        <v>20</v>
      </c>
      <c r="B33" s="31" t="s">
        <v>119</v>
      </c>
      <c r="C33" s="336">
        <f>'SCRB-Stat-III'!D729</f>
        <v>0</v>
      </c>
      <c r="D33" s="336">
        <f>'SCRB-Stat-III'!E729</f>
        <v>0</v>
      </c>
      <c r="E33" s="336">
        <f>'SCRB-Stat-III'!F729</f>
        <v>0</v>
      </c>
      <c r="F33" s="336">
        <f>'SCRB-Stat-III'!G729</f>
        <v>0</v>
      </c>
      <c r="G33" s="336">
        <f>'SCRB-Stat-III'!H729</f>
        <v>0</v>
      </c>
      <c r="H33" s="336">
        <f>'SCRB-Stat-III'!I729</f>
        <v>0</v>
      </c>
      <c r="I33" s="336">
        <f>'SCRB-Stat-III'!J729</f>
        <v>0</v>
      </c>
      <c r="J33" s="336">
        <f>'SCRB-Stat-III'!K729</f>
        <v>0</v>
      </c>
      <c r="K33" s="336">
        <f>'SCRB-Stat-III'!L729</f>
        <v>0</v>
      </c>
      <c r="L33" s="336">
        <f>'SCRB-Stat-III'!M729</f>
        <v>0</v>
      </c>
      <c r="M33" s="158"/>
      <c r="N33" s="336">
        <f>'SCRB-Stat-III'!N729</f>
        <v>0</v>
      </c>
      <c r="O33" s="336">
        <f>'SCRB-Stat-III'!O729</f>
        <v>0</v>
      </c>
      <c r="P33" s="336">
        <f>'SCRB-Stat-III'!P729</f>
        <v>0</v>
      </c>
      <c r="Q33" s="336">
        <f>'SCRB-Stat-III'!Q729</f>
        <v>0</v>
      </c>
      <c r="R33" s="336">
        <f>'SCRB-Stat-III'!R729</f>
        <v>0</v>
      </c>
      <c r="S33" s="336">
        <f>'SCRB-Stat-III'!S729</f>
        <v>0</v>
      </c>
      <c r="T33" s="336">
        <f>'SCRB-Stat-III'!T729</f>
        <v>0</v>
      </c>
      <c r="U33" s="336">
        <f>'SCRB-Stat-III'!U729</f>
        <v>0</v>
      </c>
      <c r="V33" s="336">
        <f>'SCRB-Stat-III'!V729</f>
        <v>0</v>
      </c>
      <c r="W33" s="336">
        <f>'SCRB-Stat-III'!W729</f>
        <v>0</v>
      </c>
      <c r="X33" s="158"/>
      <c r="Y33" s="336">
        <f>'SCRB-Stat-III'!X729</f>
        <v>0</v>
      </c>
      <c r="Z33" s="336">
        <f>'SCRB-Stat-III'!Y729</f>
        <v>0</v>
      </c>
      <c r="AA33" s="336">
        <f>'SCRB-Stat-III'!Z729</f>
        <v>0</v>
      </c>
      <c r="AB33" s="336">
        <f>'SCRB-Stat-III'!AA729</f>
        <v>0</v>
      </c>
      <c r="AC33" s="336">
        <f>'SCRB-Stat-III'!AB729</f>
        <v>0</v>
      </c>
      <c r="AD33" s="336">
        <f>'SCRB-Stat-III'!AC729</f>
        <v>0</v>
      </c>
      <c r="AE33" s="336">
        <f>'SCRB-Stat-III'!AD729</f>
        <v>0</v>
      </c>
      <c r="AF33" s="336">
        <f>'SCRB-Stat-III'!AE729</f>
        <v>0</v>
      </c>
      <c r="AG33" s="336">
        <f>'SCRB-Stat-III'!AF729</f>
        <v>0</v>
      </c>
      <c r="AH33" s="336">
        <f>'SCRB-Stat-III'!AG729</f>
        <v>0</v>
      </c>
    </row>
    <row r="34" spans="1:34" ht="17.25" customHeight="1">
      <c r="A34" s="118">
        <v>21</v>
      </c>
      <c r="B34" s="31" t="s">
        <v>120</v>
      </c>
      <c r="C34" s="336">
        <f>'SCRB-Stat-III'!D730</f>
        <v>0</v>
      </c>
      <c r="D34" s="336">
        <f>'SCRB-Stat-III'!E730</f>
        <v>0</v>
      </c>
      <c r="E34" s="336">
        <f>'SCRB-Stat-III'!F730</f>
        <v>0</v>
      </c>
      <c r="F34" s="336">
        <f>'SCRB-Stat-III'!G730</f>
        <v>0</v>
      </c>
      <c r="G34" s="336">
        <f>'SCRB-Stat-III'!H730</f>
        <v>0</v>
      </c>
      <c r="H34" s="336">
        <f>'SCRB-Stat-III'!I730</f>
        <v>0</v>
      </c>
      <c r="I34" s="336">
        <f>'SCRB-Stat-III'!J730</f>
        <v>0</v>
      </c>
      <c r="J34" s="336">
        <f>'SCRB-Stat-III'!K730</f>
        <v>0</v>
      </c>
      <c r="K34" s="336">
        <f>'SCRB-Stat-III'!L730</f>
        <v>0</v>
      </c>
      <c r="L34" s="336">
        <f>'SCRB-Stat-III'!M730</f>
        <v>0</v>
      </c>
      <c r="M34" s="158"/>
      <c r="N34" s="336">
        <f>'SCRB-Stat-III'!N730</f>
        <v>0</v>
      </c>
      <c r="O34" s="336">
        <f>'SCRB-Stat-III'!O730</f>
        <v>0</v>
      </c>
      <c r="P34" s="336">
        <f>'SCRB-Stat-III'!P730</f>
        <v>0</v>
      </c>
      <c r="Q34" s="336">
        <f>'SCRB-Stat-III'!Q730</f>
        <v>0</v>
      </c>
      <c r="R34" s="336">
        <f>'SCRB-Stat-III'!R730</f>
        <v>0</v>
      </c>
      <c r="S34" s="336">
        <f>'SCRB-Stat-III'!S730</f>
        <v>0</v>
      </c>
      <c r="T34" s="336">
        <f>'SCRB-Stat-III'!T730</f>
        <v>0</v>
      </c>
      <c r="U34" s="336">
        <f>'SCRB-Stat-III'!U730</f>
        <v>0</v>
      </c>
      <c r="V34" s="336">
        <f>'SCRB-Stat-III'!V730</f>
        <v>0</v>
      </c>
      <c r="W34" s="336">
        <f>'SCRB-Stat-III'!W730</f>
        <v>0</v>
      </c>
      <c r="X34" s="158"/>
      <c r="Y34" s="336">
        <f>'SCRB-Stat-III'!X730</f>
        <v>0</v>
      </c>
      <c r="Z34" s="336">
        <f>'SCRB-Stat-III'!Y730</f>
        <v>0</v>
      </c>
      <c r="AA34" s="336">
        <f>'SCRB-Stat-III'!Z730</f>
        <v>0</v>
      </c>
      <c r="AB34" s="336">
        <f>'SCRB-Stat-III'!AA730</f>
        <v>0</v>
      </c>
      <c r="AC34" s="336">
        <f>'SCRB-Stat-III'!AB730</f>
        <v>0</v>
      </c>
      <c r="AD34" s="336">
        <f>'SCRB-Stat-III'!AC730</f>
        <v>0</v>
      </c>
      <c r="AE34" s="336">
        <f>'SCRB-Stat-III'!AD730</f>
        <v>0</v>
      </c>
      <c r="AF34" s="336">
        <f>'SCRB-Stat-III'!AE730</f>
        <v>0</v>
      </c>
      <c r="AG34" s="336">
        <f>'SCRB-Stat-III'!AF730</f>
        <v>0</v>
      </c>
      <c r="AH34" s="336">
        <f>'SCRB-Stat-III'!AG730</f>
        <v>0</v>
      </c>
    </row>
    <row r="35" spans="1:34" ht="17.25" customHeight="1">
      <c r="A35" s="118">
        <v>22</v>
      </c>
      <c r="B35" s="31" t="s">
        <v>121</v>
      </c>
      <c r="C35" s="336">
        <f>'SCRB-Stat-III'!D731</f>
        <v>0</v>
      </c>
      <c r="D35" s="336">
        <f>'SCRB-Stat-III'!E731</f>
        <v>0</v>
      </c>
      <c r="E35" s="336">
        <f>'SCRB-Stat-III'!F731</f>
        <v>0</v>
      </c>
      <c r="F35" s="336">
        <f>'SCRB-Stat-III'!G731</f>
        <v>0</v>
      </c>
      <c r="G35" s="336">
        <f>'SCRB-Stat-III'!H731</f>
        <v>0</v>
      </c>
      <c r="H35" s="336">
        <f>'SCRB-Stat-III'!I731</f>
        <v>0</v>
      </c>
      <c r="I35" s="336">
        <f>'SCRB-Stat-III'!J731</f>
        <v>0</v>
      </c>
      <c r="J35" s="336">
        <f>'SCRB-Stat-III'!K731</f>
        <v>0</v>
      </c>
      <c r="K35" s="336">
        <f>'SCRB-Stat-III'!L731</f>
        <v>0</v>
      </c>
      <c r="L35" s="336">
        <f>'SCRB-Stat-III'!M731</f>
        <v>0</v>
      </c>
      <c r="M35" s="158"/>
      <c r="N35" s="336">
        <f>'SCRB-Stat-III'!N731</f>
        <v>0</v>
      </c>
      <c r="O35" s="336">
        <f>'SCRB-Stat-III'!O731</f>
        <v>0</v>
      </c>
      <c r="P35" s="336">
        <f>'SCRB-Stat-III'!P731</f>
        <v>0</v>
      </c>
      <c r="Q35" s="336">
        <f>'SCRB-Stat-III'!Q731</f>
        <v>0</v>
      </c>
      <c r="R35" s="336">
        <f>'SCRB-Stat-III'!R731</f>
        <v>0</v>
      </c>
      <c r="S35" s="336">
        <f>'SCRB-Stat-III'!S731</f>
        <v>0</v>
      </c>
      <c r="T35" s="336">
        <f>'SCRB-Stat-III'!T731</f>
        <v>0</v>
      </c>
      <c r="U35" s="336">
        <f>'SCRB-Stat-III'!U731</f>
        <v>0</v>
      </c>
      <c r="V35" s="336">
        <f>'SCRB-Stat-III'!V731</f>
        <v>0</v>
      </c>
      <c r="W35" s="336">
        <f>'SCRB-Stat-III'!W731</f>
        <v>0</v>
      </c>
      <c r="X35" s="158"/>
      <c r="Y35" s="336">
        <f>'SCRB-Stat-III'!X731</f>
        <v>0</v>
      </c>
      <c r="Z35" s="336">
        <f>'SCRB-Stat-III'!Y731</f>
        <v>0</v>
      </c>
      <c r="AA35" s="336">
        <f>'SCRB-Stat-III'!Z731</f>
        <v>0</v>
      </c>
      <c r="AB35" s="336">
        <f>'SCRB-Stat-III'!AA731</f>
        <v>0</v>
      </c>
      <c r="AC35" s="336">
        <f>'SCRB-Stat-III'!AB731</f>
        <v>0</v>
      </c>
      <c r="AD35" s="336">
        <f>'SCRB-Stat-III'!AC731</f>
        <v>0</v>
      </c>
      <c r="AE35" s="336">
        <f>'SCRB-Stat-III'!AD731</f>
        <v>0</v>
      </c>
      <c r="AF35" s="336">
        <f>'SCRB-Stat-III'!AE731</f>
        <v>0</v>
      </c>
      <c r="AG35" s="336">
        <f>'SCRB-Stat-III'!AF731</f>
        <v>0</v>
      </c>
      <c r="AH35" s="336">
        <f>'SCRB-Stat-III'!AG731</f>
        <v>0</v>
      </c>
    </row>
    <row r="36" spans="1:34" ht="17.25" customHeight="1">
      <c r="A36" s="118">
        <v>23</v>
      </c>
      <c r="B36" s="31" t="s">
        <v>122</v>
      </c>
      <c r="C36" s="336">
        <f>'SCRB-Stat-III'!D732</f>
        <v>0</v>
      </c>
      <c r="D36" s="336">
        <f>'SCRB-Stat-III'!E732</f>
        <v>0</v>
      </c>
      <c r="E36" s="336">
        <f>'SCRB-Stat-III'!F732</f>
        <v>0</v>
      </c>
      <c r="F36" s="336">
        <f>'SCRB-Stat-III'!G732</f>
        <v>0</v>
      </c>
      <c r="G36" s="336">
        <f>'SCRB-Stat-III'!H732</f>
        <v>0</v>
      </c>
      <c r="H36" s="336">
        <f>'SCRB-Stat-III'!I732</f>
        <v>0</v>
      </c>
      <c r="I36" s="336">
        <f>'SCRB-Stat-III'!J732</f>
        <v>0</v>
      </c>
      <c r="J36" s="336">
        <f>'SCRB-Stat-III'!K732</f>
        <v>0</v>
      </c>
      <c r="K36" s="336">
        <f>'SCRB-Stat-III'!L732</f>
        <v>0</v>
      </c>
      <c r="L36" s="336">
        <f>'SCRB-Stat-III'!M732</f>
        <v>0</v>
      </c>
      <c r="M36" s="158"/>
      <c r="N36" s="336">
        <f>'SCRB-Stat-III'!N732</f>
        <v>0</v>
      </c>
      <c r="O36" s="336">
        <f>'SCRB-Stat-III'!O732</f>
        <v>0</v>
      </c>
      <c r="P36" s="336">
        <f>'SCRB-Stat-III'!P732</f>
        <v>0</v>
      </c>
      <c r="Q36" s="336">
        <f>'SCRB-Stat-III'!Q732</f>
        <v>0</v>
      </c>
      <c r="R36" s="336">
        <f>'SCRB-Stat-III'!R732</f>
        <v>0</v>
      </c>
      <c r="S36" s="336">
        <f>'SCRB-Stat-III'!S732</f>
        <v>0</v>
      </c>
      <c r="T36" s="336">
        <f>'SCRB-Stat-III'!T732</f>
        <v>0</v>
      </c>
      <c r="U36" s="336">
        <f>'SCRB-Stat-III'!U732</f>
        <v>0</v>
      </c>
      <c r="V36" s="336">
        <f>'SCRB-Stat-III'!V732</f>
        <v>0</v>
      </c>
      <c r="W36" s="336">
        <f>'SCRB-Stat-III'!W732</f>
        <v>0</v>
      </c>
      <c r="X36" s="158"/>
      <c r="Y36" s="336">
        <f>'SCRB-Stat-III'!X732</f>
        <v>0</v>
      </c>
      <c r="Z36" s="336">
        <f>'SCRB-Stat-III'!Y732</f>
        <v>0</v>
      </c>
      <c r="AA36" s="336">
        <f>'SCRB-Stat-III'!Z732</f>
        <v>0</v>
      </c>
      <c r="AB36" s="336">
        <f>'SCRB-Stat-III'!AA732</f>
        <v>0</v>
      </c>
      <c r="AC36" s="336">
        <f>'SCRB-Stat-III'!AB732</f>
        <v>0</v>
      </c>
      <c r="AD36" s="336">
        <f>'SCRB-Stat-III'!AC732</f>
        <v>0</v>
      </c>
      <c r="AE36" s="336">
        <f>'SCRB-Stat-III'!AD732</f>
        <v>0</v>
      </c>
      <c r="AF36" s="336">
        <f>'SCRB-Stat-III'!AE732</f>
        <v>0</v>
      </c>
      <c r="AG36" s="336">
        <f>'SCRB-Stat-III'!AF732</f>
        <v>0</v>
      </c>
      <c r="AH36" s="336">
        <f>'SCRB-Stat-III'!AG732</f>
        <v>0</v>
      </c>
    </row>
    <row r="37" spans="1:34" ht="17.25" customHeight="1">
      <c r="A37" s="645" t="s">
        <v>110</v>
      </c>
      <c r="B37" s="645"/>
      <c r="C37" s="646">
        <f>'SCRB-Stat-III'!D733</f>
        <v>0</v>
      </c>
      <c r="D37" s="646"/>
      <c r="E37" s="646"/>
      <c r="F37" s="646"/>
      <c r="G37" s="646"/>
      <c r="H37" s="646"/>
      <c r="I37" s="646"/>
      <c r="J37" s="646"/>
      <c r="K37" s="646"/>
      <c r="L37" s="646"/>
      <c r="M37" s="116"/>
      <c r="N37" s="646">
        <f>'SCRB-Stat-III'!N733</f>
        <v>0</v>
      </c>
      <c r="O37" s="646"/>
      <c r="P37" s="646"/>
      <c r="Q37" s="646"/>
      <c r="R37" s="646"/>
      <c r="S37" s="646"/>
      <c r="T37" s="646"/>
      <c r="U37" s="646"/>
      <c r="V37" s="646"/>
      <c r="W37" s="646"/>
      <c r="X37" s="116"/>
      <c r="Y37" s="646">
        <f>'SCRB-Stat-III'!X733</f>
        <v>0</v>
      </c>
      <c r="Z37" s="646"/>
      <c r="AA37" s="646"/>
      <c r="AB37" s="646"/>
      <c r="AC37" s="646"/>
      <c r="AD37" s="646"/>
      <c r="AE37" s="646"/>
      <c r="AF37" s="646"/>
      <c r="AG37" s="646"/>
      <c r="AH37" s="646"/>
    </row>
    <row r="38" spans="1:34" ht="17.25" customHeight="1">
      <c r="A38" s="645" t="s">
        <v>111</v>
      </c>
      <c r="B38" s="645"/>
      <c r="C38" s="646">
        <f>'SCRB-Stat-III'!D734</f>
        <v>0</v>
      </c>
      <c r="D38" s="646"/>
      <c r="E38" s="646"/>
      <c r="F38" s="646"/>
      <c r="G38" s="646"/>
      <c r="H38" s="646"/>
      <c r="I38" s="646"/>
      <c r="J38" s="646"/>
      <c r="K38" s="646"/>
      <c r="L38" s="646"/>
      <c r="M38" s="116"/>
      <c r="N38" s="646">
        <f>'SCRB-Stat-III'!N734</f>
        <v>0</v>
      </c>
      <c r="O38" s="646"/>
      <c r="P38" s="646"/>
      <c r="Q38" s="646"/>
      <c r="R38" s="646"/>
      <c r="S38" s="646"/>
      <c r="T38" s="646"/>
      <c r="U38" s="646"/>
      <c r="V38" s="646"/>
      <c r="W38" s="646"/>
      <c r="X38" s="116"/>
      <c r="Y38" s="646">
        <f>'SCRB-Stat-III'!X734</f>
        <v>0</v>
      </c>
      <c r="Z38" s="646"/>
      <c r="AA38" s="646"/>
      <c r="AB38" s="646"/>
      <c r="AC38" s="646"/>
      <c r="AD38" s="646"/>
      <c r="AE38" s="646"/>
      <c r="AF38" s="646"/>
      <c r="AG38" s="646"/>
      <c r="AH38" s="646"/>
    </row>
    <row r="39" spans="1:34" ht="17.25" customHeight="1">
      <c r="A39" s="594" t="s">
        <v>112</v>
      </c>
      <c r="B39" s="594"/>
      <c r="C39" s="647" t="e">
        <f>C38/C37</f>
        <v>#DIV/0!</v>
      </c>
      <c r="D39" s="647"/>
      <c r="E39" s="647"/>
      <c r="F39" s="647"/>
      <c r="G39" s="647"/>
      <c r="H39" s="647"/>
      <c r="I39" s="647"/>
      <c r="J39" s="647"/>
      <c r="K39" s="647"/>
      <c r="L39" s="647"/>
      <c r="M39" s="120"/>
      <c r="N39" s="647" t="e">
        <f>N38/N37</f>
        <v>#DIV/0!</v>
      </c>
      <c r="O39" s="647"/>
      <c r="P39" s="647"/>
      <c r="Q39" s="647"/>
      <c r="R39" s="647"/>
      <c r="S39" s="647"/>
      <c r="T39" s="647"/>
      <c r="U39" s="647"/>
      <c r="V39" s="647"/>
      <c r="W39" s="647"/>
      <c r="X39" s="120"/>
      <c r="Y39" s="647" t="e">
        <f>Y38/Y37</f>
        <v>#DIV/0!</v>
      </c>
      <c r="Z39" s="647"/>
      <c r="AA39" s="647"/>
      <c r="AB39" s="647"/>
      <c r="AC39" s="647"/>
      <c r="AD39" s="647"/>
      <c r="AE39" s="647"/>
      <c r="AF39" s="647"/>
      <c r="AG39" s="647"/>
      <c r="AH39" s="647"/>
    </row>
  </sheetData>
  <mergeCells count="27">
    <mergeCell ref="Y39:AH39"/>
    <mergeCell ref="Y37:AH37"/>
    <mergeCell ref="A38:B38"/>
    <mergeCell ref="C38:L38"/>
    <mergeCell ref="N38:W38"/>
    <mergeCell ref="Y38:AH38"/>
    <mergeCell ref="A30:B30"/>
    <mergeCell ref="A37:B37"/>
    <mergeCell ref="C37:L37"/>
    <mergeCell ref="N37:W37"/>
    <mergeCell ref="A39:B39"/>
    <mergeCell ref="C39:L39"/>
    <mergeCell ref="N39:W39"/>
    <mergeCell ref="A26:B26"/>
    <mergeCell ref="A1:AE1"/>
    <mergeCell ref="AF1:AH1"/>
    <mergeCell ref="A2:AH2"/>
    <mergeCell ref="A3:A4"/>
    <mergeCell ref="B3:B4"/>
    <mergeCell ref="C3:L3"/>
    <mergeCell ref="N3:W3"/>
    <mergeCell ref="Y3:AH3"/>
    <mergeCell ref="A5:AH5"/>
    <mergeCell ref="A11:B11"/>
    <mergeCell ref="A12:AH12"/>
    <mergeCell ref="A20:B20"/>
    <mergeCell ref="A21:AH21"/>
  </mergeCells>
  <pageMargins left="0.80972222222222201" right="0.17013888888888901" top="0.52013888888888904" bottom="0.37986111111111098" header="0.51180555555555496" footer="0.51180555555555496"/>
  <pageSetup paperSize="9"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>
    <tabColor rgb="FF09FF78"/>
  </sheetPr>
  <dimension ref="A1:H25"/>
  <sheetViews>
    <sheetView showGridLines="0" workbookViewId="0">
      <selection activeCell="J12" sqref="J12"/>
    </sheetView>
  </sheetViews>
  <sheetFormatPr baseColWidth="10" defaultColWidth="8.83203125" defaultRowHeight="14" x14ac:dyDescent="0"/>
  <cols>
    <col min="1" max="1" width="8.83203125" style="1"/>
    <col min="2" max="2" width="14.83203125" style="1" bestFit="1" customWidth="1"/>
    <col min="3" max="4" width="14.1640625" style="1" customWidth="1"/>
    <col min="5" max="5" width="13" style="1" customWidth="1"/>
    <col min="6" max="7" width="18.83203125" style="1" customWidth="1"/>
    <col min="8" max="8" width="12.33203125" style="1" customWidth="1"/>
    <col min="9" max="16384" width="8.83203125" style="1"/>
  </cols>
  <sheetData>
    <row r="1" spans="1:8" s="123" customFormat="1" ht="18">
      <c r="A1" s="648" t="s">
        <v>123</v>
      </c>
      <c r="B1" s="648"/>
      <c r="C1" s="648"/>
      <c r="D1" s="648"/>
      <c r="E1" s="648"/>
      <c r="F1" s="648"/>
      <c r="G1" s="648"/>
      <c r="H1" s="122" t="s">
        <v>124</v>
      </c>
    </row>
    <row r="2" spans="1:8" s="124" customFormat="1" ht="24.75" customHeight="1">
      <c r="A2" s="649" t="s">
        <v>125</v>
      </c>
      <c r="B2" s="649"/>
      <c r="C2" s="649"/>
      <c r="D2" s="649"/>
      <c r="E2" s="649"/>
      <c r="F2" s="649"/>
      <c r="G2" s="649"/>
      <c r="H2" s="649"/>
    </row>
    <row r="3" spans="1:8" s="125" customFormat="1" ht="18.75" customHeight="1">
      <c r="A3" s="617" t="s">
        <v>30</v>
      </c>
      <c r="B3" s="650" t="s">
        <v>126</v>
      </c>
      <c r="C3" s="617" t="str">
        <f>"FOR THE MONTH OF  "&amp;I!C3&amp;"-"&amp;I!C4</f>
        <v>FOR THE MONTH OF  -</v>
      </c>
      <c r="D3" s="617"/>
      <c r="E3" s="617"/>
      <c r="F3" s="617" t="str">
        <f>"UPTO THE MONTH OF "&amp;I!C3&amp;"-"&amp;I!C4</f>
        <v>UPTO THE MONTH OF -</v>
      </c>
      <c r="G3" s="617"/>
      <c r="H3" s="617"/>
    </row>
    <row r="4" spans="1:8" s="127" customFormat="1" ht="28">
      <c r="A4" s="617"/>
      <c r="B4" s="650"/>
      <c r="C4" s="126" t="s">
        <v>127</v>
      </c>
      <c r="D4" s="126" t="s">
        <v>128</v>
      </c>
      <c r="E4" s="25" t="s">
        <v>129</v>
      </c>
      <c r="F4" s="25" t="s">
        <v>130</v>
      </c>
      <c r="G4" s="25" t="s">
        <v>131</v>
      </c>
      <c r="H4" s="25" t="s">
        <v>129</v>
      </c>
    </row>
    <row r="5" spans="1:8" ht="20.25" customHeight="1">
      <c r="A5" s="11">
        <v>1</v>
      </c>
      <c r="B5" s="128" t="s">
        <v>36</v>
      </c>
      <c r="C5" s="129">
        <f>'SCRB-Stat-I'!D33</f>
        <v>0</v>
      </c>
      <c r="D5" s="129">
        <f>'SCRB-Stat-I'!D34</f>
        <v>0</v>
      </c>
      <c r="E5" s="130" t="e">
        <f t="shared" ref="E5:E25" si="0">D5/C5</f>
        <v>#DIV/0!</v>
      </c>
      <c r="F5" s="129">
        <f>'SCRB-Stat-II'!D33</f>
        <v>0</v>
      </c>
      <c r="G5" s="129">
        <f>'SCRB-Stat-II'!D34</f>
        <v>0</v>
      </c>
      <c r="H5" s="131" t="e">
        <f t="shared" ref="H5:H25" si="1">G5/F5</f>
        <v>#DIV/0!</v>
      </c>
    </row>
    <row r="6" spans="1:8" ht="20.25" customHeight="1">
      <c r="A6" s="11">
        <v>2</v>
      </c>
      <c r="B6" s="128" t="s">
        <v>37</v>
      </c>
      <c r="C6" s="129">
        <f>'SCRB-Stat-I'!D63</f>
        <v>0</v>
      </c>
      <c r="D6" s="129">
        <f>'SCRB-Stat-I'!D64</f>
        <v>0</v>
      </c>
      <c r="E6" s="130" t="e">
        <f t="shared" si="0"/>
        <v>#DIV/0!</v>
      </c>
      <c r="F6" s="129">
        <f>'SCRB-Stat-II'!D63</f>
        <v>0</v>
      </c>
      <c r="G6" s="129">
        <f>'SCRB-Stat-II'!D64</f>
        <v>0</v>
      </c>
      <c r="H6" s="131" t="e">
        <f t="shared" si="1"/>
        <v>#DIV/0!</v>
      </c>
    </row>
    <row r="7" spans="1:8" ht="20.25" customHeight="1">
      <c r="A7" s="11">
        <v>3</v>
      </c>
      <c r="B7" s="128" t="s">
        <v>38</v>
      </c>
      <c r="C7" s="129">
        <f>'SCRB-Stat-I'!D93</f>
        <v>0</v>
      </c>
      <c r="D7" s="129">
        <f>'SCRB-Stat-I'!D94</f>
        <v>0</v>
      </c>
      <c r="E7" s="130" t="e">
        <f t="shared" si="0"/>
        <v>#DIV/0!</v>
      </c>
      <c r="F7" s="129">
        <f>'SCRB-Stat-II'!D93</f>
        <v>0</v>
      </c>
      <c r="G7" s="129">
        <f>'SCRB-Stat-II'!D94</f>
        <v>0</v>
      </c>
      <c r="H7" s="131" t="e">
        <f t="shared" si="1"/>
        <v>#DIV/0!</v>
      </c>
    </row>
    <row r="8" spans="1:8" ht="20.25" customHeight="1">
      <c r="A8" s="11">
        <v>4</v>
      </c>
      <c r="B8" s="128" t="s">
        <v>39</v>
      </c>
      <c r="C8" s="129">
        <f>'SCRB-Stat-I'!D123</f>
        <v>0</v>
      </c>
      <c r="D8" s="129">
        <f>'SCRB-Stat-I'!D124</f>
        <v>0</v>
      </c>
      <c r="E8" s="130" t="e">
        <f t="shared" si="0"/>
        <v>#DIV/0!</v>
      </c>
      <c r="F8" s="129">
        <f>'SCRB-Stat-II'!D123</f>
        <v>0</v>
      </c>
      <c r="G8" s="129">
        <f>'SCRB-Stat-II'!D124</f>
        <v>0</v>
      </c>
      <c r="H8" s="131" t="e">
        <f t="shared" si="1"/>
        <v>#DIV/0!</v>
      </c>
    </row>
    <row r="9" spans="1:8" ht="20.25" customHeight="1">
      <c r="A9" s="11">
        <v>5</v>
      </c>
      <c r="B9" s="128" t="s">
        <v>40</v>
      </c>
      <c r="C9" s="129">
        <f>'SCRB-Stat-I'!D153</f>
        <v>0</v>
      </c>
      <c r="D9" s="129">
        <f>'SCRB-Stat-I'!D154</f>
        <v>0</v>
      </c>
      <c r="E9" s="130" t="e">
        <f t="shared" si="0"/>
        <v>#DIV/0!</v>
      </c>
      <c r="F9" s="129">
        <f>'SCRB-Stat-II'!D153</f>
        <v>0</v>
      </c>
      <c r="G9" s="129">
        <f>'SCRB-Stat-II'!D154</f>
        <v>0</v>
      </c>
      <c r="H9" s="131" t="e">
        <f t="shared" si="1"/>
        <v>#DIV/0!</v>
      </c>
    </row>
    <row r="10" spans="1:8" ht="20.25" customHeight="1">
      <c r="A10" s="11">
        <v>6</v>
      </c>
      <c r="B10" s="128" t="s">
        <v>41</v>
      </c>
      <c r="C10" s="129">
        <f>'SCRB-Stat-I'!D183</f>
        <v>0</v>
      </c>
      <c r="D10" s="129">
        <f>'SCRB-Stat-I'!D184</f>
        <v>0</v>
      </c>
      <c r="E10" s="130" t="e">
        <f t="shared" si="0"/>
        <v>#DIV/0!</v>
      </c>
      <c r="F10" s="129">
        <f>'SCRB-Stat-II'!D183</f>
        <v>0</v>
      </c>
      <c r="G10" s="129">
        <f>'SCRB-Stat-II'!D184</f>
        <v>0</v>
      </c>
      <c r="H10" s="131" t="e">
        <f t="shared" si="1"/>
        <v>#DIV/0!</v>
      </c>
    </row>
    <row r="11" spans="1:8" ht="20.25" customHeight="1">
      <c r="A11" s="11">
        <v>7</v>
      </c>
      <c r="B11" s="128" t="s">
        <v>42</v>
      </c>
      <c r="C11" s="129">
        <f>'SCRB-Stat-I'!D213</f>
        <v>0</v>
      </c>
      <c r="D11" s="129">
        <f>'SCRB-Stat-I'!D214</f>
        <v>0</v>
      </c>
      <c r="E11" s="130" t="e">
        <f t="shared" si="0"/>
        <v>#DIV/0!</v>
      </c>
      <c r="F11" s="129">
        <f>'SCRB-Stat-II'!D213</f>
        <v>0</v>
      </c>
      <c r="G11" s="129">
        <f>'SCRB-Stat-II'!D214</f>
        <v>0</v>
      </c>
      <c r="H11" s="131" t="e">
        <f t="shared" si="1"/>
        <v>#DIV/0!</v>
      </c>
    </row>
    <row r="12" spans="1:8" ht="20.25" customHeight="1">
      <c r="A12" s="11">
        <v>8</v>
      </c>
      <c r="B12" s="128" t="s">
        <v>43</v>
      </c>
      <c r="C12" s="129">
        <f>'SCRB-Stat-I'!D243</f>
        <v>0</v>
      </c>
      <c r="D12" s="129">
        <f>'SCRB-Stat-I'!D244</f>
        <v>0</v>
      </c>
      <c r="E12" s="130" t="e">
        <f t="shared" si="0"/>
        <v>#DIV/0!</v>
      </c>
      <c r="F12" s="129">
        <f>'SCRB-Stat-II'!D243</f>
        <v>0</v>
      </c>
      <c r="G12" s="129">
        <f>'SCRB-Stat-II'!D244</f>
        <v>0</v>
      </c>
      <c r="H12" s="131" t="e">
        <f t="shared" si="1"/>
        <v>#DIV/0!</v>
      </c>
    </row>
    <row r="13" spans="1:8" ht="20.25" customHeight="1">
      <c r="A13" s="11">
        <v>9</v>
      </c>
      <c r="B13" s="128" t="s">
        <v>44</v>
      </c>
      <c r="C13" s="129">
        <f>'SCRB-Stat-I'!D273</f>
        <v>0</v>
      </c>
      <c r="D13" s="129">
        <f>'SCRB-Stat-I'!D274</f>
        <v>0</v>
      </c>
      <c r="E13" s="130" t="e">
        <f t="shared" si="0"/>
        <v>#DIV/0!</v>
      </c>
      <c r="F13" s="129">
        <f>'SCRB-Stat-II'!D273</f>
        <v>0</v>
      </c>
      <c r="G13" s="129">
        <f>'SCRB-Stat-II'!D274</f>
        <v>0</v>
      </c>
      <c r="H13" s="131" t="e">
        <f t="shared" si="1"/>
        <v>#DIV/0!</v>
      </c>
    </row>
    <row r="14" spans="1:8" ht="20.25" customHeight="1">
      <c r="A14" s="11">
        <v>10</v>
      </c>
      <c r="B14" s="128" t="s">
        <v>45</v>
      </c>
      <c r="C14" s="129">
        <f>'SCRB-Stat-I'!D303</f>
        <v>0</v>
      </c>
      <c r="D14" s="129">
        <f>'SCRB-Stat-I'!D304</f>
        <v>0</v>
      </c>
      <c r="E14" s="130" t="e">
        <f t="shared" si="0"/>
        <v>#DIV/0!</v>
      </c>
      <c r="F14" s="129">
        <f>'SCRB-Stat-II'!D303</f>
        <v>0</v>
      </c>
      <c r="G14" s="129">
        <f>'SCRB-Stat-II'!D304</f>
        <v>0</v>
      </c>
      <c r="H14" s="131" t="e">
        <f t="shared" si="1"/>
        <v>#DIV/0!</v>
      </c>
    </row>
    <row r="15" spans="1:8" ht="20.25" customHeight="1">
      <c r="A15" s="11">
        <v>11</v>
      </c>
      <c r="B15" s="128" t="s">
        <v>46</v>
      </c>
      <c r="C15" s="129">
        <f>'SCRB-Stat-I'!D333</f>
        <v>0</v>
      </c>
      <c r="D15" s="129">
        <f>'SCRB-Stat-I'!D334</f>
        <v>0</v>
      </c>
      <c r="E15" s="130" t="e">
        <f t="shared" si="0"/>
        <v>#DIV/0!</v>
      </c>
      <c r="F15" s="129">
        <f>'SCRB-Stat-II'!D333</f>
        <v>0</v>
      </c>
      <c r="G15" s="129">
        <f>'SCRB-Stat-II'!D334</f>
        <v>0</v>
      </c>
      <c r="H15" s="131" t="e">
        <f t="shared" si="1"/>
        <v>#DIV/0!</v>
      </c>
    </row>
    <row r="16" spans="1:8" ht="20.25" customHeight="1">
      <c r="A16" s="11">
        <v>12</v>
      </c>
      <c r="B16" s="128" t="s">
        <v>47</v>
      </c>
      <c r="C16" s="129">
        <f>'SCRB-Stat-I'!D363</f>
        <v>0</v>
      </c>
      <c r="D16" s="129">
        <f>'SCRB-Stat-I'!D364</f>
        <v>0</v>
      </c>
      <c r="E16" s="130" t="e">
        <f t="shared" si="0"/>
        <v>#DIV/0!</v>
      </c>
      <c r="F16" s="129">
        <f>'SCRB-Stat-II'!D363</f>
        <v>0</v>
      </c>
      <c r="G16" s="129">
        <f>'SCRB-Stat-II'!D364</f>
        <v>0</v>
      </c>
      <c r="H16" s="131" t="e">
        <f t="shared" si="1"/>
        <v>#DIV/0!</v>
      </c>
    </row>
    <row r="17" spans="1:8" ht="20.25" customHeight="1">
      <c r="A17" s="11">
        <v>13</v>
      </c>
      <c r="B17" s="128" t="s">
        <v>48</v>
      </c>
      <c r="C17" s="129">
        <f>'SCRB-Stat-I'!D393</f>
        <v>0</v>
      </c>
      <c r="D17" s="129">
        <f>'SCRB-Stat-I'!D394</f>
        <v>0</v>
      </c>
      <c r="E17" s="130" t="e">
        <f t="shared" si="0"/>
        <v>#DIV/0!</v>
      </c>
      <c r="F17" s="129">
        <f>'SCRB-Stat-II'!D393</f>
        <v>0</v>
      </c>
      <c r="G17" s="129">
        <f>'SCRB-Stat-II'!D394</f>
        <v>0</v>
      </c>
      <c r="H17" s="131" t="e">
        <f t="shared" si="1"/>
        <v>#DIV/0!</v>
      </c>
    </row>
    <row r="18" spans="1:8" ht="20.25" customHeight="1">
      <c r="A18" s="11">
        <v>14</v>
      </c>
      <c r="B18" s="128" t="s">
        <v>49</v>
      </c>
      <c r="C18" s="129">
        <f>'SCRB-Stat-I'!D423</f>
        <v>0</v>
      </c>
      <c r="D18" s="129">
        <f>'SCRB-Stat-I'!D424</f>
        <v>0</v>
      </c>
      <c r="E18" s="130" t="e">
        <f t="shared" si="0"/>
        <v>#DIV/0!</v>
      </c>
      <c r="F18" s="129">
        <f>'SCRB-Stat-II'!D423</f>
        <v>0</v>
      </c>
      <c r="G18" s="129">
        <f>'SCRB-Stat-II'!D424</f>
        <v>0</v>
      </c>
      <c r="H18" s="131" t="e">
        <f t="shared" si="1"/>
        <v>#DIV/0!</v>
      </c>
    </row>
    <row r="19" spans="1:8" ht="20.25" customHeight="1">
      <c r="A19" s="11">
        <v>15</v>
      </c>
      <c r="B19" s="128" t="s">
        <v>50</v>
      </c>
      <c r="C19" s="129">
        <f>'SCRB-Stat-I'!D453</f>
        <v>0</v>
      </c>
      <c r="D19" s="129">
        <f>'SCRB-Stat-I'!D454</f>
        <v>0</v>
      </c>
      <c r="E19" s="130" t="e">
        <f t="shared" si="0"/>
        <v>#DIV/0!</v>
      </c>
      <c r="F19" s="129">
        <f>'SCRB-Stat-II'!D453</f>
        <v>0</v>
      </c>
      <c r="G19" s="129">
        <f>'SCRB-Stat-II'!D454</f>
        <v>0</v>
      </c>
      <c r="H19" s="131" t="e">
        <f t="shared" si="1"/>
        <v>#DIV/0!</v>
      </c>
    </row>
    <row r="20" spans="1:8" ht="20.25" customHeight="1">
      <c r="A20" s="11">
        <v>16</v>
      </c>
      <c r="B20" s="128" t="s">
        <v>51</v>
      </c>
      <c r="C20" s="129">
        <f>'SCRB-Stat-I'!D483</f>
        <v>0</v>
      </c>
      <c r="D20" s="129">
        <f>'SCRB-Stat-I'!D484</f>
        <v>0</v>
      </c>
      <c r="E20" s="130" t="e">
        <f t="shared" si="0"/>
        <v>#DIV/0!</v>
      </c>
      <c r="F20" s="129">
        <f>'SCRB-Stat-II'!D483</f>
        <v>0</v>
      </c>
      <c r="G20" s="129">
        <f>'SCRB-Stat-II'!D484</f>
        <v>0</v>
      </c>
      <c r="H20" s="131" t="e">
        <f t="shared" si="1"/>
        <v>#DIV/0!</v>
      </c>
    </row>
    <row r="21" spans="1:8" ht="20.25" customHeight="1">
      <c r="A21" s="11">
        <v>17</v>
      </c>
      <c r="B21" s="128" t="s">
        <v>52</v>
      </c>
      <c r="C21" s="129">
        <f>'SCRB-Stat-I'!D513</f>
        <v>0</v>
      </c>
      <c r="D21" s="129">
        <f>'SCRB-Stat-I'!D514</f>
        <v>0</v>
      </c>
      <c r="E21" s="130" t="e">
        <f t="shared" si="0"/>
        <v>#DIV/0!</v>
      </c>
      <c r="F21" s="129">
        <f>'SCRB-Stat-II'!D513</f>
        <v>0</v>
      </c>
      <c r="G21" s="129">
        <f>'SCRB-Stat-II'!D514</f>
        <v>0</v>
      </c>
      <c r="H21" s="131" t="e">
        <f t="shared" si="1"/>
        <v>#DIV/0!</v>
      </c>
    </row>
    <row r="22" spans="1:8" ht="20.25" customHeight="1">
      <c r="A22" s="11">
        <v>18</v>
      </c>
      <c r="B22" s="128" t="s">
        <v>53</v>
      </c>
      <c r="C22" s="129">
        <f>'SCRB-Stat-I'!D543</f>
        <v>0</v>
      </c>
      <c r="D22" s="129">
        <f>'SCRB-Stat-I'!D544</f>
        <v>0</v>
      </c>
      <c r="E22" s="130" t="e">
        <f t="shared" si="0"/>
        <v>#DIV/0!</v>
      </c>
      <c r="F22" s="129">
        <f>'SCRB-Stat-II'!D543</f>
        <v>0</v>
      </c>
      <c r="G22" s="129">
        <f>'SCRB-Stat-II'!D544</f>
        <v>0</v>
      </c>
      <c r="H22" s="131" t="e">
        <f t="shared" si="1"/>
        <v>#DIV/0!</v>
      </c>
    </row>
    <row r="23" spans="1:8" ht="20.25" customHeight="1">
      <c r="A23" s="11">
        <v>19</v>
      </c>
      <c r="B23" s="128" t="s">
        <v>54</v>
      </c>
      <c r="C23" s="129">
        <f>'SCRB-Stat-I'!D573</f>
        <v>0</v>
      </c>
      <c r="D23" s="129">
        <f>'SCRB-Stat-I'!D574</f>
        <v>0</v>
      </c>
      <c r="E23" s="130" t="e">
        <f t="shared" si="0"/>
        <v>#DIV/0!</v>
      </c>
      <c r="F23" s="129">
        <f>'SCRB-Stat-II'!D573</f>
        <v>0</v>
      </c>
      <c r="G23" s="129">
        <f>'SCRB-Stat-II'!D574</f>
        <v>0</v>
      </c>
      <c r="H23" s="131" t="e">
        <f t="shared" si="1"/>
        <v>#DIV/0!</v>
      </c>
    </row>
    <row r="24" spans="1:8" ht="20.25" customHeight="1">
      <c r="A24" s="11">
        <v>20</v>
      </c>
      <c r="B24" s="128" t="s">
        <v>55</v>
      </c>
      <c r="C24" s="129">
        <f>'SCRB-Stat-I'!D603</f>
        <v>0</v>
      </c>
      <c r="D24" s="129">
        <f>'SCRB-Stat-I'!D604</f>
        <v>0</v>
      </c>
      <c r="E24" s="130" t="e">
        <f t="shared" si="0"/>
        <v>#DIV/0!</v>
      </c>
      <c r="F24" s="129">
        <f>'SCRB-Stat-II'!D603</f>
        <v>0</v>
      </c>
      <c r="G24" s="129">
        <f>'SCRB-Stat-II'!D604</f>
        <v>0</v>
      </c>
      <c r="H24" s="131" t="e">
        <f t="shared" si="1"/>
        <v>#DIV/0!</v>
      </c>
    </row>
    <row r="25" spans="1:8" s="124" customFormat="1" ht="20.25" customHeight="1">
      <c r="A25" s="617" t="s">
        <v>10</v>
      </c>
      <c r="B25" s="617"/>
      <c r="C25" s="132">
        <f>SUM(C5:C24)</f>
        <v>0</v>
      </c>
      <c r="D25" s="132">
        <f>SUM(D5:D24)</f>
        <v>0</v>
      </c>
      <c r="E25" s="133" t="e">
        <f t="shared" si="0"/>
        <v>#DIV/0!</v>
      </c>
      <c r="F25" s="132">
        <f>SUM(F5:F24)</f>
        <v>0</v>
      </c>
      <c r="G25" s="132">
        <f>SUM(G5:G24)</f>
        <v>0</v>
      </c>
      <c r="H25" s="133" t="e">
        <f t="shared" si="1"/>
        <v>#DIV/0!</v>
      </c>
    </row>
  </sheetData>
  <mergeCells count="7">
    <mergeCell ref="A25:B25"/>
    <mergeCell ref="A1:G1"/>
    <mergeCell ref="A2:H2"/>
    <mergeCell ref="A3:A4"/>
    <mergeCell ref="B3:B4"/>
    <mergeCell ref="C3:E3"/>
    <mergeCell ref="F3:H3"/>
  </mergeCells>
  <pageMargins left="1.10208333333333" right="0.31527777777777799" top="0.74791666666666701" bottom="0.74791666666666701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>
    <tabColor rgb="FF09FF78"/>
  </sheetPr>
  <dimension ref="A1:E24"/>
  <sheetViews>
    <sheetView showGridLines="0" workbookViewId="0">
      <selection activeCell="E24" sqref="E24"/>
    </sheetView>
  </sheetViews>
  <sheetFormatPr baseColWidth="10" defaultColWidth="8.83203125" defaultRowHeight="14" x14ac:dyDescent="0"/>
  <cols>
    <col min="1" max="1" width="8.83203125" style="1"/>
    <col min="2" max="2" width="17.6640625" style="1" bestFit="1" customWidth="1"/>
    <col min="3" max="3" width="21.6640625" style="1" customWidth="1"/>
    <col min="4" max="4" width="10.83203125" style="1" customWidth="1"/>
    <col min="5" max="5" width="12" style="1" customWidth="1"/>
    <col min="6" max="16384" width="8.83203125" style="1"/>
  </cols>
  <sheetData>
    <row r="1" spans="1:5" ht="15">
      <c r="A1" s="651" t="s">
        <v>132</v>
      </c>
      <c r="B1" s="651"/>
      <c r="C1" s="651"/>
      <c r="D1" s="651"/>
      <c r="E1" s="134" t="s">
        <v>133</v>
      </c>
    </row>
    <row r="2" spans="1:5" ht="30" customHeight="1">
      <c r="A2" s="652" t="str">
        <f>"STAEMENT SHOWING DETECTION UPTO "&amp;I!C3&amp;"-"&amp;I!C4&amp;" (OFFENCES AGAINST PROPERTY)"</f>
        <v>STAEMENT SHOWING DETECTION UPTO - (OFFENCES AGAINST PROPERTY)</v>
      </c>
      <c r="B2" s="652"/>
      <c r="C2" s="652"/>
      <c r="D2" s="652"/>
      <c r="E2" s="652"/>
    </row>
    <row r="3" spans="1:5" s="135" customFormat="1" ht="21.75" customHeight="1">
      <c r="A3" s="3" t="s">
        <v>30</v>
      </c>
      <c r="B3" s="3" t="s">
        <v>134</v>
      </c>
      <c r="C3" s="25" t="s">
        <v>135</v>
      </c>
      <c r="D3" s="35" t="s">
        <v>136</v>
      </c>
      <c r="E3" s="35" t="s">
        <v>137</v>
      </c>
    </row>
    <row r="4" spans="1:5" ht="19.5" customHeight="1">
      <c r="A4" s="2">
        <v>1</v>
      </c>
      <c r="B4" s="71" t="s">
        <v>36</v>
      </c>
      <c r="C4" s="136">
        <f>'SCRB-Stat-II'!H6+'SCRB-Stat-II'!H7+'SCRB-Stat-II'!H8+'SCRB-Stat-II'!H9+'SCRB-Stat-II'!H10+'SCRB-Stat-II'!H11+'SCRB-Stat-II'!I6+'SCRB-Stat-II'!I7+'SCRB-Stat-II'!I8+'SCRB-Stat-II'!I9+'SCRB-Stat-II'!I10+'SCRB-Stat-II'!I11+'SCRB-Stat-II'!J6+'SCRB-Stat-II'!J7+'SCRB-Stat-II'!J8+'SCRB-Stat-II'!J9+'SCRB-Stat-II'!J10+'SCRB-Stat-II'!J11+'SCRB-Stat-II'!L6+'SCRB-Stat-II'!L7+'SCRB-Stat-II'!L8+'SCRB-Stat-II'!L9+'SCRB-Stat-II'!L10+'SCRB-Stat-II'!L11</f>
        <v>0</v>
      </c>
      <c r="D4" s="136">
        <f>'SCRB-Stat-II'!H6+'SCRB-Stat-II'!H7+'SCRB-Stat-II'!H8+'SCRB-Stat-II'!H9+'SCRB-Stat-II'!H10+'SCRB-Stat-II'!H11</f>
        <v>0</v>
      </c>
      <c r="E4" s="137" t="e">
        <f t="shared" ref="E4:E24" si="0">D4/C4</f>
        <v>#DIV/0!</v>
      </c>
    </row>
    <row r="5" spans="1:5" ht="19.5" customHeight="1">
      <c r="A5" s="2">
        <v>2</v>
      </c>
      <c r="B5" s="71" t="s">
        <v>37</v>
      </c>
      <c r="C5" s="136">
        <f>'SCRB-Stat-II'!H36+'SCRB-Stat-II'!H37+'SCRB-Stat-II'!H38+'SCRB-Stat-II'!H39+'SCRB-Stat-II'!H40+'SCRB-Stat-II'!H41+'SCRB-Stat-II'!I36+'SCRB-Stat-II'!I37+'SCRB-Stat-II'!I38+'SCRB-Stat-II'!I39+'SCRB-Stat-II'!I40+'SCRB-Stat-II'!I41+'SCRB-Stat-II'!J36+'SCRB-Stat-II'!J37+'SCRB-Stat-II'!J38+'SCRB-Stat-II'!J39+'SCRB-Stat-II'!J40+'SCRB-Stat-II'!J41+'SCRB-Stat-II'!L36+'SCRB-Stat-II'!L37+'SCRB-Stat-II'!L38+'SCRB-Stat-II'!L39+'SCRB-Stat-II'!L40+'SCRB-Stat-II'!L41</f>
        <v>0</v>
      </c>
      <c r="D5" s="136">
        <f>'SCRB-Stat-II'!H36+'SCRB-Stat-II'!H37+'SCRB-Stat-II'!H38+'SCRB-Stat-II'!H39+'SCRB-Stat-II'!H40+'SCRB-Stat-II'!H41</f>
        <v>0</v>
      </c>
      <c r="E5" s="137" t="e">
        <f t="shared" si="0"/>
        <v>#DIV/0!</v>
      </c>
    </row>
    <row r="6" spans="1:5" ht="19.5" customHeight="1">
      <c r="A6" s="2">
        <v>3</v>
      </c>
      <c r="B6" s="71" t="s">
        <v>38</v>
      </c>
      <c r="C6" s="136">
        <f>'SCRB-Stat-II'!H66+'SCRB-Stat-II'!H67+'SCRB-Stat-II'!H68+'SCRB-Stat-II'!H69+'SCRB-Stat-II'!H70+'SCRB-Stat-II'!H71+'SCRB-Stat-II'!I66+'SCRB-Stat-II'!I67+'SCRB-Stat-II'!I68+'SCRB-Stat-II'!I69+'SCRB-Stat-II'!I70+'SCRB-Stat-II'!I71+'SCRB-Stat-II'!J66+'SCRB-Stat-II'!J67+'SCRB-Stat-II'!J68+'SCRB-Stat-II'!J69+'SCRB-Stat-II'!J70+'SCRB-Stat-II'!J71+'SCRB-Stat-II'!L66+'SCRB-Stat-II'!L67+'SCRB-Stat-II'!L68+'SCRB-Stat-II'!L69+'SCRB-Stat-II'!L70+'SCRB-Stat-II'!L71</f>
        <v>0</v>
      </c>
      <c r="D6" s="136">
        <f>'SCRB-Stat-II'!H66+'SCRB-Stat-II'!H67+'SCRB-Stat-II'!H68+'SCRB-Stat-II'!H69+'SCRB-Stat-II'!H70+'SCRB-Stat-II'!H71</f>
        <v>0</v>
      </c>
      <c r="E6" s="137" t="e">
        <f t="shared" si="0"/>
        <v>#DIV/0!</v>
      </c>
    </row>
    <row r="7" spans="1:5" ht="19.5" customHeight="1">
      <c r="A7" s="2">
        <v>4</v>
      </c>
      <c r="B7" s="71" t="s">
        <v>39</v>
      </c>
      <c r="C7" s="136">
        <f>'SCRB-Stat-II'!H96+'SCRB-Stat-II'!H97+'SCRB-Stat-II'!H98+'SCRB-Stat-II'!H99+'SCRB-Stat-II'!H100+'SCRB-Stat-II'!H101+'SCRB-Stat-II'!I96+'SCRB-Stat-II'!I97+'SCRB-Stat-II'!I98+'SCRB-Stat-II'!I99+'SCRB-Stat-II'!I100+'SCRB-Stat-II'!I101+'SCRB-Stat-II'!J96+'SCRB-Stat-II'!J97+'SCRB-Stat-II'!J98+'SCRB-Stat-II'!J99+'SCRB-Stat-II'!J100+'SCRB-Stat-II'!J101+'SCRB-Stat-II'!L96+'SCRB-Stat-II'!L97+'SCRB-Stat-II'!L98+'SCRB-Stat-II'!L99+'SCRB-Stat-II'!L100+'SCRB-Stat-II'!L101</f>
        <v>0</v>
      </c>
      <c r="D7" s="136">
        <f>'SCRB-Stat-II'!H96+'SCRB-Stat-II'!H97+'SCRB-Stat-II'!H98+'SCRB-Stat-II'!H99+'SCRB-Stat-II'!H100+'SCRB-Stat-II'!H101</f>
        <v>0</v>
      </c>
      <c r="E7" s="137" t="e">
        <f t="shared" si="0"/>
        <v>#DIV/0!</v>
      </c>
    </row>
    <row r="8" spans="1:5" ht="19.5" customHeight="1">
      <c r="A8" s="2">
        <v>5</v>
      </c>
      <c r="B8" s="71" t="s">
        <v>40</v>
      </c>
      <c r="C8" s="136">
        <f>'SCRB-Stat-II'!H126+'SCRB-Stat-II'!H127+'SCRB-Stat-II'!H128+'SCRB-Stat-II'!H129+'SCRB-Stat-II'!H130+'SCRB-Stat-II'!H131+'SCRB-Stat-II'!I126+'SCRB-Stat-II'!I127+'SCRB-Stat-II'!I128+'SCRB-Stat-II'!I129+'SCRB-Stat-II'!I130+'SCRB-Stat-II'!I131+'SCRB-Stat-II'!J126+'SCRB-Stat-II'!J127+'SCRB-Stat-II'!J128+'SCRB-Stat-II'!J129+'SCRB-Stat-II'!J130+'SCRB-Stat-II'!J131+'SCRB-Stat-II'!L126+'SCRB-Stat-II'!L127+'SCRB-Stat-II'!L128+'SCRB-Stat-II'!L129+'SCRB-Stat-II'!L130+'SCRB-Stat-II'!L131</f>
        <v>0</v>
      </c>
      <c r="D8" s="136">
        <f>'SCRB-Stat-II'!H126+'SCRB-Stat-II'!H127+'SCRB-Stat-II'!H128+'SCRB-Stat-II'!H129+'SCRB-Stat-II'!H130+'SCRB-Stat-II'!H131</f>
        <v>0</v>
      </c>
      <c r="E8" s="137" t="e">
        <f t="shared" si="0"/>
        <v>#DIV/0!</v>
      </c>
    </row>
    <row r="9" spans="1:5" ht="19.5" customHeight="1">
      <c r="A9" s="2">
        <v>6</v>
      </c>
      <c r="B9" s="71" t="s">
        <v>41</v>
      </c>
      <c r="C9" s="136">
        <f>'SCRB-Stat-II'!H156+'SCRB-Stat-II'!H157+'SCRB-Stat-II'!H158+'SCRB-Stat-II'!H159+'SCRB-Stat-II'!H160+'SCRB-Stat-II'!H161+'SCRB-Stat-II'!I156+'SCRB-Stat-II'!I157+'SCRB-Stat-II'!I158+'SCRB-Stat-II'!I159+'SCRB-Stat-II'!I160+'SCRB-Stat-II'!I161+'SCRB-Stat-II'!J156+'SCRB-Stat-II'!J157+'SCRB-Stat-II'!J158+'SCRB-Stat-II'!J159+'SCRB-Stat-II'!J160+'SCRB-Stat-II'!J161+'SCRB-Stat-II'!L156+'SCRB-Stat-II'!L157+'SCRB-Stat-II'!L158+'SCRB-Stat-II'!L159+'SCRB-Stat-II'!L160+'SCRB-Stat-II'!L161</f>
        <v>0</v>
      </c>
      <c r="D9" s="136">
        <f>'SCRB-Stat-II'!H156+'SCRB-Stat-II'!H157+'SCRB-Stat-II'!H158+'SCRB-Stat-II'!H159+'SCRB-Stat-II'!H160+'SCRB-Stat-II'!H161</f>
        <v>0</v>
      </c>
      <c r="E9" s="137" t="e">
        <f t="shared" si="0"/>
        <v>#DIV/0!</v>
      </c>
    </row>
    <row r="10" spans="1:5" ht="19.5" customHeight="1">
      <c r="A10" s="2">
        <v>7</v>
      </c>
      <c r="B10" s="71" t="s">
        <v>42</v>
      </c>
      <c r="C10" s="136">
        <f>'SCRB-Stat-II'!H186+'SCRB-Stat-II'!H187+'SCRB-Stat-II'!H188+'SCRB-Stat-II'!H189+'SCRB-Stat-II'!H190+'SCRB-Stat-II'!H191+'SCRB-Stat-II'!I186+'SCRB-Stat-II'!I187+'SCRB-Stat-II'!I188+'SCRB-Stat-II'!I189+'SCRB-Stat-II'!I190+'SCRB-Stat-II'!I191+'SCRB-Stat-II'!J186+'SCRB-Stat-II'!J187+'SCRB-Stat-II'!J188+'SCRB-Stat-II'!J189+'SCRB-Stat-II'!J190+'SCRB-Stat-II'!J191+'SCRB-Stat-II'!L186+'SCRB-Stat-II'!L187+'SCRB-Stat-II'!L188+'SCRB-Stat-II'!L189+'SCRB-Stat-II'!L190+'SCRB-Stat-II'!L191</f>
        <v>0</v>
      </c>
      <c r="D10" s="136">
        <f>'SCRB-Stat-II'!H186+'SCRB-Stat-II'!H187+'SCRB-Stat-II'!H188+'SCRB-Stat-II'!H189+'SCRB-Stat-II'!H190+'SCRB-Stat-II'!H191</f>
        <v>0</v>
      </c>
      <c r="E10" s="137" t="e">
        <f t="shared" si="0"/>
        <v>#DIV/0!</v>
      </c>
    </row>
    <row r="11" spans="1:5" ht="19.5" customHeight="1">
      <c r="A11" s="2">
        <v>8</v>
      </c>
      <c r="B11" s="71" t="s">
        <v>43</v>
      </c>
      <c r="C11" s="136">
        <f>'SCRB-Stat-II'!H216+'SCRB-Stat-II'!H217+'SCRB-Stat-II'!H218+'SCRB-Stat-II'!H219+'SCRB-Stat-II'!H220+'SCRB-Stat-II'!H221+'SCRB-Stat-II'!I216+'SCRB-Stat-II'!I217+'SCRB-Stat-II'!I218+'SCRB-Stat-II'!I219+'SCRB-Stat-II'!I220+'SCRB-Stat-II'!I221+'SCRB-Stat-II'!J216+'SCRB-Stat-II'!J217+'SCRB-Stat-II'!J218+'SCRB-Stat-II'!J219+'SCRB-Stat-II'!J220+'SCRB-Stat-II'!J221+'SCRB-Stat-II'!L216+'SCRB-Stat-II'!L217+'SCRB-Stat-II'!L218+'SCRB-Stat-II'!L219+'SCRB-Stat-II'!L220+'SCRB-Stat-II'!L221</f>
        <v>0</v>
      </c>
      <c r="D11" s="136">
        <f>'SCRB-Stat-II'!H216+'SCRB-Stat-II'!H217+'SCRB-Stat-II'!H218+'SCRB-Stat-II'!H219+'SCRB-Stat-II'!H220+'SCRB-Stat-II'!H221</f>
        <v>0</v>
      </c>
      <c r="E11" s="137" t="e">
        <f t="shared" si="0"/>
        <v>#DIV/0!</v>
      </c>
    </row>
    <row r="12" spans="1:5" ht="19.5" customHeight="1">
      <c r="A12" s="2">
        <v>9</v>
      </c>
      <c r="B12" s="71" t="s">
        <v>44</v>
      </c>
      <c r="C12" s="136">
        <f>'SCRB-Stat-II'!H246+'SCRB-Stat-II'!H247+'SCRB-Stat-II'!H248+'SCRB-Stat-II'!H249+'SCRB-Stat-II'!H250+'SCRB-Stat-II'!H251+'SCRB-Stat-II'!I246+'SCRB-Stat-II'!I247+'SCRB-Stat-II'!I248+'SCRB-Stat-II'!I249+'SCRB-Stat-II'!I250+'SCRB-Stat-II'!I251+'SCRB-Stat-II'!J246+'SCRB-Stat-II'!J247+'SCRB-Stat-II'!J248+'SCRB-Stat-II'!J249+'SCRB-Stat-II'!J250+'SCRB-Stat-II'!J251+'SCRB-Stat-II'!L246+'SCRB-Stat-II'!L247+'SCRB-Stat-II'!L248+'SCRB-Stat-II'!L249+'SCRB-Stat-II'!L250+'SCRB-Stat-II'!L251</f>
        <v>0</v>
      </c>
      <c r="D12" s="136">
        <f>'SCRB-Stat-II'!H246+'SCRB-Stat-II'!H247+'SCRB-Stat-II'!H248+'SCRB-Stat-II'!H249+'SCRB-Stat-II'!H250+'SCRB-Stat-II'!H251</f>
        <v>0</v>
      </c>
      <c r="E12" s="137" t="e">
        <f t="shared" si="0"/>
        <v>#DIV/0!</v>
      </c>
    </row>
    <row r="13" spans="1:5" ht="19.5" customHeight="1">
      <c r="A13" s="2">
        <v>10</v>
      </c>
      <c r="B13" s="71" t="s">
        <v>45</v>
      </c>
      <c r="C13" s="136">
        <f>'SCRB-Stat-II'!H276+'SCRB-Stat-II'!H277+'SCRB-Stat-II'!H278+'SCRB-Stat-II'!H279+'SCRB-Stat-II'!H280+'SCRB-Stat-II'!H281+'SCRB-Stat-II'!I276+'SCRB-Stat-II'!I277+'SCRB-Stat-II'!I278+'SCRB-Stat-II'!I279+'SCRB-Stat-II'!I280+'SCRB-Stat-II'!I281+'SCRB-Stat-II'!J276+'SCRB-Stat-II'!J277+'SCRB-Stat-II'!J278+'SCRB-Stat-II'!J279+'SCRB-Stat-II'!J280+'SCRB-Stat-II'!J281+'SCRB-Stat-II'!L276+'SCRB-Stat-II'!L277+'SCRB-Stat-II'!L278+'SCRB-Stat-II'!L279+'SCRB-Stat-II'!L280+'SCRB-Stat-II'!L281</f>
        <v>0</v>
      </c>
      <c r="D13" s="136">
        <f>'SCRB-Stat-II'!H276+'SCRB-Stat-II'!H277+'SCRB-Stat-II'!H278+'SCRB-Stat-II'!H279+'SCRB-Stat-II'!H280+'SCRB-Stat-II'!H281</f>
        <v>0</v>
      </c>
      <c r="E13" s="137" t="e">
        <f t="shared" si="0"/>
        <v>#DIV/0!</v>
      </c>
    </row>
    <row r="14" spans="1:5" ht="19.5" customHeight="1">
      <c r="A14" s="2">
        <v>11</v>
      </c>
      <c r="B14" s="71" t="s">
        <v>46</v>
      </c>
      <c r="C14" s="136">
        <f>'SCRB-Stat-II'!H306+'SCRB-Stat-II'!H307+'SCRB-Stat-II'!H308+'SCRB-Stat-II'!H309+'SCRB-Stat-II'!H310+'SCRB-Stat-II'!H311+'SCRB-Stat-II'!I306+'SCRB-Stat-II'!I307+'SCRB-Stat-II'!I308+'SCRB-Stat-II'!I309+'SCRB-Stat-II'!I310+'SCRB-Stat-II'!I311+'SCRB-Stat-II'!J306+'SCRB-Stat-II'!J307+'SCRB-Stat-II'!J308+'SCRB-Stat-II'!J309+'SCRB-Stat-II'!J310+'SCRB-Stat-II'!J311+'SCRB-Stat-II'!L306+'SCRB-Stat-II'!L307+'SCRB-Stat-II'!L308+'SCRB-Stat-II'!L309+'SCRB-Stat-II'!L310+'SCRB-Stat-II'!L311</f>
        <v>0</v>
      </c>
      <c r="D14" s="136">
        <f>'SCRB-Stat-II'!H306+'SCRB-Stat-II'!H307+'SCRB-Stat-II'!H308+'SCRB-Stat-II'!H309+'SCRB-Stat-II'!H310+'SCRB-Stat-II'!H311</f>
        <v>0</v>
      </c>
      <c r="E14" s="137" t="e">
        <f t="shared" si="0"/>
        <v>#DIV/0!</v>
      </c>
    </row>
    <row r="15" spans="1:5" ht="19.5" customHeight="1">
      <c r="A15" s="2">
        <v>12</v>
      </c>
      <c r="B15" s="71" t="s">
        <v>47</v>
      </c>
      <c r="C15" s="136">
        <f>'SCRB-Stat-II'!H336+'SCRB-Stat-II'!H337+'SCRB-Stat-II'!H338+'SCRB-Stat-II'!H339+'SCRB-Stat-II'!H340+'SCRB-Stat-II'!H341+'SCRB-Stat-II'!I336+'SCRB-Stat-II'!I337+'SCRB-Stat-II'!I338+'SCRB-Stat-II'!I339+'SCRB-Stat-II'!I340+'SCRB-Stat-II'!I341+'SCRB-Stat-II'!J336+'SCRB-Stat-II'!J337+'SCRB-Stat-II'!J338+'SCRB-Stat-II'!J339+'SCRB-Stat-II'!J340+'SCRB-Stat-II'!J341+'SCRB-Stat-II'!L336+'SCRB-Stat-II'!L337+'SCRB-Stat-II'!L338+'SCRB-Stat-II'!L339+'SCRB-Stat-II'!L340+'SCRB-Stat-II'!L341</f>
        <v>0</v>
      </c>
      <c r="D15" s="136">
        <f>'SCRB-Stat-II'!H336+'SCRB-Stat-II'!H337+'SCRB-Stat-II'!H338+'SCRB-Stat-II'!H339+'SCRB-Stat-II'!H340+'SCRB-Stat-II'!H341</f>
        <v>0</v>
      </c>
      <c r="E15" s="137" t="e">
        <f t="shared" si="0"/>
        <v>#DIV/0!</v>
      </c>
    </row>
    <row r="16" spans="1:5" ht="19.5" customHeight="1">
      <c r="A16" s="2">
        <v>13</v>
      </c>
      <c r="B16" s="71" t="s">
        <v>48</v>
      </c>
      <c r="C16" s="136">
        <f>'SCRB-Stat-II'!H366+'SCRB-Stat-II'!H367+'SCRB-Stat-II'!H368+'SCRB-Stat-II'!H369+'SCRB-Stat-II'!H370+'SCRB-Stat-II'!H371+'SCRB-Stat-II'!I366+'SCRB-Stat-II'!I367+'SCRB-Stat-II'!I368+'SCRB-Stat-II'!I369+'SCRB-Stat-II'!I370+'SCRB-Stat-II'!I371+'SCRB-Stat-II'!J366+'SCRB-Stat-II'!J367+'SCRB-Stat-II'!J368+'SCRB-Stat-II'!J369+'SCRB-Stat-II'!J370+'SCRB-Stat-II'!J371+'SCRB-Stat-II'!L366+'SCRB-Stat-II'!L367+'SCRB-Stat-II'!L368+'SCRB-Stat-II'!L369+'SCRB-Stat-II'!L370+'SCRB-Stat-II'!L371</f>
        <v>0</v>
      </c>
      <c r="D16" s="136">
        <f>'SCRB-Stat-II'!H366+'SCRB-Stat-II'!H367+'SCRB-Stat-II'!H368+'SCRB-Stat-II'!H369+'SCRB-Stat-II'!H370+'SCRB-Stat-II'!H371</f>
        <v>0</v>
      </c>
      <c r="E16" s="137" t="e">
        <f t="shared" si="0"/>
        <v>#DIV/0!</v>
      </c>
    </row>
    <row r="17" spans="1:5" ht="19.5" customHeight="1">
      <c r="A17" s="2">
        <v>14</v>
      </c>
      <c r="B17" s="71" t="s">
        <v>49</v>
      </c>
      <c r="C17" s="136">
        <f>'SCRB-Stat-II'!H396+'SCRB-Stat-II'!H397+'SCRB-Stat-II'!H398+'SCRB-Stat-II'!H399+'SCRB-Stat-II'!H400+'SCRB-Stat-II'!H401+'SCRB-Stat-II'!I396+'SCRB-Stat-II'!I397+'SCRB-Stat-II'!I398+'SCRB-Stat-II'!I399+'SCRB-Stat-II'!I400+'SCRB-Stat-II'!I401+'SCRB-Stat-II'!J396+'SCRB-Stat-II'!J397+'SCRB-Stat-II'!J398+'SCRB-Stat-II'!J399+'SCRB-Stat-II'!J400+'SCRB-Stat-II'!J401+'SCRB-Stat-II'!L396+'SCRB-Stat-II'!L397+'SCRB-Stat-II'!L398+'SCRB-Stat-II'!L399+'SCRB-Stat-II'!L400+'SCRB-Stat-II'!L401</f>
        <v>0</v>
      </c>
      <c r="D17" s="136">
        <f>'SCRB-Stat-II'!H396+'SCRB-Stat-II'!H397+'SCRB-Stat-II'!H398+'SCRB-Stat-II'!H399+'SCRB-Stat-II'!H400+'SCRB-Stat-II'!H401</f>
        <v>0</v>
      </c>
      <c r="E17" s="137" t="e">
        <f t="shared" si="0"/>
        <v>#DIV/0!</v>
      </c>
    </row>
    <row r="18" spans="1:5" ht="19.5" customHeight="1">
      <c r="A18" s="2">
        <v>15</v>
      </c>
      <c r="B18" s="71" t="s">
        <v>50</v>
      </c>
      <c r="C18" s="136">
        <f>'SCRB-Stat-II'!H426+'SCRB-Stat-II'!H427+'SCRB-Stat-II'!H428+'SCRB-Stat-II'!H429+'SCRB-Stat-II'!H430+'SCRB-Stat-II'!H431+'SCRB-Stat-II'!I426+'SCRB-Stat-II'!I427+'SCRB-Stat-II'!I428+'SCRB-Stat-II'!I429+'SCRB-Stat-II'!I430+'SCRB-Stat-II'!I431+'SCRB-Stat-II'!J426+'SCRB-Stat-II'!J427+'SCRB-Stat-II'!J428+'SCRB-Stat-II'!J429+'SCRB-Stat-II'!J430+'SCRB-Stat-II'!J431+'SCRB-Stat-II'!L426+'SCRB-Stat-II'!L427+'SCRB-Stat-II'!L428+'SCRB-Stat-II'!L429+'SCRB-Stat-II'!L430+'SCRB-Stat-II'!L431</f>
        <v>0</v>
      </c>
      <c r="D18" s="136">
        <f>'SCRB-Stat-II'!H426+'SCRB-Stat-II'!H427+'SCRB-Stat-II'!H428+'SCRB-Stat-II'!H429+'SCRB-Stat-II'!H430+'SCRB-Stat-II'!H431</f>
        <v>0</v>
      </c>
      <c r="E18" s="137" t="e">
        <f t="shared" si="0"/>
        <v>#DIV/0!</v>
      </c>
    </row>
    <row r="19" spans="1:5" ht="19.5" customHeight="1">
      <c r="A19" s="2">
        <v>16</v>
      </c>
      <c r="B19" s="71" t="s">
        <v>51</v>
      </c>
      <c r="C19" s="136">
        <f>'SCRB-Stat-II'!H456+'SCRB-Stat-II'!H457+'SCRB-Stat-II'!H458+'SCRB-Stat-II'!H459+'SCRB-Stat-II'!H460+'SCRB-Stat-II'!H461+'SCRB-Stat-II'!I456+'SCRB-Stat-II'!I457+'SCRB-Stat-II'!I458+'SCRB-Stat-II'!I459+'SCRB-Stat-II'!I460+'SCRB-Stat-II'!I461+'SCRB-Stat-II'!J456+'SCRB-Stat-II'!J457+'SCRB-Stat-II'!J458+'SCRB-Stat-II'!J459+'SCRB-Stat-II'!J460+'SCRB-Stat-II'!J461+'SCRB-Stat-II'!L456+'SCRB-Stat-II'!L457+'SCRB-Stat-II'!L458+'SCRB-Stat-II'!L459+'SCRB-Stat-II'!L460+'SCRB-Stat-II'!L461</f>
        <v>0</v>
      </c>
      <c r="D19" s="136">
        <f>'SCRB-Stat-II'!H456+'SCRB-Stat-II'!H457+'SCRB-Stat-II'!H458+'SCRB-Stat-II'!H459+'SCRB-Stat-II'!H460+'SCRB-Stat-II'!H461</f>
        <v>0</v>
      </c>
      <c r="E19" s="137" t="e">
        <f t="shared" si="0"/>
        <v>#DIV/0!</v>
      </c>
    </row>
    <row r="20" spans="1:5" ht="19.5" customHeight="1">
      <c r="A20" s="2">
        <v>17</v>
      </c>
      <c r="B20" s="71" t="s">
        <v>52</v>
      </c>
      <c r="C20" s="136">
        <f>'SCRB-Stat-II'!H486+'SCRB-Stat-II'!H487+'SCRB-Stat-II'!H488+'SCRB-Stat-II'!H489+'SCRB-Stat-II'!H490+'SCRB-Stat-II'!H491+'SCRB-Stat-II'!I486+'SCRB-Stat-II'!I487+'SCRB-Stat-II'!I488+'SCRB-Stat-II'!I489+'SCRB-Stat-II'!I490+'SCRB-Stat-II'!I491+'SCRB-Stat-II'!J486+'SCRB-Stat-II'!J487+'SCRB-Stat-II'!J488+'SCRB-Stat-II'!J489+'SCRB-Stat-II'!J490+'SCRB-Stat-II'!J491+'SCRB-Stat-II'!L486+'SCRB-Stat-II'!L487+'SCRB-Stat-II'!L488+'SCRB-Stat-II'!L489+'SCRB-Stat-II'!L490+'SCRB-Stat-II'!L491</f>
        <v>0</v>
      </c>
      <c r="D20" s="136">
        <f>'SCRB-Stat-II'!H486+'SCRB-Stat-II'!H487+'SCRB-Stat-II'!H488+'SCRB-Stat-II'!H489+'SCRB-Stat-II'!H490+'SCRB-Stat-II'!H491</f>
        <v>0</v>
      </c>
      <c r="E20" s="137" t="e">
        <f t="shared" si="0"/>
        <v>#DIV/0!</v>
      </c>
    </row>
    <row r="21" spans="1:5" ht="19.5" customHeight="1">
      <c r="A21" s="2">
        <v>18</v>
      </c>
      <c r="B21" s="71" t="s">
        <v>53</v>
      </c>
      <c r="C21" s="136">
        <f>'SCRB-Stat-II'!H516+'SCRB-Stat-II'!H517+'SCRB-Stat-II'!H518+'SCRB-Stat-II'!H519+'SCRB-Stat-II'!H520+'SCRB-Stat-II'!H521+'SCRB-Stat-II'!I516+'SCRB-Stat-II'!I517+'SCRB-Stat-II'!I518+'SCRB-Stat-II'!I519+'SCRB-Stat-II'!I520+'SCRB-Stat-II'!I521+'SCRB-Stat-II'!J516+'SCRB-Stat-II'!J517+'SCRB-Stat-II'!J518+'SCRB-Stat-II'!J519+'SCRB-Stat-II'!J520+'SCRB-Stat-II'!J521+'SCRB-Stat-II'!L516+'SCRB-Stat-II'!L517+'SCRB-Stat-II'!L518+'SCRB-Stat-II'!L519+'SCRB-Stat-II'!L520+'SCRB-Stat-II'!L521</f>
        <v>0</v>
      </c>
      <c r="D21" s="136">
        <f>'SCRB-Stat-II'!H516+'SCRB-Stat-II'!H517+'SCRB-Stat-II'!H518+'SCRB-Stat-II'!H519+'SCRB-Stat-II'!H520+'SCRB-Stat-II'!H521</f>
        <v>0</v>
      </c>
      <c r="E21" s="137" t="e">
        <f t="shared" si="0"/>
        <v>#DIV/0!</v>
      </c>
    </row>
    <row r="22" spans="1:5" ht="19.5" customHeight="1">
      <c r="A22" s="2">
        <v>19</v>
      </c>
      <c r="B22" s="71" t="s">
        <v>54</v>
      </c>
      <c r="C22" s="136">
        <f>'SCRB-Stat-II'!H546+'SCRB-Stat-II'!H547+'SCRB-Stat-II'!H548+'SCRB-Stat-II'!H549+'SCRB-Stat-II'!H550+'SCRB-Stat-II'!H551+'SCRB-Stat-II'!I546+'SCRB-Stat-II'!I547+'SCRB-Stat-II'!I548+'SCRB-Stat-II'!I549+'SCRB-Stat-II'!I550+'SCRB-Stat-II'!I551+'SCRB-Stat-II'!J546+'SCRB-Stat-II'!J547+'SCRB-Stat-II'!J548+'SCRB-Stat-II'!J549+'SCRB-Stat-II'!J550+'SCRB-Stat-II'!J551+'SCRB-Stat-II'!L546+'SCRB-Stat-II'!L547+'SCRB-Stat-II'!L548+'SCRB-Stat-II'!L549+'SCRB-Stat-II'!L550+'SCRB-Stat-II'!L551</f>
        <v>0</v>
      </c>
      <c r="D22" s="136">
        <f>'SCRB-Stat-II'!H546+'SCRB-Stat-II'!H547+'SCRB-Stat-II'!H548+'SCRB-Stat-II'!H549+'SCRB-Stat-II'!H550+'SCRB-Stat-II'!H551</f>
        <v>0</v>
      </c>
      <c r="E22" s="137" t="e">
        <f t="shared" si="0"/>
        <v>#DIV/0!</v>
      </c>
    </row>
    <row r="23" spans="1:5" ht="19.5" customHeight="1">
      <c r="A23" s="2">
        <v>20</v>
      </c>
      <c r="B23" s="71" t="s">
        <v>55</v>
      </c>
      <c r="C23" s="136">
        <f>'SCRB-Stat-II'!H576+'SCRB-Stat-II'!H577+'SCRB-Stat-II'!H578+'SCRB-Stat-II'!H579+'SCRB-Stat-II'!H580+'SCRB-Stat-II'!H581+'SCRB-Stat-II'!I576+'SCRB-Stat-II'!I577+'SCRB-Stat-II'!I578+'SCRB-Stat-II'!I579+'SCRB-Stat-II'!I580+'SCRB-Stat-II'!I581+'SCRB-Stat-II'!J576+'SCRB-Stat-II'!J577+'SCRB-Stat-II'!J578+'SCRB-Stat-II'!J579+'SCRB-Stat-II'!J580+'SCRB-Stat-II'!J581+'SCRB-Stat-II'!L576+'SCRB-Stat-II'!L577+'SCRB-Stat-II'!L578+'SCRB-Stat-II'!L579+'SCRB-Stat-II'!L580+'SCRB-Stat-II'!L581</f>
        <v>0</v>
      </c>
      <c r="D23" s="136">
        <f>'SCRB-Stat-II'!H576+'SCRB-Stat-II'!H577+'SCRB-Stat-II'!H578+'SCRB-Stat-II'!H579+'SCRB-Stat-II'!H580+'SCRB-Stat-II'!H581</f>
        <v>0</v>
      </c>
      <c r="E23" s="137" t="e">
        <f t="shared" si="0"/>
        <v>#DIV/0!</v>
      </c>
    </row>
    <row r="24" spans="1:5" ht="19.5" customHeight="1">
      <c r="A24" s="589" t="s">
        <v>10</v>
      </c>
      <c r="B24" s="589"/>
      <c r="C24" s="136">
        <f>SUM(C4:C23)</f>
        <v>0</v>
      </c>
      <c r="D24" s="136">
        <f>SUM(D4:D23)</f>
        <v>0</v>
      </c>
      <c r="E24" s="137" t="e">
        <f t="shared" si="0"/>
        <v>#DIV/0!</v>
      </c>
    </row>
  </sheetData>
  <mergeCells count="3">
    <mergeCell ref="A1:D1"/>
    <mergeCell ref="A2:E2"/>
    <mergeCell ref="A24:B24"/>
  </mergeCells>
  <pageMargins left="3.1201388888888899" right="1" top="0.55000000000000004" bottom="0.47013888888888899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>
    <tabColor rgb="FF09FF78"/>
  </sheetPr>
  <dimension ref="A1:J25"/>
  <sheetViews>
    <sheetView showGridLines="0" zoomScale="96" zoomScaleNormal="96" zoomScalePageLayoutView="96" workbookViewId="0">
      <selection activeCell="K3" sqref="K3"/>
    </sheetView>
  </sheetViews>
  <sheetFormatPr baseColWidth="10" defaultColWidth="8.83203125" defaultRowHeight="14" x14ac:dyDescent="0"/>
  <cols>
    <col min="1" max="1" width="8.83203125" style="1"/>
    <col min="2" max="2" width="19.33203125" style="1" bestFit="1" customWidth="1"/>
    <col min="3" max="5" width="8.83203125" style="1"/>
    <col min="6" max="6" width="12.5" style="1" customWidth="1"/>
    <col min="7" max="9" width="8.83203125" style="1"/>
    <col min="10" max="10" width="13.6640625" style="1" customWidth="1"/>
    <col min="11" max="16384" width="8.83203125" style="1"/>
  </cols>
  <sheetData>
    <row r="1" spans="1:10" ht="18">
      <c r="A1" s="648" t="s">
        <v>138</v>
      </c>
      <c r="B1" s="648"/>
      <c r="C1" s="648"/>
      <c r="D1" s="648"/>
      <c r="E1" s="648"/>
      <c r="F1" s="648"/>
      <c r="G1" s="648"/>
      <c r="H1" s="648"/>
      <c r="I1" s="653" t="s">
        <v>139</v>
      </c>
      <c r="J1" s="653"/>
    </row>
    <row r="2" spans="1:10" ht="29.25" customHeight="1">
      <c r="A2" s="652" t="str">
        <f>"STAEMENT SHOWING THE PERCENTAGE OF FAILURE IN COURTS UP TO "&amp;I!C3&amp;"-"&amp;I!C4</f>
        <v>STAEMENT SHOWING THE PERCENTAGE OF FAILURE IN COURTS UP TO -</v>
      </c>
      <c r="B2" s="652"/>
      <c r="C2" s="652"/>
      <c r="D2" s="652"/>
      <c r="E2" s="652"/>
      <c r="F2" s="652"/>
      <c r="G2" s="652"/>
      <c r="H2" s="652"/>
      <c r="I2" s="652"/>
      <c r="J2" s="652"/>
    </row>
    <row r="3" spans="1:10" s="139" customFormat="1" ht="27" customHeight="1">
      <c r="A3" s="617" t="s">
        <v>30</v>
      </c>
      <c r="B3" s="617" t="s">
        <v>134</v>
      </c>
      <c r="C3" s="617" t="e">
        <f>"PREVIOUS YEARS  "&amp;I!C4-1&amp;" AND EARLIER"</f>
        <v>#VALUE!</v>
      </c>
      <c r="D3" s="617"/>
      <c r="E3" s="617"/>
      <c r="F3" s="617"/>
      <c r="G3" s="617" t="str">
        <f>"CURRENT YEAR   "&amp;I!C4&amp;" (UP TO "&amp;I!C3&amp;")"</f>
        <v>CURRENT YEAR    (UP TO )</v>
      </c>
      <c r="H3" s="617"/>
      <c r="I3" s="617"/>
      <c r="J3" s="617"/>
    </row>
    <row r="4" spans="1:10" s="140" customFormat="1" ht="27" customHeight="1">
      <c r="A4" s="617"/>
      <c r="B4" s="617"/>
      <c r="C4" s="21" t="s">
        <v>140</v>
      </c>
      <c r="D4" s="35" t="s">
        <v>141</v>
      </c>
      <c r="E4" s="35" t="s">
        <v>142</v>
      </c>
      <c r="F4" s="21" t="s">
        <v>137</v>
      </c>
      <c r="G4" s="21" t="s">
        <v>140</v>
      </c>
      <c r="H4" s="35" t="s">
        <v>141</v>
      </c>
      <c r="I4" s="35" t="s">
        <v>142</v>
      </c>
      <c r="J4" s="21" t="s">
        <v>137</v>
      </c>
    </row>
    <row r="5" spans="1:10" ht="21.75" customHeight="1">
      <c r="A5" s="2">
        <v>1</v>
      </c>
      <c r="B5" s="71" t="s">
        <v>36</v>
      </c>
      <c r="C5" s="33">
        <f>SUM('SCRB-Stat-IV'!E6:E26)</f>
        <v>0</v>
      </c>
      <c r="D5" s="33">
        <f>SUM('SCRB-Stat-IV'!F6:F26)</f>
        <v>0</v>
      </c>
      <c r="E5" s="33">
        <f>SUM('SCRB-Stat-IV'!G6:G26)</f>
        <v>0</v>
      </c>
      <c r="F5" s="141" t="e">
        <f t="shared" ref="F5:F25" si="0">(D5+E5)/(C5+D5+E5)</f>
        <v>#DIV/0!</v>
      </c>
      <c r="G5" s="33">
        <f>SUM('SCRB-Stat-II'!H6:H26)</f>
        <v>0</v>
      </c>
      <c r="H5" s="33">
        <f>SUM('SCRB-Stat-II'!I6:I26)</f>
        <v>0</v>
      </c>
      <c r="I5" s="33">
        <f>SUM('SCRB-Stat-II'!J6:J26)</f>
        <v>0</v>
      </c>
      <c r="J5" s="141" t="e">
        <f t="shared" ref="J5:J25" si="1">(H5+I5)/(G5+H5+I5)</f>
        <v>#DIV/0!</v>
      </c>
    </row>
    <row r="6" spans="1:10" ht="21.75" customHeight="1">
      <c r="A6" s="2">
        <v>2</v>
      </c>
      <c r="B6" s="71" t="s">
        <v>37</v>
      </c>
      <c r="C6" s="33">
        <f>SUM('SCRB-Stat-IV'!E27:E47)</f>
        <v>0</v>
      </c>
      <c r="D6" s="33">
        <f>SUM('SCRB-Stat-IV'!F27:F47)</f>
        <v>0</v>
      </c>
      <c r="E6" s="33">
        <f>SUM('SCRB-Stat-IV'!G27:G47)</f>
        <v>0</v>
      </c>
      <c r="F6" s="141" t="e">
        <f t="shared" si="0"/>
        <v>#DIV/0!</v>
      </c>
      <c r="G6" s="33">
        <f>SUM('SCRB-Stat-II'!H36:H56)</f>
        <v>0</v>
      </c>
      <c r="H6" s="33">
        <f>SUM('SCRB-Stat-II'!I36:I56)</f>
        <v>0</v>
      </c>
      <c r="I6" s="33">
        <f>SUM('SCRB-Stat-II'!J36:J56)</f>
        <v>0</v>
      </c>
      <c r="J6" s="141" t="e">
        <f t="shared" si="1"/>
        <v>#DIV/0!</v>
      </c>
    </row>
    <row r="7" spans="1:10" ht="21.75" customHeight="1">
      <c r="A7" s="2">
        <v>3</v>
      </c>
      <c r="B7" s="71" t="s">
        <v>38</v>
      </c>
      <c r="C7" s="33">
        <f>SUM('SCRB-Stat-IV'!E48:E68)</f>
        <v>0</v>
      </c>
      <c r="D7" s="33">
        <f>SUM('SCRB-Stat-IV'!F48:F68)</f>
        <v>0</v>
      </c>
      <c r="E7" s="33">
        <f>SUM('SCRB-Stat-IV'!G48:G68)</f>
        <v>0</v>
      </c>
      <c r="F7" s="141" t="e">
        <f t="shared" si="0"/>
        <v>#DIV/0!</v>
      </c>
      <c r="G7" s="33">
        <f>SUM('SCRB-Stat-II'!H66:H86)</f>
        <v>0</v>
      </c>
      <c r="H7" s="33">
        <f>SUM('SCRB-Stat-II'!I66:I86)</f>
        <v>0</v>
      </c>
      <c r="I7" s="33">
        <f>SUM('SCRB-Stat-II'!J66:J86)</f>
        <v>0</v>
      </c>
      <c r="J7" s="141" t="e">
        <f t="shared" si="1"/>
        <v>#DIV/0!</v>
      </c>
    </row>
    <row r="8" spans="1:10" ht="21.75" customHeight="1">
      <c r="A8" s="2">
        <v>4</v>
      </c>
      <c r="B8" s="71" t="s">
        <v>39</v>
      </c>
      <c r="C8" s="33">
        <f>SUM('SCRB-Stat-IV'!E69:E89)</f>
        <v>0</v>
      </c>
      <c r="D8" s="33">
        <f>SUM('SCRB-Stat-IV'!F69:F89)</f>
        <v>0</v>
      </c>
      <c r="E8" s="33">
        <f>SUM('SCRB-Stat-IV'!G69:G89)</f>
        <v>0</v>
      </c>
      <c r="F8" s="141" t="e">
        <f t="shared" si="0"/>
        <v>#DIV/0!</v>
      </c>
      <c r="G8" s="33">
        <f>SUM('SCRB-Stat-II'!H96:H116)</f>
        <v>0</v>
      </c>
      <c r="H8" s="33">
        <f>SUM('SCRB-Stat-II'!I96:I116)</f>
        <v>0</v>
      </c>
      <c r="I8" s="33">
        <f>SUM('SCRB-Stat-II'!J96:J116)</f>
        <v>0</v>
      </c>
      <c r="J8" s="141" t="e">
        <f t="shared" si="1"/>
        <v>#DIV/0!</v>
      </c>
    </row>
    <row r="9" spans="1:10" ht="21.75" customHeight="1">
      <c r="A9" s="2">
        <v>5</v>
      </c>
      <c r="B9" s="71" t="s">
        <v>40</v>
      </c>
      <c r="C9" s="33">
        <f>SUM('SCRB-Stat-IV'!E90:E110)</f>
        <v>0</v>
      </c>
      <c r="D9" s="33">
        <f>SUM('SCRB-Stat-IV'!F90:F110)</f>
        <v>0</v>
      </c>
      <c r="E9" s="33">
        <f>SUM('SCRB-Stat-IV'!G90:G110)</f>
        <v>0</v>
      </c>
      <c r="F9" s="141" t="e">
        <f t="shared" si="0"/>
        <v>#DIV/0!</v>
      </c>
      <c r="G9" s="33">
        <f>SUM('SCRB-Stat-II'!H126:H146)</f>
        <v>0</v>
      </c>
      <c r="H9" s="33">
        <f>SUM('SCRB-Stat-II'!I126:I146)</f>
        <v>0</v>
      </c>
      <c r="I9" s="33">
        <f>SUM('SCRB-Stat-II'!J126:J146)</f>
        <v>0</v>
      </c>
      <c r="J9" s="141" t="e">
        <f t="shared" si="1"/>
        <v>#DIV/0!</v>
      </c>
    </row>
    <row r="10" spans="1:10" ht="21.75" customHeight="1">
      <c r="A10" s="2">
        <v>6</v>
      </c>
      <c r="B10" s="71" t="s">
        <v>41</v>
      </c>
      <c r="C10" s="33">
        <f>SUM('SCRB-Stat-IV'!E111:E131)</f>
        <v>0</v>
      </c>
      <c r="D10" s="33">
        <f>SUM('SCRB-Stat-IV'!F111:F131)</f>
        <v>0</v>
      </c>
      <c r="E10" s="33">
        <f>SUM('SCRB-Stat-IV'!G111:G131)</f>
        <v>0</v>
      </c>
      <c r="F10" s="141" t="e">
        <f t="shared" si="0"/>
        <v>#DIV/0!</v>
      </c>
      <c r="G10" s="33">
        <f>SUM('SCRB-Stat-II'!H156:H176)</f>
        <v>0</v>
      </c>
      <c r="H10" s="33">
        <f>SUM('SCRB-Stat-II'!I156:I176)</f>
        <v>0</v>
      </c>
      <c r="I10" s="33">
        <f>SUM('SCRB-Stat-II'!J156:J176)</f>
        <v>0</v>
      </c>
      <c r="J10" s="141" t="e">
        <f t="shared" si="1"/>
        <v>#DIV/0!</v>
      </c>
    </row>
    <row r="11" spans="1:10" ht="21.75" customHeight="1">
      <c r="A11" s="2">
        <v>7</v>
      </c>
      <c r="B11" s="71" t="s">
        <v>42</v>
      </c>
      <c r="C11" s="33">
        <f>SUM('SCRB-Stat-IV'!E132:E152)</f>
        <v>0</v>
      </c>
      <c r="D11" s="33">
        <f>SUM('SCRB-Stat-IV'!F132:F152)</f>
        <v>0</v>
      </c>
      <c r="E11" s="33">
        <f>SUM('SCRB-Stat-IV'!G132:G152)</f>
        <v>0</v>
      </c>
      <c r="F11" s="141" t="e">
        <f t="shared" si="0"/>
        <v>#DIV/0!</v>
      </c>
      <c r="G11" s="33">
        <f>SUM('SCRB-Stat-II'!H186:H206)</f>
        <v>0</v>
      </c>
      <c r="H11" s="33">
        <f>SUM('SCRB-Stat-II'!I186:I206)</f>
        <v>0</v>
      </c>
      <c r="I11" s="33">
        <f>SUM('SCRB-Stat-II'!J186:J206)</f>
        <v>0</v>
      </c>
      <c r="J11" s="141" t="e">
        <f t="shared" si="1"/>
        <v>#DIV/0!</v>
      </c>
    </row>
    <row r="12" spans="1:10" ht="21.75" customHeight="1">
      <c r="A12" s="2">
        <v>8</v>
      </c>
      <c r="B12" s="71" t="s">
        <v>43</v>
      </c>
      <c r="C12" s="33">
        <f>SUM('SCRB-Stat-IV'!E153:E173)</f>
        <v>0</v>
      </c>
      <c r="D12" s="33">
        <f>SUM('SCRB-Stat-IV'!F153:F173)</f>
        <v>0</v>
      </c>
      <c r="E12" s="33">
        <f>SUM('SCRB-Stat-IV'!G153:G173)</f>
        <v>0</v>
      </c>
      <c r="F12" s="141" t="e">
        <f t="shared" si="0"/>
        <v>#DIV/0!</v>
      </c>
      <c r="G12" s="33">
        <f>SUM('SCRB-Stat-II'!H216:H236)</f>
        <v>0</v>
      </c>
      <c r="H12" s="33">
        <f>SUM('SCRB-Stat-II'!I216:I236)</f>
        <v>0</v>
      </c>
      <c r="I12" s="33">
        <f>SUM('SCRB-Stat-II'!J216:J236)</f>
        <v>0</v>
      </c>
      <c r="J12" s="141" t="e">
        <f t="shared" si="1"/>
        <v>#DIV/0!</v>
      </c>
    </row>
    <row r="13" spans="1:10" ht="21.75" customHeight="1">
      <c r="A13" s="2">
        <v>9</v>
      </c>
      <c r="B13" s="71" t="s">
        <v>44</v>
      </c>
      <c r="C13" s="33">
        <f>SUM('SCRB-Stat-IV'!E174:E194)</f>
        <v>0</v>
      </c>
      <c r="D13" s="33">
        <f>SUM('SCRB-Stat-IV'!F174:F194)</f>
        <v>0</v>
      </c>
      <c r="E13" s="33">
        <f>SUM('SCRB-Stat-IV'!G174:G194)</f>
        <v>0</v>
      </c>
      <c r="F13" s="141" t="e">
        <f t="shared" si="0"/>
        <v>#DIV/0!</v>
      </c>
      <c r="G13" s="33">
        <f>SUM('SCRB-Stat-II'!H246:H266)</f>
        <v>0</v>
      </c>
      <c r="H13" s="33">
        <f>SUM('SCRB-Stat-II'!I246:I266)</f>
        <v>0</v>
      </c>
      <c r="I13" s="33">
        <f>SUM('SCRB-Stat-II'!J246:J266)</f>
        <v>0</v>
      </c>
      <c r="J13" s="141" t="e">
        <f t="shared" si="1"/>
        <v>#DIV/0!</v>
      </c>
    </row>
    <row r="14" spans="1:10" ht="21.75" customHeight="1">
      <c r="A14" s="2">
        <v>10</v>
      </c>
      <c r="B14" s="71" t="s">
        <v>45</v>
      </c>
      <c r="C14" s="33">
        <f>SUM('SCRB-Stat-IV'!E195:E215)</f>
        <v>0</v>
      </c>
      <c r="D14" s="33">
        <f>SUM('SCRB-Stat-IV'!F195:F215)</f>
        <v>0</v>
      </c>
      <c r="E14" s="33">
        <f>SUM('SCRB-Stat-IV'!G195:G215)</f>
        <v>0</v>
      </c>
      <c r="F14" s="141" t="e">
        <f t="shared" si="0"/>
        <v>#DIV/0!</v>
      </c>
      <c r="G14" s="33">
        <f>SUM('SCRB-Stat-II'!H276:H296)</f>
        <v>0</v>
      </c>
      <c r="H14" s="33">
        <f>SUM('SCRB-Stat-II'!I276:I296)</f>
        <v>0</v>
      </c>
      <c r="I14" s="33">
        <f>SUM('SCRB-Stat-II'!J276:J296)</f>
        <v>0</v>
      </c>
      <c r="J14" s="141" t="e">
        <f t="shared" si="1"/>
        <v>#DIV/0!</v>
      </c>
    </row>
    <row r="15" spans="1:10" ht="21.75" customHeight="1">
      <c r="A15" s="2">
        <v>11</v>
      </c>
      <c r="B15" s="71" t="s">
        <v>46</v>
      </c>
      <c r="C15" s="33">
        <f>SUM('SCRB-Stat-IV'!E216:E236)</f>
        <v>0</v>
      </c>
      <c r="D15" s="33">
        <f>SUM('SCRB-Stat-IV'!F216:F236)</f>
        <v>0</v>
      </c>
      <c r="E15" s="33">
        <f>SUM('SCRB-Stat-IV'!G216:G236)</f>
        <v>0</v>
      </c>
      <c r="F15" s="141" t="e">
        <f t="shared" si="0"/>
        <v>#DIV/0!</v>
      </c>
      <c r="G15" s="33">
        <f>SUM('SCRB-Stat-II'!H306:H326)</f>
        <v>0</v>
      </c>
      <c r="H15" s="33">
        <f>SUM('SCRB-Stat-II'!I306:I326)</f>
        <v>0</v>
      </c>
      <c r="I15" s="33">
        <f>SUM('SCRB-Stat-II'!J306:J326)</f>
        <v>0</v>
      </c>
      <c r="J15" s="141" t="e">
        <f t="shared" si="1"/>
        <v>#DIV/0!</v>
      </c>
    </row>
    <row r="16" spans="1:10" ht="21.75" customHeight="1">
      <c r="A16" s="2">
        <v>12</v>
      </c>
      <c r="B16" s="71" t="s">
        <v>47</v>
      </c>
      <c r="C16" s="33">
        <f>SUM('SCRB-Stat-IV'!E237:E257)</f>
        <v>0</v>
      </c>
      <c r="D16" s="33">
        <f>SUM('SCRB-Stat-IV'!F237:F257)</f>
        <v>0</v>
      </c>
      <c r="E16" s="33">
        <f>SUM('SCRB-Stat-IV'!G237:G257)</f>
        <v>0</v>
      </c>
      <c r="F16" s="141" t="e">
        <f t="shared" si="0"/>
        <v>#DIV/0!</v>
      </c>
      <c r="G16" s="33">
        <f>SUM('SCRB-Stat-II'!H336:H356)</f>
        <v>0</v>
      </c>
      <c r="H16" s="33">
        <f>SUM('SCRB-Stat-II'!I336:I356)</f>
        <v>0</v>
      </c>
      <c r="I16" s="33">
        <f>SUM('SCRB-Stat-II'!J336:J356)</f>
        <v>0</v>
      </c>
      <c r="J16" s="141" t="e">
        <f t="shared" si="1"/>
        <v>#DIV/0!</v>
      </c>
    </row>
    <row r="17" spans="1:10" ht="21.75" customHeight="1">
      <c r="A17" s="2">
        <v>13</v>
      </c>
      <c r="B17" s="71" t="s">
        <v>48</v>
      </c>
      <c r="C17" s="33">
        <f>SUM('SCRB-Stat-IV'!E258:E278)</f>
        <v>0</v>
      </c>
      <c r="D17" s="33">
        <f>SUM('SCRB-Stat-IV'!F258:F278)</f>
        <v>0</v>
      </c>
      <c r="E17" s="33">
        <f>SUM('SCRB-Stat-IV'!G258:G278)</f>
        <v>0</v>
      </c>
      <c r="F17" s="141" t="e">
        <f t="shared" si="0"/>
        <v>#DIV/0!</v>
      </c>
      <c r="G17" s="33">
        <f>SUM('SCRB-Stat-II'!H366:H386)</f>
        <v>0</v>
      </c>
      <c r="H17" s="33">
        <f>SUM('SCRB-Stat-II'!I366:I386)</f>
        <v>0</v>
      </c>
      <c r="I17" s="33">
        <f>SUM('SCRB-Stat-II'!J366:J386)</f>
        <v>0</v>
      </c>
      <c r="J17" s="141" t="e">
        <f t="shared" si="1"/>
        <v>#DIV/0!</v>
      </c>
    </row>
    <row r="18" spans="1:10" ht="21.75" customHeight="1">
      <c r="A18" s="2">
        <v>14</v>
      </c>
      <c r="B18" s="71" t="s">
        <v>49</v>
      </c>
      <c r="C18" s="33">
        <f>SUM('SCRB-Stat-IV'!E279:E299)</f>
        <v>0</v>
      </c>
      <c r="D18" s="33">
        <f>SUM('SCRB-Stat-IV'!F279:F299)</f>
        <v>0</v>
      </c>
      <c r="E18" s="33">
        <f>SUM('SCRB-Stat-IV'!G279:G299)</f>
        <v>0</v>
      </c>
      <c r="F18" s="141" t="e">
        <f t="shared" si="0"/>
        <v>#DIV/0!</v>
      </c>
      <c r="G18" s="33">
        <f>SUM('SCRB-Stat-II'!H396:H416)</f>
        <v>0</v>
      </c>
      <c r="H18" s="33">
        <f>SUM('SCRB-Stat-II'!I396:I416)</f>
        <v>0</v>
      </c>
      <c r="I18" s="33">
        <f>SUM('SCRB-Stat-II'!J396:J416)</f>
        <v>0</v>
      </c>
      <c r="J18" s="141" t="e">
        <f t="shared" si="1"/>
        <v>#DIV/0!</v>
      </c>
    </row>
    <row r="19" spans="1:10" ht="21.75" customHeight="1">
      <c r="A19" s="2">
        <v>15</v>
      </c>
      <c r="B19" s="71" t="s">
        <v>50</v>
      </c>
      <c r="C19" s="33">
        <f>SUM('SCRB-Stat-IV'!E300:E320)</f>
        <v>0</v>
      </c>
      <c r="D19" s="33">
        <f>SUM('SCRB-Stat-IV'!F300:F320)</f>
        <v>0</v>
      </c>
      <c r="E19" s="33">
        <f>SUM('SCRB-Stat-IV'!G300:G320)</f>
        <v>0</v>
      </c>
      <c r="F19" s="141" t="e">
        <f t="shared" si="0"/>
        <v>#DIV/0!</v>
      </c>
      <c r="G19" s="33">
        <f>SUM('SCRB-Stat-II'!H426:H446)</f>
        <v>0</v>
      </c>
      <c r="H19" s="33">
        <f>SUM('SCRB-Stat-II'!I426:I446)</f>
        <v>0</v>
      </c>
      <c r="I19" s="33">
        <f>SUM('SCRB-Stat-II'!J426:J446)</f>
        <v>0</v>
      </c>
      <c r="J19" s="141" t="e">
        <f t="shared" si="1"/>
        <v>#DIV/0!</v>
      </c>
    </row>
    <row r="20" spans="1:10" ht="21.75" customHeight="1">
      <c r="A20" s="2">
        <v>16</v>
      </c>
      <c r="B20" s="71" t="s">
        <v>51</v>
      </c>
      <c r="C20" s="33">
        <f>SUM('SCRB-Stat-IV'!E321:E341)</f>
        <v>0</v>
      </c>
      <c r="D20" s="33">
        <f>SUM('SCRB-Stat-IV'!F321:F341)</f>
        <v>0</v>
      </c>
      <c r="E20" s="33">
        <f>SUM('SCRB-Stat-IV'!G321:G341)</f>
        <v>0</v>
      </c>
      <c r="F20" s="141" t="e">
        <f t="shared" si="0"/>
        <v>#DIV/0!</v>
      </c>
      <c r="G20" s="33">
        <f>SUM('SCRB-Stat-II'!H456:H476)</f>
        <v>0</v>
      </c>
      <c r="H20" s="33">
        <f>SUM('SCRB-Stat-II'!I456:I476)</f>
        <v>0</v>
      </c>
      <c r="I20" s="33">
        <f>SUM('SCRB-Stat-II'!J456:J476)</f>
        <v>0</v>
      </c>
      <c r="J20" s="141" t="e">
        <f t="shared" si="1"/>
        <v>#DIV/0!</v>
      </c>
    </row>
    <row r="21" spans="1:10" ht="21.75" customHeight="1">
      <c r="A21" s="2">
        <v>17</v>
      </c>
      <c r="B21" s="71" t="s">
        <v>52</v>
      </c>
      <c r="C21" s="33">
        <f>SUM('SCRB-Stat-IV'!E342:E362)</f>
        <v>0</v>
      </c>
      <c r="D21" s="33">
        <f>SUM('SCRB-Stat-IV'!F342:F362)</f>
        <v>0</v>
      </c>
      <c r="E21" s="33">
        <f>SUM('SCRB-Stat-IV'!G342:G362)</f>
        <v>0</v>
      </c>
      <c r="F21" s="141" t="e">
        <f t="shared" si="0"/>
        <v>#DIV/0!</v>
      </c>
      <c r="G21" s="33">
        <f>SUM('SCRB-Stat-II'!H486:H506)</f>
        <v>0</v>
      </c>
      <c r="H21" s="33">
        <f>SUM('SCRB-Stat-II'!I486:I506)</f>
        <v>0</v>
      </c>
      <c r="I21" s="33">
        <f>SUM('SCRB-Stat-II'!J486:J506)</f>
        <v>0</v>
      </c>
      <c r="J21" s="141" t="e">
        <f t="shared" si="1"/>
        <v>#DIV/0!</v>
      </c>
    </row>
    <row r="22" spans="1:10" ht="21.75" customHeight="1">
      <c r="A22" s="2">
        <v>18</v>
      </c>
      <c r="B22" s="71" t="s">
        <v>53</v>
      </c>
      <c r="C22" s="33">
        <f>SUM('SCRB-Stat-IV'!E363:E383)</f>
        <v>0</v>
      </c>
      <c r="D22" s="33">
        <f>SUM('SCRB-Stat-IV'!F363:F383)</f>
        <v>0</v>
      </c>
      <c r="E22" s="33">
        <f>SUM('SCRB-Stat-IV'!G363:G383)</f>
        <v>0</v>
      </c>
      <c r="F22" s="141" t="e">
        <f t="shared" si="0"/>
        <v>#DIV/0!</v>
      </c>
      <c r="G22" s="33">
        <f>SUM('SCRB-Stat-II'!H516:H536)</f>
        <v>0</v>
      </c>
      <c r="H22" s="33">
        <f>SUM('SCRB-Stat-II'!I516:I536)</f>
        <v>0</v>
      </c>
      <c r="I22" s="33">
        <f>SUM('SCRB-Stat-II'!J516:J536)</f>
        <v>0</v>
      </c>
      <c r="J22" s="141" t="e">
        <f t="shared" si="1"/>
        <v>#DIV/0!</v>
      </c>
    </row>
    <row r="23" spans="1:10" ht="21.75" customHeight="1">
      <c r="A23" s="2">
        <v>19</v>
      </c>
      <c r="B23" s="71" t="s">
        <v>54</v>
      </c>
      <c r="C23" s="33">
        <f>SUM('SCRB-Stat-IV'!E384:E404)</f>
        <v>0</v>
      </c>
      <c r="D23" s="33">
        <f>SUM('SCRB-Stat-IV'!F384:F404)</f>
        <v>0</v>
      </c>
      <c r="E23" s="33">
        <f>SUM('SCRB-Stat-IV'!G384:G404)</f>
        <v>0</v>
      </c>
      <c r="F23" s="141" t="e">
        <f t="shared" si="0"/>
        <v>#DIV/0!</v>
      </c>
      <c r="G23" s="33">
        <f>SUM('SCRB-Stat-II'!H546:H566)</f>
        <v>0</v>
      </c>
      <c r="H23" s="33">
        <f>SUM('SCRB-Stat-II'!I546:I566)</f>
        <v>0</v>
      </c>
      <c r="I23" s="33">
        <f>SUM('SCRB-Stat-II'!J546:J566)</f>
        <v>0</v>
      </c>
      <c r="J23" s="141" t="e">
        <f t="shared" si="1"/>
        <v>#DIV/0!</v>
      </c>
    </row>
    <row r="24" spans="1:10" ht="21.75" customHeight="1">
      <c r="A24" s="2">
        <v>20</v>
      </c>
      <c r="B24" s="71" t="s">
        <v>55</v>
      </c>
      <c r="C24" s="33">
        <f>SUM('SCRB-Stat-IV'!E405:E425)</f>
        <v>0</v>
      </c>
      <c r="D24" s="33">
        <f>SUM('SCRB-Stat-IV'!F405:F425)</f>
        <v>0</v>
      </c>
      <c r="E24" s="33">
        <f>SUM('SCRB-Stat-IV'!G405:G425)</f>
        <v>0</v>
      </c>
      <c r="F24" s="141" t="e">
        <f t="shared" si="0"/>
        <v>#DIV/0!</v>
      </c>
      <c r="G24" s="33">
        <f>SUM('SCRB-Stat-II'!H576:H596)</f>
        <v>0</v>
      </c>
      <c r="H24" s="33">
        <f>SUM('SCRB-Stat-II'!I576:I596)</f>
        <v>0</v>
      </c>
      <c r="I24" s="33">
        <f>SUM('SCRB-Stat-II'!J576:J596)</f>
        <v>0</v>
      </c>
      <c r="J24" s="141" t="e">
        <f t="shared" si="1"/>
        <v>#DIV/0!</v>
      </c>
    </row>
    <row r="25" spans="1:10" s="142" customFormat="1" ht="21.75" customHeight="1">
      <c r="A25" s="589" t="s">
        <v>10</v>
      </c>
      <c r="B25" s="589"/>
      <c r="C25" s="344">
        <f>SUM(C5:C24)</f>
        <v>0</v>
      </c>
      <c r="D25" s="344">
        <f>SUM(D5:D24)</f>
        <v>0</v>
      </c>
      <c r="E25" s="344">
        <f>SUM(E5:E24)</f>
        <v>0</v>
      </c>
      <c r="F25" s="141" t="e">
        <f t="shared" si="0"/>
        <v>#DIV/0!</v>
      </c>
      <c r="G25" s="344">
        <f>SUM(G5:G24)</f>
        <v>0</v>
      </c>
      <c r="H25" s="344">
        <f>SUM(H5:H24)</f>
        <v>0</v>
      </c>
      <c r="I25" s="344">
        <f>SUM(I5:I24)</f>
        <v>0</v>
      </c>
      <c r="J25" s="141" t="e">
        <f t="shared" si="1"/>
        <v>#DIV/0!</v>
      </c>
    </row>
  </sheetData>
  <mergeCells count="8">
    <mergeCell ref="A25:B25"/>
    <mergeCell ref="A1:H1"/>
    <mergeCell ref="I1:J1"/>
    <mergeCell ref="A2:J2"/>
    <mergeCell ref="A3:A4"/>
    <mergeCell ref="B3:B4"/>
    <mergeCell ref="C3:F3"/>
    <mergeCell ref="G3:J3"/>
  </mergeCells>
  <pageMargins left="2.1701388888888902" right="0.65" top="0.4" bottom="0.37986111111111098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>
    <tabColor rgb="FF09FF78"/>
  </sheetPr>
  <dimension ref="A1:N25"/>
  <sheetViews>
    <sheetView showGridLines="0" workbookViewId="0">
      <selection activeCell="C5" sqref="C5"/>
    </sheetView>
  </sheetViews>
  <sheetFormatPr baseColWidth="10" defaultColWidth="8.83203125" defaultRowHeight="14" x14ac:dyDescent="0"/>
  <cols>
    <col min="1" max="1" width="8.83203125" style="1"/>
    <col min="2" max="2" width="19.1640625" style="1" bestFit="1" customWidth="1"/>
    <col min="3" max="14" width="8.83203125" style="1"/>
  </cols>
  <sheetData>
    <row r="1" spans="1:14" ht="18">
      <c r="A1" s="648" t="s">
        <v>143</v>
      </c>
      <c r="B1" s="648"/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54" t="s">
        <v>144</v>
      </c>
      <c r="N1" s="654"/>
    </row>
    <row r="2" spans="1:14" ht="29.25" customHeight="1">
      <c r="A2" s="655" t="str">
        <f>"DISTRICT-WISE STAEMENT OF PT AND UI CASES AT THE END OF "&amp;I!C3&amp;"-"&amp;I!C4</f>
        <v>DISTRICT-WISE STAEMENT OF PT AND UI CASES AT THE END OF -</v>
      </c>
      <c r="B2" s="655"/>
      <c r="C2" s="655"/>
      <c r="D2" s="655"/>
      <c r="E2" s="655"/>
      <c r="F2" s="655"/>
      <c r="G2" s="655"/>
      <c r="H2" s="655"/>
      <c r="I2" s="655"/>
      <c r="J2" s="655"/>
      <c r="K2" s="655"/>
      <c r="L2" s="655"/>
      <c r="M2" s="655"/>
      <c r="N2" s="655"/>
    </row>
    <row r="3" spans="1:14" s="143" customFormat="1" ht="15.75" customHeight="1">
      <c r="A3" s="617" t="s">
        <v>30</v>
      </c>
      <c r="B3" s="617" t="s">
        <v>134</v>
      </c>
      <c r="C3" s="617" t="e">
        <f>E3-1&amp;" and earlier."</f>
        <v>#VALUE!</v>
      </c>
      <c r="D3" s="617"/>
      <c r="E3" s="617" t="e">
        <f>G3-1</f>
        <v>#VALUE!</v>
      </c>
      <c r="F3" s="617"/>
      <c r="G3" s="617" t="e">
        <f>I3-1</f>
        <v>#VALUE!</v>
      </c>
      <c r="H3" s="617"/>
      <c r="I3" s="617" t="e">
        <f>I!C4-1</f>
        <v>#VALUE!</v>
      </c>
      <c r="J3" s="617"/>
      <c r="K3" s="617" t="str">
        <f>I!C4&amp;"  (up to "&amp;I!C3&amp;")"</f>
        <v xml:space="preserve">  (up to )</v>
      </c>
      <c r="L3" s="617"/>
      <c r="M3" s="617" t="s">
        <v>10</v>
      </c>
      <c r="N3" s="617"/>
    </row>
    <row r="4" spans="1:14" s="140" customFormat="1" ht="15.75" customHeight="1">
      <c r="A4" s="617"/>
      <c r="B4" s="617"/>
      <c r="C4" s="21" t="s">
        <v>100</v>
      </c>
      <c r="D4" s="35" t="s">
        <v>102</v>
      </c>
      <c r="E4" s="21" t="s">
        <v>100</v>
      </c>
      <c r="F4" s="35" t="s">
        <v>102</v>
      </c>
      <c r="G4" s="21" t="s">
        <v>100</v>
      </c>
      <c r="H4" s="35" t="s">
        <v>102</v>
      </c>
      <c r="I4" s="21" t="s">
        <v>100</v>
      </c>
      <c r="J4" s="35" t="s">
        <v>102</v>
      </c>
      <c r="K4" s="21" t="s">
        <v>100</v>
      </c>
      <c r="L4" s="35" t="s">
        <v>102</v>
      </c>
      <c r="M4" s="21" t="s">
        <v>100</v>
      </c>
      <c r="N4" s="35" t="s">
        <v>102</v>
      </c>
    </row>
    <row r="5" spans="1:14" ht="22.5" customHeight="1">
      <c r="A5" s="2">
        <v>1</v>
      </c>
      <c r="B5" s="71" t="s">
        <v>36</v>
      </c>
      <c r="C5" s="33">
        <f>SUM('SCRB-Stat-V-A'!AI6:AI26)</f>
        <v>0</v>
      </c>
      <c r="D5" s="33">
        <f>SUM('SCRB-Stat-V-B'!AI6:AI26)</f>
        <v>0</v>
      </c>
      <c r="E5" s="33">
        <f>SUM('SCRB-Stat-V-A'!AJ6:AJ26)</f>
        <v>0</v>
      </c>
      <c r="F5" s="33">
        <f>SUM('SCRB-Stat-V-B'!AJ6:AJ26)</f>
        <v>0</v>
      </c>
      <c r="G5" s="33">
        <f>SUM('SCRB-Stat-V-A'!AK6:AK26)</f>
        <v>0</v>
      </c>
      <c r="H5" s="33">
        <f>SUM('SCRB-Stat-V-B'!AK6:AK26)</f>
        <v>0</v>
      </c>
      <c r="I5" s="33">
        <f>SUM('SCRB-Stat-V-A'!AL6:AL26)</f>
        <v>0</v>
      </c>
      <c r="J5" s="33">
        <f>SUM('SCRB-Stat-V-B'!AL6:AL26)</f>
        <v>0</v>
      </c>
      <c r="K5" s="33">
        <f>SUM('SCRB-Stat-II'!K6:K26)</f>
        <v>0</v>
      </c>
      <c r="L5" s="33">
        <f>SUM('SCRB-Stat-II'!M6:M26)</f>
        <v>0</v>
      </c>
      <c r="M5" s="374">
        <f t="shared" ref="M5:M24" si="0">K5+I5+G5+E5+C5</f>
        <v>0</v>
      </c>
      <c r="N5" s="374">
        <f t="shared" ref="N5:N24" si="1">L5+J5+H5+F5+D5</f>
        <v>0</v>
      </c>
    </row>
    <row r="6" spans="1:14" ht="22.5" customHeight="1">
      <c r="A6" s="2">
        <v>2</v>
      </c>
      <c r="B6" s="71" t="s">
        <v>37</v>
      </c>
      <c r="C6" s="33">
        <f>SUM('SCRB-Stat-V-A'!AI27:AI47)</f>
        <v>0</v>
      </c>
      <c r="D6" s="33">
        <f>SUM('SCRB-Stat-V-B'!AI27:AI47)</f>
        <v>0</v>
      </c>
      <c r="E6" s="33">
        <f>SUM('SCRB-Stat-V-A'!AJ27:AJ47)</f>
        <v>0</v>
      </c>
      <c r="F6" s="33">
        <f>SUM('SCRB-Stat-V-B'!AJ27:AJ47)</f>
        <v>0</v>
      </c>
      <c r="G6" s="33">
        <f>SUM('SCRB-Stat-V-A'!AK27:AK47)</f>
        <v>0</v>
      </c>
      <c r="H6" s="33">
        <f>SUM('SCRB-Stat-V-B'!AK27:AK47)</f>
        <v>0</v>
      </c>
      <c r="I6" s="33">
        <f>SUM('SCRB-Stat-V-A'!AL27:AL47)</f>
        <v>0</v>
      </c>
      <c r="J6" s="33">
        <f>SUM('SCRB-Stat-V-B'!AL27:AL47)</f>
        <v>0</v>
      </c>
      <c r="K6" s="33">
        <f>SUM('SCRB-Stat-II'!K36:K56)</f>
        <v>0</v>
      </c>
      <c r="L6" s="33">
        <f>SUM('SCRB-Stat-II'!M36:M56)</f>
        <v>0</v>
      </c>
      <c r="M6" s="374">
        <f t="shared" si="0"/>
        <v>0</v>
      </c>
      <c r="N6" s="374">
        <f t="shared" si="1"/>
        <v>0</v>
      </c>
    </row>
    <row r="7" spans="1:14" ht="22.5" customHeight="1">
      <c r="A7" s="2">
        <v>3</v>
      </c>
      <c r="B7" s="71" t="s">
        <v>38</v>
      </c>
      <c r="C7" s="33">
        <f>SUM('SCRB-Stat-V-A'!AI48:AI68)</f>
        <v>0</v>
      </c>
      <c r="D7" s="33">
        <f>SUM('SCRB-Stat-V-B'!AI48:AI68)</f>
        <v>0</v>
      </c>
      <c r="E7" s="33">
        <f>SUM('SCRB-Stat-V-A'!AJ48:AJ68)</f>
        <v>0</v>
      </c>
      <c r="F7" s="33">
        <f>SUM('SCRB-Stat-V-B'!AJ48:AJ68)</f>
        <v>0</v>
      </c>
      <c r="G7" s="33">
        <f>SUM('SCRB-Stat-V-A'!AK48:AK68)</f>
        <v>0</v>
      </c>
      <c r="H7" s="33">
        <f>SUM('SCRB-Stat-V-B'!AK48:AK68)</f>
        <v>0</v>
      </c>
      <c r="I7" s="33">
        <f>SUM('SCRB-Stat-V-A'!AL48:AL68)</f>
        <v>0</v>
      </c>
      <c r="J7" s="33">
        <f>SUM('SCRB-Stat-V-B'!AL48:AL68)</f>
        <v>0</v>
      </c>
      <c r="K7" s="33">
        <f>SUM('SCRB-Stat-II'!K66:K86)</f>
        <v>0</v>
      </c>
      <c r="L7" s="33">
        <f>SUM('SCRB-Stat-II'!M66:M86)</f>
        <v>0</v>
      </c>
      <c r="M7" s="374">
        <f t="shared" si="0"/>
        <v>0</v>
      </c>
      <c r="N7" s="374">
        <f t="shared" si="1"/>
        <v>0</v>
      </c>
    </row>
    <row r="8" spans="1:14" ht="22.5" customHeight="1">
      <c r="A8" s="2">
        <v>4</v>
      </c>
      <c r="B8" s="71" t="s">
        <v>39</v>
      </c>
      <c r="C8" s="33">
        <f>SUM('SCRB-Stat-V-A'!AI69:AI89)</f>
        <v>0</v>
      </c>
      <c r="D8" s="33">
        <f>SUM('SCRB-Stat-V-B'!AI69:AI89)</f>
        <v>0</v>
      </c>
      <c r="E8" s="33">
        <f>SUM('SCRB-Stat-V-A'!AJ69:AJ89)</f>
        <v>0</v>
      </c>
      <c r="F8" s="33">
        <f>SUM('SCRB-Stat-V-B'!AJ69:AJ89)</f>
        <v>0</v>
      </c>
      <c r="G8" s="33">
        <f>SUM('SCRB-Stat-V-A'!AK69:AK89)</f>
        <v>0</v>
      </c>
      <c r="H8" s="33">
        <f>SUM('SCRB-Stat-V-B'!AK69:AK89)</f>
        <v>0</v>
      </c>
      <c r="I8" s="33">
        <f>SUM('SCRB-Stat-V-A'!AL69:AL89)</f>
        <v>0</v>
      </c>
      <c r="J8" s="33">
        <f>SUM('SCRB-Stat-V-B'!AL69:AL89)</f>
        <v>0</v>
      </c>
      <c r="K8" s="33">
        <f>SUM('SCRB-Stat-II'!K96:K116)</f>
        <v>0</v>
      </c>
      <c r="L8" s="33">
        <f>SUM('SCRB-Stat-II'!M96:M116)</f>
        <v>0</v>
      </c>
      <c r="M8" s="374">
        <f t="shared" si="0"/>
        <v>0</v>
      </c>
      <c r="N8" s="374">
        <f t="shared" si="1"/>
        <v>0</v>
      </c>
    </row>
    <row r="9" spans="1:14" ht="22.5" customHeight="1">
      <c r="A9" s="2">
        <v>5</v>
      </c>
      <c r="B9" s="71" t="s">
        <v>40</v>
      </c>
      <c r="C9" s="33">
        <f>SUM('SCRB-Stat-V-A'!AI90:AI110)</f>
        <v>0</v>
      </c>
      <c r="D9" s="33">
        <f>SUM('SCRB-Stat-V-B'!AI90:AI110)</f>
        <v>0</v>
      </c>
      <c r="E9" s="33">
        <f>SUM('SCRB-Stat-V-A'!AJ90:AJ110)</f>
        <v>0</v>
      </c>
      <c r="F9" s="33">
        <f>SUM('SCRB-Stat-V-B'!AJ90:AJ110)</f>
        <v>0</v>
      </c>
      <c r="G9" s="33">
        <f>SUM('SCRB-Stat-V-A'!AK90:AK110)</f>
        <v>0</v>
      </c>
      <c r="H9" s="33">
        <f>SUM('SCRB-Stat-V-B'!AK90:AK110)</f>
        <v>0</v>
      </c>
      <c r="I9" s="33">
        <f>SUM('SCRB-Stat-V-A'!AL90:AL110)</f>
        <v>0</v>
      </c>
      <c r="J9" s="33">
        <f>SUM('SCRB-Stat-V-B'!AL90:AL110)</f>
        <v>0</v>
      </c>
      <c r="K9" s="33">
        <f>SUM('SCRB-Stat-II'!K126:K146)</f>
        <v>0</v>
      </c>
      <c r="L9" s="33">
        <f>SUM('SCRB-Stat-II'!M126:M146)</f>
        <v>0</v>
      </c>
      <c r="M9" s="374">
        <f t="shared" si="0"/>
        <v>0</v>
      </c>
      <c r="N9" s="374">
        <f t="shared" si="1"/>
        <v>0</v>
      </c>
    </row>
    <row r="10" spans="1:14" ht="22.5" customHeight="1">
      <c r="A10" s="2">
        <v>6</v>
      </c>
      <c r="B10" s="71" t="s">
        <v>41</v>
      </c>
      <c r="C10" s="33">
        <f>SUM('SCRB-Stat-V-A'!AI111:AI131)</f>
        <v>0</v>
      </c>
      <c r="D10" s="33">
        <f>SUM('SCRB-Stat-V-B'!AI111:AI131)</f>
        <v>0</v>
      </c>
      <c r="E10" s="33">
        <f>SUM('SCRB-Stat-V-A'!AJ111:AJ131)</f>
        <v>0</v>
      </c>
      <c r="F10" s="33">
        <f>SUM('SCRB-Stat-V-B'!AJ111:AJ131)</f>
        <v>0</v>
      </c>
      <c r="G10" s="33">
        <f>SUM('SCRB-Stat-V-A'!AK111:AK131)</f>
        <v>0</v>
      </c>
      <c r="H10" s="33">
        <f>SUM('SCRB-Stat-V-B'!AK111:AK131)</f>
        <v>0</v>
      </c>
      <c r="I10" s="33">
        <f>SUM('SCRB-Stat-V-A'!AL111:AL131)</f>
        <v>0</v>
      </c>
      <c r="J10" s="33">
        <f>SUM('SCRB-Stat-V-B'!AL111:AL131)</f>
        <v>0</v>
      </c>
      <c r="K10" s="33">
        <f>SUM('SCRB-Stat-II'!K156:K176)</f>
        <v>0</v>
      </c>
      <c r="L10" s="33">
        <f>SUM('SCRB-Stat-II'!M156:M176)</f>
        <v>0</v>
      </c>
      <c r="M10" s="374">
        <f t="shared" si="0"/>
        <v>0</v>
      </c>
      <c r="N10" s="374">
        <f t="shared" si="1"/>
        <v>0</v>
      </c>
    </row>
    <row r="11" spans="1:14" ht="22.5" customHeight="1">
      <c r="A11" s="2">
        <v>7</v>
      </c>
      <c r="B11" s="71" t="s">
        <v>42</v>
      </c>
      <c r="C11" s="33">
        <f>SUM('SCRB-Stat-V-A'!AI132:AI152)</f>
        <v>0</v>
      </c>
      <c r="D11" s="33">
        <f>SUM('SCRB-Stat-V-B'!AI132:AI152)</f>
        <v>0</v>
      </c>
      <c r="E11" s="33">
        <f>SUM('SCRB-Stat-V-A'!AJ132:AJ152)</f>
        <v>0</v>
      </c>
      <c r="F11" s="33">
        <f>SUM('SCRB-Stat-V-B'!AJ132:AJ152)</f>
        <v>0</v>
      </c>
      <c r="G11" s="33">
        <f>SUM('SCRB-Stat-V-A'!AK132:AK152)</f>
        <v>0</v>
      </c>
      <c r="H11" s="33">
        <f>SUM('SCRB-Stat-V-B'!AK132:AK152)</f>
        <v>0</v>
      </c>
      <c r="I11" s="33">
        <f>SUM('SCRB-Stat-V-A'!AL132:AL152)</f>
        <v>0</v>
      </c>
      <c r="J11" s="33">
        <f>SUM('SCRB-Stat-V-B'!AL132:AL152)</f>
        <v>0</v>
      </c>
      <c r="K11" s="33">
        <f>SUM('SCRB-Stat-II'!K186:K206)</f>
        <v>0</v>
      </c>
      <c r="L11" s="33">
        <f>SUM('SCRB-Stat-II'!M186:M206)</f>
        <v>0</v>
      </c>
      <c r="M11" s="374">
        <f t="shared" si="0"/>
        <v>0</v>
      </c>
      <c r="N11" s="374">
        <f t="shared" si="1"/>
        <v>0</v>
      </c>
    </row>
    <row r="12" spans="1:14" ht="22.5" customHeight="1">
      <c r="A12" s="2">
        <v>8</v>
      </c>
      <c r="B12" s="71" t="s">
        <v>43</v>
      </c>
      <c r="C12" s="33">
        <f>SUM('SCRB-Stat-V-A'!AI153:AI173)</f>
        <v>0</v>
      </c>
      <c r="D12" s="33">
        <f>SUM('SCRB-Stat-V-B'!AI153:AI173)</f>
        <v>0</v>
      </c>
      <c r="E12" s="33">
        <f>SUM('SCRB-Stat-V-A'!AJ153:AJ173)</f>
        <v>0</v>
      </c>
      <c r="F12" s="33">
        <f>SUM('SCRB-Stat-V-B'!AJ153:AJ173)</f>
        <v>0</v>
      </c>
      <c r="G12" s="33">
        <f>SUM('SCRB-Stat-V-A'!AK153:AK173)</f>
        <v>0</v>
      </c>
      <c r="H12" s="33">
        <f>SUM('SCRB-Stat-V-B'!AK153:AK173)</f>
        <v>0</v>
      </c>
      <c r="I12" s="33">
        <f>SUM('SCRB-Stat-V-A'!AL153:AL173)</f>
        <v>0</v>
      </c>
      <c r="J12" s="33">
        <f>SUM('SCRB-Stat-V-B'!AL153:AL173)</f>
        <v>0</v>
      </c>
      <c r="K12" s="33">
        <f>SUM('SCRB-Stat-II'!K216:K236)</f>
        <v>0</v>
      </c>
      <c r="L12" s="33">
        <f>SUM('SCRB-Stat-II'!M216:M236)</f>
        <v>0</v>
      </c>
      <c r="M12" s="374">
        <f t="shared" si="0"/>
        <v>0</v>
      </c>
      <c r="N12" s="374">
        <f t="shared" si="1"/>
        <v>0</v>
      </c>
    </row>
    <row r="13" spans="1:14" ht="22.5" customHeight="1">
      <c r="A13" s="2">
        <v>9</v>
      </c>
      <c r="B13" s="71" t="s">
        <v>44</v>
      </c>
      <c r="C13" s="33">
        <f>SUM('SCRB-Stat-V-A'!AI174:AI194)</f>
        <v>0</v>
      </c>
      <c r="D13" s="33">
        <f>SUM('SCRB-Stat-V-B'!AI174:AI194)</f>
        <v>0</v>
      </c>
      <c r="E13" s="33">
        <f>SUM('SCRB-Stat-V-A'!AJ174:AJ194)</f>
        <v>0</v>
      </c>
      <c r="F13" s="33">
        <f>SUM('SCRB-Stat-V-B'!AJ174:AJ194)</f>
        <v>0</v>
      </c>
      <c r="G13" s="33">
        <f>SUM('SCRB-Stat-V-A'!AK174:AK194)</f>
        <v>0</v>
      </c>
      <c r="H13" s="33">
        <f>SUM('SCRB-Stat-V-B'!AK174:AK194)</f>
        <v>0</v>
      </c>
      <c r="I13" s="33">
        <f>SUM('SCRB-Stat-V-A'!AL174:AL194)</f>
        <v>0</v>
      </c>
      <c r="J13" s="33">
        <f>SUM('SCRB-Stat-V-B'!AL174:AL194)</f>
        <v>0</v>
      </c>
      <c r="K13" s="33">
        <f>SUM('SCRB-Stat-II'!K246:K266)</f>
        <v>0</v>
      </c>
      <c r="L13" s="33">
        <f>SUM('SCRB-Stat-II'!M246:M266)</f>
        <v>0</v>
      </c>
      <c r="M13" s="374">
        <f t="shared" si="0"/>
        <v>0</v>
      </c>
      <c r="N13" s="374">
        <f t="shared" si="1"/>
        <v>0</v>
      </c>
    </row>
    <row r="14" spans="1:14" ht="22.5" customHeight="1">
      <c r="A14" s="2">
        <v>10</v>
      </c>
      <c r="B14" s="71" t="s">
        <v>45</v>
      </c>
      <c r="C14" s="33">
        <f>SUM('SCRB-Stat-V-A'!AI195:AI215)</f>
        <v>0</v>
      </c>
      <c r="D14" s="33">
        <f>SUM('SCRB-Stat-V-B'!AI195:AI215)</f>
        <v>0</v>
      </c>
      <c r="E14" s="33">
        <f>SUM('SCRB-Stat-V-A'!AJ195:AJ215)</f>
        <v>0</v>
      </c>
      <c r="F14" s="33">
        <f>SUM('SCRB-Stat-V-B'!AJ195:AJ215)</f>
        <v>0</v>
      </c>
      <c r="G14" s="33">
        <f>SUM('SCRB-Stat-V-A'!AK195:AK215)</f>
        <v>0</v>
      </c>
      <c r="H14" s="33">
        <f>SUM('SCRB-Stat-V-B'!AK195:AK215)</f>
        <v>0</v>
      </c>
      <c r="I14" s="33">
        <f>SUM('SCRB-Stat-V-A'!AL195:AL215)</f>
        <v>0</v>
      </c>
      <c r="J14" s="33">
        <f>SUM('SCRB-Stat-V-B'!AL195:AL215)</f>
        <v>0</v>
      </c>
      <c r="K14" s="33">
        <f>SUM('SCRB-Stat-II'!K276:K296)</f>
        <v>0</v>
      </c>
      <c r="L14" s="33">
        <f>SUM('SCRB-Stat-II'!M276:M296)</f>
        <v>0</v>
      </c>
      <c r="M14" s="374">
        <f t="shared" si="0"/>
        <v>0</v>
      </c>
      <c r="N14" s="374">
        <f t="shared" si="1"/>
        <v>0</v>
      </c>
    </row>
    <row r="15" spans="1:14" ht="22.5" customHeight="1">
      <c r="A15" s="2">
        <v>11</v>
      </c>
      <c r="B15" s="71" t="s">
        <v>46</v>
      </c>
      <c r="C15" s="33">
        <f>SUM('SCRB-Stat-V-A'!AI216:AI236)</f>
        <v>0</v>
      </c>
      <c r="D15" s="33">
        <f>SUM('SCRB-Stat-V-B'!AI216:AI236)</f>
        <v>0</v>
      </c>
      <c r="E15" s="33">
        <f>SUM('SCRB-Stat-V-A'!AJ216:AJ236)</f>
        <v>0</v>
      </c>
      <c r="F15" s="33">
        <f>SUM('SCRB-Stat-V-B'!AJ216:AJ236)</f>
        <v>0</v>
      </c>
      <c r="G15" s="33">
        <f>SUM('SCRB-Stat-V-A'!AK216:AK236)</f>
        <v>0</v>
      </c>
      <c r="H15" s="33">
        <f>SUM('SCRB-Stat-V-B'!AK216:AK236)</f>
        <v>0</v>
      </c>
      <c r="I15" s="33">
        <f>SUM('SCRB-Stat-V-A'!AL216:AL236)</f>
        <v>0</v>
      </c>
      <c r="J15" s="33">
        <f>SUM('SCRB-Stat-V-B'!AL216:AL236)</f>
        <v>0</v>
      </c>
      <c r="K15" s="33">
        <f>SUM('SCRB-Stat-II'!K306:K326)</f>
        <v>0</v>
      </c>
      <c r="L15" s="33">
        <f>SUM('SCRB-Stat-II'!M306:M326)</f>
        <v>0</v>
      </c>
      <c r="M15" s="374">
        <f t="shared" si="0"/>
        <v>0</v>
      </c>
      <c r="N15" s="374">
        <f t="shared" si="1"/>
        <v>0</v>
      </c>
    </row>
    <row r="16" spans="1:14" ht="22.5" customHeight="1">
      <c r="A16" s="2">
        <v>12</v>
      </c>
      <c r="B16" s="71" t="s">
        <v>47</v>
      </c>
      <c r="C16" s="33">
        <f>SUM('SCRB-Stat-V-A'!AI237:AI257)</f>
        <v>0</v>
      </c>
      <c r="D16" s="33">
        <f>SUM('SCRB-Stat-V-B'!AI237:AI257)</f>
        <v>0</v>
      </c>
      <c r="E16" s="33">
        <f>SUM('SCRB-Stat-V-A'!AJ237:AJ257)</f>
        <v>0</v>
      </c>
      <c r="F16" s="33">
        <f>SUM('SCRB-Stat-V-B'!AJ237:AJ257)</f>
        <v>0</v>
      </c>
      <c r="G16" s="33">
        <f>SUM('SCRB-Stat-V-A'!AK237:AK257)</f>
        <v>0</v>
      </c>
      <c r="H16" s="33">
        <f>SUM('SCRB-Stat-V-B'!AK237:AK257)</f>
        <v>0</v>
      </c>
      <c r="I16" s="33">
        <f>SUM('SCRB-Stat-V-A'!AL237:AL257)</f>
        <v>0</v>
      </c>
      <c r="J16" s="33">
        <f>SUM('SCRB-Stat-V-B'!AL237:AL257)</f>
        <v>0</v>
      </c>
      <c r="K16" s="33">
        <f>SUM('SCRB-Stat-II'!K336:K356)</f>
        <v>0</v>
      </c>
      <c r="L16" s="33">
        <f>SUM('SCRB-Stat-II'!M336:M356)</f>
        <v>0</v>
      </c>
      <c r="M16" s="374">
        <f t="shared" si="0"/>
        <v>0</v>
      </c>
      <c r="N16" s="374">
        <f t="shared" si="1"/>
        <v>0</v>
      </c>
    </row>
    <row r="17" spans="1:14" ht="22.5" customHeight="1">
      <c r="A17" s="2">
        <v>13</v>
      </c>
      <c r="B17" s="71" t="s">
        <v>48</v>
      </c>
      <c r="C17" s="33">
        <f>SUM('SCRB-Stat-V-A'!AI258:AI278)</f>
        <v>0</v>
      </c>
      <c r="D17" s="33">
        <f>SUM('SCRB-Stat-V-B'!AI258:AI278)</f>
        <v>0</v>
      </c>
      <c r="E17" s="33">
        <f>SUM('SCRB-Stat-V-A'!AJ258:AJ278)</f>
        <v>0</v>
      </c>
      <c r="F17" s="33">
        <f>SUM('SCRB-Stat-V-B'!AJ258:AJ278)</f>
        <v>0</v>
      </c>
      <c r="G17" s="33">
        <f>SUM('SCRB-Stat-V-A'!AK258:AK278)</f>
        <v>0</v>
      </c>
      <c r="H17" s="33">
        <f>SUM('SCRB-Stat-V-B'!AK258:AK278)</f>
        <v>0</v>
      </c>
      <c r="I17" s="33">
        <f>SUM('SCRB-Stat-V-A'!AL258:AL278)</f>
        <v>0</v>
      </c>
      <c r="J17" s="33">
        <f>SUM('SCRB-Stat-V-B'!AL258:AL278)</f>
        <v>0</v>
      </c>
      <c r="K17" s="33">
        <f>SUM('SCRB-Stat-II'!K366:K386)</f>
        <v>0</v>
      </c>
      <c r="L17" s="33">
        <f>SUM('SCRB-Stat-II'!M366:M386)</f>
        <v>0</v>
      </c>
      <c r="M17" s="374">
        <f t="shared" si="0"/>
        <v>0</v>
      </c>
      <c r="N17" s="374">
        <f t="shared" si="1"/>
        <v>0</v>
      </c>
    </row>
    <row r="18" spans="1:14" ht="22.5" customHeight="1">
      <c r="A18" s="2">
        <v>14</v>
      </c>
      <c r="B18" s="71" t="s">
        <v>49</v>
      </c>
      <c r="C18" s="33">
        <f>SUM('SCRB-Stat-V-A'!AI279:AI299)</f>
        <v>0</v>
      </c>
      <c r="D18" s="33">
        <f>SUM('SCRB-Stat-V-B'!AI279:AI299)</f>
        <v>0</v>
      </c>
      <c r="E18" s="33">
        <f>SUM('SCRB-Stat-V-A'!AJ279:AJ299)</f>
        <v>0</v>
      </c>
      <c r="F18" s="33">
        <f>SUM('SCRB-Stat-V-B'!AJ279:AJ299)</f>
        <v>0</v>
      </c>
      <c r="G18" s="33">
        <f>SUM('SCRB-Stat-V-A'!AK279:AK299)</f>
        <v>0</v>
      </c>
      <c r="H18" s="33">
        <f>SUM('SCRB-Stat-V-B'!AK279:AK299)</f>
        <v>0</v>
      </c>
      <c r="I18" s="33">
        <f>SUM('SCRB-Stat-V-A'!AL279:AL299)</f>
        <v>0</v>
      </c>
      <c r="J18" s="33">
        <f>SUM('SCRB-Stat-V-B'!AL279:AL299)</f>
        <v>0</v>
      </c>
      <c r="K18" s="33">
        <f>SUM('SCRB-Stat-II'!K396:K416)</f>
        <v>0</v>
      </c>
      <c r="L18" s="33">
        <f>SUM('SCRB-Stat-II'!M396:M416)</f>
        <v>0</v>
      </c>
      <c r="M18" s="374">
        <f t="shared" si="0"/>
        <v>0</v>
      </c>
      <c r="N18" s="374">
        <f t="shared" si="1"/>
        <v>0</v>
      </c>
    </row>
    <row r="19" spans="1:14" ht="22.5" customHeight="1">
      <c r="A19" s="2">
        <v>15</v>
      </c>
      <c r="B19" s="71" t="s">
        <v>50</v>
      </c>
      <c r="C19" s="33">
        <f>SUM('SCRB-Stat-V-A'!AI300:AI320)</f>
        <v>0</v>
      </c>
      <c r="D19" s="33">
        <f>SUM('SCRB-Stat-V-B'!AI300:AI320)</f>
        <v>0</v>
      </c>
      <c r="E19" s="33">
        <f>SUM('SCRB-Stat-V-A'!AJ300:AJ320)</f>
        <v>0</v>
      </c>
      <c r="F19" s="33">
        <f>SUM('SCRB-Stat-V-B'!AJ300:AJ320)</f>
        <v>0</v>
      </c>
      <c r="G19" s="33">
        <f>SUM('SCRB-Stat-V-A'!AK300:AK320)</f>
        <v>0</v>
      </c>
      <c r="H19" s="33">
        <f>SUM('SCRB-Stat-V-B'!AK300:AK320)</f>
        <v>0</v>
      </c>
      <c r="I19" s="33">
        <f>SUM('SCRB-Stat-V-A'!AL300:AL320)</f>
        <v>0</v>
      </c>
      <c r="J19" s="33">
        <f>SUM('SCRB-Stat-V-B'!AL300:AL320)</f>
        <v>0</v>
      </c>
      <c r="K19" s="33">
        <f>SUM('SCRB-Stat-II'!K426:K446)</f>
        <v>0</v>
      </c>
      <c r="L19" s="33">
        <f>SUM('SCRB-Stat-II'!M426:M446)</f>
        <v>0</v>
      </c>
      <c r="M19" s="374">
        <f t="shared" si="0"/>
        <v>0</v>
      </c>
      <c r="N19" s="374">
        <f t="shared" si="1"/>
        <v>0</v>
      </c>
    </row>
    <row r="20" spans="1:14" ht="22.5" customHeight="1">
      <c r="A20" s="2">
        <v>16</v>
      </c>
      <c r="B20" s="71" t="s">
        <v>51</v>
      </c>
      <c r="C20" s="33">
        <f>SUM('SCRB-Stat-V-A'!AI321:AI341)</f>
        <v>0</v>
      </c>
      <c r="D20" s="33">
        <f>SUM('SCRB-Stat-V-B'!AI321:AI341)</f>
        <v>0</v>
      </c>
      <c r="E20" s="33">
        <f>SUM('SCRB-Stat-V-A'!AJ321:AJ341)</f>
        <v>0</v>
      </c>
      <c r="F20" s="33">
        <f>SUM('SCRB-Stat-V-B'!AJ321:AJ341)</f>
        <v>0</v>
      </c>
      <c r="G20" s="33">
        <f>SUM('SCRB-Stat-V-A'!AK321:AK341)</f>
        <v>0</v>
      </c>
      <c r="H20" s="33">
        <f>SUM('SCRB-Stat-V-B'!AK321:AK341)</f>
        <v>0</v>
      </c>
      <c r="I20" s="33">
        <f>SUM('SCRB-Stat-V-A'!AL321:AL341)</f>
        <v>0</v>
      </c>
      <c r="J20" s="33">
        <f>SUM('SCRB-Stat-V-B'!AL321:AL341)</f>
        <v>0</v>
      </c>
      <c r="K20" s="33">
        <f>SUM('SCRB-Stat-II'!K456:K476)</f>
        <v>0</v>
      </c>
      <c r="L20" s="33">
        <f>SUM('SCRB-Stat-II'!M456:M476)</f>
        <v>0</v>
      </c>
      <c r="M20" s="374">
        <f t="shared" si="0"/>
        <v>0</v>
      </c>
      <c r="N20" s="374">
        <f t="shared" si="1"/>
        <v>0</v>
      </c>
    </row>
    <row r="21" spans="1:14" ht="22.5" customHeight="1">
      <c r="A21" s="2">
        <v>17</v>
      </c>
      <c r="B21" s="71" t="s">
        <v>52</v>
      </c>
      <c r="C21" s="33">
        <f>SUM('SCRB-Stat-V-A'!AI342:AI362)</f>
        <v>0</v>
      </c>
      <c r="D21" s="33">
        <f>SUM('SCRB-Stat-V-B'!AI342:AI362)</f>
        <v>0</v>
      </c>
      <c r="E21" s="33">
        <f>SUM('SCRB-Stat-V-A'!AJ342:AJ362)</f>
        <v>0</v>
      </c>
      <c r="F21" s="33">
        <f>SUM('SCRB-Stat-V-B'!AJ342:AJ362)</f>
        <v>0</v>
      </c>
      <c r="G21" s="33">
        <f>SUM('SCRB-Stat-V-A'!AK342:AK362)</f>
        <v>0</v>
      </c>
      <c r="H21" s="33">
        <f>SUM('SCRB-Stat-V-B'!AK342:AK362)</f>
        <v>0</v>
      </c>
      <c r="I21" s="33">
        <f>SUM('SCRB-Stat-V-A'!AL342:AL362)</f>
        <v>0</v>
      </c>
      <c r="J21" s="33">
        <f>SUM('SCRB-Stat-V-B'!AL342:AL362)</f>
        <v>0</v>
      </c>
      <c r="K21" s="33">
        <f>SUM('SCRB-Stat-II'!K486:K506)</f>
        <v>0</v>
      </c>
      <c r="L21" s="33">
        <f>SUM('SCRB-Stat-II'!M486:M506)</f>
        <v>0</v>
      </c>
      <c r="M21" s="374">
        <f t="shared" si="0"/>
        <v>0</v>
      </c>
      <c r="N21" s="374">
        <f t="shared" si="1"/>
        <v>0</v>
      </c>
    </row>
    <row r="22" spans="1:14" ht="22.5" customHeight="1">
      <c r="A22" s="2">
        <v>18</v>
      </c>
      <c r="B22" s="71" t="s">
        <v>53</v>
      </c>
      <c r="C22" s="33">
        <f>SUM('SCRB-Stat-V-A'!AI363:AI383)</f>
        <v>0</v>
      </c>
      <c r="D22" s="33">
        <f>SUM('SCRB-Stat-V-B'!AI363:AI383)</f>
        <v>0</v>
      </c>
      <c r="E22" s="33">
        <f>SUM('SCRB-Stat-V-A'!AJ363:AJ383)</f>
        <v>0</v>
      </c>
      <c r="F22" s="33">
        <f>SUM('SCRB-Stat-V-B'!AJ363:AJ383)</f>
        <v>0</v>
      </c>
      <c r="G22" s="33">
        <f>SUM('SCRB-Stat-V-A'!AK363:AK383)</f>
        <v>0</v>
      </c>
      <c r="H22" s="33">
        <f>SUM('SCRB-Stat-V-B'!AK363:AK383)</f>
        <v>0</v>
      </c>
      <c r="I22" s="33">
        <f>SUM('SCRB-Stat-V-A'!AL363:AL383)</f>
        <v>0</v>
      </c>
      <c r="J22" s="33">
        <f>SUM('SCRB-Stat-V-B'!AL363:AL383)</f>
        <v>0</v>
      </c>
      <c r="K22" s="33">
        <f>SUM('SCRB-Stat-II'!K516:K536)</f>
        <v>0</v>
      </c>
      <c r="L22" s="33">
        <f>SUM('SCRB-Stat-II'!M516:M536)</f>
        <v>0</v>
      </c>
      <c r="M22" s="374">
        <f t="shared" si="0"/>
        <v>0</v>
      </c>
      <c r="N22" s="374">
        <f t="shared" si="1"/>
        <v>0</v>
      </c>
    </row>
    <row r="23" spans="1:14" ht="22.5" customHeight="1">
      <c r="A23" s="2">
        <v>19</v>
      </c>
      <c r="B23" s="71" t="s">
        <v>54</v>
      </c>
      <c r="C23" s="33">
        <f>SUM('SCRB-Stat-V-A'!AI384:AI404)</f>
        <v>0</v>
      </c>
      <c r="D23" s="33">
        <f>SUM('SCRB-Stat-V-B'!AI384:AI404)</f>
        <v>0</v>
      </c>
      <c r="E23" s="33">
        <f>SUM('SCRB-Stat-V-A'!AJ384:AJ404)</f>
        <v>0</v>
      </c>
      <c r="F23" s="33">
        <f>SUM('SCRB-Stat-V-B'!AJ384:AJ404)</f>
        <v>0</v>
      </c>
      <c r="G23" s="33">
        <f>SUM('SCRB-Stat-V-A'!AK384:AK404)</f>
        <v>0</v>
      </c>
      <c r="H23" s="33">
        <f>SUM('SCRB-Stat-V-B'!AK384:AK404)</f>
        <v>0</v>
      </c>
      <c r="I23" s="33">
        <f>SUM('SCRB-Stat-V-A'!AL384:AL404)</f>
        <v>0</v>
      </c>
      <c r="J23" s="33">
        <f>SUM('SCRB-Stat-V-B'!AL384:AL404)</f>
        <v>0</v>
      </c>
      <c r="K23" s="33">
        <f>SUM('SCRB-Stat-II'!K546:K566)</f>
        <v>0</v>
      </c>
      <c r="L23" s="33">
        <f>SUM('SCRB-Stat-II'!M546:M566)</f>
        <v>0</v>
      </c>
      <c r="M23" s="374">
        <f t="shared" si="0"/>
        <v>0</v>
      </c>
      <c r="N23" s="374">
        <f t="shared" si="1"/>
        <v>0</v>
      </c>
    </row>
    <row r="24" spans="1:14" ht="22.5" customHeight="1">
      <c r="A24" s="2">
        <v>20</v>
      </c>
      <c r="B24" s="71" t="s">
        <v>55</v>
      </c>
      <c r="C24" s="33">
        <f>SUM('SCRB-Stat-V-A'!AI405:AI425)</f>
        <v>0</v>
      </c>
      <c r="D24" s="33">
        <f>SUM('SCRB-Stat-V-B'!AI405:AI425)</f>
        <v>0</v>
      </c>
      <c r="E24" s="33">
        <f>SUM('SCRB-Stat-V-A'!AJ405:AJ425)</f>
        <v>0</v>
      </c>
      <c r="F24" s="33">
        <f>SUM('SCRB-Stat-V-B'!AJ405:AJ425)</f>
        <v>0</v>
      </c>
      <c r="G24" s="33">
        <f>SUM('SCRB-Stat-V-A'!AK405:AK425)</f>
        <v>0</v>
      </c>
      <c r="H24" s="33">
        <f>SUM('SCRB-Stat-V-B'!AK405:AK425)</f>
        <v>0</v>
      </c>
      <c r="I24" s="33">
        <f>SUM('SCRB-Stat-V-A'!AL405:AL425)</f>
        <v>0</v>
      </c>
      <c r="J24" s="33">
        <f>SUM('SCRB-Stat-V-B'!AL405:AL425)</f>
        <v>0</v>
      </c>
      <c r="K24" s="33">
        <f>SUM('SCRB-Stat-II'!K576:K596)</f>
        <v>0</v>
      </c>
      <c r="L24" s="33">
        <f>SUM('SCRB-Stat-II'!M576:M596)</f>
        <v>0</v>
      </c>
      <c r="M24" s="374">
        <f t="shared" si="0"/>
        <v>0</v>
      </c>
      <c r="N24" s="374">
        <f t="shared" si="1"/>
        <v>0</v>
      </c>
    </row>
    <row r="25" spans="1:14" ht="22.5" customHeight="1">
      <c r="A25" s="589" t="s">
        <v>10</v>
      </c>
      <c r="B25" s="589"/>
      <c r="C25" s="374">
        <f t="shared" ref="C25:N25" si="2">SUM(C5:C24)</f>
        <v>0</v>
      </c>
      <c r="D25" s="374">
        <f t="shared" si="2"/>
        <v>0</v>
      </c>
      <c r="E25" s="374">
        <f t="shared" si="2"/>
        <v>0</v>
      </c>
      <c r="F25" s="374">
        <f t="shared" si="2"/>
        <v>0</v>
      </c>
      <c r="G25" s="374">
        <f t="shared" si="2"/>
        <v>0</v>
      </c>
      <c r="H25" s="374">
        <f t="shared" si="2"/>
        <v>0</v>
      </c>
      <c r="I25" s="374">
        <f t="shared" si="2"/>
        <v>0</v>
      </c>
      <c r="J25" s="374">
        <f t="shared" si="2"/>
        <v>0</v>
      </c>
      <c r="K25" s="374">
        <f t="shared" si="2"/>
        <v>0</v>
      </c>
      <c r="L25" s="374">
        <f t="shared" si="2"/>
        <v>0</v>
      </c>
      <c r="M25" s="374">
        <f t="shared" si="2"/>
        <v>0</v>
      </c>
      <c r="N25" s="374">
        <f t="shared" si="2"/>
        <v>0</v>
      </c>
    </row>
  </sheetData>
  <mergeCells count="12">
    <mergeCell ref="K3:L3"/>
    <mergeCell ref="M3:N3"/>
    <mergeCell ref="A25:B25"/>
    <mergeCell ref="A1:L1"/>
    <mergeCell ref="M1:N1"/>
    <mergeCell ref="A2:N2"/>
    <mergeCell ref="A3:A4"/>
    <mergeCell ref="B3:B4"/>
    <mergeCell ref="C3:D3"/>
    <mergeCell ref="E3:F3"/>
    <mergeCell ref="G3:H3"/>
    <mergeCell ref="I3:J3"/>
  </mergeCells>
  <pageMargins left="1.44027777777778" right="0.45" top="0.52986111111111101" bottom="0.50972222222222197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>
    <tabColor rgb="FF09FF78"/>
    <pageSetUpPr fitToPage="1"/>
  </sheetPr>
  <dimension ref="A1:H24"/>
  <sheetViews>
    <sheetView showGridLines="0" workbookViewId="0">
      <selection activeCell="B3" sqref="B3"/>
    </sheetView>
  </sheetViews>
  <sheetFormatPr baseColWidth="10" defaultColWidth="8.83203125" defaultRowHeight="14" x14ac:dyDescent="0"/>
  <cols>
    <col min="1" max="1" width="8.83203125" style="1"/>
    <col min="2" max="2" width="19.1640625" style="1" customWidth="1"/>
    <col min="3" max="7" width="8.83203125" style="1"/>
    <col min="8" max="8" width="12.83203125" style="1" customWidth="1"/>
  </cols>
  <sheetData>
    <row r="1" spans="1:8" ht="15">
      <c r="A1" s="651" t="s">
        <v>145</v>
      </c>
      <c r="B1" s="651"/>
      <c r="C1" s="651"/>
      <c r="D1" s="651"/>
      <c r="E1" s="651"/>
      <c r="F1" s="651"/>
      <c r="G1" s="651"/>
      <c r="H1" s="138" t="s">
        <v>146</v>
      </c>
    </row>
    <row r="2" spans="1:8" ht="19.5" customHeight="1">
      <c r="A2" s="652" t="str">
        <f>"PERCENTAGE OF DETECTION UPTO "&amp;I!C3&amp;"-"&amp;I!C4</f>
        <v>PERCENTAGE OF DETECTION UPTO -</v>
      </c>
      <c r="B2" s="652"/>
      <c r="C2" s="652"/>
      <c r="D2" s="652"/>
      <c r="E2" s="652"/>
      <c r="F2" s="652"/>
      <c r="G2" s="652"/>
      <c r="H2" s="652"/>
    </row>
    <row r="3" spans="1:8" s="5" customFormat="1" ht="56">
      <c r="A3" s="144" t="s">
        <v>547</v>
      </c>
      <c r="B3" s="144" t="s">
        <v>134</v>
      </c>
      <c r="C3" s="25" t="s">
        <v>147</v>
      </c>
      <c r="D3" s="25" t="s">
        <v>148</v>
      </c>
      <c r="E3" s="25" t="s">
        <v>149</v>
      </c>
      <c r="F3" s="25" t="s">
        <v>150</v>
      </c>
      <c r="G3" s="145" t="s">
        <v>151</v>
      </c>
      <c r="H3" s="25" t="s">
        <v>152</v>
      </c>
    </row>
    <row r="4" spans="1:8" s="121" customFormat="1" ht="22.5" customHeight="1">
      <c r="A4" s="2">
        <v>1</v>
      </c>
      <c r="B4" s="71" t="s">
        <v>36</v>
      </c>
      <c r="C4" s="146">
        <f>IF((SUM('SCRB-Stat-II'!H7:J8)+SUM('SCRB-Stat-II'!L7:L8))=0,0%,((SUM('SCRB-Stat-II'!H7:H8))/((SUM('SCRB-Stat-II'!H7:J8)+SUM('SCRB-Stat-II'!L7:L8)))))</f>
        <v>0</v>
      </c>
      <c r="D4" s="146">
        <f>IF((SUM('SCRB-Stat-II'!H6:J11)+SUM('SCRB-Stat-II'!L6:L11))=0,0%,((SUM('SCRB-Stat-II'!H6:H11))/((SUM('SCRB-Stat-II'!H6:J11)+SUM('SCRB-Stat-II'!L6:L11)))))</f>
        <v>0</v>
      </c>
      <c r="E4" s="146">
        <f>IF((SUM('SCRB-Stat-II'!H12:J18)+SUM('SCRB-Stat-II'!L12:L18))=0,0%,((SUM('SCRB-Stat-II'!H12:H18))/((SUM('SCRB-Stat-II'!H12:J18)+SUM('SCRB-Stat-II'!L12:L18)))))</f>
        <v>0</v>
      </c>
      <c r="F4" s="146">
        <f>IF((SUM('SCRB-Stat-II'!H19:J22)+SUM('SCRB-Stat-II'!L19:L22))=0,0%,((SUM('SCRB-Stat-II'!H19:H22))/((SUM('SCRB-Stat-II'!H19:J22)+SUM('SCRB-Stat-II'!L19:L22)))))</f>
        <v>0</v>
      </c>
      <c r="G4" s="146">
        <f>IF((SUM('SCRB-Stat-II'!H23:J26)+SUM('SCRB-Stat-II'!L23:L26))=0,0%,((SUM('SCRB-Stat-II'!H23:H26))/((SUM('SCRB-Stat-II'!H23:J26)+SUM('SCRB-Stat-II'!L23:L26)))))</f>
        <v>0</v>
      </c>
      <c r="H4" s="146">
        <f>IF((SUM('SCRB-Stat-II'!H6:J26)+SUM('SCRB-Stat-II'!L6:L26))=0,0%,((SUM('SCRB-Stat-II'!H6:H26))/((SUM('SCRB-Stat-II'!H6:J26)+SUM('SCRB-Stat-II'!L6:L26)))))</f>
        <v>0</v>
      </c>
    </row>
    <row r="5" spans="1:8" s="121" customFormat="1" ht="22.5" customHeight="1">
      <c r="A5" s="2">
        <v>2</v>
      </c>
      <c r="B5" s="71" t="s">
        <v>37</v>
      </c>
      <c r="C5" s="146">
        <f>IF((SUM('SCRB-Stat-II'!H37:J38)+SUM('SCRB-Stat-II'!L37:L38))=0,0%,((SUM('SCRB-Stat-II'!H37:H38))/((SUM('SCRB-Stat-II'!H37:J38)+SUM('SCRB-Stat-II'!L37:L38)))))</f>
        <v>0</v>
      </c>
      <c r="D5" s="146">
        <f>IF((SUM('SCRB-Stat-II'!H36:J41)+SUM('SCRB-Stat-II'!L36:L41))=0,0%,((SUM('SCRB-Stat-II'!H36:H41))/((SUM('SCRB-Stat-II'!H36:J41)+SUM('SCRB-Stat-II'!L36:L41)))))</f>
        <v>0</v>
      </c>
      <c r="E5" s="146">
        <f>IF((SUM('SCRB-Stat-II'!H42:J48)+SUM('SCRB-Stat-II'!L42:L48))=0,0%,((SUM('SCRB-Stat-II'!H42:H48))/((SUM('SCRB-Stat-II'!H42:J48)+SUM('SCRB-Stat-II'!L42:L48)))))</f>
        <v>0</v>
      </c>
      <c r="F5" s="146">
        <f>IF((SUM('SCRB-Stat-II'!H49:J52)+SUM('SCRB-Stat-II'!L49:L52))=0,0%,((SUM('SCRB-Stat-II'!H49:H52))/((SUM('SCRB-Stat-II'!H49:J52)+SUM('SCRB-Stat-II'!L49:L52)))))</f>
        <v>0</v>
      </c>
      <c r="G5" s="146">
        <f>IF((SUM('SCRB-Stat-II'!H53:J56)+SUM('SCRB-Stat-II'!L53:L56))=0,0%,((SUM('SCRB-Stat-II'!H53:H56))/((SUM('SCRB-Stat-II'!H53:J56)+SUM('SCRB-Stat-II'!L53:L56)))))</f>
        <v>0</v>
      </c>
      <c r="H5" s="146">
        <f>IF((SUM('SCRB-Stat-II'!H36:J56)+SUM('SCRB-Stat-II'!L36:L56))=0,0%,((SUM('SCRB-Stat-II'!H36:H56))/((SUM('SCRB-Stat-II'!H36:J56)+SUM('SCRB-Stat-II'!L36:L56)))))</f>
        <v>0</v>
      </c>
    </row>
    <row r="6" spans="1:8" s="121" customFormat="1" ht="22.5" customHeight="1">
      <c r="A6" s="2">
        <v>3</v>
      </c>
      <c r="B6" s="71" t="s">
        <v>38</v>
      </c>
      <c r="C6" s="146">
        <f>IF((SUM('SCRB-Stat-II'!H67:J68)+SUM('SCRB-Stat-II'!L67:L68))=0,0%,((SUM('SCRB-Stat-II'!H67:H68))/((SUM('SCRB-Stat-II'!H67:J68)+SUM('SCRB-Stat-II'!L67:L68)))))</f>
        <v>0</v>
      </c>
      <c r="D6" s="146">
        <f>IF((SUM('SCRB-Stat-II'!H66:J71)+SUM('SCRB-Stat-II'!L66:L71))=0,0%,((SUM('SCRB-Stat-II'!H66:H71))/((SUM('SCRB-Stat-II'!H66:J71)+SUM('SCRB-Stat-II'!L66:L71)))))</f>
        <v>0</v>
      </c>
      <c r="E6" s="146">
        <f>IF((SUM('SCRB-Stat-II'!H72:J78)+SUM('SCRB-Stat-II'!L72:L78))=0,0%,((SUM('SCRB-Stat-II'!H72:H78))/((SUM('SCRB-Stat-II'!H72:J78)+SUM('SCRB-Stat-II'!L72:L78)))))</f>
        <v>0</v>
      </c>
      <c r="F6" s="146">
        <f>IF((SUM('SCRB-Stat-II'!H79:J82)+SUM('SCRB-Stat-II'!L79:L82))=0,0%,((SUM('SCRB-Stat-II'!H79:H82))/((SUM('SCRB-Stat-II'!H79:J82)+SUM('SCRB-Stat-II'!L79:L82)))))</f>
        <v>0</v>
      </c>
      <c r="G6" s="146">
        <f>IF((SUM('SCRB-Stat-II'!H83:J86)+SUM('SCRB-Stat-II'!L83:L86))=0,0%,((SUM('SCRB-Stat-II'!H83:H86))/((SUM('SCRB-Stat-II'!H83:J86)+SUM('SCRB-Stat-II'!L83:L86)))))</f>
        <v>0</v>
      </c>
      <c r="H6" s="146">
        <f>IF((SUM('SCRB-Stat-II'!H66:J86)+SUM('SCRB-Stat-II'!L66:L86))=0,0%,((SUM('SCRB-Stat-II'!H66:H86))/((SUM('SCRB-Stat-II'!H66:J86)+SUM('SCRB-Stat-II'!L66:L86)))))</f>
        <v>0</v>
      </c>
    </row>
    <row r="7" spans="1:8" ht="22.5" customHeight="1">
      <c r="A7" s="2">
        <v>4</v>
      </c>
      <c r="B7" s="71" t="s">
        <v>39</v>
      </c>
      <c r="C7" s="146">
        <f>IF((SUM('SCRB-Stat-II'!H97:J98)+SUM('SCRB-Stat-II'!L97:L98))=0,0%,((SUM('SCRB-Stat-II'!H97:H98))/((SUM('SCRB-Stat-II'!H97:J98)+SUM('SCRB-Stat-II'!L97:L98)))))</f>
        <v>0</v>
      </c>
      <c r="D7" s="146">
        <f>IF((SUM('SCRB-Stat-II'!H96:J101)+SUM('SCRB-Stat-II'!L96:L101))=0,0%,((SUM('SCRB-Stat-II'!H96:H101))/((SUM('SCRB-Stat-II'!H96:J101)+SUM('SCRB-Stat-II'!L96:L101)))))</f>
        <v>0</v>
      </c>
      <c r="E7" s="146">
        <f>IF((SUM('SCRB-Stat-II'!H102:J108)+SUM('SCRB-Stat-II'!L102:L108))=0,0%,((SUM('SCRB-Stat-II'!H102:H108))/((SUM('SCRB-Stat-II'!H102:J108)+SUM('SCRB-Stat-II'!L102:L108)))))</f>
        <v>0</v>
      </c>
      <c r="F7" s="146">
        <f>IF((SUM('SCRB-Stat-II'!H109:J112)+SUM('SCRB-Stat-II'!L109:L112))=0,0%,((SUM('SCRB-Stat-II'!H109:H112))/((SUM('SCRB-Stat-II'!H109:J112)+SUM('SCRB-Stat-II'!L109:L112)))))</f>
        <v>0</v>
      </c>
      <c r="G7" s="146">
        <f>IF((SUM('SCRB-Stat-II'!H113:J116)+SUM('SCRB-Stat-II'!L113:L116))=0,0%,((SUM('SCRB-Stat-II'!H113:H116))/((SUM('SCRB-Stat-II'!H113:J116)+SUM('SCRB-Stat-II'!L113:L116)))))</f>
        <v>0</v>
      </c>
      <c r="H7" s="146">
        <f>IF((SUM('SCRB-Stat-II'!H96:J116)+SUM('SCRB-Stat-II'!L96:L116))=0,0%,((SUM('SCRB-Stat-II'!H96:H116))/((SUM('SCRB-Stat-II'!H96:J116)+SUM('SCRB-Stat-II'!L96:L116)))))</f>
        <v>0</v>
      </c>
    </row>
    <row r="8" spans="1:8" ht="22.5" customHeight="1">
      <c r="A8" s="2">
        <v>5</v>
      </c>
      <c r="B8" s="71" t="s">
        <v>40</v>
      </c>
      <c r="C8" s="146">
        <f>IF((SUM('SCRB-Stat-II'!H127:J128)+SUM('SCRB-Stat-II'!L127:L128))=0,0%,((SUM('SCRB-Stat-II'!H127:H128))/((SUM('SCRB-Stat-II'!H127:J128)+SUM('SCRB-Stat-II'!L127:L128)))))</f>
        <v>0</v>
      </c>
      <c r="D8" s="146">
        <f>IF((SUM('SCRB-Stat-II'!H126:J131)+SUM('SCRB-Stat-II'!L126:L131))=0,0%,((SUM('SCRB-Stat-II'!H126:H131))/((SUM('SCRB-Stat-II'!H126:J131)+SUM('SCRB-Stat-II'!L126:L131)))))</f>
        <v>0</v>
      </c>
      <c r="E8" s="146">
        <f>IF((SUM('SCRB-Stat-II'!H132:J138)+SUM('SCRB-Stat-II'!L132:L138))=0,0%,((SUM('SCRB-Stat-II'!H132:H138))/((SUM('SCRB-Stat-II'!H132:J138)+SUM('SCRB-Stat-II'!L132:L138)))))</f>
        <v>0</v>
      </c>
      <c r="F8" s="146">
        <f>IF((SUM('SCRB-Stat-II'!H139:J142)+SUM('SCRB-Stat-II'!L139:L142))=0,0%,((SUM('SCRB-Stat-II'!H139:H142))/((SUM('SCRB-Stat-II'!H139:J142)+SUM('SCRB-Stat-II'!L139:L142)))))</f>
        <v>0</v>
      </c>
      <c r="G8" s="146">
        <f>IF((SUM('SCRB-Stat-II'!H143:J146)+SUM('SCRB-Stat-II'!L143:L146))=0,0%,((SUM('SCRB-Stat-II'!H143:H146))/((SUM('SCRB-Stat-II'!H143:J146)+SUM('SCRB-Stat-II'!L143:L146)))))</f>
        <v>0</v>
      </c>
      <c r="H8" s="146">
        <f>IF((SUM('SCRB-Stat-II'!H126:J146)+SUM('SCRB-Stat-II'!L126:L146))=0,0%,((SUM('SCRB-Stat-II'!H126:H146))/((SUM('SCRB-Stat-II'!H126:J146)+SUM('SCRB-Stat-II'!L126:L146)))))</f>
        <v>0</v>
      </c>
    </row>
    <row r="9" spans="1:8" ht="22.5" customHeight="1">
      <c r="A9" s="2">
        <v>6</v>
      </c>
      <c r="B9" s="71" t="s">
        <v>41</v>
      </c>
      <c r="C9" s="146">
        <f>IF((SUM('SCRB-Stat-II'!H157:J158)+SUM('SCRB-Stat-II'!L157:L158))=0,0%,((SUM('SCRB-Stat-II'!H157:H158))/((SUM('SCRB-Stat-II'!H157:J158)+SUM('SCRB-Stat-II'!L157:L158)))))</f>
        <v>0</v>
      </c>
      <c r="D9" s="146">
        <f>IF((SUM('SCRB-Stat-II'!H156:J161)+SUM('SCRB-Stat-II'!L156:L161))=0,0%,((SUM('SCRB-Stat-II'!H156:H161))/((SUM('SCRB-Stat-II'!H156:J161)+SUM('SCRB-Stat-II'!L156:L161)))))</f>
        <v>0</v>
      </c>
      <c r="E9" s="146">
        <f>IF((SUM('SCRB-Stat-II'!H162:J168)+SUM('SCRB-Stat-II'!L162:L168))=0,0%,((SUM('SCRB-Stat-II'!H162:H168))/((SUM('SCRB-Stat-II'!H162:J168)+SUM('SCRB-Stat-II'!L162:L168)))))</f>
        <v>0</v>
      </c>
      <c r="F9" s="146">
        <f>IF((SUM('SCRB-Stat-II'!H169:J172)+SUM('SCRB-Stat-II'!L169:L172))=0,0%,((SUM('SCRB-Stat-II'!H169:H172))/((SUM('SCRB-Stat-II'!H169:J172)+SUM('SCRB-Stat-II'!L169:L172)))))</f>
        <v>0</v>
      </c>
      <c r="G9" s="146">
        <f>IF((SUM('SCRB-Stat-II'!H173:J176)+SUM('SCRB-Stat-II'!L173:L176))=0,0%,((SUM('SCRB-Stat-II'!H173:H176))/((SUM('SCRB-Stat-II'!H173:J176)+SUM('SCRB-Stat-II'!L173:L176)))))</f>
        <v>0</v>
      </c>
      <c r="H9" s="146">
        <f>IF((SUM('SCRB-Stat-II'!H156:J176)+SUM('SCRB-Stat-II'!L156:L176))=0,0%,((SUM('SCRB-Stat-II'!H156:H176))/((SUM('SCRB-Stat-II'!H156:J176)+SUM('SCRB-Stat-II'!L156:L176)))))</f>
        <v>0</v>
      </c>
    </row>
    <row r="10" spans="1:8" ht="22.5" customHeight="1">
      <c r="A10" s="2">
        <v>7</v>
      </c>
      <c r="B10" s="71" t="s">
        <v>42</v>
      </c>
      <c r="C10" s="146">
        <f>IF((SUM('SCRB-Stat-II'!H187:J188)+SUM('SCRB-Stat-II'!L187:L188))=0,0%,((SUM('SCRB-Stat-II'!H187:H188))/((SUM('SCRB-Stat-II'!H187:J188)+SUM('SCRB-Stat-II'!L187:L188)))))</f>
        <v>0</v>
      </c>
      <c r="D10" s="146">
        <f>IF((SUM('SCRB-Stat-II'!H186:J191)+SUM('SCRB-Stat-II'!L186:L191))=0,0%,((SUM('SCRB-Stat-II'!H186:H191))/((SUM('SCRB-Stat-II'!H186:J191)+SUM('SCRB-Stat-II'!L186:L191)))))</f>
        <v>0</v>
      </c>
      <c r="E10" s="146">
        <f>IF((SUM('SCRB-Stat-II'!H192:J198)+SUM('SCRB-Stat-II'!L192:L198))=0,0%,((SUM('SCRB-Stat-II'!H192:H198))/((SUM('SCRB-Stat-II'!H192:J198)+SUM('SCRB-Stat-II'!L192:L198)))))</f>
        <v>0</v>
      </c>
      <c r="F10" s="146">
        <f>IF((SUM('SCRB-Stat-II'!H199:J202)+SUM('SCRB-Stat-II'!L199:L202))=0,0%,((SUM('SCRB-Stat-II'!H199:H202))/((SUM('SCRB-Stat-II'!H199:J202)+SUM('SCRB-Stat-II'!L199:L202)))))</f>
        <v>0</v>
      </c>
      <c r="G10" s="146">
        <f>IF((SUM('SCRB-Stat-II'!H203:J206)+SUM('SCRB-Stat-II'!L203:L206))=0,0%,((SUM('SCRB-Stat-II'!H203:H206))/((SUM('SCRB-Stat-II'!H203:J206)+SUM('SCRB-Stat-II'!L203:L206)))))</f>
        <v>0</v>
      </c>
      <c r="H10" s="146">
        <f>IF((SUM('SCRB-Stat-II'!H186:J206)+SUM('SCRB-Stat-II'!L186:L206))=0,0%,((SUM('SCRB-Stat-II'!H186:H206))/((SUM('SCRB-Stat-II'!H186:J206)+SUM('SCRB-Stat-II'!L186:L206)))))</f>
        <v>0</v>
      </c>
    </row>
    <row r="11" spans="1:8" ht="22.5" customHeight="1">
      <c r="A11" s="2">
        <v>8</v>
      </c>
      <c r="B11" s="71" t="s">
        <v>43</v>
      </c>
      <c r="C11" s="146">
        <f>IF((SUM('SCRB-Stat-II'!H217:J218)+SUM('SCRB-Stat-II'!L217:L218))=0,0%,((SUM('SCRB-Stat-II'!H217:H218))/((SUM('SCRB-Stat-II'!H217:J218)+SUM('SCRB-Stat-II'!L217:L218)))))</f>
        <v>0</v>
      </c>
      <c r="D11" s="146">
        <f>IF((SUM('SCRB-Stat-II'!H216:J221)+SUM('SCRB-Stat-II'!L216:L221))=0,0%,((SUM('SCRB-Stat-II'!H216:H221))/((SUM('SCRB-Stat-II'!H216:J221)+SUM('SCRB-Stat-II'!L216:L221)))))</f>
        <v>0</v>
      </c>
      <c r="E11" s="146">
        <f>IF((SUM('SCRB-Stat-II'!H222:J228)+SUM('SCRB-Stat-II'!L222:L228))=0,0%,((SUM('SCRB-Stat-II'!H222:H228))/((SUM('SCRB-Stat-II'!H222:J228)+SUM('SCRB-Stat-II'!L222:L228)))))</f>
        <v>0</v>
      </c>
      <c r="F11" s="146">
        <f>IF((SUM('SCRB-Stat-II'!H229:J232)+SUM('SCRB-Stat-II'!L229:L232))=0,0%,((SUM('SCRB-Stat-II'!H229:H232))/((SUM('SCRB-Stat-II'!H229:J232)+SUM('SCRB-Stat-II'!L229:L232)))))</f>
        <v>0</v>
      </c>
      <c r="G11" s="146">
        <f>IF((SUM('SCRB-Stat-II'!H233:J236)+SUM('SCRB-Stat-II'!L233:L236))=0,0%,((SUM('SCRB-Stat-II'!H233:H236))/((SUM('SCRB-Stat-II'!H233:J236)+SUM('SCRB-Stat-II'!L233:L236)))))</f>
        <v>0</v>
      </c>
      <c r="H11" s="146">
        <f>IF((SUM('SCRB-Stat-II'!H216:J236)+SUM('SCRB-Stat-II'!L216:L236))=0,0%,((SUM('SCRB-Stat-II'!H216:H236))/((SUM('SCRB-Stat-II'!H216:J236)+SUM('SCRB-Stat-II'!L216:L236)))))</f>
        <v>0</v>
      </c>
    </row>
    <row r="12" spans="1:8" ht="22.5" customHeight="1">
      <c r="A12" s="2">
        <v>9</v>
      </c>
      <c r="B12" s="71" t="s">
        <v>44</v>
      </c>
      <c r="C12" s="146">
        <f>IF((SUM('SCRB-Stat-II'!H247:J248)+SUM('SCRB-Stat-II'!L247:L248))=0,0%,((SUM('SCRB-Stat-II'!H247:H248))/((SUM('SCRB-Stat-II'!H247:J248)+SUM('SCRB-Stat-II'!L247:L248)))))</f>
        <v>0</v>
      </c>
      <c r="D12" s="146">
        <f>IF((SUM('SCRB-Stat-II'!H246:J251)+SUM('SCRB-Stat-II'!L246:L251))=0,0%,((SUM('SCRB-Stat-II'!H246:H251))/((SUM('SCRB-Stat-II'!H246:J251)+SUM('SCRB-Stat-II'!L246:L251)))))</f>
        <v>0</v>
      </c>
      <c r="E12" s="146">
        <f>IF((SUM('SCRB-Stat-II'!H252:J258)+SUM('SCRB-Stat-II'!L252:L258))=0,0%,((SUM('SCRB-Stat-II'!H252:H258))/((SUM('SCRB-Stat-II'!H252:J258)+SUM('SCRB-Stat-II'!L252:L258)))))</f>
        <v>0</v>
      </c>
      <c r="F12" s="146">
        <f>IF((SUM('SCRB-Stat-II'!H259:J262)+SUM('SCRB-Stat-II'!L259:L262))=0,0%,((SUM('SCRB-Stat-II'!H259:H262))/((SUM('SCRB-Stat-II'!H259:J262)+SUM('SCRB-Stat-II'!L259:L262)))))</f>
        <v>0</v>
      </c>
      <c r="G12" s="146">
        <f>IF((SUM('SCRB-Stat-II'!H263:J266)+SUM('SCRB-Stat-II'!L263:L266))=0,0%,((SUM('SCRB-Stat-II'!H263:H266))/((SUM('SCRB-Stat-II'!H263:J266)+SUM('SCRB-Stat-II'!L263:L266)))))</f>
        <v>0</v>
      </c>
      <c r="H12" s="146">
        <f>IF((SUM('SCRB-Stat-II'!H246:J266)+SUM('SCRB-Stat-II'!L246:L266))=0,0%,((SUM('SCRB-Stat-II'!H246:H266))/((SUM('SCRB-Stat-II'!H246:J266)+SUM('SCRB-Stat-II'!L246:L266)))))</f>
        <v>0</v>
      </c>
    </row>
    <row r="13" spans="1:8" ht="22.5" customHeight="1">
      <c r="A13" s="2">
        <v>10</v>
      </c>
      <c r="B13" s="71" t="s">
        <v>45</v>
      </c>
      <c r="C13" s="146">
        <f>IF((SUM('SCRB-Stat-II'!H277:J278)+SUM('SCRB-Stat-II'!L277:L278))=0,0%,((SUM('SCRB-Stat-II'!H277:H278))/((SUM('SCRB-Stat-II'!H277:J278)+SUM('SCRB-Stat-II'!L277:L278)))))</f>
        <v>0</v>
      </c>
      <c r="D13" s="146">
        <f>IF((SUM('SCRB-Stat-II'!H276:J281)+SUM('SCRB-Stat-II'!L276:L281))=0,0%,((SUM('SCRB-Stat-II'!H276:H281))/((SUM('SCRB-Stat-II'!H276:J281)+SUM('SCRB-Stat-II'!L276:L281)))))</f>
        <v>0</v>
      </c>
      <c r="E13" s="146">
        <f>IF((SUM('SCRB-Stat-II'!H282:J288)+SUM('SCRB-Stat-II'!L282:L288))=0,0%,((SUM('SCRB-Stat-II'!H282:H288))/((SUM('SCRB-Stat-II'!H282:J288)+SUM('SCRB-Stat-II'!L282:L288)))))</f>
        <v>0</v>
      </c>
      <c r="F13" s="146">
        <f>IF((SUM('SCRB-Stat-II'!H289:J292)+SUM('SCRB-Stat-II'!L289:L292))=0,0%,((SUM('SCRB-Stat-II'!H289:H292))/((SUM('SCRB-Stat-II'!H289:J292)+SUM('SCRB-Stat-II'!L289:L292)))))</f>
        <v>0</v>
      </c>
      <c r="G13" s="146">
        <f>IF((SUM('SCRB-Stat-II'!H293:J296)+SUM('SCRB-Stat-II'!L293:L296))=0,0%,((SUM('SCRB-Stat-II'!H293:H296))/((SUM('SCRB-Stat-II'!H293:J296)+SUM('SCRB-Stat-II'!L293:L296)))))</f>
        <v>0</v>
      </c>
      <c r="H13" s="146">
        <f>IF((SUM('SCRB-Stat-II'!H276:J296)+SUM('SCRB-Stat-II'!L276:L296))=0,0%,((SUM('SCRB-Stat-II'!H276:H296))/((SUM('SCRB-Stat-II'!H276:J296)+SUM('SCRB-Stat-II'!L276:L296)))))</f>
        <v>0</v>
      </c>
    </row>
    <row r="14" spans="1:8" ht="22.5" customHeight="1">
      <c r="A14" s="2">
        <v>11</v>
      </c>
      <c r="B14" s="71" t="s">
        <v>46</v>
      </c>
      <c r="C14" s="146">
        <f>IF((SUM('SCRB-Stat-II'!H307:J308)+SUM('SCRB-Stat-II'!L307:L308))=0,0%,((SUM('SCRB-Stat-II'!H307:H308))/((SUM('SCRB-Stat-II'!H307:J308)+SUM('SCRB-Stat-II'!L307:L308)))))</f>
        <v>0</v>
      </c>
      <c r="D14" s="146">
        <f>IF((SUM('SCRB-Stat-II'!H306:J311)+SUM('SCRB-Stat-II'!L306:L311))=0,0%,((SUM('SCRB-Stat-II'!H306:H311))/((SUM('SCRB-Stat-II'!H306:J311)+SUM('SCRB-Stat-II'!L306:L311)))))</f>
        <v>0</v>
      </c>
      <c r="E14" s="146">
        <f>IF((SUM('SCRB-Stat-II'!H312:J318)+SUM('SCRB-Stat-II'!L312:L318))=0,0%,((SUM('SCRB-Stat-II'!H312:H318))/((SUM('SCRB-Stat-II'!H312:J318)+SUM('SCRB-Stat-II'!L312:L318)))))</f>
        <v>0</v>
      </c>
      <c r="F14" s="146">
        <f>IF((SUM('SCRB-Stat-II'!H319:J322)+SUM('SCRB-Stat-II'!L319:L322))=0,0%,((SUM('SCRB-Stat-II'!H319:H322))/((SUM('SCRB-Stat-II'!H319:J322)+SUM('SCRB-Stat-II'!L319:L322)))))</f>
        <v>0</v>
      </c>
      <c r="G14" s="146">
        <f>IF((SUM('SCRB-Stat-II'!H323:J326)+SUM('SCRB-Stat-II'!L323:L326))=0,0%,((SUM('SCRB-Stat-II'!H323:H326))/((SUM('SCRB-Stat-II'!H323:J326)+SUM('SCRB-Stat-II'!L323:L326)))))</f>
        <v>0</v>
      </c>
      <c r="H14" s="146">
        <f>IF((SUM('SCRB-Stat-II'!H306:J326)+SUM('SCRB-Stat-II'!L306:L326))=0,0%,((SUM('SCRB-Stat-II'!H306:H326))/((SUM('SCRB-Stat-II'!H306:J326)+SUM('SCRB-Stat-II'!L306:L326)))))</f>
        <v>0</v>
      </c>
    </row>
    <row r="15" spans="1:8" ht="22.5" customHeight="1">
      <c r="A15" s="2">
        <v>12</v>
      </c>
      <c r="B15" s="71" t="s">
        <v>47</v>
      </c>
      <c r="C15" s="146">
        <f>IF((SUM('SCRB-Stat-II'!H337:J338)+SUM('SCRB-Stat-II'!L337:L338))=0,0%,((SUM('SCRB-Stat-II'!H337:H338))/((SUM('SCRB-Stat-II'!H337:J338)+SUM('SCRB-Stat-II'!L337:L338)))))</f>
        <v>0</v>
      </c>
      <c r="D15" s="146">
        <f>IF((SUM('SCRB-Stat-II'!H336:J341)+SUM('SCRB-Stat-II'!L336:L341))=0,0%,((SUM('SCRB-Stat-II'!H336:H341))/((SUM('SCRB-Stat-II'!H336:J341)+SUM('SCRB-Stat-II'!L336:L341)))))</f>
        <v>0</v>
      </c>
      <c r="E15" s="146">
        <f>IF((SUM('SCRB-Stat-II'!H342:J348)+SUM('SCRB-Stat-II'!L342:L348))=0,0%,((SUM('SCRB-Stat-II'!H342:H348))/((SUM('SCRB-Stat-II'!H342:J348)+SUM('SCRB-Stat-II'!L342:L348)))))</f>
        <v>0</v>
      </c>
      <c r="F15" s="146">
        <f>IF((SUM('SCRB-Stat-II'!H349:J352)+SUM('SCRB-Stat-II'!L349:L352))=0,0%,((SUM('SCRB-Stat-II'!H349:H352))/((SUM('SCRB-Stat-II'!H349:J352)+SUM('SCRB-Stat-II'!L349:L352)))))</f>
        <v>0</v>
      </c>
      <c r="G15" s="146">
        <f>IF((SUM('SCRB-Stat-II'!H353:J356)+SUM('SCRB-Stat-II'!L353:L356))=0,0%,((SUM('SCRB-Stat-II'!H353:H356))/((SUM('SCRB-Stat-II'!H353:J356)+SUM('SCRB-Stat-II'!L353:L356)))))</f>
        <v>0</v>
      </c>
      <c r="H15" s="146">
        <f>IF((SUM('SCRB-Stat-II'!H336:J356)+SUM('SCRB-Stat-II'!L336:L356))=0,0%,((SUM('SCRB-Stat-II'!H336:H356))/((SUM('SCRB-Stat-II'!H336:J356)+SUM('SCRB-Stat-II'!L336:L356)))))</f>
        <v>0</v>
      </c>
    </row>
    <row r="16" spans="1:8" ht="22.5" customHeight="1">
      <c r="A16" s="2">
        <v>13</v>
      </c>
      <c r="B16" s="71" t="s">
        <v>48</v>
      </c>
      <c r="C16" s="146">
        <f>IF((SUM('SCRB-Stat-II'!H367:J368)+SUM('SCRB-Stat-II'!L367:L368))=0,0%,((SUM('SCRB-Stat-II'!H367:H368))/((SUM('SCRB-Stat-II'!H367:J368)+SUM('SCRB-Stat-II'!L367:L368)))))</f>
        <v>0</v>
      </c>
      <c r="D16" s="146">
        <f>IF((SUM('SCRB-Stat-II'!H366:J371)+SUM('SCRB-Stat-II'!L366:L371))=0,0%,((SUM('SCRB-Stat-II'!H366:H371))/((SUM('SCRB-Stat-II'!H366:J371)+SUM('SCRB-Stat-II'!L366:L371)))))</f>
        <v>0</v>
      </c>
      <c r="E16" s="146">
        <f>IF((SUM('SCRB-Stat-II'!H372:J378)+SUM('SCRB-Stat-II'!L372:L378))=0,0%,((SUM('SCRB-Stat-II'!H372:H378))/((SUM('SCRB-Stat-II'!H372:J378)+SUM('SCRB-Stat-II'!L372:L378)))))</f>
        <v>0</v>
      </c>
      <c r="F16" s="146">
        <f>IF((SUM('SCRB-Stat-II'!H379:J382)+SUM('SCRB-Stat-II'!L379:L382))=0,0%,((SUM('SCRB-Stat-II'!H379:H382))/((SUM('SCRB-Stat-II'!H379:J382)+SUM('SCRB-Stat-II'!L379:L382)))))</f>
        <v>0</v>
      </c>
      <c r="G16" s="146">
        <f>IF((SUM('SCRB-Stat-II'!H383:J386)+SUM('SCRB-Stat-II'!L383:L386))=0,0%,((SUM('SCRB-Stat-II'!H383:H386))/((SUM('SCRB-Stat-II'!H383:J386)+SUM('SCRB-Stat-II'!L383:L386)))))</f>
        <v>0</v>
      </c>
      <c r="H16" s="146">
        <f>IF((SUM('SCRB-Stat-II'!H366:J386)+SUM('SCRB-Stat-II'!L366:L386))=0,0%,((SUM('SCRB-Stat-II'!H366:H386))/((SUM('SCRB-Stat-II'!H366:J386)+SUM('SCRB-Stat-II'!L366:L386)))))</f>
        <v>0</v>
      </c>
    </row>
    <row r="17" spans="1:8" ht="22.5" customHeight="1">
      <c r="A17" s="2">
        <v>14</v>
      </c>
      <c r="B17" s="71" t="s">
        <v>49</v>
      </c>
      <c r="C17" s="146">
        <f>IF((SUM('SCRB-Stat-II'!H397:J398)+SUM('SCRB-Stat-II'!L397:L398))=0,0%,((SUM('SCRB-Stat-II'!H397:H398))/((SUM('SCRB-Stat-II'!H397:J398)+SUM('SCRB-Stat-II'!L397:L398)))))</f>
        <v>0</v>
      </c>
      <c r="D17" s="146">
        <f>IF((SUM('SCRB-Stat-II'!H396:J401)+SUM('SCRB-Stat-II'!L396:L401))=0,0%,((SUM('SCRB-Stat-II'!H396:H401))/((SUM('SCRB-Stat-II'!H396:J401)+SUM('SCRB-Stat-II'!L396:L401)))))</f>
        <v>0</v>
      </c>
      <c r="E17" s="146">
        <f>IF((SUM('SCRB-Stat-II'!H402:J408)+SUM('SCRB-Stat-II'!L402:L408))=0,0%,((SUM('SCRB-Stat-II'!H402:H408))/((SUM('SCRB-Stat-II'!H402:J408)+SUM('SCRB-Stat-II'!L402:L408)))))</f>
        <v>0</v>
      </c>
      <c r="F17" s="146">
        <f>IF((SUM('SCRB-Stat-II'!H409:J412)+SUM('SCRB-Stat-II'!L409:L412))=0,0%,((SUM('SCRB-Stat-II'!H409:H412))/((SUM('SCRB-Stat-II'!H409:J412)+SUM('SCRB-Stat-II'!L409:L412)))))</f>
        <v>0</v>
      </c>
      <c r="G17" s="146">
        <f>IF((SUM('SCRB-Stat-II'!H413:J416)+SUM('SCRB-Stat-II'!L413:L416))=0,0%,((SUM('SCRB-Stat-II'!H413:H416))/((SUM('SCRB-Stat-II'!H413:J416)+SUM('SCRB-Stat-II'!L413:L416)))))</f>
        <v>0</v>
      </c>
      <c r="H17" s="146">
        <f>IF((SUM('SCRB-Stat-II'!H396:J416)+SUM('SCRB-Stat-II'!L396:L416))=0,0%,((SUM('SCRB-Stat-II'!H396:H416))/((SUM('SCRB-Stat-II'!H396:J416)+SUM('SCRB-Stat-II'!L396:L416)))))</f>
        <v>0</v>
      </c>
    </row>
    <row r="18" spans="1:8" ht="22.5" customHeight="1">
      <c r="A18" s="2">
        <v>15</v>
      </c>
      <c r="B18" s="71" t="s">
        <v>50</v>
      </c>
      <c r="C18" s="146">
        <f>IF((SUM('SCRB-Stat-II'!H427:J428)+SUM('SCRB-Stat-II'!L427:L428))=0,0%,((SUM('SCRB-Stat-II'!H427:H428))/((SUM('SCRB-Stat-II'!H427:J428)+SUM('SCRB-Stat-II'!L427:L428)))))</f>
        <v>0</v>
      </c>
      <c r="D18" s="146">
        <f>IF((SUM('SCRB-Stat-II'!H426:J431)+SUM('SCRB-Stat-II'!L426:L431))=0,0%,((SUM('SCRB-Stat-II'!H426:H431))/((SUM('SCRB-Stat-II'!H426:J431)+SUM('SCRB-Stat-II'!L426:L431)))))</f>
        <v>0</v>
      </c>
      <c r="E18" s="146">
        <f>IF((SUM('SCRB-Stat-II'!H432:J438)+SUM('SCRB-Stat-II'!L432:L438))=0,0%,((SUM('SCRB-Stat-II'!H432:H438))/((SUM('SCRB-Stat-II'!H432:J438)+SUM('SCRB-Stat-II'!L432:L438)))))</f>
        <v>0</v>
      </c>
      <c r="F18" s="146">
        <f>IF((SUM('SCRB-Stat-II'!H439:J442)+SUM('SCRB-Stat-II'!L439:L442))=0,0%,((SUM('SCRB-Stat-II'!H439:H442))/((SUM('SCRB-Stat-II'!H439:J442)+SUM('SCRB-Stat-II'!L439:L442)))))</f>
        <v>0</v>
      </c>
      <c r="G18" s="146">
        <f>IF((SUM('SCRB-Stat-II'!H443:J446)+SUM('SCRB-Stat-II'!L443:L446))=0,0%,((SUM('SCRB-Stat-II'!H443:H446))/((SUM('SCRB-Stat-II'!H443:J446)+SUM('SCRB-Stat-II'!L443:L446)))))</f>
        <v>0</v>
      </c>
      <c r="H18" s="146">
        <f>IF((SUM('SCRB-Stat-II'!H426:J446)+SUM('SCRB-Stat-II'!L426:L446))=0,0%,((SUM('SCRB-Stat-II'!H426:H446))/((SUM('SCRB-Stat-II'!H426:J446)+SUM('SCRB-Stat-II'!L426:L446)))))</f>
        <v>0</v>
      </c>
    </row>
    <row r="19" spans="1:8" ht="22.5" customHeight="1">
      <c r="A19" s="2">
        <v>16</v>
      </c>
      <c r="B19" s="71" t="s">
        <v>51</v>
      </c>
      <c r="C19" s="146">
        <f>IF((SUM('SCRB-Stat-II'!H457:J458)+SUM('SCRB-Stat-II'!L457:L458))=0,0%,((SUM('SCRB-Stat-II'!H457:H458))/((SUM('SCRB-Stat-II'!H457:J458)+SUM('SCRB-Stat-II'!L457:L458)))))</f>
        <v>0</v>
      </c>
      <c r="D19" s="146">
        <f>IF((SUM('SCRB-Stat-II'!H456:J461)+SUM('SCRB-Stat-II'!L456:L461))=0,0%,((SUM('SCRB-Stat-II'!H456:H461))/((SUM('SCRB-Stat-II'!H456:J461)+SUM('SCRB-Stat-II'!L456:L461)))))</f>
        <v>0</v>
      </c>
      <c r="E19" s="146">
        <f>IF((SUM('SCRB-Stat-II'!H462:J468)+SUM('SCRB-Stat-II'!L462:L468))=0,0%,((SUM('SCRB-Stat-II'!H462:H468))/((SUM('SCRB-Stat-II'!H462:J468)+SUM('SCRB-Stat-II'!L462:L468)))))</f>
        <v>0</v>
      </c>
      <c r="F19" s="146">
        <f>IF((SUM('SCRB-Stat-II'!H469:J472)+SUM('SCRB-Stat-II'!L469:L472))=0,0%,((SUM('SCRB-Stat-II'!H469:H472))/((SUM('SCRB-Stat-II'!H469:J472)+SUM('SCRB-Stat-II'!L469:L472)))))</f>
        <v>0</v>
      </c>
      <c r="G19" s="146">
        <f>IF((SUM('SCRB-Stat-II'!H473:J476)+SUM('SCRB-Stat-II'!L473:L476))=0,0%,((SUM('SCRB-Stat-II'!H473:H476))/((SUM('SCRB-Stat-II'!H473:J476)+SUM('SCRB-Stat-II'!L473:L476)))))</f>
        <v>0</v>
      </c>
      <c r="H19" s="146">
        <f>IF((SUM('SCRB-Stat-II'!H456:J476)+SUM('SCRB-Stat-II'!L456:L476))=0,0%,((SUM('SCRB-Stat-II'!H456:H476))/((SUM('SCRB-Stat-II'!H456:J476)+SUM('SCRB-Stat-II'!L456:L476)))))</f>
        <v>0</v>
      </c>
    </row>
    <row r="20" spans="1:8" ht="22.5" customHeight="1">
      <c r="A20" s="2">
        <v>17</v>
      </c>
      <c r="B20" s="71" t="s">
        <v>52</v>
      </c>
      <c r="C20" s="146">
        <f>IF((SUM('SCRB-Stat-II'!H487:J488)+SUM('SCRB-Stat-II'!L487:L488))=0,0%,((SUM('SCRB-Stat-II'!H487:H488))/((SUM('SCRB-Stat-II'!H487:J488)+SUM('SCRB-Stat-II'!L487:L488)))))</f>
        <v>0</v>
      </c>
      <c r="D20" s="146">
        <f>IF((SUM('SCRB-Stat-II'!H486:J491)+SUM('SCRB-Stat-II'!L486:L491))=0,0%,((SUM('SCRB-Stat-II'!H486:H491))/((SUM('SCRB-Stat-II'!H486:J491)+SUM('SCRB-Stat-II'!L486:L491)))))</f>
        <v>0</v>
      </c>
      <c r="E20" s="146">
        <f>IF((SUM('SCRB-Stat-II'!H492:J498)+SUM('SCRB-Stat-II'!L492:L498))=0,0%,((SUM('SCRB-Stat-II'!H492:H498))/((SUM('SCRB-Stat-II'!H492:J498)+SUM('SCRB-Stat-II'!L492:L498)))))</f>
        <v>0</v>
      </c>
      <c r="F20" s="146">
        <f>IF((SUM('SCRB-Stat-II'!H499:J502)+SUM('SCRB-Stat-II'!L499:L502))=0,0%,((SUM('SCRB-Stat-II'!H499:H502))/((SUM('SCRB-Stat-II'!H499:J502)+SUM('SCRB-Stat-II'!L499:L502)))))</f>
        <v>0</v>
      </c>
      <c r="G20" s="146">
        <f>IF((SUM('SCRB-Stat-II'!H503:J506)+SUM('SCRB-Stat-II'!L503:L506))=0,0%,((SUM('SCRB-Stat-II'!H503:H506))/((SUM('SCRB-Stat-II'!H503:J506)+SUM('SCRB-Stat-II'!L503:L506)))))</f>
        <v>0</v>
      </c>
      <c r="H20" s="146">
        <f>IF((SUM('SCRB-Stat-II'!H486:J506)+SUM('SCRB-Stat-II'!L486:L506))=0,0%,((SUM('SCRB-Stat-II'!H486:H506))/((SUM('SCRB-Stat-II'!H486:J506)+SUM('SCRB-Stat-II'!L486:L506)))))</f>
        <v>0</v>
      </c>
    </row>
    <row r="21" spans="1:8" ht="22.5" customHeight="1">
      <c r="A21" s="2">
        <v>18</v>
      </c>
      <c r="B21" s="71" t="s">
        <v>53</v>
      </c>
      <c r="C21" s="146">
        <f>IF((SUM('SCRB-Stat-II'!H517:J518)+SUM('SCRB-Stat-II'!L517:L518))=0,0%,((SUM('SCRB-Stat-II'!H517:H518))/((SUM('SCRB-Stat-II'!H517:J518)+SUM('SCRB-Stat-II'!L517:L518)))))</f>
        <v>0</v>
      </c>
      <c r="D21" s="146">
        <f>IF((SUM('SCRB-Stat-II'!H516:J521)+SUM('SCRB-Stat-II'!L516:L521))=0,0%,((SUM('SCRB-Stat-II'!H516:H521))/((SUM('SCRB-Stat-II'!H516:J521)+SUM('SCRB-Stat-II'!L516:L521)))))</f>
        <v>0</v>
      </c>
      <c r="E21" s="146">
        <f>IF((SUM('SCRB-Stat-II'!H522:J528)+SUM('SCRB-Stat-II'!L522:L528))=0,0%,((SUM('SCRB-Stat-II'!H522:H528))/((SUM('SCRB-Stat-II'!H522:J528)+SUM('SCRB-Stat-II'!L522:L528)))))</f>
        <v>0</v>
      </c>
      <c r="F21" s="146">
        <f>IF((SUM('SCRB-Stat-II'!H529:J532)+SUM('SCRB-Stat-II'!L529:L532))=0,0%,((SUM('SCRB-Stat-II'!H529:H532))/((SUM('SCRB-Stat-II'!H529:J532)+SUM('SCRB-Stat-II'!L529:L532)))))</f>
        <v>0</v>
      </c>
      <c r="G21" s="146">
        <f>IF((SUM('SCRB-Stat-II'!H533:J536)+SUM('SCRB-Stat-II'!L533:L536))=0,0%,((SUM('SCRB-Stat-II'!H533:H536))/((SUM('SCRB-Stat-II'!H533:J536)+SUM('SCRB-Stat-II'!L533:L536)))))</f>
        <v>0</v>
      </c>
      <c r="H21" s="146">
        <f>IF((SUM('SCRB-Stat-II'!H516:J536)+SUM('SCRB-Stat-II'!L516:L536))=0,0%,((SUM('SCRB-Stat-II'!H516:H536))/((SUM('SCRB-Stat-II'!H516:J536)+SUM('SCRB-Stat-II'!L516:L536)))))</f>
        <v>0</v>
      </c>
    </row>
    <row r="22" spans="1:8" ht="22.5" customHeight="1">
      <c r="A22" s="2">
        <v>19</v>
      </c>
      <c r="B22" s="71" t="s">
        <v>54</v>
      </c>
      <c r="C22" s="146">
        <f>IF((SUM('SCRB-Stat-II'!H547:J548)+SUM('SCRB-Stat-II'!L547:L548))=0,0%,((SUM('SCRB-Stat-II'!H547:H548))/((SUM('SCRB-Stat-II'!H547:J548)+SUM('SCRB-Stat-II'!L547:L548)))))</f>
        <v>0</v>
      </c>
      <c r="D22" s="146">
        <f>IF((SUM('SCRB-Stat-II'!H546:J551)+SUM('SCRB-Stat-II'!L546:L551))=0,0%,((SUM('SCRB-Stat-II'!H546:H551))/((SUM('SCRB-Stat-II'!H546:J551)+SUM('SCRB-Stat-II'!L546:L551)))))</f>
        <v>0</v>
      </c>
      <c r="E22" s="146">
        <f>IF((SUM('SCRB-Stat-II'!H552:J558)+SUM('SCRB-Stat-II'!L552:L558))=0,0%,((SUM('SCRB-Stat-II'!H552:H558))/((SUM('SCRB-Stat-II'!H552:J558)+SUM('SCRB-Stat-II'!L552:L558)))))</f>
        <v>0</v>
      </c>
      <c r="F22" s="146">
        <f>IF((SUM('SCRB-Stat-II'!H559:J562)+SUM('SCRB-Stat-II'!L559:L562))=0,0%,((SUM('SCRB-Stat-II'!H559:H562))/((SUM('SCRB-Stat-II'!H559:J562)+SUM('SCRB-Stat-II'!L559:L562)))))</f>
        <v>0</v>
      </c>
      <c r="G22" s="146">
        <f>IF((SUM('SCRB-Stat-II'!H563:J566)+SUM('SCRB-Stat-II'!L563:L566))=0,0%,((SUM('SCRB-Stat-II'!H563:H566))/((SUM('SCRB-Stat-II'!H563:J566)+SUM('SCRB-Stat-II'!L563:L566)))))</f>
        <v>0</v>
      </c>
      <c r="H22" s="146">
        <f>IF((SUM('SCRB-Stat-II'!H546:J566)+SUM('SCRB-Stat-II'!L546:L566))=0,0%,((SUM('SCRB-Stat-II'!H546:H566))/((SUM('SCRB-Stat-II'!H546:J566)+SUM('SCRB-Stat-II'!L546:L566)))))</f>
        <v>0</v>
      </c>
    </row>
    <row r="23" spans="1:8" ht="22.5" customHeight="1">
      <c r="A23" s="2">
        <v>20</v>
      </c>
      <c r="B23" s="71" t="s">
        <v>55</v>
      </c>
      <c r="C23" s="146">
        <f>IF((SUM('SCRB-Stat-II'!H577:J578)+SUM('SCRB-Stat-II'!L577:L578))=0,0%,((SUM('SCRB-Stat-II'!H577:H578))/((SUM('SCRB-Stat-II'!H577:J578)+SUM('SCRB-Stat-II'!L577:L578)))))</f>
        <v>0</v>
      </c>
      <c r="D23" s="146">
        <f>IF((SUM('SCRB-Stat-II'!H576:J581)+SUM('SCRB-Stat-II'!L576:L581))=0,0%,((SUM('SCRB-Stat-II'!H576:H581))/((SUM('SCRB-Stat-II'!H576:J581)+SUM('SCRB-Stat-II'!L576:L581)))))</f>
        <v>0</v>
      </c>
      <c r="E23" s="146">
        <f>IF((SUM('SCRB-Stat-II'!H582:J588)+SUM('SCRB-Stat-II'!L582:L588))=0,0%,((SUM('SCRB-Stat-II'!H582:H588))/((SUM('SCRB-Stat-II'!H582:J588)+SUM('SCRB-Stat-II'!L582:L588)))))</f>
        <v>0</v>
      </c>
      <c r="F23" s="146">
        <f>IF((SUM('SCRB-Stat-II'!H589:J592)+SUM('SCRB-Stat-II'!L589:L592))=0,0%,((SUM('SCRB-Stat-II'!H589:H592))/((SUM('SCRB-Stat-II'!H589:J592)+SUM('SCRB-Stat-II'!L589:L592)))))</f>
        <v>0</v>
      </c>
      <c r="G23" s="146">
        <f>IF((SUM('SCRB-Stat-II'!H593:J596)+SUM('SCRB-Stat-II'!L593:L596))=0,0%,((SUM('SCRB-Stat-II'!H593:H596))/((SUM('SCRB-Stat-II'!H593:J596)+SUM('SCRB-Stat-II'!L593:L596)))))</f>
        <v>0</v>
      </c>
      <c r="H23" s="146">
        <f>IF((SUM('SCRB-Stat-II'!H576:J596)+SUM('SCRB-Stat-II'!L576:L596))=0,0%,((SUM('SCRB-Stat-II'!H576:H596))/((SUM('SCRB-Stat-II'!H576:J596)+SUM('SCRB-Stat-II'!L576:L596)))))</f>
        <v>0</v>
      </c>
    </row>
    <row r="24" spans="1:8" ht="22.5" customHeight="1">
      <c r="A24" s="589" t="s">
        <v>10</v>
      </c>
      <c r="B24" s="589"/>
      <c r="C24" s="146">
        <f>IF((SUM('SCRB-Stat-II-ROUGH'!H7:J8)+SUM('SCRB-Stat-II-ROUGH'!L7:L8))=0,0%,((SUM('SCRB-Stat-II-ROUGH'!H7:H8))/((SUM('SCRB-Stat-II-ROUGH'!H7:J8)+SUM('SCRB-Stat-II-ROUGH'!L7:L8)))))</f>
        <v>0</v>
      </c>
      <c r="D24" s="146">
        <f>IF((SUM('SCRB-Stat-II-ROUGH'!H6:J11)+SUM('SCRB-Stat-II-ROUGH'!L6:L11))=0,0%,((SUM('SCRB-Stat-II-ROUGH'!H6:H11))/((SUM('SCRB-Stat-II-ROUGH'!H6:J11)+SUM('SCRB-Stat-II-ROUGH'!L6:L11)))))</f>
        <v>0</v>
      </c>
      <c r="E24" s="146">
        <f>IF((SUM('SCRB-Stat-II-ROUGH'!H12:J18)+SUM('SCRB-Stat-II-ROUGH'!L12:L18))=0,0%,((SUM('SCRB-Stat-II-ROUGH'!H12:H18))/((SUM('SCRB-Stat-II-ROUGH'!H12:J18)+SUM('SCRB-Stat-II-ROUGH'!L12:L18)))))</f>
        <v>0</v>
      </c>
      <c r="F24" s="146">
        <f>IF((SUM('SCRB-Stat-II-ROUGH'!H19:J22)+SUM('SCRB-Stat-II-ROUGH'!L19:L22))=0,0%,((SUM('SCRB-Stat-II-ROUGH'!H19:H22))/((SUM('SCRB-Stat-II-ROUGH'!H19:J22)+SUM('SCRB-Stat-II-ROUGH'!L19:L22)))))</f>
        <v>0</v>
      </c>
      <c r="G24" s="146">
        <f>IF((SUM('SCRB-Stat-II-ROUGH'!H23:J26)+SUM('SCRB-Stat-II-ROUGH'!L23:L26))=0,0%,((SUM('SCRB-Stat-II-ROUGH'!H23:H26))/((SUM('SCRB-Stat-II-ROUGH'!H23:J26)+SUM('SCRB-Stat-II-ROUGH'!L23:L26)))))</f>
        <v>0</v>
      </c>
      <c r="H24" s="146">
        <f>IF((SUM('SCRB-Stat-II-ROUGH'!H6:J26)+SUM('SCRB-Stat-II-ROUGH'!L6:L26))=0,0%,((SUM('SCRB-Stat-II-ROUGH'!H6:H26))/((SUM('SCRB-Stat-II-ROUGH'!H6:J26)+SUM('SCRB-Stat-II-ROUGH'!L6:L26)))))</f>
        <v>0</v>
      </c>
    </row>
  </sheetData>
  <mergeCells count="3">
    <mergeCell ref="A1:G1"/>
    <mergeCell ref="A2:H2"/>
    <mergeCell ref="A24:B24"/>
  </mergeCells>
  <pageMargins left="3.6402777777777802" right="0.7" top="0.49027777777777798" bottom="0.47986111111111102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 enableFormatConditionsCalculation="0">
    <tabColor rgb="FF09FF78"/>
  </sheetPr>
  <dimension ref="A1:T27"/>
  <sheetViews>
    <sheetView showGridLines="0" workbookViewId="0">
      <selection activeCell="A3" sqref="A3:A5"/>
    </sheetView>
  </sheetViews>
  <sheetFormatPr baseColWidth="10" defaultColWidth="8.83203125" defaultRowHeight="14" x14ac:dyDescent="0"/>
  <cols>
    <col min="1" max="1" width="8.83203125" style="1"/>
    <col min="2" max="2" width="13.6640625" style="1" bestFit="1" customWidth="1"/>
    <col min="3" max="3" width="10.5" style="1" customWidth="1"/>
    <col min="4" max="4" width="10" style="1" customWidth="1"/>
    <col min="5" max="5" width="11.33203125" style="1" customWidth="1"/>
    <col min="6" max="16384" width="8.83203125" style="1"/>
  </cols>
  <sheetData>
    <row r="1" spans="1:20">
      <c r="A1" s="656" t="s">
        <v>153</v>
      </c>
      <c r="B1" s="656"/>
      <c r="C1" s="656"/>
      <c r="D1" s="656"/>
      <c r="E1" s="656"/>
      <c r="F1" s="656"/>
      <c r="G1" s="656"/>
      <c r="H1" s="656"/>
      <c r="I1" s="656"/>
      <c r="J1" s="656"/>
      <c r="K1" s="656"/>
      <c r="L1" s="656"/>
      <c r="M1" s="656"/>
      <c r="N1" s="656"/>
      <c r="O1" s="656"/>
      <c r="P1" s="656"/>
      <c r="Q1" s="656"/>
      <c r="R1" s="653" t="s">
        <v>154</v>
      </c>
      <c r="S1" s="653"/>
      <c r="T1" s="653"/>
    </row>
    <row r="2" spans="1:20">
      <c r="A2" s="656" t="str">
        <f>"PROGRESS OF SESSIONS TRAIL CASES FOR THE MONTH OF  "&amp;I!C3&amp;"-"&amp;I!C4</f>
        <v>PROGRESS OF SESSIONS TRAIL CASES FOR THE MONTH OF  -</v>
      </c>
      <c r="B2" s="656"/>
      <c r="C2" s="656"/>
      <c r="D2" s="656"/>
      <c r="E2" s="656"/>
      <c r="F2" s="656"/>
      <c r="G2" s="656"/>
      <c r="H2" s="656"/>
      <c r="I2" s="656"/>
      <c r="J2" s="656"/>
      <c r="K2" s="656"/>
      <c r="L2" s="656"/>
      <c r="M2" s="656"/>
      <c r="N2" s="656"/>
      <c r="O2" s="656"/>
      <c r="P2" s="656"/>
      <c r="Q2" s="656"/>
      <c r="R2" s="656"/>
      <c r="S2" s="656"/>
      <c r="T2" s="656"/>
    </row>
    <row r="3" spans="1:20" s="64" customFormat="1" ht="18.75" customHeight="1">
      <c r="A3" s="608" t="s">
        <v>547</v>
      </c>
      <c r="B3" s="608" t="s">
        <v>155</v>
      </c>
      <c r="C3" s="657" t="s">
        <v>156</v>
      </c>
      <c r="D3" s="657" t="s">
        <v>157</v>
      </c>
      <c r="E3" s="657" t="s">
        <v>158</v>
      </c>
      <c r="F3" s="604" t="s">
        <v>159</v>
      </c>
      <c r="G3" s="604"/>
      <c r="H3" s="604"/>
      <c r="I3" s="604"/>
      <c r="J3" s="604"/>
      <c r="K3" s="604" t="s">
        <v>160</v>
      </c>
      <c r="L3" s="604"/>
      <c r="M3" s="604"/>
      <c r="N3" s="604" t="s">
        <v>161</v>
      </c>
      <c r="O3" s="604"/>
      <c r="P3" s="604"/>
      <c r="Q3" s="604" t="s">
        <v>162</v>
      </c>
      <c r="R3" s="604"/>
      <c r="S3" s="604"/>
      <c r="T3" s="604"/>
    </row>
    <row r="4" spans="1:20" ht="16.5" customHeight="1">
      <c r="A4" s="608"/>
      <c r="B4" s="608"/>
      <c r="C4" s="657"/>
      <c r="D4" s="657"/>
      <c r="E4" s="657"/>
      <c r="F4" s="658" t="s">
        <v>163</v>
      </c>
      <c r="G4" s="658"/>
      <c r="H4" s="604" t="s">
        <v>164</v>
      </c>
      <c r="I4" s="604"/>
      <c r="J4" s="657" t="s">
        <v>165</v>
      </c>
      <c r="K4" s="657" t="s">
        <v>166</v>
      </c>
      <c r="L4" s="657" t="s">
        <v>167</v>
      </c>
      <c r="M4" s="657" t="s">
        <v>168</v>
      </c>
      <c r="N4" s="657" t="s">
        <v>166</v>
      </c>
      <c r="O4" s="657" t="s">
        <v>167</v>
      </c>
      <c r="P4" s="657" t="s">
        <v>168</v>
      </c>
      <c r="Q4" s="658" t="s">
        <v>169</v>
      </c>
      <c r="R4" s="658" t="s">
        <v>170</v>
      </c>
      <c r="S4" s="658" t="s">
        <v>171</v>
      </c>
      <c r="T4" s="658" t="s">
        <v>172</v>
      </c>
    </row>
    <row r="5" spans="1:20" ht="25.5" customHeight="1">
      <c r="A5" s="608"/>
      <c r="B5" s="608"/>
      <c r="C5" s="657"/>
      <c r="D5" s="657"/>
      <c r="E5" s="657"/>
      <c r="F5" s="357" t="s">
        <v>167</v>
      </c>
      <c r="G5" s="357" t="s">
        <v>173</v>
      </c>
      <c r="H5" s="357" t="s">
        <v>167</v>
      </c>
      <c r="I5" s="357" t="s">
        <v>173</v>
      </c>
      <c r="J5" s="657"/>
      <c r="K5" s="657"/>
      <c r="L5" s="657"/>
      <c r="M5" s="657"/>
      <c r="N5" s="657"/>
      <c r="O5" s="657"/>
      <c r="P5" s="657"/>
      <c r="Q5" s="658"/>
      <c r="R5" s="658"/>
      <c r="S5" s="658"/>
      <c r="T5" s="658"/>
    </row>
    <row r="6" spans="1:20" s="359" customFormat="1" ht="14" customHeight="1">
      <c r="A6" s="358">
        <v>1</v>
      </c>
      <c r="B6" s="358">
        <v>2</v>
      </c>
      <c r="C6" s="358">
        <v>3</v>
      </c>
      <c r="D6" s="358">
        <v>4</v>
      </c>
      <c r="E6" s="358">
        <v>5</v>
      </c>
      <c r="F6" s="358">
        <v>6</v>
      </c>
      <c r="G6" s="358">
        <v>7</v>
      </c>
      <c r="H6" s="358">
        <v>8</v>
      </c>
      <c r="I6" s="358">
        <v>9</v>
      </c>
      <c r="J6" s="358">
        <v>10</v>
      </c>
      <c r="K6" s="358">
        <v>11</v>
      </c>
      <c r="L6" s="358">
        <v>12</v>
      </c>
      <c r="M6" s="358">
        <v>13</v>
      </c>
      <c r="N6" s="358">
        <v>14</v>
      </c>
      <c r="O6" s="358">
        <v>15</v>
      </c>
      <c r="P6" s="358">
        <v>16</v>
      </c>
      <c r="Q6" s="358">
        <v>17</v>
      </c>
      <c r="R6" s="358">
        <v>18</v>
      </c>
      <c r="S6" s="358">
        <v>19</v>
      </c>
      <c r="T6" s="358">
        <v>20</v>
      </c>
    </row>
    <row r="7" spans="1:20" ht="21" customHeight="1">
      <c r="A7" s="2">
        <v>1</v>
      </c>
      <c r="B7" s="71" t="s">
        <v>36</v>
      </c>
      <c r="C7" s="148">
        <f>'SCRB-Stat-VI'!B6</f>
        <v>0</v>
      </c>
      <c r="D7" s="148">
        <f>'SCRB-Stat-VI'!C6</f>
        <v>0</v>
      </c>
      <c r="E7" s="148">
        <f>'SCRB-Stat-VI'!D6</f>
        <v>0</v>
      </c>
      <c r="F7" s="148">
        <f>'SCRB-Stat-VI'!E6</f>
        <v>0</v>
      </c>
      <c r="G7" s="148">
        <f>'SCRB-Stat-VI'!F6</f>
        <v>0</v>
      </c>
      <c r="H7" s="148">
        <f>'SCRB-Stat-VI'!G6</f>
        <v>0</v>
      </c>
      <c r="I7" s="148">
        <f>'SCRB-Stat-VI'!H6</f>
        <v>0</v>
      </c>
      <c r="J7" s="148">
        <f>'SCRB-Stat-VI'!I6</f>
        <v>0</v>
      </c>
      <c r="K7" s="148">
        <f>'SCRB-Stat-VI'!J6</f>
        <v>0</v>
      </c>
      <c r="L7" s="148">
        <f>'SCRB-Stat-VI'!K6</f>
        <v>0</v>
      </c>
      <c r="M7" s="148">
        <f>'SCRB-Stat-VI'!L6</f>
        <v>0</v>
      </c>
      <c r="N7" s="148">
        <f>'SCRB-Stat-VI'!M6</f>
        <v>0</v>
      </c>
      <c r="O7" s="148">
        <f>'SCRB-Stat-VI'!N6</f>
        <v>0</v>
      </c>
      <c r="P7" s="148">
        <f>'SCRB-Stat-VI'!O6</f>
        <v>0</v>
      </c>
      <c r="Q7" s="148">
        <f>'SCRB-Stat-VI'!P6</f>
        <v>0</v>
      </c>
      <c r="R7" s="148">
        <f>'SCRB-Stat-VI'!Q6</f>
        <v>0</v>
      </c>
      <c r="S7" s="148">
        <f>'SCRB-Stat-VI'!R6</f>
        <v>0</v>
      </c>
      <c r="T7" s="148">
        <f>'SCRB-Stat-VI'!S6</f>
        <v>0</v>
      </c>
    </row>
    <row r="8" spans="1:20" ht="21" customHeight="1">
      <c r="A8" s="2">
        <v>2</v>
      </c>
      <c r="B8" s="71" t="s">
        <v>37</v>
      </c>
      <c r="C8" s="148">
        <f>'SCRB-Stat-VI'!B7</f>
        <v>0</v>
      </c>
      <c r="D8" s="148">
        <f>'SCRB-Stat-VI'!C7</f>
        <v>0</v>
      </c>
      <c r="E8" s="148">
        <f>'SCRB-Stat-VI'!D7</f>
        <v>0</v>
      </c>
      <c r="F8" s="148">
        <f>'SCRB-Stat-VI'!E7</f>
        <v>0</v>
      </c>
      <c r="G8" s="148">
        <f>'SCRB-Stat-VI'!F7</f>
        <v>0</v>
      </c>
      <c r="H8" s="148">
        <f>'SCRB-Stat-VI'!G7</f>
        <v>0</v>
      </c>
      <c r="I8" s="148">
        <f>'SCRB-Stat-VI'!H7</f>
        <v>0</v>
      </c>
      <c r="J8" s="148">
        <f>'SCRB-Stat-VI'!I7</f>
        <v>0</v>
      </c>
      <c r="K8" s="148">
        <f>'SCRB-Stat-VI'!J7</f>
        <v>0</v>
      </c>
      <c r="L8" s="148">
        <f>'SCRB-Stat-VI'!K7</f>
        <v>0</v>
      </c>
      <c r="M8" s="148">
        <f>'SCRB-Stat-VI'!L7</f>
        <v>0</v>
      </c>
      <c r="N8" s="148">
        <f>'SCRB-Stat-VI'!M7</f>
        <v>0</v>
      </c>
      <c r="O8" s="148">
        <f>'SCRB-Stat-VI'!N7</f>
        <v>0</v>
      </c>
      <c r="P8" s="148">
        <f>'SCRB-Stat-VI'!O7</f>
        <v>0</v>
      </c>
      <c r="Q8" s="148">
        <f>'SCRB-Stat-VI'!P7</f>
        <v>0</v>
      </c>
      <c r="R8" s="148">
        <f>'SCRB-Stat-VI'!Q7</f>
        <v>0</v>
      </c>
      <c r="S8" s="148">
        <f>'SCRB-Stat-VI'!R7</f>
        <v>0</v>
      </c>
      <c r="T8" s="148">
        <f>'SCRB-Stat-VI'!S7</f>
        <v>0</v>
      </c>
    </row>
    <row r="9" spans="1:20" ht="21" customHeight="1">
      <c r="A9" s="2">
        <v>3</v>
      </c>
      <c r="B9" s="71" t="s">
        <v>38</v>
      </c>
      <c r="C9" s="148">
        <f>'SCRB-Stat-VI'!B8</f>
        <v>0</v>
      </c>
      <c r="D9" s="148">
        <f>'SCRB-Stat-VI'!C8</f>
        <v>0</v>
      </c>
      <c r="E9" s="148">
        <f>'SCRB-Stat-VI'!D8</f>
        <v>0</v>
      </c>
      <c r="F9" s="148">
        <f>'SCRB-Stat-VI'!E8</f>
        <v>0</v>
      </c>
      <c r="G9" s="148">
        <f>'SCRB-Stat-VI'!F8</f>
        <v>0</v>
      </c>
      <c r="H9" s="148">
        <f>'SCRB-Stat-VI'!G8</f>
        <v>0</v>
      </c>
      <c r="I9" s="148">
        <f>'SCRB-Stat-VI'!H8</f>
        <v>0</v>
      </c>
      <c r="J9" s="148">
        <f>'SCRB-Stat-VI'!I8</f>
        <v>0</v>
      </c>
      <c r="K9" s="148">
        <f>'SCRB-Stat-VI'!J8</f>
        <v>0</v>
      </c>
      <c r="L9" s="148">
        <f>'SCRB-Stat-VI'!K8</f>
        <v>0</v>
      </c>
      <c r="M9" s="148">
        <f>'SCRB-Stat-VI'!L8</f>
        <v>0</v>
      </c>
      <c r="N9" s="148">
        <f>'SCRB-Stat-VI'!M8</f>
        <v>0</v>
      </c>
      <c r="O9" s="148">
        <f>'SCRB-Stat-VI'!N8</f>
        <v>0</v>
      </c>
      <c r="P9" s="148">
        <f>'SCRB-Stat-VI'!O8</f>
        <v>0</v>
      </c>
      <c r="Q9" s="148">
        <f>'SCRB-Stat-VI'!P8</f>
        <v>0</v>
      </c>
      <c r="R9" s="148">
        <f>'SCRB-Stat-VI'!Q8</f>
        <v>0</v>
      </c>
      <c r="S9" s="148">
        <f>'SCRB-Stat-VI'!R8</f>
        <v>0</v>
      </c>
      <c r="T9" s="148">
        <f>'SCRB-Stat-VI'!S8</f>
        <v>0</v>
      </c>
    </row>
    <row r="10" spans="1:20" ht="21" customHeight="1">
      <c r="A10" s="2">
        <v>4</v>
      </c>
      <c r="B10" s="71" t="s">
        <v>39</v>
      </c>
      <c r="C10" s="148">
        <f>'SCRB-Stat-VI'!B9</f>
        <v>0</v>
      </c>
      <c r="D10" s="148">
        <f>'SCRB-Stat-VI'!C9</f>
        <v>0</v>
      </c>
      <c r="E10" s="148">
        <f>'SCRB-Stat-VI'!D9</f>
        <v>0</v>
      </c>
      <c r="F10" s="148">
        <f>'SCRB-Stat-VI'!E9</f>
        <v>0</v>
      </c>
      <c r="G10" s="148">
        <f>'SCRB-Stat-VI'!F9</f>
        <v>0</v>
      </c>
      <c r="H10" s="148">
        <f>'SCRB-Stat-VI'!G9</f>
        <v>0</v>
      </c>
      <c r="I10" s="148">
        <f>'SCRB-Stat-VI'!H9</f>
        <v>0</v>
      </c>
      <c r="J10" s="148">
        <f>'SCRB-Stat-VI'!I9</f>
        <v>0</v>
      </c>
      <c r="K10" s="148">
        <f>'SCRB-Stat-VI'!J9</f>
        <v>0</v>
      </c>
      <c r="L10" s="148">
        <f>'SCRB-Stat-VI'!K9</f>
        <v>0</v>
      </c>
      <c r="M10" s="148">
        <f>'SCRB-Stat-VI'!L9</f>
        <v>0</v>
      </c>
      <c r="N10" s="148">
        <f>'SCRB-Stat-VI'!M9</f>
        <v>0</v>
      </c>
      <c r="O10" s="148">
        <f>'SCRB-Stat-VI'!N9</f>
        <v>0</v>
      </c>
      <c r="P10" s="148">
        <f>'SCRB-Stat-VI'!O9</f>
        <v>0</v>
      </c>
      <c r="Q10" s="148">
        <f>'SCRB-Stat-VI'!P9</f>
        <v>0</v>
      </c>
      <c r="R10" s="148">
        <f>'SCRB-Stat-VI'!Q9</f>
        <v>0</v>
      </c>
      <c r="S10" s="148">
        <f>'SCRB-Stat-VI'!R9</f>
        <v>0</v>
      </c>
      <c r="T10" s="148">
        <f>'SCRB-Stat-VI'!S9</f>
        <v>0</v>
      </c>
    </row>
    <row r="11" spans="1:20" ht="21" customHeight="1">
      <c r="A11" s="2">
        <v>5</v>
      </c>
      <c r="B11" s="71" t="s">
        <v>40</v>
      </c>
      <c r="C11" s="148">
        <f>'SCRB-Stat-VI'!B10</f>
        <v>0</v>
      </c>
      <c r="D11" s="148">
        <f>'SCRB-Stat-VI'!C10</f>
        <v>0</v>
      </c>
      <c r="E11" s="148">
        <f>'SCRB-Stat-VI'!D10</f>
        <v>0</v>
      </c>
      <c r="F11" s="148">
        <f>'SCRB-Stat-VI'!E10</f>
        <v>0</v>
      </c>
      <c r="G11" s="148">
        <f>'SCRB-Stat-VI'!F10</f>
        <v>0</v>
      </c>
      <c r="H11" s="148">
        <f>'SCRB-Stat-VI'!G10</f>
        <v>0</v>
      </c>
      <c r="I11" s="148">
        <f>'SCRB-Stat-VI'!H10</f>
        <v>0</v>
      </c>
      <c r="J11" s="148">
        <f>'SCRB-Stat-VI'!I10</f>
        <v>0</v>
      </c>
      <c r="K11" s="148">
        <f>'SCRB-Stat-VI'!J10</f>
        <v>0</v>
      </c>
      <c r="L11" s="148">
        <f>'SCRB-Stat-VI'!K10</f>
        <v>0</v>
      </c>
      <c r="M11" s="148">
        <f>'SCRB-Stat-VI'!L10</f>
        <v>0</v>
      </c>
      <c r="N11" s="148">
        <f>'SCRB-Stat-VI'!M10</f>
        <v>0</v>
      </c>
      <c r="O11" s="148">
        <f>'SCRB-Stat-VI'!N10</f>
        <v>0</v>
      </c>
      <c r="P11" s="148">
        <f>'SCRB-Stat-VI'!O10</f>
        <v>0</v>
      </c>
      <c r="Q11" s="148">
        <f>'SCRB-Stat-VI'!P10</f>
        <v>0</v>
      </c>
      <c r="R11" s="148">
        <f>'SCRB-Stat-VI'!Q10</f>
        <v>0</v>
      </c>
      <c r="S11" s="148">
        <f>'SCRB-Stat-VI'!R10</f>
        <v>0</v>
      </c>
      <c r="T11" s="148">
        <f>'SCRB-Stat-VI'!S10</f>
        <v>0</v>
      </c>
    </row>
    <row r="12" spans="1:20" ht="21" customHeight="1">
      <c r="A12" s="2">
        <v>6</v>
      </c>
      <c r="B12" s="71" t="s">
        <v>41</v>
      </c>
      <c r="C12" s="148">
        <f>'SCRB-Stat-VI'!B11</f>
        <v>0</v>
      </c>
      <c r="D12" s="148">
        <f>'SCRB-Stat-VI'!C11</f>
        <v>0</v>
      </c>
      <c r="E12" s="148">
        <f>'SCRB-Stat-VI'!D11</f>
        <v>0</v>
      </c>
      <c r="F12" s="148">
        <f>'SCRB-Stat-VI'!E11</f>
        <v>0</v>
      </c>
      <c r="G12" s="148">
        <f>'SCRB-Stat-VI'!F11</f>
        <v>0</v>
      </c>
      <c r="H12" s="148">
        <f>'SCRB-Stat-VI'!G11</f>
        <v>0</v>
      </c>
      <c r="I12" s="148">
        <f>'SCRB-Stat-VI'!H11</f>
        <v>0</v>
      </c>
      <c r="J12" s="148">
        <f>'SCRB-Stat-VI'!I11</f>
        <v>0</v>
      </c>
      <c r="K12" s="148">
        <f>'SCRB-Stat-VI'!J11</f>
        <v>0</v>
      </c>
      <c r="L12" s="148">
        <f>'SCRB-Stat-VI'!K11</f>
        <v>0</v>
      </c>
      <c r="M12" s="148">
        <f>'SCRB-Stat-VI'!L11</f>
        <v>0</v>
      </c>
      <c r="N12" s="148">
        <f>'SCRB-Stat-VI'!M11</f>
        <v>0</v>
      </c>
      <c r="O12" s="148">
        <f>'SCRB-Stat-VI'!N11</f>
        <v>0</v>
      </c>
      <c r="P12" s="148">
        <f>'SCRB-Stat-VI'!O11</f>
        <v>0</v>
      </c>
      <c r="Q12" s="148">
        <f>'SCRB-Stat-VI'!P11</f>
        <v>0</v>
      </c>
      <c r="R12" s="148">
        <f>'SCRB-Stat-VI'!Q11</f>
        <v>0</v>
      </c>
      <c r="S12" s="148">
        <f>'SCRB-Stat-VI'!R11</f>
        <v>0</v>
      </c>
      <c r="T12" s="148">
        <f>'SCRB-Stat-VI'!S11</f>
        <v>0</v>
      </c>
    </row>
    <row r="13" spans="1:20" ht="21" customHeight="1">
      <c r="A13" s="2">
        <v>7</v>
      </c>
      <c r="B13" s="71" t="s">
        <v>42</v>
      </c>
      <c r="C13" s="148">
        <f>'SCRB-Stat-VI'!B12</f>
        <v>0</v>
      </c>
      <c r="D13" s="148">
        <f>'SCRB-Stat-VI'!C12</f>
        <v>0</v>
      </c>
      <c r="E13" s="148">
        <f>'SCRB-Stat-VI'!D12</f>
        <v>0</v>
      </c>
      <c r="F13" s="148">
        <f>'SCRB-Stat-VI'!E12</f>
        <v>0</v>
      </c>
      <c r="G13" s="148">
        <f>'SCRB-Stat-VI'!F12</f>
        <v>0</v>
      </c>
      <c r="H13" s="148">
        <f>'SCRB-Stat-VI'!G12</f>
        <v>0</v>
      </c>
      <c r="I13" s="148">
        <f>'SCRB-Stat-VI'!H12</f>
        <v>0</v>
      </c>
      <c r="J13" s="148">
        <f>'SCRB-Stat-VI'!I12</f>
        <v>0</v>
      </c>
      <c r="K13" s="148">
        <f>'SCRB-Stat-VI'!J12</f>
        <v>0</v>
      </c>
      <c r="L13" s="148">
        <f>'SCRB-Stat-VI'!K12</f>
        <v>0</v>
      </c>
      <c r="M13" s="148">
        <f>'SCRB-Stat-VI'!L12</f>
        <v>0</v>
      </c>
      <c r="N13" s="148">
        <f>'SCRB-Stat-VI'!M12</f>
        <v>0</v>
      </c>
      <c r="O13" s="148">
        <f>'SCRB-Stat-VI'!N12</f>
        <v>0</v>
      </c>
      <c r="P13" s="148">
        <f>'SCRB-Stat-VI'!O12</f>
        <v>0</v>
      </c>
      <c r="Q13" s="148">
        <f>'SCRB-Stat-VI'!P12</f>
        <v>0</v>
      </c>
      <c r="R13" s="148">
        <f>'SCRB-Stat-VI'!Q12</f>
        <v>0</v>
      </c>
      <c r="S13" s="148">
        <f>'SCRB-Stat-VI'!R12</f>
        <v>0</v>
      </c>
      <c r="T13" s="148">
        <f>'SCRB-Stat-VI'!S12</f>
        <v>0</v>
      </c>
    </row>
    <row r="14" spans="1:20" ht="21" customHeight="1">
      <c r="A14" s="2">
        <v>8</v>
      </c>
      <c r="B14" s="71" t="s">
        <v>43</v>
      </c>
      <c r="C14" s="148">
        <f>'SCRB-Stat-VI'!B13</f>
        <v>0</v>
      </c>
      <c r="D14" s="148">
        <f>'SCRB-Stat-VI'!C13</f>
        <v>0</v>
      </c>
      <c r="E14" s="148">
        <f>'SCRB-Stat-VI'!D13</f>
        <v>0</v>
      </c>
      <c r="F14" s="148">
        <f>'SCRB-Stat-VI'!E13</f>
        <v>0</v>
      </c>
      <c r="G14" s="148">
        <f>'SCRB-Stat-VI'!F13</f>
        <v>0</v>
      </c>
      <c r="H14" s="148">
        <f>'SCRB-Stat-VI'!G13</f>
        <v>0</v>
      </c>
      <c r="I14" s="148">
        <f>'SCRB-Stat-VI'!H13</f>
        <v>0</v>
      </c>
      <c r="J14" s="148">
        <f>'SCRB-Stat-VI'!I13</f>
        <v>0</v>
      </c>
      <c r="K14" s="148">
        <f>'SCRB-Stat-VI'!J13</f>
        <v>0</v>
      </c>
      <c r="L14" s="148">
        <f>'SCRB-Stat-VI'!K13</f>
        <v>0</v>
      </c>
      <c r="M14" s="148">
        <f>'SCRB-Stat-VI'!L13</f>
        <v>0</v>
      </c>
      <c r="N14" s="148">
        <f>'SCRB-Stat-VI'!M13</f>
        <v>0</v>
      </c>
      <c r="O14" s="148">
        <f>'SCRB-Stat-VI'!N13</f>
        <v>0</v>
      </c>
      <c r="P14" s="148">
        <f>'SCRB-Stat-VI'!O13</f>
        <v>0</v>
      </c>
      <c r="Q14" s="148">
        <f>'SCRB-Stat-VI'!P13</f>
        <v>0</v>
      </c>
      <c r="R14" s="148">
        <f>'SCRB-Stat-VI'!Q13</f>
        <v>0</v>
      </c>
      <c r="S14" s="148">
        <f>'SCRB-Stat-VI'!R13</f>
        <v>0</v>
      </c>
      <c r="T14" s="148">
        <f>'SCRB-Stat-VI'!S13</f>
        <v>0</v>
      </c>
    </row>
    <row r="15" spans="1:20" ht="21" customHeight="1">
      <c r="A15" s="2">
        <v>9</v>
      </c>
      <c r="B15" s="71" t="s">
        <v>44</v>
      </c>
      <c r="C15" s="148">
        <f>'SCRB-Stat-VI'!B14</f>
        <v>0</v>
      </c>
      <c r="D15" s="148">
        <f>'SCRB-Stat-VI'!C14</f>
        <v>0</v>
      </c>
      <c r="E15" s="148">
        <f>'SCRB-Stat-VI'!D14</f>
        <v>0</v>
      </c>
      <c r="F15" s="148">
        <f>'SCRB-Stat-VI'!E14</f>
        <v>0</v>
      </c>
      <c r="G15" s="148">
        <f>'SCRB-Stat-VI'!F14</f>
        <v>0</v>
      </c>
      <c r="H15" s="148">
        <f>'SCRB-Stat-VI'!G14</f>
        <v>0</v>
      </c>
      <c r="I15" s="148">
        <f>'SCRB-Stat-VI'!H14</f>
        <v>0</v>
      </c>
      <c r="J15" s="148">
        <f>'SCRB-Stat-VI'!I14</f>
        <v>0</v>
      </c>
      <c r="K15" s="148">
        <f>'SCRB-Stat-VI'!J14</f>
        <v>0</v>
      </c>
      <c r="L15" s="148">
        <f>'SCRB-Stat-VI'!K14</f>
        <v>0</v>
      </c>
      <c r="M15" s="148">
        <f>'SCRB-Stat-VI'!L14</f>
        <v>0</v>
      </c>
      <c r="N15" s="148">
        <f>'SCRB-Stat-VI'!M14</f>
        <v>0</v>
      </c>
      <c r="O15" s="148">
        <f>'SCRB-Stat-VI'!N14</f>
        <v>0</v>
      </c>
      <c r="P15" s="148">
        <f>'SCRB-Stat-VI'!O14</f>
        <v>0</v>
      </c>
      <c r="Q15" s="148">
        <f>'SCRB-Stat-VI'!P14</f>
        <v>0</v>
      </c>
      <c r="R15" s="148">
        <f>'SCRB-Stat-VI'!Q14</f>
        <v>0</v>
      </c>
      <c r="S15" s="148">
        <f>'SCRB-Stat-VI'!R14</f>
        <v>0</v>
      </c>
      <c r="T15" s="148">
        <f>'SCRB-Stat-VI'!S14</f>
        <v>0</v>
      </c>
    </row>
    <row r="16" spans="1:20" ht="21" customHeight="1">
      <c r="A16" s="2">
        <v>10</v>
      </c>
      <c r="B16" s="71" t="s">
        <v>45</v>
      </c>
      <c r="C16" s="148">
        <f>'SCRB-Stat-VI'!B15</f>
        <v>0</v>
      </c>
      <c r="D16" s="148">
        <f>'SCRB-Stat-VI'!C15</f>
        <v>0</v>
      </c>
      <c r="E16" s="148">
        <f>'SCRB-Stat-VI'!D15</f>
        <v>0</v>
      </c>
      <c r="F16" s="148">
        <f>'SCRB-Stat-VI'!E15</f>
        <v>0</v>
      </c>
      <c r="G16" s="148">
        <f>'SCRB-Stat-VI'!F15</f>
        <v>0</v>
      </c>
      <c r="H16" s="148">
        <f>'SCRB-Stat-VI'!G15</f>
        <v>0</v>
      </c>
      <c r="I16" s="148">
        <f>'SCRB-Stat-VI'!H15</f>
        <v>0</v>
      </c>
      <c r="J16" s="148">
        <f>'SCRB-Stat-VI'!I15</f>
        <v>0</v>
      </c>
      <c r="K16" s="148">
        <f>'SCRB-Stat-VI'!J15</f>
        <v>0</v>
      </c>
      <c r="L16" s="148">
        <f>'SCRB-Stat-VI'!K15</f>
        <v>0</v>
      </c>
      <c r="M16" s="148">
        <f>'SCRB-Stat-VI'!L15</f>
        <v>0</v>
      </c>
      <c r="N16" s="148">
        <f>'SCRB-Stat-VI'!M15</f>
        <v>0</v>
      </c>
      <c r="O16" s="148">
        <f>'SCRB-Stat-VI'!N15</f>
        <v>0</v>
      </c>
      <c r="P16" s="148">
        <f>'SCRB-Stat-VI'!O15</f>
        <v>0</v>
      </c>
      <c r="Q16" s="148">
        <f>'SCRB-Stat-VI'!P15</f>
        <v>0</v>
      </c>
      <c r="R16" s="148">
        <f>'SCRB-Stat-VI'!Q15</f>
        <v>0</v>
      </c>
      <c r="S16" s="148">
        <f>'SCRB-Stat-VI'!R15</f>
        <v>0</v>
      </c>
      <c r="T16" s="148">
        <f>'SCRB-Stat-VI'!S15</f>
        <v>0</v>
      </c>
    </row>
    <row r="17" spans="1:20" ht="21" customHeight="1">
      <c r="A17" s="2">
        <v>11</v>
      </c>
      <c r="B17" s="71" t="s">
        <v>46</v>
      </c>
      <c r="C17" s="148">
        <f>'SCRB-Stat-VI'!B16</f>
        <v>0</v>
      </c>
      <c r="D17" s="148">
        <f>'SCRB-Stat-VI'!C16</f>
        <v>0</v>
      </c>
      <c r="E17" s="148">
        <f>'SCRB-Stat-VI'!D16</f>
        <v>0</v>
      </c>
      <c r="F17" s="148">
        <f>'SCRB-Stat-VI'!E16</f>
        <v>0</v>
      </c>
      <c r="G17" s="148">
        <f>'SCRB-Stat-VI'!F16</f>
        <v>0</v>
      </c>
      <c r="H17" s="148">
        <f>'SCRB-Stat-VI'!G16</f>
        <v>0</v>
      </c>
      <c r="I17" s="148">
        <f>'SCRB-Stat-VI'!H16</f>
        <v>0</v>
      </c>
      <c r="J17" s="148">
        <f>'SCRB-Stat-VI'!I16</f>
        <v>0</v>
      </c>
      <c r="K17" s="148">
        <f>'SCRB-Stat-VI'!J16</f>
        <v>0</v>
      </c>
      <c r="L17" s="148">
        <f>'SCRB-Stat-VI'!K16</f>
        <v>0</v>
      </c>
      <c r="M17" s="148">
        <f>'SCRB-Stat-VI'!L16</f>
        <v>0</v>
      </c>
      <c r="N17" s="148">
        <f>'SCRB-Stat-VI'!M16</f>
        <v>0</v>
      </c>
      <c r="O17" s="148">
        <f>'SCRB-Stat-VI'!N16</f>
        <v>0</v>
      </c>
      <c r="P17" s="148">
        <f>'SCRB-Stat-VI'!O16</f>
        <v>0</v>
      </c>
      <c r="Q17" s="148">
        <f>'SCRB-Stat-VI'!P16</f>
        <v>0</v>
      </c>
      <c r="R17" s="148">
        <f>'SCRB-Stat-VI'!Q16</f>
        <v>0</v>
      </c>
      <c r="S17" s="148">
        <f>'SCRB-Stat-VI'!R16</f>
        <v>0</v>
      </c>
      <c r="T17" s="148">
        <f>'SCRB-Stat-VI'!S16</f>
        <v>0</v>
      </c>
    </row>
    <row r="18" spans="1:20" ht="21" customHeight="1">
      <c r="A18" s="2">
        <v>12</v>
      </c>
      <c r="B18" s="71" t="s">
        <v>47</v>
      </c>
      <c r="C18" s="148">
        <f>'SCRB-Stat-VI'!B17</f>
        <v>0</v>
      </c>
      <c r="D18" s="148">
        <f>'SCRB-Stat-VI'!C17</f>
        <v>0</v>
      </c>
      <c r="E18" s="148">
        <f>'SCRB-Stat-VI'!D17</f>
        <v>0</v>
      </c>
      <c r="F18" s="148">
        <f>'SCRB-Stat-VI'!E17</f>
        <v>0</v>
      </c>
      <c r="G18" s="148">
        <f>'SCRB-Stat-VI'!F17</f>
        <v>0</v>
      </c>
      <c r="H18" s="148">
        <f>'SCRB-Stat-VI'!G17</f>
        <v>0</v>
      </c>
      <c r="I18" s="148">
        <f>'SCRB-Stat-VI'!H17</f>
        <v>0</v>
      </c>
      <c r="J18" s="148">
        <f>'SCRB-Stat-VI'!I17</f>
        <v>0</v>
      </c>
      <c r="K18" s="148">
        <f>'SCRB-Stat-VI'!J17</f>
        <v>0</v>
      </c>
      <c r="L18" s="148">
        <f>'SCRB-Stat-VI'!K17</f>
        <v>0</v>
      </c>
      <c r="M18" s="148">
        <f>'SCRB-Stat-VI'!L17</f>
        <v>0</v>
      </c>
      <c r="N18" s="148">
        <f>'SCRB-Stat-VI'!M17</f>
        <v>0</v>
      </c>
      <c r="O18" s="148">
        <f>'SCRB-Stat-VI'!N17</f>
        <v>0</v>
      </c>
      <c r="P18" s="148">
        <f>'SCRB-Stat-VI'!O17</f>
        <v>0</v>
      </c>
      <c r="Q18" s="148">
        <f>'SCRB-Stat-VI'!P17</f>
        <v>0</v>
      </c>
      <c r="R18" s="148">
        <f>'SCRB-Stat-VI'!Q17</f>
        <v>0</v>
      </c>
      <c r="S18" s="148">
        <f>'SCRB-Stat-VI'!R17</f>
        <v>0</v>
      </c>
      <c r="T18" s="148">
        <f>'SCRB-Stat-VI'!S17</f>
        <v>0</v>
      </c>
    </row>
    <row r="19" spans="1:20" ht="21" customHeight="1">
      <c r="A19" s="2">
        <v>13</v>
      </c>
      <c r="B19" s="71" t="s">
        <v>48</v>
      </c>
      <c r="C19" s="148">
        <f>'SCRB-Stat-VI'!B18</f>
        <v>0</v>
      </c>
      <c r="D19" s="148">
        <f>'SCRB-Stat-VI'!C18</f>
        <v>0</v>
      </c>
      <c r="E19" s="148">
        <f>'SCRB-Stat-VI'!D18</f>
        <v>0</v>
      </c>
      <c r="F19" s="148">
        <f>'SCRB-Stat-VI'!E18</f>
        <v>0</v>
      </c>
      <c r="G19" s="148">
        <f>'SCRB-Stat-VI'!F18</f>
        <v>0</v>
      </c>
      <c r="H19" s="148">
        <f>'SCRB-Stat-VI'!G18</f>
        <v>0</v>
      </c>
      <c r="I19" s="148">
        <f>'SCRB-Stat-VI'!H18</f>
        <v>0</v>
      </c>
      <c r="J19" s="148">
        <f>'SCRB-Stat-VI'!I18</f>
        <v>0</v>
      </c>
      <c r="K19" s="148">
        <f>'SCRB-Stat-VI'!J18</f>
        <v>0</v>
      </c>
      <c r="L19" s="148">
        <f>'SCRB-Stat-VI'!K18</f>
        <v>0</v>
      </c>
      <c r="M19" s="148">
        <f>'SCRB-Stat-VI'!L18</f>
        <v>0</v>
      </c>
      <c r="N19" s="148">
        <f>'SCRB-Stat-VI'!M18</f>
        <v>0</v>
      </c>
      <c r="O19" s="148">
        <f>'SCRB-Stat-VI'!N18</f>
        <v>0</v>
      </c>
      <c r="P19" s="148">
        <f>'SCRB-Stat-VI'!O18</f>
        <v>0</v>
      </c>
      <c r="Q19" s="148">
        <f>'SCRB-Stat-VI'!P18</f>
        <v>0</v>
      </c>
      <c r="R19" s="148">
        <f>'SCRB-Stat-VI'!Q18</f>
        <v>0</v>
      </c>
      <c r="S19" s="148">
        <f>'SCRB-Stat-VI'!R18</f>
        <v>0</v>
      </c>
      <c r="T19" s="148">
        <f>'SCRB-Stat-VI'!S18</f>
        <v>0</v>
      </c>
    </row>
    <row r="20" spans="1:20" ht="21" customHeight="1">
      <c r="A20" s="2">
        <v>14</v>
      </c>
      <c r="B20" s="71" t="s">
        <v>49</v>
      </c>
      <c r="C20" s="148">
        <f>'SCRB-Stat-VI'!B19</f>
        <v>0</v>
      </c>
      <c r="D20" s="148">
        <f>'SCRB-Stat-VI'!C19</f>
        <v>0</v>
      </c>
      <c r="E20" s="148">
        <f>'SCRB-Stat-VI'!D19</f>
        <v>0</v>
      </c>
      <c r="F20" s="148">
        <f>'SCRB-Stat-VI'!E19</f>
        <v>0</v>
      </c>
      <c r="G20" s="148">
        <f>'SCRB-Stat-VI'!F19</f>
        <v>0</v>
      </c>
      <c r="H20" s="148">
        <f>'SCRB-Stat-VI'!G19</f>
        <v>0</v>
      </c>
      <c r="I20" s="148">
        <f>'SCRB-Stat-VI'!H19</f>
        <v>0</v>
      </c>
      <c r="J20" s="148">
        <f>'SCRB-Stat-VI'!I19</f>
        <v>0</v>
      </c>
      <c r="K20" s="148">
        <f>'SCRB-Stat-VI'!J19</f>
        <v>0</v>
      </c>
      <c r="L20" s="148">
        <f>'SCRB-Stat-VI'!K19</f>
        <v>0</v>
      </c>
      <c r="M20" s="148">
        <f>'SCRB-Stat-VI'!L19</f>
        <v>0</v>
      </c>
      <c r="N20" s="148">
        <f>'SCRB-Stat-VI'!M19</f>
        <v>0</v>
      </c>
      <c r="O20" s="148">
        <f>'SCRB-Stat-VI'!N19</f>
        <v>0</v>
      </c>
      <c r="P20" s="148">
        <f>'SCRB-Stat-VI'!O19</f>
        <v>0</v>
      </c>
      <c r="Q20" s="148">
        <f>'SCRB-Stat-VI'!P19</f>
        <v>0</v>
      </c>
      <c r="R20" s="148">
        <f>'SCRB-Stat-VI'!Q19</f>
        <v>0</v>
      </c>
      <c r="S20" s="148">
        <f>'SCRB-Stat-VI'!R19</f>
        <v>0</v>
      </c>
      <c r="T20" s="148">
        <f>'SCRB-Stat-VI'!S19</f>
        <v>0</v>
      </c>
    </row>
    <row r="21" spans="1:20" ht="21" customHeight="1">
      <c r="A21" s="2">
        <v>15</v>
      </c>
      <c r="B21" s="71" t="s">
        <v>50</v>
      </c>
      <c r="C21" s="148">
        <f>'SCRB-Stat-VI'!B20</f>
        <v>0</v>
      </c>
      <c r="D21" s="148">
        <f>'SCRB-Stat-VI'!C20</f>
        <v>0</v>
      </c>
      <c r="E21" s="148">
        <f>'SCRB-Stat-VI'!D20</f>
        <v>0</v>
      </c>
      <c r="F21" s="148">
        <f>'SCRB-Stat-VI'!E20</f>
        <v>0</v>
      </c>
      <c r="G21" s="148">
        <f>'SCRB-Stat-VI'!F20</f>
        <v>0</v>
      </c>
      <c r="H21" s="148">
        <f>'SCRB-Stat-VI'!G20</f>
        <v>0</v>
      </c>
      <c r="I21" s="148">
        <f>'SCRB-Stat-VI'!H20</f>
        <v>0</v>
      </c>
      <c r="J21" s="148">
        <f>'SCRB-Stat-VI'!I20</f>
        <v>0</v>
      </c>
      <c r="K21" s="148">
        <f>'SCRB-Stat-VI'!J20</f>
        <v>0</v>
      </c>
      <c r="L21" s="148">
        <f>'SCRB-Stat-VI'!K20</f>
        <v>0</v>
      </c>
      <c r="M21" s="148">
        <f>'SCRB-Stat-VI'!L20</f>
        <v>0</v>
      </c>
      <c r="N21" s="148">
        <f>'SCRB-Stat-VI'!M20</f>
        <v>0</v>
      </c>
      <c r="O21" s="148">
        <f>'SCRB-Stat-VI'!N20</f>
        <v>0</v>
      </c>
      <c r="P21" s="148">
        <f>'SCRB-Stat-VI'!O20</f>
        <v>0</v>
      </c>
      <c r="Q21" s="148">
        <f>'SCRB-Stat-VI'!P20</f>
        <v>0</v>
      </c>
      <c r="R21" s="148">
        <f>'SCRB-Stat-VI'!Q20</f>
        <v>0</v>
      </c>
      <c r="S21" s="148">
        <f>'SCRB-Stat-VI'!R20</f>
        <v>0</v>
      </c>
      <c r="T21" s="148">
        <f>'SCRB-Stat-VI'!S20</f>
        <v>0</v>
      </c>
    </row>
    <row r="22" spans="1:20" ht="21" customHeight="1">
      <c r="A22" s="2">
        <v>16</v>
      </c>
      <c r="B22" s="71" t="s">
        <v>51</v>
      </c>
      <c r="C22" s="148">
        <f>'SCRB-Stat-VI'!B21</f>
        <v>0</v>
      </c>
      <c r="D22" s="148">
        <f>'SCRB-Stat-VI'!C21</f>
        <v>0</v>
      </c>
      <c r="E22" s="148">
        <f>'SCRB-Stat-VI'!D21</f>
        <v>0</v>
      </c>
      <c r="F22" s="148">
        <f>'SCRB-Stat-VI'!E21</f>
        <v>0</v>
      </c>
      <c r="G22" s="148">
        <f>'SCRB-Stat-VI'!F21</f>
        <v>0</v>
      </c>
      <c r="H22" s="148">
        <f>'SCRB-Stat-VI'!G21</f>
        <v>0</v>
      </c>
      <c r="I22" s="148">
        <f>'SCRB-Stat-VI'!H21</f>
        <v>0</v>
      </c>
      <c r="J22" s="148">
        <f>'SCRB-Stat-VI'!I21</f>
        <v>0</v>
      </c>
      <c r="K22" s="148">
        <f>'SCRB-Stat-VI'!J21</f>
        <v>0</v>
      </c>
      <c r="L22" s="148">
        <f>'SCRB-Stat-VI'!K21</f>
        <v>0</v>
      </c>
      <c r="M22" s="148">
        <f>'SCRB-Stat-VI'!L21</f>
        <v>0</v>
      </c>
      <c r="N22" s="148">
        <f>'SCRB-Stat-VI'!M21</f>
        <v>0</v>
      </c>
      <c r="O22" s="148">
        <f>'SCRB-Stat-VI'!N21</f>
        <v>0</v>
      </c>
      <c r="P22" s="148">
        <f>'SCRB-Stat-VI'!O21</f>
        <v>0</v>
      </c>
      <c r="Q22" s="148">
        <f>'SCRB-Stat-VI'!P21</f>
        <v>0</v>
      </c>
      <c r="R22" s="148">
        <f>'SCRB-Stat-VI'!Q21</f>
        <v>0</v>
      </c>
      <c r="S22" s="148">
        <f>'SCRB-Stat-VI'!R21</f>
        <v>0</v>
      </c>
      <c r="T22" s="148">
        <f>'SCRB-Stat-VI'!S21</f>
        <v>0</v>
      </c>
    </row>
    <row r="23" spans="1:20" ht="21" customHeight="1">
      <c r="A23" s="2">
        <v>17</v>
      </c>
      <c r="B23" s="71" t="s">
        <v>52</v>
      </c>
      <c r="C23" s="148">
        <f>'SCRB-Stat-VI'!B22</f>
        <v>0</v>
      </c>
      <c r="D23" s="148">
        <f>'SCRB-Stat-VI'!C22</f>
        <v>0</v>
      </c>
      <c r="E23" s="148">
        <f>'SCRB-Stat-VI'!D22</f>
        <v>0</v>
      </c>
      <c r="F23" s="148">
        <f>'SCRB-Stat-VI'!E22</f>
        <v>0</v>
      </c>
      <c r="G23" s="148">
        <f>'SCRB-Stat-VI'!F22</f>
        <v>0</v>
      </c>
      <c r="H23" s="148">
        <f>'SCRB-Stat-VI'!G22</f>
        <v>0</v>
      </c>
      <c r="I23" s="148">
        <f>'SCRB-Stat-VI'!H22</f>
        <v>0</v>
      </c>
      <c r="J23" s="148">
        <f>'SCRB-Stat-VI'!I22</f>
        <v>0</v>
      </c>
      <c r="K23" s="148">
        <f>'SCRB-Stat-VI'!J22</f>
        <v>0</v>
      </c>
      <c r="L23" s="148">
        <f>'SCRB-Stat-VI'!K22</f>
        <v>0</v>
      </c>
      <c r="M23" s="148">
        <f>'SCRB-Stat-VI'!L22</f>
        <v>0</v>
      </c>
      <c r="N23" s="148">
        <f>'SCRB-Stat-VI'!M22</f>
        <v>0</v>
      </c>
      <c r="O23" s="148">
        <f>'SCRB-Stat-VI'!N22</f>
        <v>0</v>
      </c>
      <c r="P23" s="148">
        <f>'SCRB-Stat-VI'!O22</f>
        <v>0</v>
      </c>
      <c r="Q23" s="148">
        <f>'SCRB-Stat-VI'!P22</f>
        <v>0</v>
      </c>
      <c r="R23" s="148">
        <f>'SCRB-Stat-VI'!Q22</f>
        <v>0</v>
      </c>
      <c r="S23" s="148">
        <f>'SCRB-Stat-VI'!R22</f>
        <v>0</v>
      </c>
      <c r="T23" s="148">
        <f>'SCRB-Stat-VI'!S22</f>
        <v>0</v>
      </c>
    </row>
    <row r="24" spans="1:20" ht="21" customHeight="1">
      <c r="A24" s="2">
        <v>18</v>
      </c>
      <c r="B24" s="71" t="s">
        <v>53</v>
      </c>
      <c r="C24" s="148">
        <f>'SCRB-Stat-VI'!B23</f>
        <v>0</v>
      </c>
      <c r="D24" s="148">
        <f>'SCRB-Stat-VI'!C23</f>
        <v>0</v>
      </c>
      <c r="E24" s="148">
        <f>'SCRB-Stat-VI'!D23</f>
        <v>0</v>
      </c>
      <c r="F24" s="148">
        <f>'SCRB-Stat-VI'!E23</f>
        <v>0</v>
      </c>
      <c r="G24" s="148">
        <f>'SCRB-Stat-VI'!F23</f>
        <v>0</v>
      </c>
      <c r="H24" s="148">
        <f>'SCRB-Stat-VI'!G23</f>
        <v>0</v>
      </c>
      <c r="I24" s="148">
        <f>'SCRB-Stat-VI'!H23</f>
        <v>0</v>
      </c>
      <c r="J24" s="148">
        <f>'SCRB-Stat-VI'!I23</f>
        <v>0</v>
      </c>
      <c r="K24" s="148">
        <f>'SCRB-Stat-VI'!J23</f>
        <v>0</v>
      </c>
      <c r="L24" s="148">
        <f>'SCRB-Stat-VI'!K23</f>
        <v>0</v>
      </c>
      <c r="M24" s="148">
        <f>'SCRB-Stat-VI'!L23</f>
        <v>0</v>
      </c>
      <c r="N24" s="148">
        <f>'SCRB-Stat-VI'!M23</f>
        <v>0</v>
      </c>
      <c r="O24" s="148">
        <f>'SCRB-Stat-VI'!N23</f>
        <v>0</v>
      </c>
      <c r="P24" s="148">
        <f>'SCRB-Stat-VI'!O23</f>
        <v>0</v>
      </c>
      <c r="Q24" s="148">
        <f>'SCRB-Stat-VI'!P23</f>
        <v>0</v>
      </c>
      <c r="R24" s="148">
        <f>'SCRB-Stat-VI'!Q23</f>
        <v>0</v>
      </c>
      <c r="S24" s="148">
        <f>'SCRB-Stat-VI'!R23</f>
        <v>0</v>
      </c>
      <c r="T24" s="148">
        <f>'SCRB-Stat-VI'!S23</f>
        <v>0</v>
      </c>
    </row>
    <row r="25" spans="1:20" ht="21" customHeight="1">
      <c r="A25" s="2">
        <v>19</v>
      </c>
      <c r="B25" s="71" t="s">
        <v>54</v>
      </c>
      <c r="C25" s="148">
        <f>'SCRB-Stat-VI'!B24</f>
        <v>0</v>
      </c>
      <c r="D25" s="148">
        <f>'SCRB-Stat-VI'!C24</f>
        <v>0</v>
      </c>
      <c r="E25" s="148">
        <f>'SCRB-Stat-VI'!D24</f>
        <v>0</v>
      </c>
      <c r="F25" s="148">
        <f>'SCRB-Stat-VI'!E24</f>
        <v>0</v>
      </c>
      <c r="G25" s="148">
        <f>'SCRB-Stat-VI'!F24</f>
        <v>0</v>
      </c>
      <c r="H25" s="148">
        <f>'SCRB-Stat-VI'!G24</f>
        <v>0</v>
      </c>
      <c r="I25" s="148">
        <f>'SCRB-Stat-VI'!H24</f>
        <v>0</v>
      </c>
      <c r="J25" s="148">
        <f>'SCRB-Stat-VI'!I24</f>
        <v>0</v>
      </c>
      <c r="K25" s="148">
        <f>'SCRB-Stat-VI'!J24</f>
        <v>0</v>
      </c>
      <c r="L25" s="148">
        <f>'SCRB-Stat-VI'!K24</f>
        <v>0</v>
      </c>
      <c r="M25" s="148">
        <f>'SCRB-Stat-VI'!L24</f>
        <v>0</v>
      </c>
      <c r="N25" s="148">
        <f>'SCRB-Stat-VI'!M24</f>
        <v>0</v>
      </c>
      <c r="O25" s="148">
        <f>'SCRB-Stat-VI'!N24</f>
        <v>0</v>
      </c>
      <c r="P25" s="148">
        <f>'SCRB-Stat-VI'!O24</f>
        <v>0</v>
      </c>
      <c r="Q25" s="148">
        <f>'SCRB-Stat-VI'!P24</f>
        <v>0</v>
      </c>
      <c r="R25" s="148">
        <f>'SCRB-Stat-VI'!Q24</f>
        <v>0</v>
      </c>
      <c r="S25" s="148">
        <f>'SCRB-Stat-VI'!R24</f>
        <v>0</v>
      </c>
      <c r="T25" s="148">
        <f>'SCRB-Stat-VI'!S24</f>
        <v>0</v>
      </c>
    </row>
    <row r="26" spans="1:20" ht="21" customHeight="1">
      <c r="A26" s="2">
        <v>20</v>
      </c>
      <c r="B26" s="71" t="s">
        <v>55</v>
      </c>
      <c r="C26" s="148">
        <f>'SCRB-Stat-VI'!B25</f>
        <v>0</v>
      </c>
      <c r="D26" s="148">
        <f>'SCRB-Stat-VI'!C25</f>
        <v>0</v>
      </c>
      <c r="E26" s="148">
        <f>'SCRB-Stat-VI'!D25</f>
        <v>0</v>
      </c>
      <c r="F26" s="148">
        <f>'SCRB-Stat-VI'!E25</f>
        <v>0</v>
      </c>
      <c r="G26" s="148">
        <f>'SCRB-Stat-VI'!F25</f>
        <v>0</v>
      </c>
      <c r="H26" s="148">
        <f>'SCRB-Stat-VI'!G25</f>
        <v>0</v>
      </c>
      <c r="I26" s="148">
        <f>'SCRB-Stat-VI'!H25</f>
        <v>0</v>
      </c>
      <c r="J26" s="148">
        <f>'SCRB-Stat-VI'!I25</f>
        <v>0</v>
      </c>
      <c r="K26" s="148">
        <f>'SCRB-Stat-VI'!J25</f>
        <v>0</v>
      </c>
      <c r="L26" s="148">
        <f>'SCRB-Stat-VI'!K25</f>
        <v>0</v>
      </c>
      <c r="M26" s="148">
        <f>'SCRB-Stat-VI'!L25</f>
        <v>0</v>
      </c>
      <c r="N26" s="148">
        <f>'SCRB-Stat-VI'!M25</f>
        <v>0</v>
      </c>
      <c r="O26" s="148">
        <f>'SCRB-Stat-VI'!N25</f>
        <v>0</v>
      </c>
      <c r="P26" s="148">
        <f>'SCRB-Stat-VI'!O25</f>
        <v>0</v>
      </c>
      <c r="Q26" s="148">
        <f>'SCRB-Stat-VI'!P25</f>
        <v>0</v>
      </c>
      <c r="R26" s="148">
        <f>'SCRB-Stat-VI'!Q25</f>
        <v>0</v>
      </c>
      <c r="S26" s="148">
        <f>'SCRB-Stat-VI'!R25</f>
        <v>0</v>
      </c>
      <c r="T26" s="148">
        <f>'SCRB-Stat-VI'!S25</f>
        <v>0</v>
      </c>
    </row>
    <row r="27" spans="1:20" s="142" customFormat="1" ht="21" customHeight="1">
      <c r="A27" s="589" t="s">
        <v>10</v>
      </c>
      <c r="B27" s="589"/>
      <c r="C27" s="149">
        <f t="shared" ref="C27:T27" si="0">SUM(C7:C26)</f>
        <v>0</v>
      </c>
      <c r="D27" s="149">
        <f t="shared" si="0"/>
        <v>0</v>
      </c>
      <c r="E27" s="149">
        <f t="shared" si="0"/>
        <v>0</v>
      </c>
      <c r="F27" s="149">
        <f t="shared" si="0"/>
        <v>0</v>
      </c>
      <c r="G27" s="149">
        <f t="shared" si="0"/>
        <v>0</v>
      </c>
      <c r="H27" s="149">
        <f t="shared" si="0"/>
        <v>0</v>
      </c>
      <c r="I27" s="149">
        <f t="shared" si="0"/>
        <v>0</v>
      </c>
      <c r="J27" s="149">
        <f t="shared" si="0"/>
        <v>0</v>
      </c>
      <c r="K27" s="149">
        <f t="shared" si="0"/>
        <v>0</v>
      </c>
      <c r="L27" s="149">
        <f t="shared" si="0"/>
        <v>0</v>
      </c>
      <c r="M27" s="149">
        <f t="shared" si="0"/>
        <v>0</v>
      </c>
      <c r="N27" s="149">
        <f t="shared" si="0"/>
        <v>0</v>
      </c>
      <c r="O27" s="149">
        <f t="shared" si="0"/>
        <v>0</v>
      </c>
      <c r="P27" s="149">
        <f t="shared" si="0"/>
        <v>0</v>
      </c>
      <c r="Q27" s="149">
        <f t="shared" si="0"/>
        <v>0</v>
      </c>
      <c r="R27" s="149">
        <f t="shared" si="0"/>
        <v>0</v>
      </c>
      <c r="S27" s="149">
        <f t="shared" si="0"/>
        <v>0</v>
      </c>
      <c r="T27" s="149">
        <f t="shared" si="0"/>
        <v>0</v>
      </c>
    </row>
  </sheetData>
  <mergeCells count="26">
    <mergeCell ref="Q4:Q5"/>
    <mergeCell ref="R4:R5"/>
    <mergeCell ref="S4:S5"/>
    <mergeCell ref="T4:T5"/>
    <mergeCell ref="A27:B27"/>
    <mergeCell ref="L4:L5"/>
    <mergeCell ref="M4:M5"/>
    <mergeCell ref="N4:N5"/>
    <mergeCell ref="O4:O5"/>
    <mergeCell ref="K4:K5"/>
    <mergeCell ref="A1:Q1"/>
    <mergeCell ref="R1:T1"/>
    <mergeCell ref="A2:T2"/>
    <mergeCell ref="A3:A5"/>
    <mergeCell ref="B3:B5"/>
    <mergeCell ref="C3:C5"/>
    <mergeCell ref="D3:D5"/>
    <mergeCell ref="E3:E5"/>
    <mergeCell ref="F3:J3"/>
    <mergeCell ref="K3:M3"/>
    <mergeCell ref="P4:P5"/>
    <mergeCell ref="N3:P3"/>
    <mergeCell ref="Q3:T3"/>
    <mergeCell ref="F4:G4"/>
    <mergeCell ref="H4:I4"/>
    <mergeCell ref="J4:J5"/>
  </mergeCells>
  <pageMargins left="1.22013888888889" right="0.17013888888888901" top="0.47013888888888899" bottom="0.37986111111111098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 enableFormatConditionsCalculation="0">
    <tabColor rgb="FF09FF78"/>
  </sheetPr>
  <dimension ref="A1:O27"/>
  <sheetViews>
    <sheetView showGridLines="0" workbookViewId="0">
      <selection activeCell="B3" sqref="B3:B5"/>
    </sheetView>
  </sheetViews>
  <sheetFormatPr baseColWidth="10" defaultColWidth="8.83203125" defaultRowHeight="14" x14ac:dyDescent="0"/>
  <cols>
    <col min="1" max="1" width="8.83203125" style="1"/>
    <col min="2" max="2" width="13.6640625" style="1" bestFit="1" customWidth="1"/>
    <col min="3" max="11" width="8.83203125" style="1"/>
    <col min="12" max="12" width="11.6640625" style="1" customWidth="1"/>
    <col min="13" max="13" width="13.33203125" style="1" customWidth="1"/>
    <col min="14" max="14" width="10.1640625" style="1" customWidth="1"/>
    <col min="15" max="15" width="11" style="1" customWidth="1"/>
    <col min="16" max="16384" width="8.83203125" style="1"/>
  </cols>
  <sheetData>
    <row r="1" spans="1:15">
      <c r="A1" s="656" t="s">
        <v>174</v>
      </c>
      <c r="B1" s="656"/>
      <c r="C1" s="656"/>
      <c r="D1" s="656"/>
      <c r="E1" s="656"/>
      <c r="F1" s="656"/>
      <c r="G1" s="656"/>
      <c r="H1" s="656"/>
      <c r="I1" s="656"/>
      <c r="J1" s="656"/>
      <c r="K1" s="656"/>
      <c r="L1" s="656"/>
      <c r="M1" s="656"/>
      <c r="N1" s="659" t="s">
        <v>175</v>
      </c>
      <c r="O1" s="659"/>
    </row>
    <row r="2" spans="1:15">
      <c r="A2" s="660" t="str">
        <f>"CASES DISPOSED OFF BY COURTS DURING THE MONTH OF "&amp;I!C3&amp;"-"&amp;I!C4</f>
        <v>CASES DISPOSED OFF BY COURTS DURING THE MONTH OF -</v>
      </c>
      <c r="B2" s="660"/>
      <c r="C2" s="660"/>
      <c r="D2" s="660"/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</row>
    <row r="3" spans="1:15" s="150" customFormat="1" ht="27" customHeight="1">
      <c r="A3" s="589" t="s">
        <v>191</v>
      </c>
      <c r="B3" s="589" t="s">
        <v>176</v>
      </c>
      <c r="C3" s="661" t="s">
        <v>177</v>
      </c>
      <c r="D3" s="661"/>
      <c r="E3" s="661"/>
      <c r="F3" s="661"/>
      <c r="G3" s="661"/>
      <c r="H3" s="661"/>
      <c r="I3" s="661"/>
      <c r="J3" s="661"/>
      <c r="K3" s="661"/>
      <c r="L3" s="662" t="s">
        <v>178</v>
      </c>
      <c r="M3" s="662"/>
      <c r="N3" s="662"/>
      <c r="O3" s="662"/>
    </row>
    <row r="4" spans="1:15" s="151" customFormat="1" ht="39.75" customHeight="1">
      <c r="A4" s="589"/>
      <c r="B4" s="589"/>
      <c r="C4" s="608" t="s">
        <v>179</v>
      </c>
      <c r="D4" s="608"/>
      <c r="E4" s="608" t="s">
        <v>180</v>
      </c>
      <c r="F4" s="608"/>
      <c r="G4" s="608"/>
      <c r="H4" s="589" t="s">
        <v>181</v>
      </c>
      <c r="I4" s="589"/>
      <c r="J4" s="589"/>
      <c r="K4" s="608" t="s">
        <v>182</v>
      </c>
      <c r="L4" s="608" t="s">
        <v>183</v>
      </c>
      <c r="M4" s="608" t="s">
        <v>184</v>
      </c>
      <c r="N4" s="620" t="s">
        <v>181</v>
      </c>
      <c r="O4" s="608" t="s">
        <v>185</v>
      </c>
    </row>
    <row r="5" spans="1:15" s="152" customFormat="1" ht="21" customHeight="1">
      <c r="A5" s="589"/>
      <c r="B5" s="589"/>
      <c r="C5" s="353" t="s">
        <v>186</v>
      </c>
      <c r="D5" s="353" t="s">
        <v>187</v>
      </c>
      <c r="E5" s="353" t="s">
        <v>140</v>
      </c>
      <c r="F5" s="353" t="s">
        <v>188</v>
      </c>
      <c r="G5" s="353" t="s">
        <v>142</v>
      </c>
      <c r="H5" s="353" t="s">
        <v>140</v>
      </c>
      <c r="I5" s="353" t="s">
        <v>188</v>
      </c>
      <c r="J5" s="353" t="s">
        <v>142</v>
      </c>
      <c r="K5" s="608"/>
      <c r="L5" s="608"/>
      <c r="M5" s="608"/>
      <c r="N5" s="663"/>
      <c r="O5" s="608"/>
    </row>
    <row r="6" spans="1:15" s="360" customFormat="1" ht="13" customHeight="1">
      <c r="A6" s="358">
        <v>1</v>
      </c>
      <c r="B6" s="358">
        <v>2</v>
      </c>
      <c r="C6" s="358">
        <v>3</v>
      </c>
      <c r="D6" s="358">
        <v>4</v>
      </c>
      <c r="E6" s="358">
        <v>5</v>
      </c>
      <c r="F6" s="358">
        <v>6</v>
      </c>
      <c r="G6" s="358">
        <v>7</v>
      </c>
      <c r="H6" s="358">
        <v>8</v>
      </c>
      <c r="I6" s="358">
        <v>9</v>
      </c>
      <c r="J6" s="358">
        <v>10</v>
      </c>
      <c r="K6" s="358">
        <v>11</v>
      </c>
      <c r="L6" s="358">
        <v>12</v>
      </c>
      <c r="M6" s="358">
        <v>13</v>
      </c>
      <c r="N6" s="358">
        <v>14</v>
      </c>
      <c r="O6" s="358">
        <v>15</v>
      </c>
    </row>
    <row r="7" spans="1:15" ht="20.25" customHeight="1">
      <c r="A7" s="2">
        <v>1</v>
      </c>
      <c r="B7" s="71" t="s">
        <v>36</v>
      </c>
      <c r="C7" s="136">
        <f>'SCRB-Stat-VII'!B6</f>
        <v>0</v>
      </c>
      <c r="D7" s="136">
        <f>'SCRB-Stat-VII'!C6</f>
        <v>0</v>
      </c>
      <c r="E7" s="136">
        <f>'SCRB-Stat-VII'!D6</f>
        <v>0</v>
      </c>
      <c r="F7" s="136">
        <f>'SCRB-Stat-VII'!E6</f>
        <v>0</v>
      </c>
      <c r="G7" s="136">
        <f>'SCRB-Stat-VII'!F6</f>
        <v>0</v>
      </c>
      <c r="H7" s="136">
        <f>'SCRB-Stat-VII'!G6</f>
        <v>0</v>
      </c>
      <c r="I7" s="136">
        <f>'SCRB-Stat-VII'!H6</f>
        <v>0</v>
      </c>
      <c r="J7" s="136">
        <f>'SCRB-Stat-VII'!I6</f>
        <v>0</v>
      </c>
      <c r="K7" s="136">
        <f>'SCRB-Stat-VII'!J6</f>
        <v>0</v>
      </c>
      <c r="L7" s="136">
        <f>'SCRB-Stat-VII'!K6</f>
        <v>0</v>
      </c>
      <c r="M7" s="136">
        <f>'SCRB-Stat-VII'!L6</f>
        <v>0</v>
      </c>
      <c r="N7" s="136">
        <f>'SCRB-Stat-VII'!M6</f>
        <v>0</v>
      </c>
      <c r="O7" s="136">
        <f>'SCRB-Stat-VII'!N6</f>
        <v>0</v>
      </c>
    </row>
    <row r="8" spans="1:15" ht="20.25" customHeight="1">
      <c r="A8" s="2">
        <v>2</v>
      </c>
      <c r="B8" s="71" t="s">
        <v>37</v>
      </c>
      <c r="C8" s="136">
        <f>'SCRB-Stat-VII'!B7</f>
        <v>0</v>
      </c>
      <c r="D8" s="136">
        <f>'SCRB-Stat-VII'!C7</f>
        <v>0</v>
      </c>
      <c r="E8" s="136">
        <f>'SCRB-Stat-VII'!D7</f>
        <v>0</v>
      </c>
      <c r="F8" s="136">
        <f>'SCRB-Stat-VII'!E7</f>
        <v>0</v>
      </c>
      <c r="G8" s="136">
        <f>'SCRB-Stat-VII'!F7</f>
        <v>0</v>
      </c>
      <c r="H8" s="136">
        <f>'SCRB-Stat-VII'!G7</f>
        <v>0</v>
      </c>
      <c r="I8" s="136">
        <f>'SCRB-Stat-VII'!H7</f>
        <v>0</v>
      </c>
      <c r="J8" s="136">
        <f>'SCRB-Stat-VII'!I7</f>
        <v>0</v>
      </c>
      <c r="K8" s="136">
        <f>'SCRB-Stat-VII'!J7</f>
        <v>0</v>
      </c>
      <c r="L8" s="136">
        <f>'SCRB-Stat-VII'!K7</f>
        <v>0</v>
      </c>
      <c r="M8" s="136">
        <f>'SCRB-Stat-VII'!L7</f>
        <v>0</v>
      </c>
      <c r="N8" s="136">
        <f>'SCRB-Stat-VII'!M7</f>
        <v>0</v>
      </c>
      <c r="O8" s="136">
        <f>'SCRB-Stat-VII'!N7</f>
        <v>0</v>
      </c>
    </row>
    <row r="9" spans="1:15" ht="20.25" customHeight="1">
      <c r="A9" s="2">
        <v>3</v>
      </c>
      <c r="B9" s="71" t="s">
        <v>38</v>
      </c>
      <c r="C9" s="136">
        <f>'SCRB-Stat-VII'!B8</f>
        <v>0</v>
      </c>
      <c r="D9" s="136">
        <f>'SCRB-Stat-VII'!C8</f>
        <v>0</v>
      </c>
      <c r="E9" s="136">
        <f>'SCRB-Stat-VII'!D8</f>
        <v>0</v>
      </c>
      <c r="F9" s="136">
        <f>'SCRB-Stat-VII'!E8</f>
        <v>0</v>
      </c>
      <c r="G9" s="136">
        <f>'SCRB-Stat-VII'!F8</f>
        <v>0</v>
      </c>
      <c r="H9" s="136">
        <f>'SCRB-Stat-VII'!G8</f>
        <v>0</v>
      </c>
      <c r="I9" s="136">
        <f>'SCRB-Stat-VII'!H8</f>
        <v>0</v>
      </c>
      <c r="J9" s="136">
        <f>'SCRB-Stat-VII'!I8</f>
        <v>0</v>
      </c>
      <c r="K9" s="136">
        <f>'SCRB-Stat-VII'!J8</f>
        <v>0</v>
      </c>
      <c r="L9" s="136">
        <f>'SCRB-Stat-VII'!K8</f>
        <v>0</v>
      </c>
      <c r="M9" s="136">
        <f>'SCRB-Stat-VII'!L8</f>
        <v>0</v>
      </c>
      <c r="N9" s="136">
        <f>'SCRB-Stat-VII'!M8</f>
        <v>0</v>
      </c>
      <c r="O9" s="136">
        <f>'SCRB-Stat-VII'!N8</f>
        <v>0</v>
      </c>
    </row>
    <row r="10" spans="1:15" ht="20.25" customHeight="1">
      <c r="A10" s="2">
        <v>4</v>
      </c>
      <c r="B10" s="71" t="s">
        <v>39</v>
      </c>
      <c r="C10" s="136">
        <f>'SCRB-Stat-VII'!B9</f>
        <v>0</v>
      </c>
      <c r="D10" s="136">
        <f>'SCRB-Stat-VII'!C9</f>
        <v>0</v>
      </c>
      <c r="E10" s="136">
        <f>'SCRB-Stat-VII'!D9</f>
        <v>0</v>
      </c>
      <c r="F10" s="136">
        <f>'SCRB-Stat-VII'!E9</f>
        <v>0</v>
      </c>
      <c r="G10" s="136">
        <f>'SCRB-Stat-VII'!F9</f>
        <v>0</v>
      </c>
      <c r="H10" s="136">
        <f>'SCRB-Stat-VII'!G9</f>
        <v>0</v>
      </c>
      <c r="I10" s="136">
        <f>'SCRB-Stat-VII'!H9</f>
        <v>0</v>
      </c>
      <c r="J10" s="136">
        <f>'SCRB-Stat-VII'!I9</f>
        <v>0</v>
      </c>
      <c r="K10" s="136">
        <f>'SCRB-Stat-VII'!J9</f>
        <v>0</v>
      </c>
      <c r="L10" s="136">
        <f>'SCRB-Stat-VII'!K9</f>
        <v>0</v>
      </c>
      <c r="M10" s="136">
        <f>'SCRB-Stat-VII'!L9</f>
        <v>0</v>
      </c>
      <c r="N10" s="136">
        <f>'SCRB-Stat-VII'!M9</f>
        <v>0</v>
      </c>
      <c r="O10" s="136">
        <f>'SCRB-Stat-VII'!N9</f>
        <v>0</v>
      </c>
    </row>
    <row r="11" spans="1:15" ht="20.25" customHeight="1">
      <c r="A11" s="2">
        <v>5</v>
      </c>
      <c r="B11" s="71" t="s">
        <v>40</v>
      </c>
      <c r="C11" s="136">
        <f>'SCRB-Stat-VII'!B10</f>
        <v>0</v>
      </c>
      <c r="D11" s="136">
        <f>'SCRB-Stat-VII'!C10</f>
        <v>0</v>
      </c>
      <c r="E11" s="136">
        <f>'SCRB-Stat-VII'!D10</f>
        <v>0</v>
      </c>
      <c r="F11" s="136">
        <f>'SCRB-Stat-VII'!E10</f>
        <v>0</v>
      </c>
      <c r="G11" s="136">
        <f>'SCRB-Stat-VII'!F10</f>
        <v>0</v>
      </c>
      <c r="H11" s="136">
        <f>'SCRB-Stat-VII'!G10</f>
        <v>0</v>
      </c>
      <c r="I11" s="136">
        <f>'SCRB-Stat-VII'!H10</f>
        <v>0</v>
      </c>
      <c r="J11" s="136">
        <f>'SCRB-Stat-VII'!I10</f>
        <v>0</v>
      </c>
      <c r="K11" s="136">
        <f>'SCRB-Stat-VII'!J10</f>
        <v>0</v>
      </c>
      <c r="L11" s="136">
        <f>'SCRB-Stat-VII'!K10</f>
        <v>0</v>
      </c>
      <c r="M11" s="136">
        <f>'SCRB-Stat-VII'!L10</f>
        <v>0</v>
      </c>
      <c r="N11" s="136">
        <f>'SCRB-Stat-VII'!M10</f>
        <v>0</v>
      </c>
      <c r="O11" s="136">
        <f>'SCRB-Stat-VII'!N10</f>
        <v>0</v>
      </c>
    </row>
    <row r="12" spans="1:15" ht="20.25" customHeight="1">
      <c r="A12" s="2">
        <v>6</v>
      </c>
      <c r="B12" s="71" t="s">
        <v>41</v>
      </c>
      <c r="C12" s="136">
        <f>'SCRB-Stat-VII'!B11</f>
        <v>0</v>
      </c>
      <c r="D12" s="136">
        <f>'SCRB-Stat-VII'!C11</f>
        <v>0</v>
      </c>
      <c r="E12" s="136">
        <f>'SCRB-Stat-VII'!D11</f>
        <v>0</v>
      </c>
      <c r="F12" s="136">
        <f>'SCRB-Stat-VII'!E11</f>
        <v>0</v>
      </c>
      <c r="G12" s="136">
        <f>'SCRB-Stat-VII'!F11</f>
        <v>0</v>
      </c>
      <c r="H12" s="136">
        <f>'SCRB-Stat-VII'!G11</f>
        <v>0</v>
      </c>
      <c r="I12" s="136">
        <f>'SCRB-Stat-VII'!H11</f>
        <v>0</v>
      </c>
      <c r="J12" s="136">
        <f>'SCRB-Stat-VII'!I11</f>
        <v>0</v>
      </c>
      <c r="K12" s="136">
        <f>'SCRB-Stat-VII'!J11</f>
        <v>0</v>
      </c>
      <c r="L12" s="136">
        <f>'SCRB-Stat-VII'!K11</f>
        <v>0</v>
      </c>
      <c r="M12" s="136">
        <f>'SCRB-Stat-VII'!L11</f>
        <v>0</v>
      </c>
      <c r="N12" s="136">
        <f>'SCRB-Stat-VII'!M11</f>
        <v>0</v>
      </c>
      <c r="O12" s="136">
        <f>'SCRB-Stat-VII'!N11</f>
        <v>0</v>
      </c>
    </row>
    <row r="13" spans="1:15" ht="20.25" customHeight="1">
      <c r="A13" s="2">
        <v>7</v>
      </c>
      <c r="B13" s="71" t="s">
        <v>42</v>
      </c>
      <c r="C13" s="136">
        <f>'SCRB-Stat-VII'!B12</f>
        <v>0</v>
      </c>
      <c r="D13" s="136">
        <f>'SCRB-Stat-VII'!C12</f>
        <v>0</v>
      </c>
      <c r="E13" s="136">
        <f>'SCRB-Stat-VII'!D12</f>
        <v>0</v>
      </c>
      <c r="F13" s="136">
        <f>'SCRB-Stat-VII'!E12</f>
        <v>0</v>
      </c>
      <c r="G13" s="136">
        <f>'SCRB-Stat-VII'!F12</f>
        <v>0</v>
      </c>
      <c r="H13" s="136">
        <f>'SCRB-Stat-VII'!G12</f>
        <v>0</v>
      </c>
      <c r="I13" s="136">
        <f>'SCRB-Stat-VII'!H12</f>
        <v>0</v>
      </c>
      <c r="J13" s="136">
        <f>'SCRB-Stat-VII'!I12</f>
        <v>0</v>
      </c>
      <c r="K13" s="136">
        <f>'SCRB-Stat-VII'!J12</f>
        <v>0</v>
      </c>
      <c r="L13" s="136">
        <f>'SCRB-Stat-VII'!K12</f>
        <v>0</v>
      </c>
      <c r="M13" s="136">
        <f>'SCRB-Stat-VII'!L12</f>
        <v>0</v>
      </c>
      <c r="N13" s="136">
        <f>'SCRB-Stat-VII'!M12</f>
        <v>0</v>
      </c>
      <c r="O13" s="136">
        <f>'SCRB-Stat-VII'!N12</f>
        <v>0</v>
      </c>
    </row>
    <row r="14" spans="1:15" ht="20.25" customHeight="1">
      <c r="A14" s="2">
        <v>8</v>
      </c>
      <c r="B14" s="71" t="s">
        <v>43</v>
      </c>
      <c r="C14" s="136">
        <f>'SCRB-Stat-VII'!B13</f>
        <v>0</v>
      </c>
      <c r="D14" s="136">
        <f>'SCRB-Stat-VII'!C13</f>
        <v>0</v>
      </c>
      <c r="E14" s="136">
        <f>'SCRB-Stat-VII'!D13</f>
        <v>0</v>
      </c>
      <c r="F14" s="136">
        <f>'SCRB-Stat-VII'!E13</f>
        <v>0</v>
      </c>
      <c r="G14" s="136">
        <f>'SCRB-Stat-VII'!F13</f>
        <v>0</v>
      </c>
      <c r="H14" s="136">
        <f>'SCRB-Stat-VII'!G13</f>
        <v>0</v>
      </c>
      <c r="I14" s="136">
        <f>'SCRB-Stat-VII'!H13</f>
        <v>0</v>
      </c>
      <c r="J14" s="136">
        <f>'SCRB-Stat-VII'!I13</f>
        <v>0</v>
      </c>
      <c r="K14" s="136">
        <f>'SCRB-Stat-VII'!J13</f>
        <v>0</v>
      </c>
      <c r="L14" s="136">
        <f>'SCRB-Stat-VII'!K13</f>
        <v>0</v>
      </c>
      <c r="M14" s="136">
        <f>'SCRB-Stat-VII'!L13</f>
        <v>0</v>
      </c>
      <c r="N14" s="136">
        <f>'SCRB-Stat-VII'!M13</f>
        <v>0</v>
      </c>
      <c r="O14" s="136">
        <f>'SCRB-Stat-VII'!N13</f>
        <v>0</v>
      </c>
    </row>
    <row r="15" spans="1:15" ht="20.25" customHeight="1">
      <c r="A15" s="2">
        <v>9</v>
      </c>
      <c r="B15" s="71" t="s">
        <v>44</v>
      </c>
      <c r="C15" s="136">
        <f>'SCRB-Stat-VII'!B14</f>
        <v>0</v>
      </c>
      <c r="D15" s="136">
        <f>'SCRB-Stat-VII'!C14</f>
        <v>0</v>
      </c>
      <c r="E15" s="136">
        <f>'SCRB-Stat-VII'!D14</f>
        <v>0</v>
      </c>
      <c r="F15" s="136">
        <f>'SCRB-Stat-VII'!E14</f>
        <v>0</v>
      </c>
      <c r="G15" s="136">
        <f>'SCRB-Stat-VII'!F14</f>
        <v>0</v>
      </c>
      <c r="H15" s="136">
        <f>'SCRB-Stat-VII'!G14</f>
        <v>0</v>
      </c>
      <c r="I15" s="136">
        <f>'SCRB-Stat-VII'!H14</f>
        <v>0</v>
      </c>
      <c r="J15" s="136">
        <f>'SCRB-Stat-VII'!I14</f>
        <v>0</v>
      </c>
      <c r="K15" s="136">
        <f>'SCRB-Stat-VII'!J14</f>
        <v>0</v>
      </c>
      <c r="L15" s="136">
        <f>'SCRB-Stat-VII'!K14</f>
        <v>0</v>
      </c>
      <c r="M15" s="136">
        <f>'SCRB-Stat-VII'!L14</f>
        <v>0</v>
      </c>
      <c r="N15" s="136">
        <f>'SCRB-Stat-VII'!M14</f>
        <v>0</v>
      </c>
      <c r="O15" s="136">
        <f>'SCRB-Stat-VII'!N14</f>
        <v>0</v>
      </c>
    </row>
    <row r="16" spans="1:15" ht="20.25" customHeight="1">
      <c r="A16" s="2">
        <v>10</v>
      </c>
      <c r="B16" s="71" t="s">
        <v>45</v>
      </c>
      <c r="C16" s="136">
        <f>'SCRB-Stat-VII'!B15</f>
        <v>0</v>
      </c>
      <c r="D16" s="136">
        <f>'SCRB-Stat-VII'!C15</f>
        <v>0</v>
      </c>
      <c r="E16" s="136">
        <f>'SCRB-Stat-VII'!D15</f>
        <v>0</v>
      </c>
      <c r="F16" s="136">
        <f>'SCRB-Stat-VII'!E15</f>
        <v>0</v>
      </c>
      <c r="G16" s="136">
        <f>'SCRB-Stat-VII'!F15</f>
        <v>0</v>
      </c>
      <c r="H16" s="136">
        <f>'SCRB-Stat-VII'!G15</f>
        <v>0</v>
      </c>
      <c r="I16" s="136">
        <f>'SCRB-Stat-VII'!H15</f>
        <v>0</v>
      </c>
      <c r="J16" s="136">
        <f>'SCRB-Stat-VII'!I15</f>
        <v>0</v>
      </c>
      <c r="K16" s="136">
        <f>'SCRB-Stat-VII'!J15</f>
        <v>0</v>
      </c>
      <c r="L16" s="136">
        <f>'SCRB-Stat-VII'!K15</f>
        <v>0</v>
      </c>
      <c r="M16" s="136">
        <f>'SCRB-Stat-VII'!L15</f>
        <v>0</v>
      </c>
      <c r="N16" s="136">
        <f>'SCRB-Stat-VII'!M15</f>
        <v>0</v>
      </c>
      <c r="O16" s="136">
        <f>'SCRB-Stat-VII'!N15</f>
        <v>0</v>
      </c>
    </row>
    <row r="17" spans="1:15" ht="20.25" customHeight="1">
      <c r="A17" s="2">
        <v>11</v>
      </c>
      <c r="B17" s="71" t="s">
        <v>46</v>
      </c>
      <c r="C17" s="136">
        <f>'SCRB-Stat-VII'!B16</f>
        <v>0</v>
      </c>
      <c r="D17" s="136">
        <f>'SCRB-Stat-VII'!C16</f>
        <v>0</v>
      </c>
      <c r="E17" s="136">
        <f>'SCRB-Stat-VII'!D16</f>
        <v>0</v>
      </c>
      <c r="F17" s="136">
        <f>'SCRB-Stat-VII'!E16</f>
        <v>0</v>
      </c>
      <c r="G17" s="136">
        <f>'SCRB-Stat-VII'!F16</f>
        <v>0</v>
      </c>
      <c r="H17" s="136">
        <f>'SCRB-Stat-VII'!G16</f>
        <v>0</v>
      </c>
      <c r="I17" s="136">
        <f>'SCRB-Stat-VII'!H16</f>
        <v>0</v>
      </c>
      <c r="J17" s="136">
        <f>'SCRB-Stat-VII'!I16</f>
        <v>0</v>
      </c>
      <c r="K17" s="136">
        <f>'SCRB-Stat-VII'!J16</f>
        <v>0</v>
      </c>
      <c r="L17" s="136">
        <f>'SCRB-Stat-VII'!K16</f>
        <v>0</v>
      </c>
      <c r="M17" s="136">
        <f>'SCRB-Stat-VII'!L16</f>
        <v>0</v>
      </c>
      <c r="N17" s="136">
        <f>'SCRB-Stat-VII'!M16</f>
        <v>0</v>
      </c>
      <c r="O17" s="136">
        <f>'SCRB-Stat-VII'!N16</f>
        <v>0</v>
      </c>
    </row>
    <row r="18" spans="1:15" ht="20.25" customHeight="1">
      <c r="A18" s="2">
        <v>12</v>
      </c>
      <c r="B18" s="71" t="s">
        <v>47</v>
      </c>
      <c r="C18" s="136">
        <f>'SCRB-Stat-VII'!B17</f>
        <v>0</v>
      </c>
      <c r="D18" s="136">
        <f>'SCRB-Stat-VII'!C17</f>
        <v>0</v>
      </c>
      <c r="E18" s="136">
        <f>'SCRB-Stat-VII'!D17</f>
        <v>0</v>
      </c>
      <c r="F18" s="136">
        <f>'SCRB-Stat-VII'!E17</f>
        <v>0</v>
      </c>
      <c r="G18" s="136">
        <f>'SCRB-Stat-VII'!F17</f>
        <v>0</v>
      </c>
      <c r="H18" s="136">
        <f>'SCRB-Stat-VII'!G17</f>
        <v>0</v>
      </c>
      <c r="I18" s="136">
        <f>'SCRB-Stat-VII'!H17</f>
        <v>0</v>
      </c>
      <c r="J18" s="136">
        <f>'SCRB-Stat-VII'!I17</f>
        <v>0</v>
      </c>
      <c r="K18" s="136">
        <f>'SCRB-Stat-VII'!J17</f>
        <v>0</v>
      </c>
      <c r="L18" s="136">
        <f>'SCRB-Stat-VII'!K17</f>
        <v>0</v>
      </c>
      <c r="M18" s="136">
        <f>'SCRB-Stat-VII'!L17</f>
        <v>0</v>
      </c>
      <c r="N18" s="136">
        <f>'SCRB-Stat-VII'!M17</f>
        <v>0</v>
      </c>
      <c r="O18" s="136">
        <f>'SCRB-Stat-VII'!N17</f>
        <v>0</v>
      </c>
    </row>
    <row r="19" spans="1:15" ht="20.25" customHeight="1">
      <c r="A19" s="2">
        <v>13</v>
      </c>
      <c r="B19" s="71" t="s">
        <v>48</v>
      </c>
      <c r="C19" s="136">
        <f>'SCRB-Stat-VII'!B18</f>
        <v>0</v>
      </c>
      <c r="D19" s="136">
        <f>'SCRB-Stat-VII'!C18</f>
        <v>0</v>
      </c>
      <c r="E19" s="136">
        <f>'SCRB-Stat-VII'!D18</f>
        <v>0</v>
      </c>
      <c r="F19" s="136">
        <f>'SCRB-Stat-VII'!E18</f>
        <v>0</v>
      </c>
      <c r="G19" s="136">
        <f>'SCRB-Stat-VII'!F18</f>
        <v>0</v>
      </c>
      <c r="H19" s="136">
        <f>'SCRB-Stat-VII'!G18</f>
        <v>0</v>
      </c>
      <c r="I19" s="136">
        <f>'SCRB-Stat-VII'!H18</f>
        <v>0</v>
      </c>
      <c r="J19" s="136">
        <f>'SCRB-Stat-VII'!I18</f>
        <v>0</v>
      </c>
      <c r="K19" s="136">
        <f>'SCRB-Stat-VII'!J18</f>
        <v>0</v>
      </c>
      <c r="L19" s="136">
        <f>'SCRB-Stat-VII'!K18</f>
        <v>0</v>
      </c>
      <c r="M19" s="136">
        <f>'SCRB-Stat-VII'!L18</f>
        <v>0</v>
      </c>
      <c r="N19" s="136">
        <f>'SCRB-Stat-VII'!M18</f>
        <v>0</v>
      </c>
      <c r="O19" s="136">
        <f>'SCRB-Stat-VII'!N18</f>
        <v>0</v>
      </c>
    </row>
    <row r="20" spans="1:15" ht="20.25" customHeight="1">
      <c r="A20" s="2">
        <v>14</v>
      </c>
      <c r="B20" s="71" t="s">
        <v>49</v>
      </c>
      <c r="C20" s="136">
        <f>'SCRB-Stat-VII'!B19</f>
        <v>0</v>
      </c>
      <c r="D20" s="136">
        <f>'SCRB-Stat-VII'!C19</f>
        <v>0</v>
      </c>
      <c r="E20" s="136">
        <f>'SCRB-Stat-VII'!D19</f>
        <v>0</v>
      </c>
      <c r="F20" s="136">
        <f>'SCRB-Stat-VII'!E19</f>
        <v>0</v>
      </c>
      <c r="G20" s="136">
        <f>'SCRB-Stat-VII'!F19</f>
        <v>0</v>
      </c>
      <c r="H20" s="136">
        <f>'SCRB-Stat-VII'!G19</f>
        <v>0</v>
      </c>
      <c r="I20" s="136">
        <f>'SCRB-Stat-VII'!H19</f>
        <v>0</v>
      </c>
      <c r="J20" s="136">
        <f>'SCRB-Stat-VII'!I19</f>
        <v>0</v>
      </c>
      <c r="K20" s="136">
        <f>'SCRB-Stat-VII'!J19</f>
        <v>0</v>
      </c>
      <c r="L20" s="136">
        <f>'SCRB-Stat-VII'!K19</f>
        <v>0</v>
      </c>
      <c r="M20" s="136">
        <f>'SCRB-Stat-VII'!L19</f>
        <v>0</v>
      </c>
      <c r="N20" s="136">
        <f>'SCRB-Stat-VII'!M19</f>
        <v>0</v>
      </c>
      <c r="O20" s="136">
        <f>'SCRB-Stat-VII'!N19</f>
        <v>0</v>
      </c>
    </row>
    <row r="21" spans="1:15" ht="20.25" customHeight="1">
      <c r="A21" s="2">
        <v>15</v>
      </c>
      <c r="B21" s="71" t="s">
        <v>50</v>
      </c>
      <c r="C21" s="136">
        <f>'SCRB-Stat-VII'!B20</f>
        <v>0</v>
      </c>
      <c r="D21" s="136">
        <f>'SCRB-Stat-VII'!C20</f>
        <v>0</v>
      </c>
      <c r="E21" s="136">
        <f>'SCRB-Stat-VII'!D20</f>
        <v>0</v>
      </c>
      <c r="F21" s="136">
        <f>'SCRB-Stat-VII'!E20</f>
        <v>0</v>
      </c>
      <c r="G21" s="136">
        <f>'SCRB-Stat-VII'!F20</f>
        <v>0</v>
      </c>
      <c r="H21" s="136">
        <f>'SCRB-Stat-VII'!G20</f>
        <v>0</v>
      </c>
      <c r="I21" s="136">
        <f>'SCRB-Stat-VII'!H20</f>
        <v>0</v>
      </c>
      <c r="J21" s="136">
        <f>'SCRB-Stat-VII'!I20</f>
        <v>0</v>
      </c>
      <c r="K21" s="136">
        <f>'SCRB-Stat-VII'!J20</f>
        <v>0</v>
      </c>
      <c r="L21" s="136">
        <f>'SCRB-Stat-VII'!K20</f>
        <v>0</v>
      </c>
      <c r="M21" s="136">
        <f>'SCRB-Stat-VII'!L20</f>
        <v>0</v>
      </c>
      <c r="N21" s="136">
        <f>'SCRB-Stat-VII'!M20</f>
        <v>0</v>
      </c>
      <c r="O21" s="136">
        <f>'SCRB-Stat-VII'!N20</f>
        <v>0</v>
      </c>
    </row>
    <row r="22" spans="1:15" ht="20.25" customHeight="1">
      <c r="A22" s="2">
        <v>16</v>
      </c>
      <c r="B22" s="71" t="s">
        <v>51</v>
      </c>
      <c r="C22" s="136">
        <f>'SCRB-Stat-VII'!B21</f>
        <v>0</v>
      </c>
      <c r="D22" s="136">
        <f>'SCRB-Stat-VII'!C21</f>
        <v>0</v>
      </c>
      <c r="E22" s="136">
        <f>'SCRB-Stat-VII'!D21</f>
        <v>0</v>
      </c>
      <c r="F22" s="136">
        <f>'SCRB-Stat-VII'!E21</f>
        <v>0</v>
      </c>
      <c r="G22" s="136">
        <f>'SCRB-Stat-VII'!F21</f>
        <v>0</v>
      </c>
      <c r="H22" s="136">
        <f>'SCRB-Stat-VII'!G21</f>
        <v>0</v>
      </c>
      <c r="I22" s="136">
        <f>'SCRB-Stat-VII'!H21</f>
        <v>0</v>
      </c>
      <c r="J22" s="136">
        <f>'SCRB-Stat-VII'!I21</f>
        <v>0</v>
      </c>
      <c r="K22" s="136">
        <f>'SCRB-Stat-VII'!J21</f>
        <v>0</v>
      </c>
      <c r="L22" s="136">
        <f>'SCRB-Stat-VII'!K21</f>
        <v>0</v>
      </c>
      <c r="M22" s="136">
        <f>'SCRB-Stat-VII'!L21</f>
        <v>0</v>
      </c>
      <c r="N22" s="136">
        <f>'SCRB-Stat-VII'!M21</f>
        <v>0</v>
      </c>
      <c r="O22" s="136">
        <f>'SCRB-Stat-VII'!N21</f>
        <v>0</v>
      </c>
    </row>
    <row r="23" spans="1:15" ht="20.25" customHeight="1">
      <c r="A23" s="2">
        <v>17</v>
      </c>
      <c r="B23" s="71" t="s">
        <v>52</v>
      </c>
      <c r="C23" s="136">
        <f>'SCRB-Stat-VII'!B22</f>
        <v>0</v>
      </c>
      <c r="D23" s="136">
        <f>'SCRB-Stat-VII'!C22</f>
        <v>0</v>
      </c>
      <c r="E23" s="136">
        <f>'SCRB-Stat-VII'!D22</f>
        <v>0</v>
      </c>
      <c r="F23" s="136">
        <f>'SCRB-Stat-VII'!E22</f>
        <v>0</v>
      </c>
      <c r="G23" s="136">
        <f>'SCRB-Stat-VII'!F22</f>
        <v>0</v>
      </c>
      <c r="H23" s="136">
        <f>'SCRB-Stat-VII'!G22</f>
        <v>0</v>
      </c>
      <c r="I23" s="136">
        <f>'SCRB-Stat-VII'!H22</f>
        <v>0</v>
      </c>
      <c r="J23" s="136">
        <f>'SCRB-Stat-VII'!I22</f>
        <v>0</v>
      </c>
      <c r="K23" s="136">
        <f>'SCRB-Stat-VII'!J22</f>
        <v>0</v>
      </c>
      <c r="L23" s="136">
        <f>'SCRB-Stat-VII'!K22</f>
        <v>0</v>
      </c>
      <c r="M23" s="136">
        <f>'SCRB-Stat-VII'!L22</f>
        <v>0</v>
      </c>
      <c r="N23" s="136">
        <f>'SCRB-Stat-VII'!M22</f>
        <v>0</v>
      </c>
      <c r="O23" s="136">
        <f>'SCRB-Stat-VII'!N22</f>
        <v>0</v>
      </c>
    </row>
    <row r="24" spans="1:15" ht="20.25" customHeight="1">
      <c r="A24" s="2">
        <v>18</v>
      </c>
      <c r="B24" s="71" t="s">
        <v>53</v>
      </c>
      <c r="C24" s="136">
        <f>'SCRB-Stat-VII'!B23</f>
        <v>0</v>
      </c>
      <c r="D24" s="136">
        <f>'SCRB-Stat-VII'!C23</f>
        <v>0</v>
      </c>
      <c r="E24" s="136">
        <f>'SCRB-Stat-VII'!D23</f>
        <v>0</v>
      </c>
      <c r="F24" s="136">
        <f>'SCRB-Stat-VII'!E23</f>
        <v>0</v>
      </c>
      <c r="G24" s="136">
        <f>'SCRB-Stat-VII'!F23</f>
        <v>0</v>
      </c>
      <c r="H24" s="136">
        <f>'SCRB-Stat-VII'!G23</f>
        <v>0</v>
      </c>
      <c r="I24" s="136">
        <f>'SCRB-Stat-VII'!H23</f>
        <v>0</v>
      </c>
      <c r="J24" s="136">
        <f>'SCRB-Stat-VII'!I23</f>
        <v>0</v>
      </c>
      <c r="K24" s="136">
        <f>'SCRB-Stat-VII'!J23</f>
        <v>0</v>
      </c>
      <c r="L24" s="136">
        <f>'SCRB-Stat-VII'!K23</f>
        <v>0</v>
      </c>
      <c r="M24" s="136">
        <f>'SCRB-Stat-VII'!L23</f>
        <v>0</v>
      </c>
      <c r="N24" s="136">
        <f>'SCRB-Stat-VII'!M23</f>
        <v>0</v>
      </c>
      <c r="O24" s="136">
        <f>'SCRB-Stat-VII'!N23</f>
        <v>0</v>
      </c>
    </row>
    <row r="25" spans="1:15" ht="20.25" customHeight="1">
      <c r="A25" s="2">
        <v>19</v>
      </c>
      <c r="B25" s="71" t="s">
        <v>54</v>
      </c>
      <c r="C25" s="136">
        <f>'SCRB-Stat-VII'!B24</f>
        <v>0</v>
      </c>
      <c r="D25" s="136">
        <f>'SCRB-Stat-VII'!C24</f>
        <v>0</v>
      </c>
      <c r="E25" s="136">
        <f>'SCRB-Stat-VII'!D24</f>
        <v>0</v>
      </c>
      <c r="F25" s="136">
        <f>'SCRB-Stat-VII'!E24</f>
        <v>0</v>
      </c>
      <c r="G25" s="136">
        <f>'SCRB-Stat-VII'!F24</f>
        <v>0</v>
      </c>
      <c r="H25" s="136">
        <f>'SCRB-Stat-VII'!G24</f>
        <v>0</v>
      </c>
      <c r="I25" s="136">
        <f>'SCRB-Stat-VII'!H24</f>
        <v>0</v>
      </c>
      <c r="J25" s="136">
        <f>'SCRB-Stat-VII'!I24</f>
        <v>0</v>
      </c>
      <c r="K25" s="136">
        <f>'SCRB-Stat-VII'!J24</f>
        <v>0</v>
      </c>
      <c r="L25" s="136">
        <f>'SCRB-Stat-VII'!K24</f>
        <v>0</v>
      </c>
      <c r="M25" s="136">
        <f>'SCRB-Stat-VII'!L24</f>
        <v>0</v>
      </c>
      <c r="N25" s="136">
        <f>'SCRB-Stat-VII'!M24</f>
        <v>0</v>
      </c>
      <c r="O25" s="136">
        <f>'SCRB-Stat-VII'!N24</f>
        <v>0</v>
      </c>
    </row>
    <row r="26" spans="1:15" ht="20.25" customHeight="1">
      <c r="A26" s="2">
        <v>20</v>
      </c>
      <c r="B26" s="71" t="s">
        <v>55</v>
      </c>
      <c r="C26" s="136">
        <f>'SCRB-Stat-VII'!B25</f>
        <v>0</v>
      </c>
      <c r="D26" s="136">
        <f>'SCRB-Stat-VII'!C25</f>
        <v>0</v>
      </c>
      <c r="E26" s="136">
        <f>'SCRB-Stat-VII'!D25</f>
        <v>0</v>
      </c>
      <c r="F26" s="136">
        <f>'SCRB-Stat-VII'!E25</f>
        <v>0</v>
      </c>
      <c r="G26" s="136">
        <f>'SCRB-Stat-VII'!F25</f>
        <v>0</v>
      </c>
      <c r="H26" s="136">
        <f>'SCRB-Stat-VII'!G25</f>
        <v>0</v>
      </c>
      <c r="I26" s="136">
        <f>'SCRB-Stat-VII'!H25</f>
        <v>0</v>
      </c>
      <c r="J26" s="136">
        <f>'SCRB-Stat-VII'!I25</f>
        <v>0</v>
      </c>
      <c r="K26" s="136">
        <f>'SCRB-Stat-VII'!J25</f>
        <v>0</v>
      </c>
      <c r="L26" s="136">
        <f>'SCRB-Stat-VII'!K25</f>
        <v>0</v>
      </c>
      <c r="M26" s="136">
        <f>'SCRB-Stat-VII'!L25</f>
        <v>0</v>
      </c>
      <c r="N26" s="136">
        <f>'SCRB-Stat-VII'!M25</f>
        <v>0</v>
      </c>
      <c r="O26" s="136">
        <f>'SCRB-Stat-VII'!N25</f>
        <v>0</v>
      </c>
    </row>
    <row r="27" spans="1:15" ht="20.25" customHeight="1">
      <c r="A27" s="589" t="s">
        <v>10</v>
      </c>
      <c r="B27" s="589"/>
      <c r="C27" s="136">
        <f t="shared" ref="C27:O27" si="0">SUM(C7:C26)</f>
        <v>0</v>
      </c>
      <c r="D27" s="136">
        <f t="shared" si="0"/>
        <v>0</v>
      </c>
      <c r="E27" s="136">
        <f t="shared" si="0"/>
        <v>0</v>
      </c>
      <c r="F27" s="136">
        <f t="shared" si="0"/>
        <v>0</v>
      </c>
      <c r="G27" s="136">
        <f t="shared" si="0"/>
        <v>0</v>
      </c>
      <c r="H27" s="136">
        <f t="shared" si="0"/>
        <v>0</v>
      </c>
      <c r="I27" s="136">
        <f t="shared" si="0"/>
        <v>0</v>
      </c>
      <c r="J27" s="136">
        <f t="shared" si="0"/>
        <v>0</v>
      </c>
      <c r="K27" s="136">
        <f t="shared" si="0"/>
        <v>0</v>
      </c>
      <c r="L27" s="136">
        <f t="shared" si="0"/>
        <v>0</v>
      </c>
      <c r="M27" s="136">
        <f t="shared" si="0"/>
        <v>0</v>
      </c>
      <c r="N27" s="136">
        <f t="shared" si="0"/>
        <v>0</v>
      </c>
      <c r="O27" s="136">
        <f t="shared" si="0"/>
        <v>0</v>
      </c>
    </row>
  </sheetData>
  <mergeCells count="16">
    <mergeCell ref="O4:O5"/>
    <mergeCell ref="A27:B27"/>
    <mergeCell ref="A1:M1"/>
    <mergeCell ref="N1:O1"/>
    <mergeCell ref="A2:O2"/>
    <mergeCell ref="A3:A5"/>
    <mergeCell ref="B3:B5"/>
    <mergeCell ref="C3:K3"/>
    <mergeCell ref="L3:O3"/>
    <mergeCell ref="C4:D4"/>
    <mergeCell ref="E4:G4"/>
    <mergeCell ref="H4:J4"/>
    <mergeCell ref="K4:K5"/>
    <mergeCell ref="L4:L5"/>
    <mergeCell ref="M4:M5"/>
    <mergeCell ref="N4:N5"/>
  </mergeCells>
  <pageMargins left="1.22013888888889" right="0.45" top="0.5" bottom="0.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 enableFormatConditionsCalculation="0">
    <tabColor rgb="FF09FF78"/>
  </sheetPr>
  <dimension ref="A1:J26"/>
  <sheetViews>
    <sheetView showGridLines="0" workbookViewId="0">
      <selection activeCell="A3" sqref="A3:A4"/>
    </sheetView>
  </sheetViews>
  <sheetFormatPr baseColWidth="10" defaultColWidth="8.83203125" defaultRowHeight="14" x14ac:dyDescent="0"/>
  <cols>
    <col min="1" max="1" width="8.83203125" style="1"/>
    <col min="2" max="2" width="13.6640625" style="1" bestFit="1" customWidth="1"/>
    <col min="3" max="3" width="14.33203125" style="1" customWidth="1"/>
    <col min="4" max="4" width="14.1640625" style="1" customWidth="1"/>
    <col min="5" max="5" width="14" style="1" customWidth="1"/>
    <col min="6" max="6" width="12.1640625" style="1" customWidth="1"/>
    <col min="7" max="7" width="13.6640625" style="1" customWidth="1"/>
    <col min="8" max="8" width="16" style="1" customWidth="1"/>
    <col min="9" max="9" width="16.6640625" style="1" customWidth="1"/>
    <col min="10" max="10" width="14.83203125" style="1" customWidth="1"/>
    <col min="11" max="16384" width="8.83203125" style="1"/>
  </cols>
  <sheetData>
    <row r="1" spans="1:10">
      <c r="A1" s="656" t="s">
        <v>189</v>
      </c>
      <c r="B1" s="656"/>
      <c r="C1" s="656"/>
      <c r="D1" s="656"/>
      <c r="E1" s="656"/>
      <c r="F1" s="656"/>
      <c r="G1" s="656"/>
      <c r="H1" s="656"/>
      <c r="I1" s="656"/>
      <c r="J1" s="138" t="s">
        <v>190</v>
      </c>
    </row>
    <row r="2" spans="1:10" s="139" customFormat="1" ht="20.25" customHeight="1">
      <c r="A2" s="664" t="str">
        <f>"NUMBER OF ACCUSED ARRESTED FOR THE MONTH OF "&amp;I!C3&amp;"-"&amp;I!C4</f>
        <v>NUMBER OF ACCUSED ARRESTED FOR THE MONTH OF -</v>
      </c>
      <c r="B2" s="664"/>
      <c r="C2" s="664"/>
      <c r="D2" s="664"/>
      <c r="E2" s="664"/>
      <c r="F2" s="664"/>
      <c r="G2" s="664"/>
      <c r="H2" s="664"/>
      <c r="I2" s="664"/>
      <c r="J2" s="664"/>
    </row>
    <row r="3" spans="1:10" s="153" customFormat="1" ht="21" customHeight="1">
      <c r="A3" s="589" t="s">
        <v>191</v>
      </c>
      <c r="B3" s="589" t="s">
        <v>176</v>
      </c>
      <c r="C3" s="665" t="s">
        <v>192</v>
      </c>
      <c r="D3" s="665"/>
      <c r="E3" s="665"/>
      <c r="F3" s="665"/>
      <c r="G3" s="665" t="s">
        <v>193</v>
      </c>
      <c r="H3" s="665"/>
      <c r="I3" s="665"/>
      <c r="J3" s="665"/>
    </row>
    <row r="4" spans="1:10" s="114" customFormat="1" ht="54.75" customHeight="1">
      <c r="A4" s="589"/>
      <c r="B4" s="589"/>
      <c r="C4" s="355" t="s">
        <v>194</v>
      </c>
      <c r="D4" s="355" t="s">
        <v>195</v>
      </c>
      <c r="E4" s="355" t="s">
        <v>196</v>
      </c>
      <c r="F4" s="355" t="s">
        <v>197</v>
      </c>
      <c r="G4" s="355" t="s">
        <v>198</v>
      </c>
      <c r="H4" s="355" t="s">
        <v>195</v>
      </c>
      <c r="I4" s="355" t="s">
        <v>196</v>
      </c>
      <c r="J4" s="355" t="s">
        <v>197</v>
      </c>
    </row>
    <row r="5" spans="1:10" s="361" customFormat="1" ht="15" customHeight="1">
      <c r="A5" s="358">
        <v>1</v>
      </c>
      <c r="B5" s="358">
        <v>2</v>
      </c>
      <c r="C5" s="358">
        <v>3</v>
      </c>
      <c r="D5" s="358">
        <v>4</v>
      </c>
      <c r="E5" s="358">
        <v>5</v>
      </c>
      <c r="F5" s="358">
        <v>6</v>
      </c>
      <c r="G5" s="358">
        <v>7</v>
      </c>
      <c r="H5" s="358">
        <v>8</v>
      </c>
      <c r="I5" s="358">
        <v>9</v>
      </c>
      <c r="J5" s="358">
        <v>10</v>
      </c>
    </row>
    <row r="6" spans="1:10" s="114" customFormat="1" ht="20.25" customHeight="1">
      <c r="A6" s="2">
        <v>1</v>
      </c>
      <c r="B6" s="71" t="s">
        <v>36</v>
      </c>
      <c r="C6" s="136">
        <f>'SCRB-Stat-VIII'!B6</f>
        <v>0</v>
      </c>
      <c r="D6" s="136">
        <f>'SCRB-Stat-VIII'!C6</f>
        <v>0</v>
      </c>
      <c r="E6" s="136">
        <f>'SCRB-Stat-VIII'!D6</f>
        <v>0</v>
      </c>
      <c r="F6" s="136">
        <f>'SCRB-Stat-VIII'!E6</f>
        <v>0</v>
      </c>
      <c r="G6" s="136">
        <f>'SCRB-Stat-VIII'!F6</f>
        <v>0</v>
      </c>
      <c r="H6" s="136">
        <f>'SCRB-Stat-VIII'!G6</f>
        <v>0</v>
      </c>
      <c r="I6" s="136">
        <f>'SCRB-Stat-VIII'!H6</f>
        <v>0</v>
      </c>
      <c r="J6" s="136">
        <f>'SCRB-Stat-VIII'!I6</f>
        <v>0</v>
      </c>
    </row>
    <row r="7" spans="1:10" s="114" customFormat="1" ht="20.25" customHeight="1">
      <c r="A7" s="2">
        <v>2</v>
      </c>
      <c r="B7" s="71" t="s">
        <v>37</v>
      </c>
      <c r="C7" s="136">
        <f>'SCRB-Stat-VIII'!B7</f>
        <v>0</v>
      </c>
      <c r="D7" s="136">
        <f>'SCRB-Stat-VIII'!C7</f>
        <v>0</v>
      </c>
      <c r="E7" s="136">
        <f>'SCRB-Stat-VIII'!D7</f>
        <v>0</v>
      </c>
      <c r="F7" s="136">
        <f>'SCRB-Stat-VIII'!E7</f>
        <v>0</v>
      </c>
      <c r="G7" s="136">
        <f>'SCRB-Stat-VIII'!F7</f>
        <v>0</v>
      </c>
      <c r="H7" s="136">
        <f>'SCRB-Stat-VIII'!G7</f>
        <v>0</v>
      </c>
      <c r="I7" s="136">
        <f>'SCRB-Stat-VIII'!H7</f>
        <v>0</v>
      </c>
      <c r="J7" s="136">
        <f>'SCRB-Stat-VIII'!I7</f>
        <v>0</v>
      </c>
    </row>
    <row r="8" spans="1:10" ht="20.25" customHeight="1">
      <c r="A8" s="2">
        <v>3</v>
      </c>
      <c r="B8" s="71" t="s">
        <v>38</v>
      </c>
      <c r="C8" s="136">
        <f>'SCRB-Stat-VIII'!B8</f>
        <v>0</v>
      </c>
      <c r="D8" s="136">
        <f>'SCRB-Stat-VIII'!C8</f>
        <v>0</v>
      </c>
      <c r="E8" s="136">
        <f>'SCRB-Stat-VIII'!D8</f>
        <v>0</v>
      </c>
      <c r="F8" s="136">
        <f>'SCRB-Stat-VIII'!E8</f>
        <v>0</v>
      </c>
      <c r="G8" s="136">
        <f>'SCRB-Stat-VIII'!F8</f>
        <v>0</v>
      </c>
      <c r="H8" s="136">
        <f>'SCRB-Stat-VIII'!G8</f>
        <v>0</v>
      </c>
      <c r="I8" s="136">
        <f>'SCRB-Stat-VIII'!H8</f>
        <v>0</v>
      </c>
      <c r="J8" s="136">
        <f>'SCRB-Stat-VIII'!I8</f>
        <v>0</v>
      </c>
    </row>
    <row r="9" spans="1:10" ht="20.25" customHeight="1">
      <c r="A9" s="2">
        <v>4</v>
      </c>
      <c r="B9" s="71" t="s">
        <v>39</v>
      </c>
      <c r="C9" s="136">
        <f>'SCRB-Stat-VIII'!B9</f>
        <v>0</v>
      </c>
      <c r="D9" s="136">
        <f>'SCRB-Stat-VIII'!C9</f>
        <v>0</v>
      </c>
      <c r="E9" s="136">
        <f>'SCRB-Stat-VIII'!D9</f>
        <v>0</v>
      </c>
      <c r="F9" s="136">
        <f>'SCRB-Stat-VIII'!E9</f>
        <v>0</v>
      </c>
      <c r="G9" s="136">
        <f>'SCRB-Stat-VIII'!F9</f>
        <v>0</v>
      </c>
      <c r="H9" s="136">
        <f>'SCRB-Stat-VIII'!G9</f>
        <v>0</v>
      </c>
      <c r="I9" s="136">
        <f>'SCRB-Stat-VIII'!H9</f>
        <v>0</v>
      </c>
      <c r="J9" s="136">
        <f>'SCRB-Stat-VIII'!I9</f>
        <v>0</v>
      </c>
    </row>
    <row r="10" spans="1:10" ht="20.25" customHeight="1">
      <c r="A10" s="2">
        <v>5</v>
      </c>
      <c r="B10" s="71" t="s">
        <v>40</v>
      </c>
      <c r="C10" s="136">
        <f>'SCRB-Stat-VIII'!B10</f>
        <v>0</v>
      </c>
      <c r="D10" s="136">
        <f>'SCRB-Stat-VIII'!C10</f>
        <v>0</v>
      </c>
      <c r="E10" s="136">
        <f>'SCRB-Stat-VIII'!D10</f>
        <v>0</v>
      </c>
      <c r="F10" s="136">
        <f>'SCRB-Stat-VIII'!E10</f>
        <v>0</v>
      </c>
      <c r="G10" s="136">
        <f>'SCRB-Stat-VIII'!F10</f>
        <v>0</v>
      </c>
      <c r="H10" s="136">
        <f>'SCRB-Stat-VIII'!G10</f>
        <v>0</v>
      </c>
      <c r="I10" s="136">
        <f>'SCRB-Stat-VIII'!H10</f>
        <v>0</v>
      </c>
      <c r="J10" s="136">
        <f>'SCRB-Stat-VIII'!I10</f>
        <v>0</v>
      </c>
    </row>
    <row r="11" spans="1:10" ht="20.25" customHeight="1">
      <c r="A11" s="2">
        <v>6</v>
      </c>
      <c r="B11" s="71" t="s">
        <v>41</v>
      </c>
      <c r="C11" s="136">
        <f>'SCRB-Stat-VIII'!B11</f>
        <v>0</v>
      </c>
      <c r="D11" s="136">
        <f>'SCRB-Stat-VIII'!C11</f>
        <v>0</v>
      </c>
      <c r="E11" s="136">
        <f>'SCRB-Stat-VIII'!D11</f>
        <v>0</v>
      </c>
      <c r="F11" s="136">
        <f>'SCRB-Stat-VIII'!E11</f>
        <v>0</v>
      </c>
      <c r="G11" s="136">
        <f>'SCRB-Stat-VIII'!F11</f>
        <v>0</v>
      </c>
      <c r="H11" s="136">
        <f>'SCRB-Stat-VIII'!G11</f>
        <v>0</v>
      </c>
      <c r="I11" s="136">
        <f>'SCRB-Stat-VIII'!H11</f>
        <v>0</v>
      </c>
      <c r="J11" s="136">
        <f>'SCRB-Stat-VIII'!I11</f>
        <v>0</v>
      </c>
    </row>
    <row r="12" spans="1:10" ht="20.25" customHeight="1">
      <c r="A12" s="2">
        <v>7</v>
      </c>
      <c r="B12" s="71" t="s">
        <v>42</v>
      </c>
      <c r="C12" s="136">
        <f>'SCRB-Stat-VIII'!B12</f>
        <v>0</v>
      </c>
      <c r="D12" s="136">
        <f>'SCRB-Stat-VIII'!C12</f>
        <v>0</v>
      </c>
      <c r="E12" s="136">
        <f>'SCRB-Stat-VIII'!D12</f>
        <v>0</v>
      </c>
      <c r="F12" s="136">
        <f>'SCRB-Stat-VIII'!E12</f>
        <v>0</v>
      </c>
      <c r="G12" s="136">
        <f>'SCRB-Stat-VIII'!F12</f>
        <v>0</v>
      </c>
      <c r="H12" s="136">
        <f>'SCRB-Stat-VIII'!G12</f>
        <v>0</v>
      </c>
      <c r="I12" s="136">
        <f>'SCRB-Stat-VIII'!H12</f>
        <v>0</v>
      </c>
      <c r="J12" s="136">
        <f>'SCRB-Stat-VIII'!I12</f>
        <v>0</v>
      </c>
    </row>
    <row r="13" spans="1:10" ht="20.25" customHeight="1">
      <c r="A13" s="2">
        <v>8</v>
      </c>
      <c r="B13" s="71" t="s">
        <v>43</v>
      </c>
      <c r="C13" s="136">
        <f>'SCRB-Stat-VIII'!B13</f>
        <v>0</v>
      </c>
      <c r="D13" s="136">
        <f>'SCRB-Stat-VIII'!C13</f>
        <v>0</v>
      </c>
      <c r="E13" s="136">
        <f>'SCRB-Stat-VIII'!D13</f>
        <v>0</v>
      </c>
      <c r="F13" s="136">
        <f>'SCRB-Stat-VIII'!E13</f>
        <v>0</v>
      </c>
      <c r="G13" s="136">
        <f>'SCRB-Stat-VIII'!F13</f>
        <v>0</v>
      </c>
      <c r="H13" s="136">
        <f>'SCRB-Stat-VIII'!G13</f>
        <v>0</v>
      </c>
      <c r="I13" s="136">
        <f>'SCRB-Stat-VIII'!H13</f>
        <v>0</v>
      </c>
      <c r="J13" s="136">
        <f>'SCRB-Stat-VIII'!I13</f>
        <v>0</v>
      </c>
    </row>
    <row r="14" spans="1:10" ht="20.25" customHeight="1">
      <c r="A14" s="2">
        <v>9</v>
      </c>
      <c r="B14" s="71" t="s">
        <v>44</v>
      </c>
      <c r="C14" s="136">
        <f>'SCRB-Stat-VIII'!B14</f>
        <v>0</v>
      </c>
      <c r="D14" s="136">
        <f>'SCRB-Stat-VIII'!C14</f>
        <v>0</v>
      </c>
      <c r="E14" s="136">
        <f>'SCRB-Stat-VIII'!D14</f>
        <v>0</v>
      </c>
      <c r="F14" s="136">
        <f>'SCRB-Stat-VIII'!E14</f>
        <v>0</v>
      </c>
      <c r="G14" s="136">
        <f>'SCRB-Stat-VIII'!F14</f>
        <v>0</v>
      </c>
      <c r="H14" s="136">
        <f>'SCRB-Stat-VIII'!G14</f>
        <v>0</v>
      </c>
      <c r="I14" s="136">
        <f>'SCRB-Stat-VIII'!H14</f>
        <v>0</v>
      </c>
      <c r="J14" s="136">
        <f>'SCRB-Stat-VIII'!I14</f>
        <v>0</v>
      </c>
    </row>
    <row r="15" spans="1:10" ht="20.25" customHeight="1">
      <c r="A15" s="2">
        <v>10</v>
      </c>
      <c r="B15" s="71" t="s">
        <v>45</v>
      </c>
      <c r="C15" s="136">
        <f>'SCRB-Stat-VIII'!B15</f>
        <v>0</v>
      </c>
      <c r="D15" s="136">
        <f>'SCRB-Stat-VIII'!C15</f>
        <v>0</v>
      </c>
      <c r="E15" s="136">
        <f>'SCRB-Stat-VIII'!D15</f>
        <v>0</v>
      </c>
      <c r="F15" s="136">
        <f>'SCRB-Stat-VIII'!E15</f>
        <v>0</v>
      </c>
      <c r="G15" s="136">
        <f>'SCRB-Stat-VIII'!F15</f>
        <v>0</v>
      </c>
      <c r="H15" s="136">
        <f>'SCRB-Stat-VIII'!G15</f>
        <v>0</v>
      </c>
      <c r="I15" s="136">
        <f>'SCRB-Stat-VIII'!H15</f>
        <v>0</v>
      </c>
      <c r="J15" s="136">
        <f>'SCRB-Stat-VIII'!I15</f>
        <v>0</v>
      </c>
    </row>
    <row r="16" spans="1:10" ht="20.25" customHeight="1">
      <c r="A16" s="2">
        <v>11</v>
      </c>
      <c r="B16" s="71" t="s">
        <v>46</v>
      </c>
      <c r="C16" s="136">
        <f>'SCRB-Stat-VIII'!B16</f>
        <v>0</v>
      </c>
      <c r="D16" s="136">
        <f>'SCRB-Stat-VIII'!C16</f>
        <v>0</v>
      </c>
      <c r="E16" s="136">
        <f>'SCRB-Stat-VIII'!D16</f>
        <v>0</v>
      </c>
      <c r="F16" s="136">
        <f>'SCRB-Stat-VIII'!E16</f>
        <v>0</v>
      </c>
      <c r="G16" s="136">
        <f>'SCRB-Stat-VIII'!F16</f>
        <v>0</v>
      </c>
      <c r="H16" s="136">
        <f>'SCRB-Stat-VIII'!G16</f>
        <v>0</v>
      </c>
      <c r="I16" s="136">
        <f>'SCRB-Stat-VIII'!H16</f>
        <v>0</v>
      </c>
      <c r="J16" s="136">
        <f>'SCRB-Stat-VIII'!I16</f>
        <v>0</v>
      </c>
    </row>
    <row r="17" spans="1:10" ht="20.25" customHeight="1">
      <c r="A17" s="2">
        <v>12</v>
      </c>
      <c r="B17" s="71" t="s">
        <v>47</v>
      </c>
      <c r="C17" s="136">
        <f>'SCRB-Stat-VIII'!B17</f>
        <v>0</v>
      </c>
      <c r="D17" s="136">
        <f>'SCRB-Stat-VIII'!C17</f>
        <v>0</v>
      </c>
      <c r="E17" s="136">
        <f>'SCRB-Stat-VIII'!D17</f>
        <v>0</v>
      </c>
      <c r="F17" s="136">
        <f>'SCRB-Stat-VIII'!E17</f>
        <v>0</v>
      </c>
      <c r="G17" s="136">
        <f>'SCRB-Stat-VIII'!F17</f>
        <v>0</v>
      </c>
      <c r="H17" s="136">
        <f>'SCRB-Stat-VIII'!G17</f>
        <v>0</v>
      </c>
      <c r="I17" s="136">
        <f>'SCRB-Stat-VIII'!H17</f>
        <v>0</v>
      </c>
      <c r="J17" s="136">
        <f>'SCRB-Stat-VIII'!I17</f>
        <v>0</v>
      </c>
    </row>
    <row r="18" spans="1:10" ht="20.25" customHeight="1">
      <c r="A18" s="2">
        <v>13</v>
      </c>
      <c r="B18" s="71" t="s">
        <v>48</v>
      </c>
      <c r="C18" s="136">
        <f>'SCRB-Stat-VIII'!B18</f>
        <v>0</v>
      </c>
      <c r="D18" s="136">
        <f>'SCRB-Stat-VIII'!C18</f>
        <v>0</v>
      </c>
      <c r="E18" s="136">
        <f>'SCRB-Stat-VIII'!D18</f>
        <v>0</v>
      </c>
      <c r="F18" s="136">
        <f>'SCRB-Stat-VIII'!E18</f>
        <v>0</v>
      </c>
      <c r="G18" s="136">
        <f>'SCRB-Stat-VIII'!F18</f>
        <v>0</v>
      </c>
      <c r="H18" s="136">
        <f>'SCRB-Stat-VIII'!G18</f>
        <v>0</v>
      </c>
      <c r="I18" s="136">
        <f>'SCRB-Stat-VIII'!H18</f>
        <v>0</v>
      </c>
      <c r="J18" s="136">
        <f>'SCRB-Stat-VIII'!I18</f>
        <v>0</v>
      </c>
    </row>
    <row r="19" spans="1:10" ht="20.25" customHeight="1">
      <c r="A19" s="2">
        <v>14</v>
      </c>
      <c r="B19" s="71" t="s">
        <v>49</v>
      </c>
      <c r="C19" s="136">
        <f>'SCRB-Stat-VIII'!B19</f>
        <v>0</v>
      </c>
      <c r="D19" s="136">
        <f>'SCRB-Stat-VIII'!C19</f>
        <v>0</v>
      </c>
      <c r="E19" s="136">
        <f>'SCRB-Stat-VIII'!D19</f>
        <v>0</v>
      </c>
      <c r="F19" s="136">
        <f>'SCRB-Stat-VIII'!E19</f>
        <v>0</v>
      </c>
      <c r="G19" s="136">
        <f>'SCRB-Stat-VIII'!F19</f>
        <v>0</v>
      </c>
      <c r="H19" s="136">
        <f>'SCRB-Stat-VIII'!G19</f>
        <v>0</v>
      </c>
      <c r="I19" s="136">
        <f>'SCRB-Stat-VIII'!H19</f>
        <v>0</v>
      </c>
      <c r="J19" s="136">
        <f>'SCRB-Stat-VIII'!I19</f>
        <v>0</v>
      </c>
    </row>
    <row r="20" spans="1:10" ht="20.25" customHeight="1">
      <c r="A20" s="2">
        <v>15</v>
      </c>
      <c r="B20" s="71" t="s">
        <v>50</v>
      </c>
      <c r="C20" s="136">
        <f>'SCRB-Stat-VIII'!B20</f>
        <v>0</v>
      </c>
      <c r="D20" s="136">
        <f>'SCRB-Stat-VIII'!C20</f>
        <v>0</v>
      </c>
      <c r="E20" s="136">
        <f>'SCRB-Stat-VIII'!D20</f>
        <v>0</v>
      </c>
      <c r="F20" s="136">
        <f>'SCRB-Stat-VIII'!E20</f>
        <v>0</v>
      </c>
      <c r="G20" s="136">
        <f>'SCRB-Stat-VIII'!F20</f>
        <v>0</v>
      </c>
      <c r="H20" s="136">
        <f>'SCRB-Stat-VIII'!G20</f>
        <v>0</v>
      </c>
      <c r="I20" s="136">
        <f>'SCRB-Stat-VIII'!H20</f>
        <v>0</v>
      </c>
      <c r="J20" s="136">
        <f>'SCRB-Stat-VIII'!I20</f>
        <v>0</v>
      </c>
    </row>
    <row r="21" spans="1:10" ht="20.25" customHeight="1">
      <c r="A21" s="2">
        <v>16</v>
      </c>
      <c r="B21" s="71" t="s">
        <v>51</v>
      </c>
      <c r="C21" s="136">
        <f>'SCRB-Stat-VIII'!B21</f>
        <v>0</v>
      </c>
      <c r="D21" s="136">
        <f>'SCRB-Stat-VIII'!C21</f>
        <v>0</v>
      </c>
      <c r="E21" s="136">
        <f>'SCRB-Stat-VIII'!D21</f>
        <v>0</v>
      </c>
      <c r="F21" s="136">
        <f>'SCRB-Stat-VIII'!E21</f>
        <v>0</v>
      </c>
      <c r="G21" s="136">
        <f>'SCRB-Stat-VIII'!F21</f>
        <v>0</v>
      </c>
      <c r="H21" s="136">
        <f>'SCRB-Stat-VIII'!G21</f>
        <v>0</v>
      </c>
      <c r="I21" s="136">
        <f>'SCRB-Stat-VIII'!H21</f>
        <v>0</v>
      </c>
      <c r="J21" s="136">
        <f>'SCRB-Stat-VIII'!I21</f>
        <v>0</v>
      </c>
    </row>
    <row r="22" spans="1:10" ht="20.25" customHeight="1">
      <c r="A22" s="2">
        <v>17</v>
      </c>
      <c r="B22" s="71" t="s">
        <v>52</v>
      </c>
      <c r="C22" s="136">
        <f>'SCRB-Stat-VIII'!B22</f>
        <v>0</v>
      </c>
      <c r="D22" s="136">
        <f>'SCRB-Stat-VIII'!C22</f>
        <v>0</v>
      </c>
      <c r="E22" s="136">
        <f>'SCRB-Stat-VIII'!D22</f>
        <v>0</v>
      </c>
      <c r="F22" s="136">
        <f>'SCRB-Stat-VIII'!E22</f>
        <v>0</v>
      </c>
      <c r="G22" s="136">
        <f>'SCRB-Stat-VIII'!F22</f>
        <v>0</v>
      </c>
      <c r="H22" s="136">
        <f>'SCRB-Stat-VIII'!G22</f>
        <v>0</v>
      </c>
      <c r="I22" s="136">
        <f>'SCRB-Stat-VIII'!H22</f>
        <v>0</v>
      </c>
      <c r="J22" s="136">
        <f>'SCRB-Stat-VIII'!I22</f>
        <v>0</v>
      </c>
    </row>
    <row r="23" spans="1:10" ht="20.25" customHeight="1">
      <c r="A23" s="2">
        <v>18</v>
      </c>
      <c r="B23" s="71" t="s">
        <v>53</v>
      </c>
      <c r="C23" s="136">
        <f>'SCRB-Stat-VIII'!B23</f>
        <v>0</v>
      </c>
      <c r="D23" s="136">
        <f>'SCRB-Stat-VIII'!C23</f>
        <v>0</v>
      </c>
      <c r="E23" s="136">
        <f>'SCRB-Stat-VIII'!D23</f>
        <v>0</v>
      </c>
      <c r="F23" s="136">
        <f>'SCRB-Stat-VIII'!E23</f>
        <v>0</v>
      </c>
      <c r="G23" s="136">
        <f>'SCRB-Stat-VIII'!F23</f>
        <v>0</v>
      </c>
      <c r="H23" s="136">
        <f>'SCRB-Stat-VIII'!G23</f>
        <v>0</v>
      </c>
      <c r="I23" s="136">
        <f>'SCRB-Stat-VIII'!H23</f>
        <v>0</v>
      </c>
      <c r="J23" s="136">
        <f>'SCRB-Stat-VIII'!I23</f>
        <v>0</v>
      </c>
    </row>
    <row r="24" spans="1:10" ht="20.25" customHeight="1">
      <c r="A24" s="2">
        <v>19</v>
      </c>
      <c r="B24" s="71" t="s">
        <v>54</v>
      </c>
      <c r="C24" s="136">
        <f>'SCRB-Stat-VIII'!B24</f>
        <v>0</v>
      </c>
      <c r="D24" s="136">
        <f>'SCRB-Stat-VIII'!C24</f>
        <v>0</v>
      </c>
      <c r="E24" s="136">
        <f>'SCRB-Stat-VIII'!D24</f>
        <v>0</v>
      </c>
      <c r="F24" s="136">
        <f>'SCRB-Stat-VIII'!E24</f>
        <v>0</v>
      </c>
      <c r="G24" s="136">
        <f>'SCRB-Stat-VIII'!F24</f>
        <v>0</v>
      </c>
      <c r="H24" s="136">
        <f>'SCRB-Stat-VIII'!G24</f>
        <v>0</v>
      </c>
      <c r="I24" s="136">
        <f>'SCRB-Stat-VIII'!H24</f>
        <v>0</v>
      </c>
      <c r="J24" s="136">
        <f>'SCRB-Stat-VIII'!I24</f>
        <v>0</v>
      </c>
    </row>
    <row r="25" spans="1:10" ht="20.25" customHeight="1">
      <c r="A25" s="2">
        <v>20</v>
      </c>
      <c r="B25" s="71" t="s">
        <v>55</v>
      </c>
      <c r="C25" s="136">
        <f>'SCRB-Stat-VIII'!B25</f>
        <v>0</v>
      </c>
      <c r="D25" s="136">
        <f>'SCRB-Stat-VIII'!C25</f>
        <v>0</v>
      </c>
      <c r="E25" s="136">
        <f>'SCRB-Stat-VIII'!D25</f>
        <v>0</v>
      </c>
      <c r="F25" s="136">
        <f>'SCRB-Stat-VIII'!E25</f>
        <v>0</v>
      </c>
      <c r="G25" s="136">
        <f>'SCRB-Stat-VIII'!F25</f>
        <v>0</v>
      </c>
      <c r="H25" s="136">
        <f>'SCRB-Stat-VIII'!G25</f>
        <v>0</v>
      </c>
      <c r="I25" s="136">
        <f>'SCRB-Stat-VIII'!H25</f>
        <v>0</v>
      </c>
      <c r="J25" s="136">
        <f>'SCRB-Stat-VIII'!I25</f>
        <v>0</v>
      </c>
    </row>
    <row r="26" spans="1:10" ht="20.25" customHeight="1">
      <c r="A26" s="589" t="s">
        <v>10</v>
      </c>
      <c r="B26" s="589"/>
      <c r="C26" s="136">
        <f t="shared" ref="C26:J26" si="0">SUM(C6:C25)</f>
        <v>0</v>
      </c>
      <c r="D26" s="136">
        <f t="shared" si="0"/>
        <v>0</v>
      </c>
      <c r="E26" s="136">
        <f t="shared" si="0"/>
        <v>0</v>
      </c>
      <c r="F26" s="136">
        <f t="shared" si="0"/>
        <v>0</v>
      </c>
      <c r="G26" s="136">
        <f t="shared" si="0"/>
        <v>0</v>
      </c>
      <c r="H26" s="136">
        <f t="shared" si="0"/>
        <v>0</v>
      </c>
      <c r="I26" s="136">
        <f t="shared" si="0"/>
        <v>0</v>
      </c>
      <c r="J26" s="136">
        <f t="shared" si="0"/>
        <v>0</v>
      </c>
    </row>
  </sheetData>
  <mergeCells count="7">
    <mergeCell ref="A26:B26"/>
    <mergeCell ref="A1:I1"/>
    <mergeCell ref="A2:J2"/>
    <mergeCell ref="A3:A4"/>
    <mergeCell ref="B3:B4"/>
    <mergeCell ref="C3:F3"/>
    <mergeCell ref="G3:J3"/>
  </mergeCells>
  <pageMargins left="1.1298611111111101" right="0.37986111111111098" top="0.5" bottom="0.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 enableFormatConditionsCalculation="0">
    <tabColor rgb="FF09FF78"/>
  </sheetPr>
  <dimension ref="A1:L25"/>
  <sheetViews>
    <sheetView showGridLines="0" workbookViewId="0">
      <pane xSplit="23320" topLeftCell="R1"/>
      <selection activeCell="B3" sqref="B3:B4"/>
      <selection pane="topRight" activeCell="R1" sqref="R1"/>
    </sheetView>
  </sheetViews>
  <sheetFormatPr baseColWidth="10" defaultColWidth="8.83203125" defaultRowHeight="14" x14ac:dyDescent="0"/>
  <cols>
    <col min="1" max="1" width="8.83203125" style="1"/>
    <col min="2" max="2" width="13.6640625" style="1" bestFit="1" customWidth="1"/>
    <col min="3" max="3" width="13.33203125" style="1" customWidth="1"/>
    <col min="4" max="4" width="11" style="1" customWidth="1"/>
    <col min="5" max="5" width="10.83203125" style="1" customWidth="1"/>
    <col min="6" max="6" width="11.33203125" style="1" customWidth="1"/>
    <col min="7" max="7" width="16.1640625" style="1" bestFit="1" customWidth="1"/>
    <col min="8" max="8" width="13.33203125" style="1" customWidth="1"/>
    <col min="9" max="9" width="13.5" style="1" customWidth="1"/>
    <col min="10" max="10" width="12" style="1" customWidth="1"/>
    <col min="11" max="11" width="10.83203125" style="1" customWidth="1"/>
    <col min="12" max="12" width="14.33203125" style="1" customWidth="1"/>
    <col min="13" max="16384" width="8.83203125" style="1"/>
  </cols>
  <sheetData>
    <row r="1" spans="1:12">
      <c r="A1" s="656" t="s">
        <v>199</v>
      </c>
      <c r="B1" s="656"/>
      <c r="C1" s="656"/>
      <c r="D1" s="656"/>
      <c r="E1" s="656"/>
      <c r="F1" s="656"/>
      <c r="G1" s="656"/>
      <c r="H1" s="656"/>
      <c r="I1" s="656"/>
      <c r="J1" s="656"/>
      <c r="K1" s="147"/>
      <c r="L1" s="138" t="s">
        <v>200</v>
      </c>
    </row>
    <row r="2" spans="1:12" s="139" customFormat="1" ht="24" customHeight="1">
      <c r="A2" s="649" t="str">
        <f>"NBWs/SUMMONS EXECUTED/ SERVED FOR THE MONTH OF  "&amp;I!C3&amp;"-"&amp;I!C4</f>
        <v>NBWs/SUMMONS EXECUTED/ SERVED FOR THE MONTH OF  -</v>
      </c>
      <c r="B2" s="649"/>
      <c r="C2" s="649"/>
      <c r="D2" s="649"/>
      <c r="E2" s="649"/>
      <c r="F2" s="649"/>
      <c r="G2" s="649"/>
      <c r="H2" s="649"/>
      <c r="I2" s="649"/>
      <c r="J2" s="649"/>
      <c r="K2" s="649"/>
      <c r="L2" s="649"/>
    </row>
    <row r="3" spans="1:12" s="116" customFormat="1" ht="17.25" customHeight="1">
      <c r="A3" s="666" t="s">
        <v>191</v>
      </c>
      <c r="B3" s="666" t="s">
        <v>176</v>
      </c>
      <c r="C3" s="661" t="s">
        <v>201</v>
      </c>
      <c r="D3" s="661"/>
      <c r="E3" s="661"/>
      <c r="F3" s="661"/>
      <c r="G3" s="661"/>
      <c r="H3" s="661" t="s">
        <v>202</v>
      </c>
      <c r="I3" s="661"/>
      <c r="J3" s="661"/>
      <c r="K3" s="661"/>
      <c r="L3" s="661"/>
    </row>
    <row r="4" spans="1:12" s="114" customFormat="1" ht="78" customHeight="1">
      <c r="A4" s="667"/>
      <c r="B4" s="667"/>
      <c r="C4" s="355" t="s">
        <v>203</v>
      </c>
      <c r="D4" s="355" t="s">
        <v>204</v>
      </c>
      <c r="E4" s="355" t="s">
        <v>205</v>
      </c>
      <c r="F4" s="355" t="s">
        <v>206</v>
      </c>
      <c r="G4" s="355" t="s">
        <v>207</v>
      </c>
      <c r="H4" s="355" t="s">
        <v>203</v>
      </c>
      <c r="I4" s="355" t="s">
        <v>204</v>
      </c>
      <c r="J4" s="355" t="s">
        <v>208</v>
      </c>
      <c r="K4" s="355" t="s">
        <v>206</v>
      </c>
      <c r="L4" s="355" t="s">
        <v>209</v>
      </c>
    </row>
    <row r="5" spans="1:12" ht="18.75" customHeight="1">
      <c r="A5" s="2">
        <v>1</v>
      </c>
      <c r="B5" s="71" t="s">
        <v>36</v>
      </c>
      <c r="C5" s="136">
        <f>'SCRB-Stat-IX'!B6</f>
        <v>0</v>
      </c>
      <c r="D5" s="136">
        <f>'SCRB-Stat-IX'!C6</f>
        <v>0</v>
      </c>
      <c r="E5" s="136">
        <f>'SCRB-Stat-IX'!D6</f>
        <v>0</v>
      </c>
      <c r="F5" s="136">
        <f>'SCRB-Stat-IX'!E6</f>
        <v>0</v>
      </c>
      <c r="G5" s="136">
        <f>'SCRB-Stat-IX'!F6</f>
        <v>0</v>
      </c>
      <c r="H5" s="136">
        <f>'SCRB-Stat-IX'!G6</f>
        <v>0</v>
      </c>
      <c r="I5" s="136">
        <f>'SCRB-Stat-IX'!H6</f>
        <v>0</v>
      </c>
      <c r="J5" s="136">
        <f>'SCRB-Stat-IX'!I6</f>
        <v>0</v>
      </c>
      <c r="K5" s="136">
        <f>'SCRB-Stat-IX'!J6</f>
        <v>0</v>
      </c>
      <c r="L5" s="136">
        <f>'SCRB-Stat-IX'!K6</f>
        <v>0</v>
      </c>
    </row>
    <row r="6" spans="1:12" ht="18.75" customHeight="1">
      <c r="A6" s="2">
        <v>2</v>
      </c>
      <c r="B6" s="71" t="s">
        <v>37</v>
      </c>
      <c r="C6" s="136">
        <f>'SCRB-Stat-IX'!B7</f>
        <v>0</v>
      </c>
      <c r="D6" s="136">
        <f>'SCRB-Stat-IX'!C7</f>
        <v>0</v>
      </c>
      <c r="E6" s="136">
        <f>'SCRB-Stat-IX'!D7</f>
        <v>0</v>
      </c>
      <c r="F6" s="136">
        <f>'SCRB-Stat-IX'!E7</f>
        <v>0</v>
      </c>
      <c r="G6" s="136">
        <f>'SCRB-Stat-IX'!F7</f>
        <v>0</v>
      </c>
      <c r="H6" s="136">
        <f>'SCRB-Stat-IX'!G7</f>
        <v>0</v>
      </c>
      <c r="I6" s="136">
        <f>'SCRB-Stat-IX'!H7</f>
        <v>0</v>
      </c>
      <c r="J6" s="136">
        <f>'SCRB-Stat-IX'!I7</f>
        <v>0</v>
      </c>
      <c r="K6" s="136">
        <f>'SCRB-Stat-IX'!J7</f>
        <v>0</v>
      </c>
      <c r="L6" s="136">
        <f>'SCRB-Stat-IX'!K7</f>
        <v>0</v>
      </c>
    </row>
    <row r="7" spans="1:12" ht="18.75" customHeight="1">
      <c r="A7" s="2">
        <v>3</v>
      </c>
      <c r="B7" s="71" t="s">
        <v>38</v>
      </c>
      <c r="C7" s="136">
        <f>'SCRB-Stat-IX'!B8</f>
        <v>0</v>
      </c>
      <c r="D7" s="136">
        <f>'SCRB-Stat-IX'!C8</f>
        <v>0</v>
      </c>
      <c r="E7" s="136">
        <f>'SCRB-Stat-IX'!D8</f>
        <v>0</v>
      </c>
      <c r="F7" s="136">
        <f>'SCRB-Stat-IX'!E8</f>
        <v>0</v>
      </c>
      <c r="G7" s="136">
        <f>'SCRB-Stat-IX'!F8</f>
        <v>0</v>
      </c>
      <c r="H7" s="136">
        <f>'SCRB-Stat-IX'!G8</f>
        <v>0</v>
      </c>
      <c r="I7" s="136">
        <f>'SCRB-Stat-IX'!H8</f>
        <v>0</v>
      </c>
      <c r="J7" s="136">
        <f>'SCRB-Stat-IX'!I8</f>
        <v>0</v>
      </c>
      <c r="K7" s="136">
        <f>'SCRB-Stat-IX'!J8</f>
        <v>0</v>
      </c>
      <c r="L7" s="136">
        <f>'SCRB-Stat-IX'!K8</f>
        <v>0</v>
      </c>
    </row>
    <row r="8" spans="1:12" ht="18.75" customHeight="1">
      <c r="A8" s="2">
        <v>4</v>
      </c>
      <c r="B8" s="71" t="s">
        <v>39</v>
      </c>
      <c r="C8" s="136">
        <f>'SCRB-Stat-IX'!B9</f>
        <v>0</v>
      </c>
      <c r="D8" s="136">
        <f>'SCRB-Stat-IX'!C9</f>
        <v>0</v>
      </c>
      <c r="E8" s="136">
        <f>'SCRB-Stat-IX'!D9</f>
        <v>0</v>
      </c>
      <c r="F8" s="136">
        <f>'SCRB-Stat-IX'!E9</f>
        <v>0</v>
      </c>
      <c r="G8" s="136">
        <f>'SCRB-Stat-IX'!F9</f>
        <v>0</v>
      </c>
      <c r="H8" s="136">
        <f>'SCRB-Stat-IX'!G9</f>
        <v>0</v>
      </c>
      <c r="I8" s="136">
        <f>'SCRB-Stat-IX'!H9</f>
        <v>0</v>
      </c>
      <c r="J8" s="136">
        <f>'SCRB-Stat-IX'!I9</f>
        <v>0</v>
      </c>
      <c r="K8" s="136">
        <f>'SCRB-Stat-IX'!J9</f>
        <v>0</v>
      </c>
      <c r="L8" s="136">
        <f>'SCRB-Stat-IX'!K9</f>
        <v>0</v>
      </c>
    </row>
    <row r="9" spans="1:12" ht="18.75" customHeight="1">
      <c r="A9" s="2">
        <v>5</v>
      </c>
      <c r="B9" s="71" t="s">
        <v>40</v>
      </c>
      <c r="C9" s="136">
        <f>'SCRB-Stat-IX'!B10</f>
        <v>0</v>
      </c>
      <c r="D9" s="136">
        <f>'SCRB-Stat-IX'!C10</f>
        <v>0</v>
      </c>
      <c r="E9" s="136">
        <f>'SCRB-Stat-IX'!D10</f>
        <v>0</v>
      </c>
      <c r="F9" s="136">
        <f>'SCRB-Stat-IX'!E10</f>
        <v>0</v>
      </c>
      <c r="G9" s="136">
        <f>'SCRB-Stat-IX'!F10</f>
        <v>0</v>
      </c>
      <c r="H9" s="136">
        <f>'SCRB-Stat-IX'!G10</f>
        <v>0</v>
      </c>
      <c r="I9" s="136">
        <f>'SCRB-Stat-IX'!H10</f>
        <v>0</v>
      </c>
      <c r="J9" s="136">
        <f>'SCRB-Stat-IX'!I10</f>
        <v>0</v>
      </c>
      <c r="K9" s="136">
        <f>'SCRB-Stat-IX'!J10</f>
        <v>0</v>
      </c>
      <c r="L9" s="136">
        <f>'SCRB-Stat-IX'!K10</f>
        <v>0</v>
      </c>
    </row>
    <row r="10" spans="1:12" ht="18.75" customHeight="1">
      <c r="A10" s="2">
        <v>6</v>
      </c>
      <c r="B10" s="71" t="s">
        <v>41</v>
      </c>
      <c r="C10" s="136">
        <f>'SCRB-Stat-IX'!B11</f>
        <v>0</v>
      </c>
      <c r="D10" s="136">
        <f>'SCRB-Stat-IX'!C11</f>
        <v>0</v>
      </c>
      <c r="E10" s="136">
        <f>'SCRB-Stat-IX'!D11</f>
        <v>0</v>
      </c>
      <c r="F10" s="136">
        <f>'SCRB-Stat-IX'!E11</f>
        <v>0</v>
      </c>
      <c r="G10" s="136">
        <f>'SCRB-Stat-IX'!F11</f>
        <v>0</v>
      </c>
      <c r="H10" s="136">
        <f>'SCRB-Stat-IX'!G11</f>
        <v>0</v>
      </c>
      <c r="I10" s="136">
        <f>'SCRB-Stat-IX'!H11</f>
        <v>0</v>
      </c>
      <c r="J10" s="136">
        <f>'SCRB-Stat-IX'!I11</f>
        <v>0</v>
      </c>
      <c r="K10" s="136">
        <f>'SCRB-Stat-IX'!J11</f>
        <v>0</v>
      </c>
      <c r="L10" s="136">
        <f>'SCRB-Stat-IX'!K11</f>
        <v>0</v>
      </c>
    </row>
    <row r="11" spans="1:12" ht="18.75" customHeight="1">
      <c r="A11" s="2">
        <v>7</v>
      </c>
      <c r="B11" s="71" t="s">
        <v>42</v>
      </c>
      <c r="C11" s="136">
        <f>'SCRB-Stat-IX'!B12</f>
        <v>0</v>
      </c>
      <c r="D11" s="136">
        <f>'SCRB-Stat-IX'!C12</f>
        <v>0</v>
      </c>
      <c r="E11" s="136">
        <f>'SCRB-Stat-IX'!D12</f>
        <v>0</v>
      </c>
      <c r="F11" s="136">
        <f>'SCRB-Stat-IX'!E12</f>
        <v>0</v>
      </c>
      <c r="G11" s="136">
        <f>'SCRB-Stat-IX'!F12</f>
        <v>0</v>
      </c>
      <c r="H11" s="136">
        <f>'SCRB-Stat-IX'!G12</f>
        <v>0</v>
      </c>
      <c r="I11" s="136">
        <f>'SCRB-Stat-IX'!H12</f>
        <v>0</v>
      </c>
      <c r="J11" s="136">
        <f>'SCRB-Stat-IX'!I12</f>
        <v>0</v>
      </c>
      <c r="K11" s="136">
        <f>'SCRB-Stat-IX'!J12</f>
        <v>0</v>
      </c>
      <c r="L11" s="136">
        <f>'SCRB-Stat-IX'!K12</f>
        <v>0</v>
      </c>
    </row>
    <row r="12" spans="1:12" ht="18.75" customHeight="1">
      <c r="A12" s="2">
        <v>8</v>
      </c>
      <c r="B12" s="71" t="s">
        <v>43</v>
      </c>
      <c r="C12" s="136">
        <f>'SCRB-Stat-IX'!B13</f>
        <v>0</v>
      </c>
      <c r="D12" s="136">
        <f>'SCRB-Stat-IX'!C13</f>
        <v>0</v>
      </c>
      <c r="E12" s="136">
        <f>'SCRB-Stat-IX'!D13</f>
        <v>0</v>
      </c>
      <c r="F12" s="136">
        <f>'SCRB-Stat-IX'!E13</f>
        <v>0</v>
      </c>
      <c r="G12" s="136">
        <f>'SCRB-Stat-IX'!F13</f>
        <v>0</v>
      </c>
      <c r="H12" s="136">
        <f>'SCRB-Stat-IX'!G13</f>
        <v>0</v>
      </c>
      <c r="I12" s="136">
        <f>'SCRB-Stat-IX'!H13</f>
        <v>0</v>
      </c>
      <c r="J12" s="136">
        <f>'SCRB-Stat-IX'!I13</f>
        <v>0</v>
      </c>
      <c r="K12" s="136">
        <f>'SCRB-Stat-IX'!J13</f>
        <v>0</v>
      </c>
      <c r="L12" s="136">
        <f>'SCRB-Stat-IX'!K13</f>
        <v>0</v>
      </c>
    </row>
    <row r="13" spans="1:12" ht="18.75" customHeight="1">
      <c r="A13" s="2">
        <v>9</v>
      </c>
      <c r="B13" s="71" t="s">
        <v>44</v>
      </c>
      <c r="C13" s="136">
        <f>'SCRB-Stat-IX'!B14</f>
        <v>0</v>
      </c>
      <c r="D13" s="136">
        <f>'SCRB-Stat-IX'!C14</f>
        <v>0</v>
      </c>
      <c r="E13" s="136">
        <f>'SCRB-Stat-IX'!D14</f>
        <v>0</v>
      </c>
      <c r="F13" s="136">
        <f>'SCRB-Stat-IX'!E14</f>
        <v>0</v>
      </c>
      <c r="G13" s="136">
        <f>'SCRB-Stat-IX'!F14</f>
        <v>0</v>
      </c>
      <c r="H13" s="136">
        <f>'SCRB-Stat-IX'!G14</f>
        <v>0</v>
      </c>
      <c r="I13" s="136">
        <f>'SCRB-Stat-IX'!H14</f>
        <v>0</v>
      </c>
      <c r="J13" s="136">
        <f>'SCRB-Stat-IX'!I14</f>
        <v>0</v>
      </c>
      <c r="K13" s="136">
        <f>'SCRB-Stat-IX'!J14</f>
        <v>0</v>
      </c>
      <c r="L13" s="136">
        <f>'SCRB-Stat-IX'!K14</f>
        <v>0</v>
      </c>
    </row>
    <row r="14" spans="1:12" ht="18.75" customHeight="1">
      <c r="A14" s="2">
        <v>10</v>
      </c>
      <c r="B14" s="71" t="s">
        <v>45</v>
      </c>
      <c r="C14" s="136">
        <f>'SCRB-Stat-IX'!B15</f>
        <v>0</v>
      </c>
      <c r="D14" s="136">
        <f>'SCRB-Stat-IX'!C15</f>
        <v>0</v>
      </c>
      <c r="E14" s="136">
        <f>'SCRB-Stat-IX'!D15</f>
        <v>0</v>
      </c>
      <c r="F14" s="136">
        <f>'SCRB-Stat-IX'!E15</f>
        <v>0</v>
      </c>
      <c r="G14" s="136">
        <f>'SCRB-Stat-IX'!F15</f>
        <v>0</v>
      </c>
      <c r="H14" s="136">
        <f>'SCRB-Stat-IX'!G15</f>
        <v>0</v>
      </c>
      <c r="I14" s="136">
        <f>'SCRB-Stat-IX'!H15</f>
        <v>0</v>
      </c>
      <c r="J14" s="136">
        <f>'SCRB-Stat-IX'!I15</f>
        <v>0</v>
      </c>
      <c r="K14" s="136">
        <f>'SCRB-Stat-IX'!J15</f>
        <v>0</v>
      </c>
      <c r="L14" s="136">
        <f>'SCRB-Stat-IX'!K15</f>
        <v>0</v>
      </c>
    </row>
    <row r="15" spans="1:12" ht="18.75" customHeight="1">
      <c r="A15" s="2">
        <v>11</v>
      </c>
      <c r="B15" s="71" t="s">
        <v>46</v>
      </c>
      <c r="C15" s="136">
        <f>'SCRB-Stat-IX'!B16</f>
        <v>0</v>
      </c>
      <c r="D15" s="136">
        <f>'SCRB-Stat-IX'!C16</f>
        <v>0</v>
      </c>
      <c r="E15" s="136">
        <f>'SCRB-Stat-IX'!D16</f>
        <v>0</v>
      </c>
      <c r="F15" s="136">
        <f>'SCRB-Stat-IX'!E16</f>
        <v>0</v>
      </c>
      <c r="G15" s="136">
        <f>'SCRB-Stat-IX'!F16</f>
        <v>0</v>
      </c>
      <c r="H15" s="136">
        <f>'SCRB-Stat-IX'!G16</f>
        <v>0</v>
      </c>
      <c r="I15" s="136">
        <f>'SCRB-Stat-IX'!H16</f>
        <v>0</v>
      </c>
      <c r="J15" s="136">
        <f>'SCRB-Stat-IX'!I16</f>
        <v>0</v>
      </c>
      <c r="K15" s="136">
        <f>'SCRB-Stat-IX'!J16</f>
        <v>0</v>
      </c>
      <c r="L15" s="136">
        <f>'SCRB-Stat-IX'!K16</f>
        <v>0</v>
      </c>
    </row>
    <row r="16" spans="1:12" ht="18.75" customHeight="1">
      <c r="A16" s="2">
        <v>12</v>
      </c>
      <c r="B16" s="71" t="s">
        <v>47</v>
      </c>
      <c r="C16" s="136">
        <f>'SCRB-Stat-IX'!B17</f>
        <v>0</v>
      </c>
      <c r="D16" s="136">
        <f>'SCRB-Stat-IX'!C17</f>
        <v>0</v>
      </c>
      <c r="E16" s="136">
        <f>'SCRB-Stat-IX'!D17</f>
        <v>0</v>
      </c>
      <c r="F16" s="136">
        <f>'SCRB-Stat-IX'!E17</f>
        <v>0</v>
      </c>
      <c r="G16" s="136">
        <f>'SCRB-Stat-IX'!F17</f>
        <v>0</v>
      </c>
      <c r="H16" s="136">
        <f>'SCRB-Stat-IX'!G17</f>
        <v>0</v>
      </c>
      <c r="I16" s="136">
        <f>'SCRB-Stat-IX'!H17</f>
        <v>0</v>
      </c>
      <c r="J16" s="136">
        <f>'SCRB-Stat-IX'!I17</f>
        <v>0</v>
      </c>
      <c r="K16" s="136">
        <f>'SCRB-Stat-IX'!J17</f>
        <v>0</v>
      </c>
      <c r="L16" s="136">
        <f>'SCRB-Stat-IX'!K17</f>
        <v>0</v>
      </c>
    </row>
    <row r="17" spans="1:12" ht="18.75" customHeight="1">
      <c r="A17" s="2">
        <v>13</v>
      </c>
      <c r="B17" s="71" t="s">
        <v>48</v>
      </c>
      <c r="C17" s="136">
        <f>'SCRB-Stat-IX'!B18</f>
        <v>0</v>
      </c>
      <c r="D17" s="136">
        <f>'SCRB-Stat-IX'!C18</f>
        <v>0</v>
      </c>
      <c r="E17" s="136">
        <f>'SCRB-Stat-IX'!D18</f>
        <v>0</v>
      </c>
      <c r="F17" s="136">
        <f>'SCRB-Stat-IX'!E18</f>
        <v>0</v>
      </c>
      <c r="G17" s="136">
        <f>'SCRB-Stat-IX'!F18</f>
        <v>0</v>
      </c>
      <c r="H17" s="136">
        <f>'SCRB-Stat-IX'!G18</f>
        <v>0</v>
      </c>
      <c r="I17" s="136">
        <f>'SCRB-Stat-IX'!H18</f>
        <v>0</v>
      </c>
      <c r="J17" s="136">
        <f>'SCRB-Stat-IX'!I18</f>
        <v>0</v>
      </c>
      <c r="K17" s="136">
        <f>'SCRB-Stat-IX'!J18</f>
        <v>0</v>
      </c>
      <c r="L17" s="136">
        <f>'SCRB-Stat-IX'!K18</f>
        <v>0</v>
      </c>
    </row>
    <row r="18" spans="1:12" ht="18.75" customHeight="1">
      <c r="A18" s="2">
        <v>14</v>
      </c>
      <c r="B18" s="71" t="s">
        <v>49</v>
      </c>
      <c r="C18" s="136">
        <f>'SCRB-Stat-IX'!B19</f>
        <v>0</v>
      </c>
      <c r="D18" s="136">
        <f>'SCRB-Stat-IX'!C19</f>
        <v>0</v>
      </c>
      <c r="E18" s="136">
        <f>'SCRB-Stat-IX'!D19</f>
        <v>0</v>
      </c>
      <c r="F18" s="136">
        <f>'SCRB-Stat-IX'!E19</f>
        <v>0</v>
      </c>
      <c r="G18" s="136">
        <f>'SCRB-Stat-IX'!F19</f>
        <v>0</v>
      </c>
      <c r="H18" s="136">
        <f>'SCRB-Stat-IX'!G19</f>
        <v>0</v>
      </c>
      <c r="I18" s="136">
        <f>'SCRB-Stat-IX'!H19</f>
        <v>0</v>
      </c>
      <c r="J18" s="136">
        <f>'SCRB-Stat-IX'!I19</f>
        <v>0</v>
      </c>
      <c r="K18" s="136">
        <f>'SCRB-Stat-IX'!J19</f>
        <v>0</v>
      </c>
      <c r="L18" s="136">
        <f>'SCRB-Stat-IX'!K19</f>
        <v>0</v>
      </c>
    </row>
    <row r="19" spans="1:12" ht="18.75" customHeight="1">
      <c r="A19" s="2">
        <v>15</v>
      </c>
      <c r="B19" s="71" t="s">
        <v>50</v>
      </c>
      <c r="C19" s="136">
        <f>'SCRB-Stat-IX'!B20</f>
        <v>0</v>
      </c>
      <c r="D19" s="136">
        <f>'SCRB-Stat-IX'!C20</f>
        <v>0</v>
      </c>
      <c r="E19" s="136">
        <f>'SCRB-Stat-IX'!D20</f>
        <v>0</v>
      </c>
      <c r="F19" s="136">
        <f>'SCRB-Stat-IX'!E20</f>
        <v>0</v>
      </c>
      <c r="G19" s="136">
        <f>'SCRB-Stat-IX'!F20</f>
        <v>0</v>
      </c>
      <c r="H19" s="136">
        <f>'SCRB-Stat-IX'!G20</f>
        <v>0</v>
      </c>
      <c r="I19" s="136">
        <f>'SCRB-Stat-IX'!H20</f>
        <v>0</v>
      </c>
      <c r="J19" s="136">
        <f>'SCRB-Stat-IX'!I20</f>
        <v>0</v>
      </c>
      <c r="K19" s="136">
        <f>'SCRB-Stat-IX'!J20</f>
        <v>0</v>
      </c>
      <c r="L19" s="136">
        <f>'SCRB-Stat-IX'!K20</f>
        <v>0</v>
      </c>
    </row>
    <row r="20" spans="1:12" ht="18.75" customHeight="1">
      <c r="A20" s="2">
        <v>16</v>
      </c>
      <c r="B20" s="71" t="s">
        <v>51</v>
      </c>
      <c r="C20" s="136">
        <f>'SCRB-Stat-IX'!B21</f>
        <v>0</v>
      </c>
      <c r="D20" s="136">
        <f>'SCRB-Stat-IX'!C21</f>
        <v>0</v>
      </c>
      <c r="E20" s="136">
        <f>'SCRB-Stat-IX'!D21</f>
        <v>0</v>
      </c>
      <c r="F20" s="136">
        <f>'SCRB-Stat-IX'!E21</f>
        <v>0</v>
      </c>
      <c r="G20" s="136">
        <f>'SCRB-Stat-IX'!F21</f>
        <v>0</v>
      </c>
      <c r="H20" s="136">
        <f>'SCRB-Stat-IX'!G21</f>
        <v>0</v>
      </c>
      <c r="I20" s="136">
        <f>'SCRB-Stat-IX'!H21</f>
        <v>0</v>
      </c>
      <c r="J20" s="136">
        <f>'SCRB-Stat-IX'!I21</f>
        <v>0</v>
      </c>
      <c r="K20" s="136">
        <f>'SCRB-Stat-IX'!J21</f>
        <v>0</v>
      </c>
      <c r="L20" s="136">
        <f>'SCRB-Stat-IX'!K21</f>
        <v>0</v>
      </c>
    </row>
    <row r="21" spans="1:12" ht="18.75" customHeight="1">
      <c r="A21" s="2">
        <v>17</v>
      </c>
      <c r="B21" s="71" t="s">
        <v>52</v>
      </c>
      <c r="C21" s="136">
        <f>'SCRB-Stat-IX'!B22</f>
        <v>0</v>
      </c>
      <c r="D21" s="136">
        <f>'SCRB-Stat-IX'!C22</f>
        <v>0</v>
      </c>
      <c r="E21" s="136">
        <f>'SCRB-Stat-IX'!D22</f>
        <v>0</v>
      </c>
      <c r="F21" s="136">
        <f>'SCRB-Stat-IX'!E22</f>
        <v>0</v>
      </c>
      <c r="G21" s="136">
        <f>'SCRB-Stat-IX'!F22</f>
        <v>0</v>
      </c>
      <c r="H21" s="136">
        <f>'SCRB-Stat-IX'!G22</f>
        <v>0</v>
      </c>
      <c r="I21" s="136">
        <f>'SCRB-Stat-IX'!H22</f>
        <v>0</v>
      </c>
      <c r="J21" s="136">
        <f>'SCRB-Stat-IX'!I22</f>
        <v>0</v>
      </c>
      <c r="K21" s="136">
        <f>'SCRB-Stat-IX'!J22</f>
        <v>0</v>
      </c>
      <c r="L21" s="136">
        <f>'SCRB-Stat-IX'!K22</f>
        <v>0</v>
      </c>
    </row>
    <row r="22" spans="1:12" ht="18.75" customHeight="1">
      <c r="A22" s="2">
        <v>18</v>
      </c>
      <c r="B22" s="71" t="s">
        <v>53</v>
      </c>
      <c r="C22" s="136">
        <f>'SCRB-Stat-IX'!B23</f>
        <v>0</v>
      </c>
      <c r="D22" s="136">
        <f>'SCRB-Stat-IX'!C23</f>
        <v>0</v>
      </c>
      <c r="E22" s="136">
        <f>'SCRB-Stat-IX'!D23</f>
        <v>0</v>
      </c>
      <c r="F22" s="136">
        <f>'SCRB-Stat-IX'!E23</f>
        <v>0</v>
      </c>
      <c r="G22" s="136">
        <f>'SCRB-Stat-IX'!F23</f>
        <v>0</v>
      </c>
      <c r="H22" s="136">
        <f>'SCRB-Stat-IX'!G23</f>
        <v>0</v>
      </c>
      <c r="I22" s="136">
        <f>'SCRB-Stat-IX'!H23</f>
        <v>0</v>
      </c>
      <c r="J22" s="136">
        <f>'SCRB-Stat-IX'!I23</f>
        <v>0</v>
      </c>
      <c r="K22" s="136">
        <f>'SCRB-Stat-IX'!J23</f>
        <v>0</v>
      </c>
      <c r="L22" s="136">
        <f>'SCRB-Stat-IX'!K23</f>
        <v>0</v>
      </c>
    </row>
    <row r="23" spans="1:12" ht="18.75" customHeight="1">
      <c r="A23" s="2">
        <v>19</v>
      </c>
      <c r="B23" s="71" t="s">
        <v>54</v>
      </c>
      <c r="C23" s="136">
        <f>'SCRB-Stat-IX'!B24</f>
        <v>0</v>
      </c>
      <c r="D23" s="136">
        <f>'SCRB-Stat-IX'!C24</f>
        <v>0</v>
      </c>
      <c r="E23" s="136">
        <f>'SCRB-Stat-IX'!D24</f>
        <v>0</v>
      </c>
      <c r="F23" s="136">
        <f>'SCRB-Stat-IX'!E24</f>
        <v>0</v>
      </c>
      <c r="G23" s="136">
        <f>'SCRB-Stat-IX'!F24</f>
        <v>0</v>
      </c>
      <c r="H23" s="136">
        <f>'SCRB-Stat-IX'!G24</f>
        <v>0</v>
      </c>
      <c r="I23" s="136">
        <f>'SCRB-Stat-IX'!H24</f>
        <v>0</v>
      </c>
      <c r="J23" s="136">
        <f>'SCRB-Stat-IX'!I24</f>
        <v>0</v>
      </c>
      <c r="K23" s="136">
        <f>'SCRB-Stat-IX'!J24</f>
        <v>0</v>
      </c>
      <c r="L23" s="136">
        <f>'SCRB-Stat-IX'!K24</f>
        <v>0</v>
      </c>
    </row>
    <row r="24" spans="1:12" ht="18.75" customHeight="1">
      <c r="A24" s="2">
        <v>20</v>
      </c>
      <c r="B24" s="71" t="s">
        <v>55</v>
      </c>
      <c r="C24" s="136">
        <f>'SCRB-Stat-IX'!B25</f>
        <v>0</v>
      </c>
      <c r="D24" s="136">
        <f>'SCRB-Stat-IX'!C25</f>
        <v>0</v>
      </c>
      <c r="E24" s="136">
        <f>'SCRB-Stat-IX'!D25</f>
        <v>0</v>
      </c>
      <c r="F24" s="136">
        <f>'SCRB-Stat-IX'!E25</f>
        <v>0</v>
      </c>
      <c r="G24" s="136">
        <f>'SCRB-Stat-IX'!F25</f>
        <v>0</v>
      </c>
      <c r="H24" s="136">
        <f>'SCRB-Stat-IX'!G25</f>
        <v>0</v>
      </c>
      <c r="I24" s="136">
        <f>'SCRB-Stat-IX'!H25</f>
        <v>0</v>
      </c>
      <c r="J24" s="136">
        <f>'SCRB-Stat-IX'!I25</f>
        <v>0</v>
      </c>
      <c r="K24" s="136">
        <f>'SCRB-Stat-IX'!J25</f>
        <v>0</v>
      </c>
      <c r="L24" s="136">
        <f>'SCRB-Stat-IX'!K25</f>
        <v>0</v>
      </c>
    </row>
    <row r="25" spans="1:12" s="142" customFormat="1" ht="18.75" customHeight="1">
      <c r="A25" s="589" t="s">
        <v>10</v>
      </c>
      <c r="B25" s="589"/>
      <c r="C25" s="149">
        <f t="shared" ref="C25:L25" si="0">SUM(C5:C24)</f>
        <v>0</v>
      </c>
      <c r="D25" s="149">
        <f t="shared" si="0"/>
        <v>0</v>
      </c>
      <c r="E25" s="149">
        <f t="shared" si="0"/>
        <v>0</v>
      </c>
      <c r="F25" s="149">
        <f t="shared" si="0"/>
        <v>0</v>
      </c>
      <c r="G25" s="149">
        <f t="shared" si="0"/>
        <v>0</v>
      </c>
      <c r="H25" s="149">
        <f t="shared" si="0"/>
        <v>0</v>
      </c>
      <c r="I25" s="149">
        <f t="shared" si="0"/>
        <v>0</v>
      </c>
      <c r="J25" s="149">
        <f t="shared" si="0"/>
        <v>0</v>
      </c>
      <c r="K25" s="149">
        <f t="shared" si="0"/>
        <v>0</v>
      </c>
      <c r="L25" s="149">
        <f t="shared" si="0"/>
        <v>0</v>
      </c>
    </row>
  </sheetData>
  <mergeCells count="7">
    <mergeCell ref="A25:B25"/>
    <mergeCell ref="A1:J1"/>
    <mergeCell ref="A2:L2"/>
    <mergeCell ref="A3:A4"/>
    <mergeCell ref="B3:B4"/>
    <mergeCell ref="C3:G3"/>
    <mergeCell ref="H3:L3"/>
  </mergeCells>
  <pageMargins left="1.10208333333333" right="0.70833333333333304" top="0.51180555555555496" bottom="0.59027777777777801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 enableFormatConditionsCalculation="0">
    <tabColor rgb="FF09FF78"/>
  </sheetPr>
  <dimension ref="A1:O26"/>
  <sheetViews>
    <sheetView showGridLines="0" workbookViewId="0">
      <selection activeCell="C3" sqref="C3:C4"/>
    </sheetView>
  </sheetViews>
  <sheetFormatPr baseColWidth="10" defaultColWidth="8.83203125" defaultRowHeight="14" x14ac:dyDescent="0"/>
  <cols>
    <col min="1" max="1" width="8.83203125" style="1"/>
    <col min="2" max="2" width="12.5" style="1" bestFit="1" customWidth="1"/>
    <col min="3" max="3" width="10.83203125" style="1" customWidth="1"/>
    <col min="4" max="13" width="8.83203125" style="1"/>
    <col min="14" max="14" width="10.5" style="1" customWidth="1"/>
    <col min="15" max="16384" width="8.83203125" style="1"/>
  </cols>
  <sheetData>
    <row r="1" spans="1:15" s="154" customFormat="1">
      <c r="A1" s="668" t="s">
        <v>210</v>
      </c>
      <c r="B1" s="668"/>
      <c r="C1" s="668"/>
      <c r="D1" s="668"/>
      <c r="E1" s="668"/>
      <c r="F1" s="668"/>
      <c r="G1" s="668"/>
      <c r="H1" s="668"/>
      <c r="I1" s="668"/>
      <c r="J1" s="668"/>
      <c r="K1" s="668"/>
      <c r="L1" s="668"/>
      <c r="M1" s="668"/>
      <c r="N1" s="668"/>
      <c r="O1" s="134" t="s">
        <v>211</v>
      </c>
    </row>
    <row r="2" spans="1:15">
      <c r="A2" s="664" t="str">
        <f>"REVIEW OF  UI CASES FOR THE MONTH OF "&amp;I!C3&amp;"-"&amp;I!C4</f>
        <v>REVIEW OF  UI CASES FOR THE MONTH OF -</v>
      </c>
      <c r="B2" s="664"/>
      <c r="C2" s="664"/>
      <c r="D2" s="664"/>
      <c r="E2" s="664"/>
      <c r="F2" s="664"/>
      <c r="G2" s="664"/>
      <c r="H2" s="664"/>
      <c r="I2" s="664"/>
      <c r="J2" s="664"/>
      <c r="K2" s="664"/>
      <c r="L2" s="664"/>
      <c r="M2" s="664"/>
      <c r="N2" s="664"/>
      <c r="O2" s="664"/>
    </row>
    <row r="3" spans="1:15" ht="14" customHeight="1">
      <c r="A3" s="604" t="s">
        <v>191</v>
      </c>
      <c r="B3" s="604" t="s">
        <v>176</v>
      </c>
      <c r="C3" s="669" t="s">
        <v>212</v>
      </c>
      <c r="D3" s="657" t="s">
        <v>213</v>
      </c>
      <c r="E3" s="657" t="s">
        <v>214</v>
      </c>
      <c r="F3" s="657" t="s">
        <v>215</v>
      </c>
      <c r="G3" s="657" t="s">
        <v>216</v>
      </c>
      <c r="H3" s="657" t="s">
        <v>217</v>
      </c>
      <c r="I3" s="661" t="s">
        <v>218</v>
      </c>
      <c r="J3" s="661"/>
      <c r="K3" s="661"/>
      <c r="L3" s="661"/>
      <c r="M3" s="661"/>
      <c r="N3" s="661"/>
      <c r="O3" s="661"/>
    </row>
    <row r="4" spans="1:15" s="155" customFormat="1" ht="62.25" customHeight="1">
      <c r="A4" s="604"/>
      <c r="B4" s="604"/>
      <c r="C4" s="670"/>
      <c r="D4" s="657"/>
      <c r="E4" s="657"/>
      <c r="F4" s="657"/>
      <c r="G4" s="657"/>
      <c r="H4" s="657"/>
      <c r="I4" s="364" t="s">
        <v>219</v>
      </c>
      <c r="J4" s="364" t="s">
        <v>220</v>
      </c>
      <c r="K4" s="364" t="s">
        <v>221</v>
      </c>
      <c r="L4" s="364" t="s">
        <v>222</v>
      </c>
      <c r="M4" s="364" t="s">
        <v>223</v>
      </c>
      <c r="N4" s="364" t="s">
        <v>224</v>
      </c>
      <c r="O4" s="364" t="s">
        <v>225</v>
      </c>
    </row>
    <row r="5" spans="1:15" s="363" customFormat="1" ht="15" customHeight="1">
      <c r="A5" s="354">
        <v>1</v>
      </c>
      <c r="B5" s="354">
        <v>2</v>
      </c>
      <c r="C5" s="362">
        <v>3</v>
      </c>
      <c r="D5" s="362">
        <v>4</v>
      </c>
      <c r="E5" s="362">
        <v>5</v>
      </c>
      <c r="F5" s="362"/>
      <c r="G5" s="362">
        <v>6</v>
      </c>
      <c r="H5" s="362">
        <v>7</v>
      </c>
      <c r="I5" s="362">
        <v>8</v>
      </c>
      <c r="J5" s="362">
        <v>9</v>
      </c>
      <c r="K5" s="362">
        <v>10</v>
      </c>
      <c r="L5" s="362">
        <v>11</v>
      </c>
      <c r="M5" s="362">
        <v>12</v>
      </c>
      <c r="N5" s="362">
        <v>13</v>
      </c>
      <c r="O5" s="362">
        <v>14</v>
      </c>
    </row>
    <row r="6" spans="1:15" s="154" customFormat="1" ht="20.25" customHeight="1">
      <c r="A6" s="156">
        <v>1</v>
      </c>
      <c r="B6" s="157" t="s">
        <v>36</v>
      </c>
      <c r="C6" s="136">
        <f>'SCRB-Stat-X'!B6</f>
        <v>0</v>
      </c>
      <c r="D6" s="136">
        <f>'SCRB-Stat-X'!C6</f>
        <v>0</v>
      </c>
      <c r="E6" s="136">
        <f>'SCRB-Stat-X'!D6</f>
        <v>0</v>
      </c>
      <c r="F6" s="136">
        <f>'SCRB-Stat-X'!E6</f>
        <v>0</v>
      </c>
      <c r="G6" s="136">
        <f>'SCRB-Stat-X'!F6</f>
        <v>0</v>
      </c>
      <c r="H6" s="136">
        <f>'SCRB-Stat-X'!G6</f>
        <v>0</v>
      </c>
      <c r="I6" s="136">
        <f>'SCRB-Stat-X'!H6</f>
        <v>0</v>
      </c>
      <c r="J6" s="136">
        <f>'SCRB-Stat-X'!I6</f>
        <v>0</v>
      </c>
      <c r="K6" s="136">
        <f>'SCRB-Stat-X'!J6</f>
        <v>0</v>
      </c>
      <c r="L6" s="136">
        <f>'SCRB-Stat-X'!K6</f>
        <v>0</v>
      </c>
      <c r="M6" s="136">
        <f>'SCRB-Stat-X'!L6</f>
        <v>0</v>
      </c>
      <c r="N6" s="136">
        <f>'SCRB-Stat-X'!M6</f>
        <v>0</v>
      </c>
      <c r="O6" s="136">
        <f>'SCRB-Stat-X'!N6</f>
        <v>0</v>
      </c>
    </row>
    <row r="7" spans="1:15" s="154" customFormat="1" ht="20.25" customHeight="1">
      <c r="A7" s="156">
        <v>2</v>
      </c>
      <c r="B7" s="157" t="s">
        <v>37</v>
      </c>
      <c r="C7" s="136">
        <f>'SCRB-Stat-X'!B7</f>
        <v>0</v>
      </c>
      <c r="D7" s="136">
        <f>'SCRB-Stat-X'!C7</f>
        <v>0</v>
      </c>
      <c r="E7" s="136">
        <f>'SCRB-Stat-X'!D7</f>
        <v>0</v>
      </c>
      <c r="F7" s="136">
        <f>'SCRB-Stat-X'!E7</f>
        <v>0</v>
      </c>
      <c r="G7" s="136">
        <f>'SCRB-Stat-X'!F7</f>
        <v>0</v>
      </c>
      <c r="H7" s="136">
        <f>'SCRB-Stat-X'!G7</f>
        <v>0</v>
      </c>
      <c r="I7" s="136">
        <f>'SCRB-Stat-X'!H7</f>
        <v>0</v>
      </c>
      <c r="J7" s="136">
        <f>'SCRB-Stat-X'!I7</f>
        <v>0</v>
      </c>
      <c r="K7" s="136">
        <f>'SCRB-Stat-X'!J7</f>
        <v>0</v>
      </c>
      <c r="L7" s="136">
        <f>'SCRB-Stat-X'!K7</f>
        <v>0</v>
      </c>
      <c r="M7" s="136">
        <f>'SCRB-Stat-X'!L7</f>
        <v>0</v>
      </c>
      <c r="N7" s="136">
        <f>'SCRB-Stat-X'!M7</f>
        <v>0</v>
      </c>
      <c r="O7" s="136">
        <f>'SCRB-Stat-X'!N7</f>
        <v>0</v>
      </c>
    </row>
    <row r="8" spans="1:15" ht="20.25" customHeight="1">
      <c r="A8" s="156">
        <v>3</v>
      </c>
      <c r="B8" s="157" t="s">
        <v>38</v>
      </c>
      <c r="C8" s="136">
        <f>'SCRB-Stat-X'!B8</f>
        <v>0</v>
      </c>
      <c r="D8" s="136">
        <f>'SCRB-Stat-X'!C8</f>
        <v>0</v>
      </c>
      <c r="E8" s="136">
        <f>'SCRB-Stat-X'!D8</f>
        <v>0</v>
      </c>
      <c r="F8" s="136">
        <f>'SCRB-Stat-X'!E8</f>
        <v>0</v>
      </c>
      <c r="G8" s="136">
        <f>'SCRB-Stat-X'!F8</f>
        <v>0</v>
      </c>
      <c r="H8" s="136">
        <f>'SCRB-Stat-X'!G8</f>
        <v>0</v>
      </c>
      <c r="I8" s="136">
        <f>'SCRB-Stat-X'!H8</f>
        <v>0</v>
      </c>
      <c r="J8" s="136">
        <f>'SCRB-Stat-X'!I8</f>
        <v>0</v>
      </c>
      <c r="K8" s="136">
        <f>'SCRB-Stat-X'!J8</f>
        <v>0</v>
      </c>
      <c r="L8" s="136">
        <f>'SCRB-Stat-X'!K8</f>
        <v>0</v>
      </c>
      <c r="M8" s="136">
        <f>'SCRB-Stat-X'!L8</f>
        <v>0</v>
      </c>
      <c r="N8" s="136">
        <f>'SCRB-Stat-X'!M8</f>
        <v>0</v>
      </c>
      <c r="O8" s="136">
        <f>'SCRB-Stat-X'!N8</f>
        <v>0</v>
      </c>
    </row>
    <row r="9" spans="1:15" ht="20.25" customHeight="1">
      <c r="A9" s="156">
        <v>4</v>
      </c>
      <c r="B9" s="157" t="s">
        <v>39</v>
      </c>
      <c r="C9" s="136">
        <f>'SCRB-Stat-X'!B9</f>
        <v>0</v>
      </c>
      <c r="D9" s="136">
        <f>'SCRB-Stat-X'!C9</f>
        <v>0</v>
      </c>
      <c r="E9" s="136">
        <f>'SCRB-Stat-X'!D9</f>
        <v>0</v>
      </c>
      <c r="F9" s="136">
        <f>'SCRB-Stat-X'!E9</f>
        <v>0</v>
      </c>
      <c r="G9" s="136">
        <f>'SCRB-Stat-X'!F9</f>
        <v>0</v>
      </c>
      <c r="H9" s="136">
        <f>'SCRB-Stat-X'!G9</f>
        <v>0</v>
      </c>
      <c r="I9" s="136">
        <f>'SCRB-Stat-X'!H9</f>
        <v>0</v>
      </c>
      <c r="J9" s="136">
        <f>'SCRB-Stat-X'!I9</f>
        <v>0</v>
      </c>
      <c r="K9" s="136">
        <f>'SCRB-Stat-X'!J9</f>
        <v>0</v>
      </c>
      <c r="L9" s="136">
        <f>'SCRB-Stat-X'!K9</f>
        <v>0</v>
      </c>
      <c r="M9" s="136">
        <f>'SCRB-Stat-X'!L9</f>
        <v>0</v>
      </c>
      <c r="N9" s="136">
        <f>'SCRB-Stat-X'!M9</f>
        <v>0</v>
      </c>
      <c r="O9" s="136">
        <f>'SCRB-Stat-X'!N9</f>
        <v>0</v>
      </c>
    </row>
    <row r="10" spans="1:15" ht="20.25" customHeight="1">
      <c r="A10" s="156">
        <v>5</v>
      </c>
      <c r="B10" s="157" t="s">
        <v>40</v>
      </c>
      <c r="C10" s="136">
        <f>'SCRB-Stat-X'!B10</f>
        <v>0</v>
      </c>
      <c r="D10" s="136">
        <f>'SCRB-Stat-X'!C10</f>
        <v>0</v>
      </c>
      <c r="E10" s="136">
        <f>'SCRB-Stat-X'!D10</f>
        <v>0</v>
      </c>
      <c r="F10" s="136">
        <f>'SCRB-Stat-X'!E10</f>
        <v>0</v>
      </c>
      <c r="G10" s="136">
        <f>'SCRB-Stat-X'!F10</f>
        <v>0</v>
      </c>
      <c r="H10" s="136">
        <f>'SCRB-Stat-X'!G10</f>
        <v>0</v>
      </c>
      <c r="I10" s="136">
        <f>'SCRB-Stat-X'!H10</f>
        <v>0</v>
      </c>
      <c r="J10" s="136">
        <f>'SCRB-Stat-X'!I10</f>
        <v>0</v>
      </c>
      <c r="K10" s="136">
        <f>'SCRB-Stat-X'!J10</f>
        <v>0</v>
      </c>
      <c r="L10" s="136">
        <f>'SCRB-Stat-X'!K10</f>
        <v>0</v>
      </c>
      <c r="M10" s="136">
        <f>'SCRB-Stat-X'!L10</f>
        <v>0</v>
      </c>
      <c r="N10" s="136">
        <f>'SCRB-Stat-X'!M10</f>
        <v>0</v>
      </c>
      <c r="O10" s="136">
        <f>'SCRB-Stat-X'!N10</f>
        <v>0</v>
      </c>
    </row>
    <row r="11" spans="1:15" ht="20.25" customHeight="1">
      <c r="A11" s="156">
        <v>6</v>
      </c>
      <c r="B11" s="157" t="s">
        <v>41</v>
      </c>
      <c r="C11" s="136">
        <f>'SCRB-Stat-X'!B11</f>
        <v>0</v>
      </c>
      <c r="D11" s="136">
        <f>'SCRB-Stat-X'!C11</f>
        <v>0</v>
      </c>
      <c r="E11" s="136">
        <f>'SCRB-Stat-X'!D11</f>
        <v>0</v>
      </c>
      <c r="F11" s="136">
        <f>'SCRB-Stat-X'!E11</f>
        <v>0</v>
      </c>
      <c r="G11" s="136">
        <f>'SCRB-Stat-X'!F11</f>
        <v>0</v>
      </c>
      <c r="H11" s="136">
        <f>'SCRB-Stat-X'!G11</f>
        <v>0</v>
      </c>
      <c r="I11" s="136">
        <f>'SCRB-Stat-X'!H11</f>
        <v>0</v>
      </c>
      <c r="J11" s="136">
        <f>'SCRB-Stat-X'!I11</f>
        <v>0</v>
      </c>
      <c r="K11" s="136">
        <f>'SCRB-Stat-X'!J11</f>
        <v>0</v>
      </c>
      <c r="L11" s="136">
        <f>'SCRB-Stat-X'!K11</f>
        <v>0</v>
      </c>
      <c r="M11" s="136">
        <f>'SCRB-Stat-X'!L11</f>
        <v>0</v>
      </c>
      <c r="N11" s="136">
        <f>'SCRB-Stat-X'!M11</f>
        <v>0</v>
      </c>
      <c r="O11" s="136">
        <f>'SCRB-Stat-X'!N11</f>
        <v>0</v>
      </c>
    </row>
    <row r="12" spans="1:15" ht="20.25" customHeight="1">
      <c r="A12" s="156">
        <v>7</v>
      </c>
      <c r="B12" s="157" t="s">
        <v>42</v>
      </c>
      <c r="C12" s="136">
        <f>'SCRB-Stat-X'!B12</f>
        <v>0</v>
      </c>
      <c r="D12" s="136">
        <f>'SCRB-Stat-X'!C12</f>
        <v>0</v>
      </c>
      <c r="E12" s="136">
        <f>'SCRB-Stat-X'!D12</f>
        <v>0</v>
      </c>
      <c r="F12" s="136">
        <f>'SCRB-Stat-X'!E12</f>
        <v>0</v>
      </c>
      <c r="G12" s="136">
        <f>'SCRB-Stat-X'!F12</f>
        <v>0</v>
      </c>
      <c r="H12" s="136">
        <f>'SCRB-Stat-X'!G12</f>
        <v>0</v>
      </c>
      <c r="I12" s="136">
        <f>'SCRB-Stat-X'!H12</f>
        <v>0</v>
      </c>
      <c r="J12" s="136">
        <f>'SCRB-Stat-X'!I12</f>
        <v>0</v>
      </c>
      <c r="K12" s="136">
        <f>'SCRB-Stat-X'!J12</f>
        <v>0</v>
      </c>
      <c r="L12" s="136">
        <f>'SCRB-Stat-X'!K12</f>
        <v>0</v>
      </c>
      <c r="M12" s="136">
        <f>'SCRB-Stat-X'!L12</f>
        <v>0</v>
      </c>
      <c r="N12" s="136">
        <f>'SCRB-Stat-X'!M12</f>
        <v>0</v>
      </c>
      <c r="O12" s="136">
        <f>'SCRB-Stat-X'!N12</f>
        <v>0</v>
      </c>
    </row>
    <row r="13" spans="1:15" ht="20.25" customHeight="1">
      <c r="A13" s="156">
        <v>8</v>
      </c>
      <c r="B13" s="157" t="s">
        <v>43</v>
      </c>
      <c r="C13" s="136">
        <f>'SCRB-Stat-X'!B13</f>
        <v>0</v>
      </c>
      <c r="D13" s="136">
        <f>'SCRB-Stat-X'!C13</f>
        <v>0</v>
      </c>
      <c r="E13" s="136">
        <f>'SCRB-Stat-X'!D13</f>
        <v>0</v>
      </c>
      <c r="F13" s="136">
        <f>'SCRB-Stat-X'!E13</f>
        <v>0</v>
      </c>
      <c r="G13" s="136">
        <f>'SCRB-Stat-X'!F13</f>
        <v>0</v>
      </c>
      <c r="H13" s="136">
        <f>'SCRB-Stat-X'!G13</f>
        <v>0</v>
      </c>
      <c r="I13" s="136">
        <f>'SCRB-Stat-X'!H13</f>
        <v>0</v>
      </c>
      <c r="J13" s="136">
        <f>'SCRB-Stat-X'!I13</f>
        <v>0</v>
      </c>
      <c r="K13" s="136">
        <f>'SCRB-Stat-X'!J13</f>
        <v>0</v>
      </c>
      <c r="L13" s="136">
        <f>'SCRB-Stat-X'!K13</f>
        <v>0</v>
      </c>
      <c r="M13" s="136">
        <f>'SCRB-Stat-X'!L13</f>
        <v>0</v>
      </c>
      <c r="N13" s="136">
        <f>'SCRB-Stat-X'!M13</f>
        <v>0</v>
      </c>
      <c r="O13" s="136">
        <f>'SCRB-Stat-X'!N13</f>
        <v>0</v>
      </c>
    </row>
    <row r="14" spans="1:15" ht="20.25" customHeight="1">
      <c r="A14" s="156">
        <v>9</v>
      </c>
      <c r="B14" s="157" t="s">
        <v>44</v>
      </c>
      <c r="C14" s="136">
        <f>'SCRB-Stat-X'!B14</f>
        <v>0</v>
      </c>
      <c r="D14" s="136">
        <f>'SCRB-Stat-X'!C14</f>
        <v>0</v>
      </c>
      <c r="E14" s="136">
        <f>'SCRB-Stat-X'!D14</f>
        <v>0</v>
      </c>
      <c r="F14" s="136">
        <f>'SCRB-Stat-X'!E14</f>
        <v>0</v>
      </c>
      <c r="G14" s="136">
        <f>'SCRB-Stat-X'!F14</f>
        <v>0</v>
      </c>
      <c r="H14" s="136">
        <f>'SCRB-Stat-X'!G14</f>
        <v>0</v>
      </c>
      <c r="I14" s="136">
        <f>'SCRB-Stat-X'!H14</f>
        <v>0</v>
      </c>
      <c r="J14" s="136">
        <f>'SCRB-Stat-X'!I14</f>
        <v>0</v>
      </c>
      <c r="K14" s="136">
        <f>'SCRB-Stat-X'!J14</f>
        <v>0</v>
      </c>
      <c r="L14" s="136">
        <f>'SCRB-Stat-X'!K14</f>
        <v>0</v>
      </c>
      <c r="M14" s="136">
        <f>'SCRB-Stat-X'!L14</f>
        <v>0</v>
      </c>
      <c r="N14" s="136">
        <f>'SCRB-Stat-X'!M14</f>
        <v>0</v>
      </c>
      <c r="O14" s="136">
        <f>'SCRB-Stat-X'!N14</f>
        <v>0</v>
      </c>
    </row>
    <row r="15" spans="1:15" ht="20.25" customHeight="1">
      <c r="A15" s="156">
        <v>10</v>
      </c>
      <c r="B15" s="157" t="s">
        <v>45</v>
      </c>
      <c r="C15" s="136">
        <f>'SCRB-Stat-X'!B15</f>
        <v>0</v>
      </c>
      <c r="D15" s="136">
        <f>'SCRB-Stat-X'!C15</f>
        <v>0</v>
      </c>
      <c r="E15" s="136">
        <f>'SCRB-Stat-X'!D15</f>
        <v>0</v>
      </c>
      <c r="F15" s="136">
        <f>'SCRB-Stat-X'!E15</f>
        <v>0</v>
      </c>
      <c r="G15" s="136">
        <f>'SCRB-Stat-X'!F15</f>
        <v>0</v>
      </c>
      <c r="H15" s="136">
        <f>'SCRB-Stat-X'!G15</f>
        <v>0</v>
      </c>
      <c r="I15" s="136">
        <f>'SCRB-Stat-X'!H15</f>
        <v>0</v>
      </c>
      <c r="J15" s="136">
        <f>'SCRB-Stat-X'!I15</f>
        <v>0</v>
      </c>
      <c r="K15" s="136">
        <f>'SCRB-Stat-X'!J15</f>
        <v>0</v>
      </c>
      <c r="L15" s="136">
        <f>'SCRB-Stat-X'!K15</f>
        <v>0</v>
      </c>
      <c r="M15" s="136">
        <f>'SCRB-Stat-X'!L15</f>
        <v>0</v>
      </c>
      <c r="N15" s="136">
        <f>'SCRB-Stat-X'!M15</f>
        <v>0</v>
      </c>
      <c r="O15" s="136">
        <f>'SCRB-Stat-X'!N15</f>
        <v>0</v>
      </c>
    </row>
    <row r="16" spans="1:15" ht="20.25" customHeight="1">
      <c r="A16" s="156">
        <v>11</v>
      </c>
      <c r="B16" s="157" t="s">
        <v>46</v>
      </c>
      <c r="C16" s="136">
        <f>'SCRB-Stat-X'!B16</f>
        <v>0</v>
      </c>
      <c r="D16" s="136">
        <f>'SCRB-Stat-X'!C16</f>
        <v>0</v>
      </c>
      <c r="E16" s="136">
        <f>'SCRB-Stat-X'!D16</f>
        <v>0</v>
      </c>
      <c r="F16" s="136">
        <f>'SCRB-Stat-X'!E16</f>
        <v>0</v>
      </c>
      <c r="G16" s="136">
        <f>'SCRB-Stat-X'!F16</f>
        <v>0</v>
      </c>
      <c r="H16" s="136">
        <f>'SCRB-Stat-X'!G16</f>
        <v>0</v>
      </c>
      <c r="I16" s="136">
        <f>'SCRB-Stat-X'!H16</f>
        <v>0</v>
      </c>
      <c r="J16" s="136">
        <f>'SCRB-Stat-X'!I16</f>
        <v>0</v>
      </c>
      <c r="K16" s="136">
        <f>'SCRB-Stat-X'!J16</f>
        <v>0</v>
      </c>
      <c r="L16" s="136">
        <f>'SCRB-Stat-X'!K16</f>
        <v>0</v>
      </c>
      <c r="M16" s="136">
        <f>'SCRB-Stat-X'!L16</f>
        <v>0</v>
      </c>
      <c r="N16" s="136">
        <f>'SCRB-Stat-X'!M16</f>
        <v>0</v>
      </c>
      <c r="O16" s="136">
        <f>'SCRB-Stat-X'!N16</f>
        <v>0</v>
      </c>
    </row>
    <row r="17" spans="1:15" ht="20.25" customHeight="1">
      <c r="A17" s="156">
        <v>12</v>
      </c>
      <c r="B17" s="157" t="s">
        <v>47</v>
      </c>
      <c r="C17" s="136">
        <f>'SCRB-Stat-X'!B17</f>
        <v>0</v>
      </c>
      <c r="D17" s="136">
        <f>'SCRB-Stat-X'!C17</f>
        <v>0</v>
      </c>
      <c r="E17" s="136">
        <f>'SCRB-Stat-X'!D17</f>
        <v>0</v>
      </c>
      <c r="F17" s="136">
        <f>'SCRB-Stat-X'!E17</f>
        <v>0</v>
      </c>
      <c r="G17" s="136">
        <f>'SCRB-Stat-X'!F17</f>
        <v>0</v>
      </c>
      <c r="H17" s="136">
        <f>'SCRB-Stat-X'!G17</f>
        <v>0</v>
      </c>
      <c r="I17" s="136">
        <f>'SCRB-Stat-X'!H17</f>
        <v>0</v>
      </c>
      <c r="J17" s="136">
        <f>'SCRB-Stat-X'!I17</f>
        <v>0</v>
      </c>
      <c r="K17" s="136">
        <f>'SCRB-Stat-X'!J17</f>
        <v>0</v>
      </c>
      <c r="L17" s="136">
        <f>'SCRB-Stat-X'!K17</f>
        <v>0</v>
      </c>
      <c r="M17" s="136">
        <f>'SCRB-Stat-X'!L17</f>
        <v>0</v>
      </c>
      <c r="N17" s="136">
        <f>'SCRB-Stat-X'!M17</f>
        <v>0</v>
      </c>
      <c r="O17" s="136">
        <f>'SCRB-Stat-X'!N17</f>
        <v>0</v>
      </c>
    </row>
    <row r="18" spans="1:15" ht="20.25" customHeight="1">
      <c r="A18" s="156">
        <v>13</v>
      </c>
      <c r="B18" s="157" t="s">
        <v>48</v>
      </c>
      <c r="C18" s="136">
        <f>'SCRB-Stat-X'!B18</f>
        <v>0</v>
      </c>
      <c r="D18" s="136">
        <f>'SCRB-Stat-X'!C18</f>
        <v>0</v>
      </c>
      <c r="E18" s="136">
        <f>'SCRB-Stat-X'!D18</f>
        <v>0</v>
      </c>
      <c r="F18" s="136">
        <f>'SCRB-Stat-X'!E18</f>
        <v>0</v>
      </c>
      <c r="G18" s="136">
        <f>'SCRB-Stat-X'!F18</f>
        <v>0</v>
      </c>
      <c r="H18" s="136">
        <f>'SCRB-Stat-X'!G18</f>
        <v>0</v>
      </c>
      <c r="I18" s="136">
        <f>'SCRB-Stat-X'!H18</f>
        <v>0</v>
      </c>
      <c r="J18" s="136">
        <f>'SCRB-Stat-X'!I18</f>
        <v>0</v>
      </c>
      <c r="K18" s="136">
        <f>'SCRB-Stat-X'!J18</f>
        <v>0</v>
      </c>
      <c r="L18" s="136">
        <f>'SCRB-Stat-X'!K18</f>
        <v>0</v>
      </c>
      <c r="M18" s="136">
        <f>'SCRB-Stat-X'!L18</f>
        <v>0</v>
      </c>
      <c r="N18" s="136">
        <f>'SCRB-Stat-X'!M18</f>
        <v>0</v>
      </c>
      <c r="O18" s="136">
        <f>'SCRB-Stat-X'!N18</f>
        <v>0</v>
      </c>
    </row>
    <row r="19" spans="1:15" ht="20.25" customHeight="1">
      <c r="A19" s="156">
        <v>14</v>
      </c>
      <c r="B19" s="157" t="s">
        <v>49</v>
      </c>
      <c r="C19" s="136">
        <f>'SCRB-Stat-X'!B19</f>
        <v>0</v>
      </c>
      <c r="D19" s="136">
        <f>'SCRB-Stat-X'!C19</f>
        <v>0</v>
      </c>
      <c r="E19" s="136">
        <f>'SCRB-Stat-X'!D19</f>
        <v>0</v>
      </c>
      <c r="F19" s="136">
        <f>'SCRB-Stat-X'!E19</f>
        <v>0</v>
      </c>
      <c r="G19" s="136">
        <f>'SCRB-Stat-X'!F19</f>
        <v>0</v>
      </c>
      <c r="H19" s="136">
        <f>'SCRB-Stat-X'!G19</f>
        <v>0</v>
      </c>
      <c r="I19" s="136">
        <f>'SCRB-Stat-X'!H19</f>
        <v>0</v>
      </c>
      <c r="J19" s="136">
        <f>'SCRB-Stat-X'!I19</f>
        <v>0</v>
      </c>
      <c r="K19" s="136">
        <f>'SCRB-Stat-X'!J19</f>
        <v>0</v>
      </c>
      <c r="L19" s="136">
        <f>'SCRB-Stat-X'!K19</f>
        <v>0</v>
      </c>
      <c r="M19" s="136">
        <f>'SCRB-Stat-X'!L19</f>
        <v>0</v>
      </c>
      <c r="N19" s="136">
        <f>'SCRB-Stat-X'!M19</f>
        <v>0</v>
      </c>
      <c r="O19" s="136">
        <f>'SCRB-Stat-X'!N19</f>
        <v>0</v>
      </c>
    </row>
    <row r="20" spans="1:15" ht="20.25" customHeight="1">
      <c r="A20" s="156">
        <v>15</v>
      </c>
      <c r="B20" s="157" t="s">
        <v>50</v>
      </c>
      <c r="C20" s="136">
        <f>'SCRB-Stat-X'!B20</f>
        <v>0</v>
      </c>
      <c r="D20" s="136">
        <f>'SCRB-Stat-X'!C20</f>
        <v>0</v>
      </c>
      <c r="E20" s="136">
        <f>'SCRB-Stat-X'!D20</f>
        <v>0</v>
      </c>
      <c r="F20" s="136">
        <f>'SCRB-Stat-X'!E20</f>
        <v>0</v>
      </c>
      <c r="G20" s="136">
        <f>'SCRB-Stat-X'!F20</f>
        <v>0</v>
      </c>
      <c r="H20" s="136">
        <f>'SCRB-Stat-X'!G20</f>
        <v>0</v>
      </c>
      <c r="I20" s="136">
        <f>'SCRB-Stat-X'!H20</f>
        <v>0</v>
      </c>
      <c r="J20" s="136">
        <f>'SCRB-Stat-X'!I20</f>
        <v>0</v>
      </c>
      <c r="K20" s="136">
        <f>'SCRB-Stat-X'!J20</f>
        <v>0</v>
      </c>
      <c r="L20" s="136">
        <f>'SCRB-Stat-X'!K20</f>
        <v>0</v>
      </c>
      <c r="M20" s="136">
        <f>'SCRB-Stat-X'!L20</f>
        <v>0</v>
      </c>
      <c r="N20" s="136">
        <f>'SCRB-Stat-X'!M20</f>
        <v>0</v>
      </c>
      <c r="O20" s="136">
        <f>'SCRB-Stat-X'!N20</f>
        <v>0</v>
      </c>
    </row>
    <row r="21" spans="1:15" ht="20.25" customHeight="1">
      <c r="A21" s="156">
        <v>16</v>
      </c>
      <c r="B21" s="157" t="s">
        <v>51</v>
      </c>
      <c r="C21" s="136">
        <f>'SCRB-Stat-X'!B21</f>
        <v>0</v>
      </c>
      <c r="D21" s="136">
        <f>'SCRB-Stat-X'!C21</f>
        <v>0</v>
      </c>
      <c r="E21" s="136">
        <f>'SCRB-Stat-X'!D21</f>
        <v>0</v>
      </c>
      <c r="F21" s="136">
        <f>'SCRB-Stat-X'!E21</f>
        <v>0</v>
      </c>
      <c r="G21" s="136">
        <f>'SCRB-Stat-X'!F21</f>
        <v>0</v>
      </c>
      <c r="H21" s="136">
        <f>'SCRB-Stat-X'!G21</f>
        <v>0</v>
      </c>
      <c r="I21" s="136">
        <f>'SCRB-Stat-X'!H21</f>
        <v>0</v>
      </c>
      <c r="J21" s="136">
        <f>'SCRB-Stat-X'!I21</f>
        <v>0</v>
      </c>
      <c r="K21" s="136">
        <f>'SCRB-Stat-X'!J21</f>
        <v>0</v>
      </c>
      <c r="L21" s="136">
        <f>'SCRB-Stat-X'!K21</f>
        <v>0</v>
      </c>
      <c r="M21" s="136">
        <f>'SCRB-Stat-X'!L21</f>
        <v>0</v>
      </c>
      <c r="N21" s="136">
        <f>'SCRB-Stat-X'!M21</f>
        <v>0</v>
      </c>
      <c r="O21" s="136">
        <f>'SCRB-Stat-X'!N21</f>
        <v>0</v>
      </c>
    </row>
    <row r="22" spans="1:15" ht="20.25" customHeight="1">
      <c r="A22" s="156">
        <v>17</v>
      </c>
      <c r="B22" s="157" t="s">
        <v>52</v>
      </c>
      <c r="C22" s="136">
        <f>'SCRB-Stat-X'!B22</f>
        <v>0</v>
      </c>
      <c r="D22" s="136">
        <f>'SCRB-Stat-X'!C22</f>
        <v>0</v>
      </c>
      <c r="E22" s="136">
        <f>'SCRB-Stat-X'!D22</f>
        <v>0</v>
      </c>
      <c r="F22" s="136">
        <f>'SCRB-Stat-X'!E22</f>
        <v>0</v>
      </c>
      <c r="G22" s="136">
        <f>'SCRB-Stat-X'!F22</f>
        <v>0</v>
      </c>
      <c r="H22" s="136">
        <f>'SCRB-Stat-X'!G22</f>
        <v>0</v>
      </c>
      <c r="I22" s="136">
        <f>'SCRB-Stat-X'!H22</f>
        <v>0</v>
      </c>
      <c r="J22" s="136">
        <f>'SCRB-Stat-X'!I22</f>
        <v>0</v>
      </c>
      <c r="K22" s="136">
        <f>'SCRB-Stat-X'!J22</f>
        <v>0</v>
      </c>
      <c r="L22" s="136">
        <f>'SCRB-Stat-X'!K22</f>
        <v>0</v>
      </c>
      <c r="M22" s="136">
        <f>'SCRB-Stat-X'!L22</f>
        <v>0</v>
      </c>
      <c r="N22" s="136">
        <f>'SCRB-Stat-X'!M22</f>
        <v>0</v>
      </c>
      <c r="O22" s="136">
        <f>'SCRB-Stat-X'!N22</f>
        <v>0</v>
      </c>
    </row>
    <row r="23" spans="1:15" ht="20.25" customHeight="1">
      <c r="A23" s="156">
        <v>18</v>
      </c>
      <c r="B23" s="157" t="s">
        <v>53</v>
      </c>
      <c r="C23" s="136">
        <f>'SCRB-Stat-X'!B23</f>
        <v>0</v>
      </c>
      <c r="D23" s="136">
        <f>'SCRB-Stat-X'!C23</f>
        <v>0</v>
      </c>
      <c r="E23" s="136">
        <f>'SCRB-Stat-X'!D23</f>
        <v>0</v>
      </c>
      <c r="F23" s="136">
        <f>'SCRB-Stat-X'!E23</f>
        <v>0</v>
      </c>
      <c r="G23" s="136">
        <f>'SCRB-Stat-X'!F23</f>
        <v>0</v>
      </c>
      <c r="H23" s="136">
        <f>'SCRB-Stat-X'!G23</f>
        <v>0</v>
      </c>
      <c r="I23" s="136">
        <f>'SCRB-Stat-X'!H23</f>
        <v>0</v>
      </c>
      <c r="J23" s="136">
        <f>'SCRB-Stat-X'!I23</f>
        <v>0</v>
      </c>
      <c r="K23" s="136">
        <f>'SCRB-Stat-X'!J23</f>
        <v>0</v>
      </c>
      <c r="L23" s="136">
        <f>'SCRB-Stat-X'!K23</f>
        <v>0</v>
      </c>
      <c r="M23" s="136">
        <f>'SCRB-Stat-X'!L23</f>
        <v>0</v>
      </c>
      <c r="N23" s="136">
        <f>'SCRB-Stat-X'!M23</f>
        <v>0</v>
      </c>
      <c r="O23" s="136">
        <f>'SCRB-Stat-X'!N23</f>
        <v>0</v>
      </c>
    </row>
    <row r="24" spans="1:15" ht="20.25" customHeight="1">
      <c r="A24" s="156">
        <v>19</v>
      </c>
      <c r="B24" s="157" t="s">
        <v>54</v>
      </c>
      <c r="C24" s="136">
        <f>'SCRB-Stat-X'!B24</f>
        <v>0</v>
      </c>
      <c r="D24" s="136">
        <f>'SCRB-Stat-X'!C24</f>
        <v>0</v>
      </c>
      <c r="E24" s="136">
        <f>'SCRB-Stat-X'!D24</f>
        <v>0</v>
      </c>
      <c r="F24" s="136">
        <f>'SCRB-Stat-X'!E24</f>
        <v>0</v>
      </c>
      <c r="G24" s="136">
        <f>'SCRB-Stat-X'!F24</f>
        <v>0</v>
      </c>
      <c r="H24" s="136">
        <f>'SCRB-Stat-X'!G24</f>
        <v>0</v>
      </c>
      <c r="I24" s="136">
        <f>'SCRB-Stat-X'!H24</f>
        <v>0</v>
      </c>
      <c r="J24" s="136">
        <f>'SCRB-Stat-X'!I24</f>
        <v>0</v>
      </c>
      <c r="K24" s="136">
        <f>'SCRB-Stat-X'!J24</f>
        <v>0</v>
      </c>
      <c r="L24" s="136">
        <f>'SCRB-Stat-X'!K24</f>
        <v>0</v>
      </c>
      <c r="M24" s="136">
        <f>'SCRB-Stat-X'!L24</f>
        <v>0</v>
      </c>
      <c r="N24" s="136">
        <f>'SCRB-Stat-X'!M24</f>
        <v>0</v>
      </c>
      <c r="O24" s="136">
        <f>'SCRB-Stat-X'!N24</f>
        <v>0</v>
      </c>
    </row>
    <row r="25" spans="1:15" ht="20.25" customHeight="1">
      <c r="A25" s="156">
        <v>20</v>
      </c>
      <c r="B25" s="157" t="s">
        <v>55</v>
      </c>
      <c r="C25" s="136">
        <f>'SCRB-Stat-X'!B25</f>
        <v>0</v>
      </c>
      <c r="D25" s="136">
        <f>'SCRB-Stat-X'!C25</f>
        <v>0</v>
      </c>
      <c r="E25" s="136">
        <f>'SCRB-Stat-X'!D25</f>
        <v>0</v>
      </c>
      <c r="F25" s="136">
        <f>'SCRB-Stat-X'!E25</f>
        <v>0</v>
      </c>
      <c r="G25" s="136">
        <f>'SCRB-Stat-X'!F25</f>
        <v>0</v>
      </c>
      <c r="H25" s="136">
        <f>'SCRB-Stat-X'!G25</f>
        <v>0</v>
      </c>
      <c r="I25" s="136">
        <f>'SCRB-Stat-X'!H25</f>
        <v>0</v>
      </c>
      <c r="J25" s="136">
        <f>'SCRB-Stat-X'!I25</f>
        <v>0</v>
      </c>
      <c r="K25" s="136">
        <f>'SCRB-Stat-X'!J25</f>
        <v>0</v>
      </c>
      <c r="L25" s="136">
        <f>'SCRB-Stat-X'!K25</f>
        <v>0</v>
      </c>
      <c r="M25" s="136">
        <f>'SCRB-Stat-X'!L25</f>
        <v>0</v>
      </c>
      <c r="N25" s="136">
        <f>'SCRB-Stat-X'!M25</f>
        <v>0</v>
      </c>
      <c r="O25" s="136">
        <f>'SCRB-Stat-X'!N25</f>
        <v>0</v>
      </c>
    </row>
    <row r="26" spans="1:15" ht="20.25" customHeight="1">
      <c r="A26" s="604" t="s">
        <v>10</v>
      </c>
      <c r="B26" s="604"/>
      <c r="C26" s="35">
        <f t="shared" ref="C26:O26" si="0">SUM(C6:C25)</f>
        <v>0</v>
      </c>
      <c r="D26" s="35">
        <f t="shared" si="0"/>
        <v>0</v>
      </c>
      <c r="E26" s="35">
        <f t="shared" si="0"/>
        <v>0</v>
      </c>
      <c r="F26" s="35">
        <f t="shared" si="0"/>
        <v>0</v>
      </c>
      <c r="G26" s="35">
        <f t="shared" si="0"/>
        <v>0</v>
      </c>
      <c r="H26" s="35">
        <f t="shared" si="0"/>
        <v>0</v>
      </c>
      <c r="I26" s="35">
        <f t="shared" si="0"/>
        <v>0</v>
      </c>
      <c r="J26" s="35">
        <f t="shared" si="0"/>
        <v>0</v>
      </c>
      <c r="K26" s="35">
        <f t="shared" si="0"/>
        <v>0</v>
      </c>
      <c r="L26" s="35">
        <f t="shared" si="0"/>
        <v>0</v>
      </c>
      <c r="M26" s="35">
        <f t="shared" si="0"/>
        <v>0</v>
      </c>
      <c r="N26" s="35">
        <f t="shared" si="0"/>
        <v>0</v>
      </c>
      <c r="O26" s="35">
        <f t="shared" si="0"/>
        <v>0</v>
      </c>
    </row>
  </sheetData>
  <mergeCells count="12">
    <mergeCell ref="H3:H4"/>
    <mergeCell ref="I3:O3"/>
    <mergeCell ref="A26:B26"/>
    <mergeCell ref="A1:N1"/>
    <mergeCell ref="A2:O2"/>
    <mergeCell ref="A3:A4"/>
    <mergeCell ref="B3:B4"/>
    <mergeCell ref="C3:C4"/>
    <mergeCell ref="D3:D4"/>
    <mergeCell ref="E3:E4"/>
    <mergeCell ref="F3:F4"/>
    <mergeCell ref="G3:G4"/>
  </mergeCells>
  <pageMargins left="1.22013888888889" right="0.4" top="0.5" bottom="0.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 enableFormatConditionsCalculation="0">
    <tabColor rgb="FF09FF78"/>
    <pageSetUpPr fitToPage="1"/>
  </sheetPr>
  <dimension ref="A1:N26"/>
  <sheetViews>
    <sheetView showGridLines="0" workbookViewId="0">
      <selection activeCell="A3" sqref="A3:N4"/>
    </sheetView>
  </sheetViews>
  <sheetFormatPr baseColWidth="10" defaultColWidth="8.83203125" defaultRowHeight="14" x14ac:dyDescent="0"/>
  <cols>
    <col min="1" max="1" width="8.83203125" style="1"/>
    <col min="2" max="2" width="14.83203125" style="1" bestFit="1" customWidth="1"/>
    <col min="3" max="3" width="13.6640625" style="1" customWidth="1"/>
    <col min="4" max="4" width="11.5" style="1" customWidth="1"/>
    <col min="5" max="5" width="10.33203125" style="1" customWidth="1"/>
    <col min="6" max="6" width="10.6640625" style="1" customWidth="1"/>
    <col min="7" max="7" width="10.5" style="1" customWidth="1"/>
    <col min="8" max="9" width="10.6640625" style="1" customWidth="1"/>
    <col min="10" max="10" width="11.33203125" style="1" customWidth="1"/>
    <col min="11" max="11" width="10" style="1" customWidth="1"/>
    <col min="12" max="12" width="10.1640625" style="1" customWidth="1"/>
    <col min="13" max="13" width="15.6640625" style="1" customWidth="1"/>
    <col min="14" max="14" width="12.6640625" style="1" customWidth="1"/>
    <col min="15" max="16384" width="8.83203125" style="1"/>
  </cols>
  <sheetData>
    <row r="1" spans="1:14" s="154" customFormat="1" ht="21.75" customHeight="1">
      <c r="A1" s="618" t="s">
        <v>226</v>
      </c>
      <c r="B1" s="618"/>
      <c r="C1" s="618"/>
      <c r="D1" s="618"/>
      <c r="E1" s="618"/>
      <c r="F1" s="618"/>
      <c r="G1" s="618"/>
      <c r="H1" s="618"/>
      <c r="I1" s="618"/>
      <c r="J1" s="618"/>
      <c r="K1" s="618"/>
      <c r="L1" s="618"/>
      <c r="M1" s="618"/>
      <c r="N1" s="138" t="s">
        <v>227</v>
      </c>
    </row>
    <row r="2" spans="1:14" ht="24" customHeight="1">
      <c r="A2" s="674" t="str">
        <f>"REVIEW OF  PENDING TRIAL CASES FOR THE MONTH OF  "&amp;I!C3&amp;"-"&amp;I!C4</f>
        <v>REVIEW OF  PENDING TRIAL CASES FOR THE MONTH OF  -</v>
      </c>
      <c r="B2" s="674"/>
      <c r="C2" s="674"/>
      <c r="D2" s="674"/>
      <c r="E2" s="674"/>
      <c r="F2" s="674"/>
      <c r="G2" s="674"/>
      <c r="H2" s="674"/>
      <c r="I2" s="674"/>
      <c r="J2" s="674"/>
      <c r="K2" s="674"/>
      <c r="L2" s="674"/>
      <c r="M2" s="674"/>
      <c r="N2" s="674"/>
    </row>
    <row r="3" spans="1:14" ht="17.25" customHeight="1">
      <c r="A3" s="604" t="s">
        <v>191</v>
      </c>
      <c r="B3" s="604" t="s">
        <v>176</v>
      </c>
      <c r="C3" s="675" t="s">
        <v>228</v>
      </c>
      <c r="D3" s="672" t="s">
        <v>229</v>
      </c>
      <c r="E3" s="672" t="s">
        <v>230</v>
      </c>
      <c r="F3" s="672" t="s">
        <v>231</v>
      </c>
      <c r="G3" s="672" t="s">
        <v>232</v>
      </c>
      <c r="H3" s="671" t="s">
        <v>233</v>
      </c>
      <c r="I3" s="671"/>
      <c r="J3" s="671"/>
      <c r="K3" s="671"/>
      <c r="L3" s="671"/>
      <c r="M3" s="672" t="s">
        <v>234</v>
      </c>
      <c r="N3" s="673" t="s">
        <v>235</v>
      </c>
    </row>
    <row r="4" spans="1:14" s="155" customFormat="1" ht="60.75" customHeight="1">
      <c r="A4" s="604"/>
      <c r="B4" s="604"/>
      <c r="C4" s="675"/>
      <c r="D4" s="672"/>
      <c r="E4" s="672"/>
      <c r="F4" s="672"/>
      <c r="G4" s="672"/>
      <c r="H4" s="366" t="s">
        <v>236</v>
      </c>
      <c r="I4" s="366" t="s">
        <v>237</v>
      </c>
      <c r="J4" s="366" t="s">
        <v>238</v>
      </c>
      <c r="K4" s="366" t="s">
        <v>239</v>
      </c>
      <c r="L4" s="367" t="s">
        <v>240</v>
      </c>
      <c r="M4" s="672"/>
      <c r="N4" s="673"/>
    </row>
    <row r="5" spans="1:14" s="365" customFormat="1" ht="13" customHeight="1">
      <c r="A5" s="357">
        <v>1</v>
      </c>
      <c r="B5" s="357">
        <v>2</v>
      </c>
      <c r="C5" s="357">
        <v>3</v>
      </c>
      <c r="D5" s="357">
        <v>4</v>
      </c>
      <c r="E5" s="357">
        <v>5</v>
      </c>
      <c r="F5" s="357">
        <v>6</v>
      </c>
      <c r="G5" s="357">
        <v>7</v>
      </c>
      <c r="H5" s="357">
        <v>8</v>
      </c>
      <c r="I5" s="357">
        <v>9</v>
      </c>
      <c r="J5" s="357">
        <v>10</v>
      </c>
      <c r="K5" s="357">
        <v>11</v>
      </c>
      <c r="L5" s="357">
        <v>12</v>
      </c>
      <c r="M5" s="357">
        <v>13</v>
      </c>
      <c r="N5" s="357">
        <v>14</v>
      </c>
    </row>
    <row r="6" spans="1:14" s="154" customFormat="1" ht="20.25" customHeight="1">
      <c r="A6" s="11">
        <v>1</v>
      </c>
      <c r="B6" s="128" t="s">
        <v>36</v>
      </c>
      <c r="C6" s="136">
        <f>'SCRB-Stat-XI'!B6</f>
        <v>0</v>
      </c>
      <c r="D6" s="136">
        <f>'SCRB-Stat-XI'!C6</f>
        <v>0</v>
      </c>
      <c r="E6" s="136">
        <f>'SCRB-Stat-XI'!D6</f>
        <v>0</v>
      </c>
      <c r="F6" s="136">
        <f>'SCRB-Stat-XI'!E6</f>
        <v>0</v>
      </c>
      <c r="G6" s="136">
        <f>'SCRB-Stat-XI'!F6</f>
        <v>0</v>
      </c>
      <c r="H6" s="136">
        <f>'SCRB-Stat-XI'!G6</f>
        <v>0</v>
      </c>
      <c r="I6" s="136">
        <f>'SCRB-Stat-XI'!H6</f>
        <v>0</v>
      </c>
      <c r="J6" s="136">
        <f>'SCRB-Stat-XI'!I6</f>
        <v>0</v>
      </c>
      <c r="K6" s="136">
        <f>'SCRB-Stat-XI'!J6</f>
        <v>0</v>
      </c>
      <c r="L6" s="136">
        <f>'SCRB-Stat-XI'!K6</f>
        <v>0</v>
      </c>
      <c r="M6" s="136">
        <f>'SCRB-Stat-XI'!L6</f>
        <v>0</v>
      </c>
      <c r="N6" s="136">
        <f>'SCRB-Stat-XI'!M6</f>
        <v>0</v>
      </c>
    </row>
    <row r="7" spans="1:14" s="154" customFormat="1" ht="20.25" customHeight="1">
      <c r="A7" s="11">
        <v>2</v>
      </c>
      <c r="B7" s="128" t="s">
        <v>37</v>
      </c>
      <c r="C7" s="136">
        <f>'SCRB-Stat-XI'!B7</f>
        <v>0</v>
      </c>
      <c r="D7" s="136">
        <f>'SCRB-Stat-XI'!C7</f>
        <v>0</v>
      </c>
      <c r="E7" s="136">
        <f>'SCRB-Stat-XI'!D7</f>
        <v>0</v>
      </c>
      <c r="F7" s="136">
        <f>'SCRB-Stat-XI'!E7</f>
        <v>0</v>
      </c>
      <c r="G7" s="136">
        <f>'SCRB-Stat-XI'!F7</f>
        <v>0</v>
      </c>
      <c r="H7" s="136">
        <f>'SCRB-Stat-XI'!G7</f>
        <v>0</v>
      </c>
      <c r="I7" s="136">
        <f>'SCRB-Stat-XI'!H7</f>
        <v>0</v>
      </c>
      <c r="J7" s="136">
        <f>'SCRB-Stat-XI'!I7</f>
        <v>0</v>
      </c>
      <c r="K7" s="136">
        <f>'SCRB-Stat-XI'!J7</f>
        <v>0</v>
      </c>
      <c r="L7" s="136">
        <f>'SCRB-Stat-XI'!K7</f>
        <v>0</v>
      </c>
      <c r="M7" s="136">
        <f>'SCRB-Stat-XI'!L7</f>
        <v>0</v>
      </c>
      <c r="N7" s="136">
        <f>'SCRB-Stat-XI'!M7</f>
        <v>0</v>
      </c>
    </row>
    <row r="8" spans="1:14" ht="20.25" customHeight="1">
      <c r="A8" s="11">
        <v>3</v>
      </c>
      <c r="B8" s="128" t="s">
        <v>38</v>
      </c>
      <c r="C8" s="136">
        <f>'SCRB-Stat-XI'!B8</f>
        <v>0</v>
      </c>
      <c r="D8" s="136">
        <f>'SCRB-Stat-XI'!C8</f>
        <v>0</v>
      </c>
      <c r="E8" s="136">
        <f>'SCRB-Stat-XI'!D8</f>
        <v>0</v>
      </c>
      <c r="F8" s="136">
        <f>'SCRB-Stat-XI'!E8</f>
        <v>0</v>
      </c>
      <c r="G8" s="136">
        <f>'SCRB-Stat-XI'!F8</f>
        <v>0</v>
      </c>
      <c r="H8" s="136">
        <f>'SCRB-Stat-XI'!G8</f>
        <v>0</v>
      </c>
      <c r="I8" s="136">
        <f>'SCRB-Stat-XI'!H8</f>
        <v>0</v>
      </c>
      <c r="J8" s="136">
        <f>'SCRB-Stat-XI'!I8</f>
        <v>0</v>
      </c>
      <c r="K8" s="136">
        <f>'SCRB-Stat-XI'!J8</f>
        <v>0</v>
      </c>
      <c r="L8" s="136">
        <f>'SCRB-Stat-XI'!K8</f>
        <v>0</v>
      </c>
      <c r="M8" s="136">
        <f>'SCRB-Stat-XI'!L8</f>
        <v>0</v>
      </c>
      <c r="N8" s="136">
        <f>'SCRB-Stat-XI'!M8</f>
        <v>0</v>
      </c>
    </row>
    <row r="9" spans="1:14" ht="20.25" customHeight="1">
      <c r="A9" s="11">
        <v>4</v>
      </c>
      <c r="B9" s="128" t="s">
        <v>39</v>
      </c>
      <c r="C9" s="136">
        <f>'SCRB-Stat-XI'!B9</f>
        <v>0</v>
      </c>
      <c r="D9" s="136">
        <f>'SCRB-Stat-XI'!C9</f>
        <v>0</v>
      </c>
      <c r="E9" s="136">
        <f>'SCRB-Stat-XI'!D9</f>
        <v>0</v>
      </c>
      <c r="F9" s="136">
        <f>'SCRB-Stat-XI'!E9</f>
        <v>0</v>
      </c>
      <c r="G9" s="136">
        <f>'SCRB-Stat-XI'!F9</f>
        <v>0</v>
      </c>
      <c r="H9" s="136">
        <f>'SCRB-Stat-XI'!G9</f>
        <v>0</v>
      </c>
      <c r="I9" s="136">
        <f>'SCRB-Stat-XI'!H9</f>
        <v>0</v>
      </c>
      <c r="J9" s="136">
        <f>'SCRB-Stat-XI'!I9</f>
        <v>0</v>
      </c>
      <c r="K9" s="136">
        <f>'SCRB-Stat-XI'!J9</f>
        <v>0</v>
      </c>
      <c r="L9" s="136">
        <f>'SCRB-Stat-XI'!K9</f>
        <v>0</v>
      </c>
      <c r="M9" s="136">
        <f>'SCRB-Stat-XI'!L9</f>
        <v>0</v>
      </c>
      <c r="N9" s="136">
        <f>'SCRB-Stat-XI'!M9</f>
        <v>0</v>
      </c>
    </row>
    <row r="10" spans="1:14" ht="20.25" customHeight="1">
      <c r="A10" s="11">
        <v>5</v>
      </c>
      <c r="B10" s="128" t="s">
        <v>40</v>
      </c>
      <c r="C10" s="136">
        <f>'SCRB-Stat-XI'!B10</f>
        <v>0</v>
      </c>
      <c r="D10" s="136">
        <f>'SCRB-Stat-XI'!C10</f>
        <v>0</v>
      </c>
      <c r="E10" s="136">
        <f>'SCRB-Stat-XI'!D10</f>
        <v>0</v>
      </c>
      <c r="F10" s="136">
        <f>'SCRB-Stat-XI'!E10</f>
        <v>0</v>
      </c>
      <c r="G10" s="136">
        <f>'SCRB-Stat-XI'!F10</f>
        <v>0</v>
      </c>
      <c r="H10" s="136">
        <f>'SCRB-Stat-XI'!G10</f>
        <v>0</v>
      </c>
      <c r="I10" s="136">
        <f>'SCRB-Stat-XI'!H10</f>
        <v>0</v>
      </c>
      <c r="J10" s="136">
        <f>'SCRB-Stat-XI'!I10</f>
        <v>0</v>
      </c>
      <c r="K10" s="136">
        <f>'SCRB-Stat-XI'!J10</f>
        <v>0</v>
      </c>
      <c r="L10" s="136">
        <f>'SCRB-Stat-XI'!K10</f>
        <v>0</v>
      </c>
      <c r="M10" s="136">
        <f>'SCRB-Stat-XI'!L10</f>
        <v>0</v>
      </c>
      <c r="N10" s="136">
        <f>'SCRB-Stat-XI'!M10</f>
        <v>0</v>
      </c>
    </row>
    <row r="11" spans="1:14" ht="20.25" customHeight="1">
      <c r="A11" s="11">
        <v>6</v>
      </c>
      <c r="B11" s="128" t="s">
        <v>41</v>
      </c>
      <c r="C11" s="136">
        <f>'SCRB-Stat-XI'!B11</f>
        <v>0</v>
      </c>
      <c r="D11" s="136">
        <f>'SCRB-Stat-XI'!C11</f>
        <v>0</v>
      </c>
      <c r="E11" s="136">
        <f>'SCRB-Stat-XI'!D11</f>
        <v>0</v>
      </c>
      <c r="F11" s="136">
        <f>'SCRB-Stat-XI'!E11</f>
        <v>0</v>
      </c>
      <c r="G11" s="136">
        <f>'SCRB-Stat-XI'!F11</f>
        <v>0</v>
      </c>
      <c r="H11" s="136">
        <f>'SCRB-Stat-XI'!G11</f>
        <v>0</v>
      </c>
      <c r="I11" s="136">
        <f>'SCRB-Stat-XI'!H11</f>
        <v>0</v>
      </c>
      <c r="J11" s="136">
        <f>'SCRB-Stat-XI'!I11</f>
        <v>0</v>
      </c>
      <c r="K11" s="136">
        <f>'SCRB-Stat-XI'!J11</f>
        <v>0</v>
      </c>
      <c r="L11" s="136">
        <f>'SCRB-Stat-XI'!K11</f>
        <v>0</v>
      </c>
      <c r="M11" s="136">
        <f>'SCRB-Stat-XI'!L11</f>
        <v>0</v>
      </c>
      <c r="N11" s="136">
        <f>'SCRB-Stat-XI'!M11</f>
        <v>0</v>
      </c>
    </row>
    <row r="12" spans="1:14" ht="20.25" customHeight="1">
      <c r="A12" s="11">
        <v>7</v>
      </c>
      <c r="B12" s="128" t="s">
        <v>42</v>
      </c>
      <c r="C12" s="136">
        <f>'SCRB-Stat-XI'!B12</f>
        <v>0</v>
      </c>
      <c r="D12" s="136">
        <f>'SCRB-Stat-XI'!C12</f>
        <v>0</v>
      </c>
      <c r="E12" s="136">
        <f>'SCRB-Stat-XI'!D12</f>
        <v>0</v>
      </c>
      <c r="F12" s="136">
        <f>'SCRB-Stat-XI'!E12</f>
        <v>0</v>
      </c>
      <c r="G12" s="136">
        <f>'SCRB-Stat-XI'!F12</f>
        <v>0</v>
      </c>
      <c r="H12" s="136">
        <f>'SCRB-Stat-XI'!G12</f>
        <v>0</v>
      </c>
      <c r="I12" s="136">
        <f>'SCRB-Stat-XI'!H12</f>
        <v>0</v>
      </c>
      <c r="J12" s="136">
        <f>'SCRB-Stat-XI'!I12</f>
        <v>0</v>
      </c>
      <c r="K12" s="136">
        <f>'SCRB-Stat-XI'!J12</f>
        <v>0</v>
      </c>
      <c r="L12" s="136">
        <f>'SCRB-Stat-XI'!K12</f>
        <v>0</v>
      </c>
      <c r="M12" s="136">
        <f>'SCRB-Stat-XI'!L12</f>
        <v>0</v>
      </c>
      <c r="N12" s="136">
        <f>'SCRB-Stat-XI'!M12</f>
        <v>0</v>
      </c>
    </row>
    <row r="13" spans="1:14" ht="20.25" customHeight="1">
      <c r="A13" s="11">
        <v>8</v>
      </c>
      <c r="B13" s="128" t="s">
        <v>43</v>
      </c>
      <c r="C13" s="136">
        <f>'SCRB-Stat-XI'!B13</f>
        <v>0</v>
      </c>
      <c r="D13" s="136">
        <f>'SCRB-Stat-XI'!C13</f>
        <v>0</v>
      </c>
      <c r="E13" s="136">
        <f>'SCRB-Stat-XI'!D13</f>
        <v>0</v>
      </c>
      <c r="F13" s="136">
        <f>'SCRB-Stat-XI'!E13</f>
        <v>0</v>
      </c>
      <c r="G13" s="136">
        <f>'SCRB-Stat-XI'!F13</f>
        <v>0</v>
      </c>
      <c r="H13" s="136">
        <f>'SCRB-Stat-XI'!G13</f>
        <v>0</v>
      </c>
      <c r="I13" s="136">
        <f>'SCRB-Stat-XI'!H13</f>
        <v>0</v>
      </c>
      <c r="J13" s="136">
        <f>'SCRB-Stat-XI'!I13</f>
        <v>0</v>
      </c>
      <c r="K13" s="136">
        <f>'SCRB-Stat-XI'!J13</f>
        <v>0</v>
      </c>
      <c r="L13" s="136">
        <f>'SCRB-Stat-XI'!K13</f>
        <v>0</v>
      </c>
      <c r="M13" s="136">
        <f>'SCRB-Stat-XI'!L13</f>
        <v>0</v>
      </c>
      <c r="N13" s="136">
        <f>'SCRB-Stat-XI'!M13</f>
        <v>0</v>
      </c>
    </row>
    <row r="14" spans="1:14" ht="20.25" customHeight="1">
      <c r="A14" s="11">
        <v>9</v>
      </c>
      <c r="B14" s="128" t="s">
        <v>44</v>
      </c>
      <c r="C14" s="136">
        <f>'SCRB-Stat-XI'!B14</f>
        <v>0</v>
      </c>
      <c r="D14" s="136">
        <f>'SCRB-Stat-XI'!C14</f>
        <v>0</v>
      </c>
      <c r="E14" s="136">
        <f>'SCRB-Stat-XI'!D14</f>
        <v>0</v>
      </c>
      <c r="F14" s="136">
        <f>'SCRB-Stat-XI'!E14</f>
        <v>0</v>
      </c>
      <c r="G14" s="136">
        <f>'SCRB-Stat-XI'!F14</f>
        <v>0</v>
      </c>
      <c r="H14" s="136">
        <f>'SCRB-Stat-XI'!G14</f>
        <v>0</v>
      </c>
      <c r="I14" s="136">
        <f>'SCRB-Stat-XI'!H14</f>
        <v>0</v>
      </c>
      <c r="J14" s="136">
        <f>'SCRB-Stat-XI'!I14</f>
        <v>0</v>
      </c>
      <c r="K14" s="136">
        <f>'SCRB-Stat-XI'!J14</f>
        <v>0</v>
      </c>
      <c r="L14" s="136">
        <f>'SCRB-Stat-XI'!K14</f>
        <v>0</v>
      </c>
      <c r="M14" s="136">
        <f>'SCRB-Stat-XI'!L14</f>
        <v>0</v>
      </c>
      <c r="N14" s="136">
        <f>'SCRB-Stat-XI'!M14</f>
        <v>0</v>
      </c>
    </row>
    <row r="15" spans="1:14" ht="20.25" customHeight="1">
      <c r="A15" s="11">
        <v>10</v>
      </c>
      <c r="B15" s="128" t="s">
        <v>45</v>
      </c>
      <c r="C15" s="136">
        <f>'SCRB-Stat-XI'!B15</f>
        <v>0</v>
      </c>
      <c r="D15" s="136">
        <f>'SCRB-Stat-XI'!C15</f>
        <v>0</v>
      </c>
      <c r="E15" s="136">
        <f>'SCRB-Stat-XI'!D15</f>
        <v>0</v>
      </c>
      <c r="F15" s="136">
        <f>'SCRB-Stat-XI'!E15</f>
        <v>0</v>
      </c>
      <c r="G15" s="136">
        <f>'SCRB-Stat-XI'!F15</f>
        <v>0</v>
      </c>
      <c r="H15" s="136">
        <f>'SCRB-Stat-XI'!G15</f>
        <v>0</v>
      </c>
      <c r="I15" s="136">
        <f>'SCRB-Stat-XI'!H15</f>
        <v>0</v>
      </c>
      <c r="J15" s="136">
        <f>'SCRB-Stat-XI'!I15</f>
        <v>0</v>
      </c>
      <c r="K15" s="136">
        <f>'SCRB-Stat-XI'!J15</f>
        <v>0</v>
      </c>
      <c r="L15" s="136">
        <f>'SCRB-Stat-XI'!K15</f>
        <v>0</v>
      </c>
      <c r="M15" s="136">
        <f>'SCRB-Stat-XI'!L15</f>
        <v>0</v>
      </c>
      <c r="N15" s="136">
        <f>'SCRB-Stat-XI'!M15</f>
        <v>0</v>
      </c>
    </row>
    <row r="16" spans="1:14" ht="20.25" customHeight="1">
      <c r="A16" s="11">
        <v>11</v>
      </c>
      <c r="B16" s="128" t="s">
        <v>46</v>
      </c>
      <c r="C16" s="136">
        <f>'SCRB-Stat-XI'!B16</f>
        <v>0</v>
      </c>
      <c r="D16" s="136">
        <f>'SCRB-Stat-XI'!C16</f>
        <v>0</v>
      </c>
      <c r="E16" s="136">
        <f>'SCRB-Stat-XI'!D16</f>
        <v>0</v>
      </c>
      <c r="F16" s="136">
        <f>'SCRB-Stat-XI'!E16</f>
        <v>0</v>
      </c>
      <c r="G16" s="136">
        <f>'SCRB-Stat-XI'!F16</f>
        <v>0</v>
      </c>
      <c r="H16" s="136">
        <f>'SCRB-Stat-XI'!G16</f>
        <v>0</v>
      </c>
      <c r="I16" s="136">
        <f>'SCRB-Stat-XI'!H16</f>
        <v>0</v>
      </c>
      <c r="J16" s="136">
        <f>'SCRB-Stat-XI'!I16</f>
        <v>0</v>
      </c>
      <c r="K16" s="136">
        <f>'SCRB-Stat-XI'!J16</f>
        <v>0</v>
      </c>
      <c r="L16" s="136">
        <f>'SCRB-Stat-XI'!K16</f>
        <v>0</v>
      </c>
      <c r="M16" s="136">
        <f>'SCRB-Stat-XI'!L16</f>
        <v>0</v>
      </c>
      <c r="N16" s="136">
        <f>'SCRB-Stat-XI'!M16</f>
        <v>0</v>
      </c>
    </row>
    <row r="17" spans="1:14" ht="20.25" customHeight="1">
      <c r="A17" s="11">
        <v>12</v>
      </c>
      <c r="B17" s="128" t="s">
        <v>47</v>
      </c>
      <c r="C17" s="136">
        <f>'SCRB-Stat-XI'!B17</f>
        <v>0</v>
      </c>
      <c r="D17" s="136">
        <f>'SCRB-Stat-XI'!C17</f>
        <v>0</v>
      </c>
      <c r="E17" s="136">
        <f>'SCRB-Stat-XI'!D17</f>
        <v>0</v>
      </c>
      <c r="F17" s="136">
        <f>'SCRB-Stat-XI'!E17</f>
        <v>0</v>
      </c>
      <c r="G17" s="136">
        <f>'SCRB-Stat-XI'!F17</f>
        <v>0</v>
      </c>
      <c r="H17" s="136">
        <f>'SCRB-Stat-XI'!G17</f>
        <v>0</v>
      </c>
      <c r="I17" s="136">
        <f>'SCRB-Stat-XI'!H17</f>
        <v>0</v>
      </c>
      <c r="J17" s="136">
        <f>'SCRB-Stat-XI'!I17</f>
        <v>0</v>
      </c>
      <c r="K17" s="136">
        <f>'SCRB-Stat-XI'!J17</f>
        <v>0</v>
      </c>
      <c r="L17" s="136">
        <f>'SCRB-Stat-XI'!K17</f>
        <v>0</v>
      </c>
      <c r="M17" s="136">
        <f>'SCRB-Stat-XI'!L17</f>
        <v>0</v>
      </c>
      <c r="N17" s="136">
        <f>'SCRB-Stat-XI'!M17</f>
        <v>0</v>
      </c>
    </row>
    <row r="18" spans="1:14" ht="20.25" customHeight="1">
      <c r="A18" s="11">
        <v>13</v>
      </c>
      <c r="B18" s="128" t="s">
        <v>48</v>
      </c>
      <c r="C18" s="136">
        <f>'SCRB-Stat-XI'!B18</f>
        <v>0</v>
      </c>
      <c r="D18" s="136">
        <f>'SCRB-Stat-XI'!C18</f>
        <v>0</v>
      </c>
      <c r="E18" s="136">
        <f>'SCRB-Stat-XI'!D18</f>
        <v>0</v>
      </c>
      <c r="F18" s="136">
        <f>'SCRB-Stat-XI'!E18</f>
        <v>0</v>
      </c>
      <c r="G18" s="136">
        <f>'SCRB-Stat-XI'!F18</f>
        <v>0</v>
      </c>
      <c r="H18" s="136">
        <f>'SCRB-Stat-XI'!G18</f>
        <v>0</v>
      </c>
      <c r="I18" s="136">
        <f>'SCRB-Stat-XI'!H18</f>
        <v>0</v>
      </c>
      <c r="J18" s="136">
        <f>'SCRB-Stat-XI'!I18</f>
        <v>0</v>
      </c>
      <c r="K18" s="136">
        <f>'SCRB-Stat-XI'!J18</f>
        <v>0</v>
      </c>
      <c r="L18" s="136">
        <f>'SCRB-Stat-XI'!K18</f>
        <v>0</v>
      </c>
      <c r="M18" s="136">
        <f>'SCRB-Stat-XI'!L18</f>
        <v>0</v>
      </c>
      <c r="N18" s="136">
        <f>'SCRB-Stat-XI'!M18</f>
        <v>0</v>
      </c>
    </row>
    <row r="19" spans="1:14" ht="20.25" customHeight="1">
      <c r="A19" s="11">
        <v>14</v>
      </c>
      <c r="B19" s="128" t="s">
        <v>49</v>
      </c>
      <c r="C19" s="136">
        <f>'SCRB-Stat-XI'!B19</f>
        <v>0</v>
      </c>
      <c r="D19" s="136">
        <f>'SCRB-Stat-XI'!C19</f>
        <v>0</v>
      </c>
      <c r="E19" s="136">
        <f>'SCRB-Stat-XI'!D19</f>
        <v>0</v>
      </c>
      <c r="F19" s="136">
        <f>'SCRB-Stat-XI'!E19</f>
        <v>0</v>
      </c>
      <c r="G19" s="136">
        <f>'SCRB-Stat-XI'!F19</f>
        <v>0</v>
      </c>
      <c r="H19" s="136">
        <f>'SCRB-Stat-XI'!G19</f>
        <v>0</v>
      </c>
      <c r="I19" s="136">
        <f>'SCRB-Stat-XI'!H19</f>
        <v>0</v>
      </c>
      <c r="J19" s="136">
        <f>'SCRB-Stat-XI'!I19</f>
        <v>0</v>
      </c>
      <c r="K19" s="136">
        <f>'SCRB-Stat-XI'!J19</f>
        <v>0</v>
      </c>
      <c r="L19" s="136">
        <f>'SCRB-Stat-XI'!K19</f>
        <v>0</v>
      </c>
      <c r="M19" s="136">
        <f>'SCRB-Stat-XI'!L19</f>
        <v>0</v>
      </c>
      <c r="N19" s="136">
        <f>'SCRB-Stat-XI'!M19</f>
        <v>0</v>
      </c>
    </row>
    <row r="20" spans="1:14" ht="20.25" customHeight="1">
      <c r="A20" s="11">
        <v>15</v>
      </c>
      <c r="B20" s="128" t="s">
        <v>50</v>
      </c>
      <c r="C20" s="136">
        <f>'SCRB-Stat-XI'!B20</f>
        <v>0</v>
      </c>
      <c r="D20" s="136">
        <f>'SCRB-Stat-XI'!C20</f>
        <v>0</v>
      </c>
      <c r="E20" s="136">
        <f>'SCRB-Stat-XI'!D20</f>
        <v>0</v>
      </c>
      <c r="F20" s="136">
        <f>'SCRB-Stat-XI'!E20</f>
        <v>0</v>
      </c>
      <c r="G20" s="136">
        <f>'SCRB-Stat-XI'!F20</f>
        <v>0</v>
      </c>
      <c r="H20" s="136">
        <f>'SCRB-Stat-XI'!G20</f>
        <v>0</v>
      </c>
      <c r="I20" s="136">
        <f>'SCRB-Stat-XI'!H20</f>
        <v>0</v>
      </c>
      <c r="J20" s="136">
        <f>'SCRB-Stat-XI'!I20</f>
        <v>0</v>
      </c>
      <c r="K20" s="136">
        <f>'SCRB-Stat-XI'!J20</f>
        <v>0</v>
      </c>
      <c r="L20" s="136">
        <f>'SCRB-Stat-XI'!K20</f>
        <v>0</v>
      </c>
      <c r="M20" s="136">
        <f>'SCRB-Stat-XI'!L20</f>
        <v>0</v>
      </c>
      <c r="N20" s="136">
        <f>'SCRB-Stat-XI'!M20</f>
        <v>0</v>
      </c>
    </row>
    <row r="21" spans="1:14" ht="20.25" customHeight="1">
      <c r="A21" s="11">
        <v>16</v>
      </c>
      <c r="B21" s="128" t="s">
        <v>51</v>
      </c>
      <c r="C21" s="136">
        <f>'SCRB-Stat-XI'!B21</f>
        <v>0</v>
      </c>
      <c r="D21" s="136">
        <f>'SCRB-Stat-XI'!C21</f>
        <v>0</v>
      </c>
      <c r="E21" s="136">
        <f>'SCRB-Stat-XI'!D21</f>
        <v>0</v>
      </c>
      <c r="F21" s="136">
        <f>'SCRB-Stat-XI'!E21</f>
        <v>0</v>
      </c>
      <c r="G21" s="136">
        <f>'SCRB-Stat-XI'!F21</f>
        <v>0</v>
      </c>
      <c r="H21" s="136">
        <f>'SCRB-Stat-XI'!G21</f>
        <v>0</v>
      </c>
      <c r="I21" s="136">
        <f>'SCRB-Stat-XI'!H21</f>
        <v>0</v>
      </c>
      <c r="J21" s="136">
        <f>'SCRB-Stat-XI'!I21</f>
        <v>0</v>
      </c>
      <c r="K21" s="136">
        <f>'SCRB-Stat-XI'!J21</f>
        <v>0</v>
      </c>
      <c r="L21" s="136">
        <f>'SCRB-Stat-XI'!K21</f>
        <v>0</v>
      </c>
      <c r="M21" s="136">
        <f>'SCRB-Stat-XI'!L21</f>
        <v>0</v>
      </c>
      <c r="N21" s="136">
        <f>'SCRB-Stat-XI'!M21</f>
        <v>0</v>
      </c>
    </row>
    <row r="22" spans="1:14" ht="20.25" customHeight="1">
      <c r="A22" s="11">
        <v>17</v>
      </c>
      <c r="B22" s="128" t="s">
        <v>52</v>
      </c>
      <c r="C22" s="136">
        <f>'SCRB-Stat-XI'!B22</f>
        <v>0</v>
      </c>
      <c r="D22" s="136">
        <f>'SCRB-Stat-XI'!C22</f>
        <v>0</v>
      </c>
      <c r="E22" s="136">
        <f>'SCRB-Stat-XI'!D22</f>
        <v>0</v>
      </c>
      <c r="F22" s="136">
        <f>'SCRB-Stat-XI'!E22</f>
        <v>0</v>
      </c>
      <c r="G22" s="136">
        <f>'SCRB-Stat-XI'!F22</f>
        <v>0</v>
      </c>
      <c r="H22" s="136">
        <f>'SCRB-Stat-XI'!G22</f>
        <v>0</v>
      </c>
      <c r="I22" s="136">
        <f>'SCRB-Stat-XI'!H22</f>
        <v>0</v>
      </c>
      <c r="J22" s="136">
        <f>'SCRB-Stat-XI'!I22</f>
        <v>0</v>
      </c>
      <c r="K22" s="136">
        <f>'SCRB-Stat-XI'!J22</f>
        <v>0</v>
      </c>
      <c r="L22" s="136">
        <f>'SCRB-Stat-XI'!K22</f>
        <v>0</v>
      </c>
      <c r="M22" s="136">
        <f>'SCRB-Stat-XI'!L22</f>
        <v>0</v>
      </c>
      <c r="N22" s="136">
        <f>'SCRB-Stat-XI'!M22</f>
        <v>0</v>
      </c>
    </row>
    <row r="23" spans="1:14" ht="20.25" customHeight="1">
      <c r="A23" s="11">
        <v>18</v>
      </c>
      <c r="B23" s="128" t="s">
        <v>53</v>
      </c>
      <c r="C23" s="136">
        <f>'SCRB-Stat-XI'!B23</f>
        <v>0</v>
      </c>
      <c r="D23" s="136">
        <f>'SCRB-Stat-XI'!C23</f>
        <v>0</v>
      </c>
      <c r="E23" s="136">
        <f>'SCRB-Stat-XI'!D23</f>
        <v>0</v>
      </c>
      <c r="F23" s="136">
        <f>'SCRB-Stat-XI'!E23</f>
        <v>0</v>
      </c>
      <c r="G23" s="136">
        <f>'SCRB-Stat-XI'!F23</f>
        <v>0</v>
      </c>
      <c r="H23" s="136">
        <f>'SCRB-Stat-XI'!G23</f>
        <v>0</v>
      </c>
      <c r="I23" s="136">
        <f>'SCRB-Stat-XI'!H23</f>
        <v>0</v>
      </c>
      <c r="J23" s="136">
        <f>'SCRB-Stat-XI'!I23</f>
        <v>0</v>
      </c>
      <c r="K23" s="136">
        <f>'SCRB-Stat-XI'!J23</f>
        <v>0</v>
      </c>
      <c r="L23" s="136">
        <f>'SCRB-Stat-XI'!K23</f>
        <v>0</v>
      </c>
      <c r="M23" s="136">
        <f>'SCRB-Stat-XI'!L23</f>
        <v>0</v>
      </c>
      <c r="N23" s="136">
        <f>'SCRB-Stat-XI'!M23</f>
        <v>0</v>
      </c>
    </row>
    <row r="24" spans="1:14" ht="20.25" customHeight="1">
      <c r="A24" s="11">
        <v>19</v>
      </c>
      <c r="B24" s="128" t="s">
        <v>54</v>
      </c>
      <c r="C24" s="136">
        <f>'SCRB-Stat-XI'!B24</f>
        <v>0</v>
      </c>
      <c r="D24" s="136">
        <f>'SCRB-Stat-XI'!C24</f>
        <v>0</v>
      </c>
      <c r="E24" s="136">
        <f>'SCRB-Stat-XI'!D24</f>
        <v>0</v>
      </c>
      <c r="F24" s="136">
        <f>'SCRB-Stat-XI'!E24</f>
        <v>0</v>
      </c>
      <c r="G24" s="136">
        <f>'SCRB-Stat-XI'!F24</f>
        <v>0</v>
      </c>
      <c r="H24" s="136">
        <f>'SCRB-Stat-XI'!G24</f>
        <v>0</v>
      </c>
      <c r="I24" s="136">
        <f>'SCRB-Stat-XI'!H24</f>
        <v>0</v>
      </c>
      <c r="J24" s="136">
        <f>'SCRB-Stat-XI'!I24</f>
        <v>0</v>
      </c>
      <c r="K24" s="136">
        <f>'SCRB-Stat-XI'!J24</f>
        <v>0</v>
      </c>
      <c r="L24" s="136">
        <f>'SCRB-Stat-XI'!K24</f>
        <v>0</v>
      </c>
      <c r="M24" s="136">
        <f>'SCRB-Stat-XI'!L24</f>
        <v>0</v>
      </c>
      <c r="N24" s="136">
        <f>'SCRB-Stat-XI'!M24</f>
        <v>0</v>
      </c>
    </row>
    <row r="25" spans="1:14" ht="20.25" customHeight="1">
      <c r="A25" s="11">
        <v>20</v>
      </c>
      <c r="B25" s="128" t="s">
        <v>55</v>
      </c>
      <c r="C25" s="136">
        <f>'SCRB-Stat-XI'!B25</f>
        <v>0</v>
      </c>
      <c r="D25" s="136">
        <f>'SCRB-Stat-XI'!C25</f>
        <v>0</v>
      </c>
      <c r="E25" s="136">
        <f>'SCRB-Stat-XI'!D25</f>
        <v>0</v>
      </c>
      <c r="F25" s="136">
        <f>'SCRB-Stat-XI'!E25</f>
        <v>0</v>
      </c>
      <c r="G25" s="136">
        <f>'SCRB-Stat-XI'!F25</f>
        <v>0</v>
      </c>
      <c r="H25" s="136">
        <f>'SCRB-Stat-XI'!G25</f>
        <v>0</v>
      </c>
      <c r="I25" s="136">
        <f>'SCRB-Stat-XI'!H25</f>
        <v>0</v>
      </c>
      <c r="J25" s="136">
        <f>'SCRB-Stat-XI'!I25</f>
        <v>0</v>
      </c>
      <c r="K25" s="136">
        <f>'SCRB-Stat-XI'!J25</f>
        <v>0</v>
      </c>
      <c r="L25" s="136">
        <f>'SCRB-Stat-XI'!K25</f>
        <v>0</v>
      </c>
      <c r="M25" s="136">
        <f>'SCRB-Stat-XI'!L25</f>
        <v>0</v>
      </c>
      <c r="N25" s="136">
        <f>'SCRB-Stat-XI'!M25</f>
        <v>0</v>
      </c>
    </row>
    <row r="26" spans="1:14" ht="20.25" customHeight="1">
      <c r="A26" s="617" t="s">
        <v>10</v>
      </c>
      <c r="B26" s="617"/>
      <c r="C26" s="35">
        <f t="shared" ref="C26:N26" si="0">SUM(C6:C25)</f>
        <v>0</v>
      </c>
      <c r="D26" s="35">
        <f t="shared" si="0"/>
        <v>0</v>
      </c>
      <c r="E26" s="35">
        <f t="shared" si="0"/>
        <v>0</v>
      </c>
      <c r="F26" s="35">
        <f t="shared" si="0"/>
        <v>0</v>
      </c>
      <c r="G26" s="35">
        <f t="shared" si="0"/>
        <v>0</v>
      </c>
      <c r="H26" s="35">
        <f t="shared" si="0"/>
        <v>0</v>
      </c>
      <c r="I26" s="35">
        <f t="shared" si="0"/>
        <v>0</v>
      </c>
      <c r="J26" s="35">
        <f t="shared" si="0"/>
        <v>0</v>
      </c>
      <c r="K26" s="35">
        <f t="shared" si="0"/>
        <v>0</v>
      </c>
      <c r="L26" s="35">
        <f t="shared" si="0"/>
        <v>0</v>
      </c>
      <c r="M26" s="35">
        <f t="shared" si="0"/>
        <v>0</v>
      </c>
      <c r="N26" s="35">
        <f t="shared" si="0"/>
        <v>0</v>
      </c>
    </row>
  </sheetData>
  <mergeCells count="13">
    <mergeCell ref="H3:L3"/>
    <mergeCell ref="M3:M4"/>
    <mergeCell ref="N3:N4"/>
    <mergeCell ref="A26:B26"/>
    <mergeCell ref="A1:M1"/>
    <mergeCell ref="A2:N2"/>
    <mergeCell ref="A3:A4"/>
    <mergeCell ref="B3:B4"/>
    <mergeCell ref="C3:C4"/>
    <mergeCell ref="D3:D4"/>
    <mergeCell ref="E3:E4"/>
    <mergeCell ref="F3:F4"/>
    <mergeCell ref="G3:G4"/>
  </mergeCells>
  <pageMargins left="1.52013888888889" right="0.17013888888888901" top="0.5" bottom="0.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 enableFormatConditionsCalculation="0">
    <tabColor rgb="FF09FF78"/>
  </sheetPr>
  <dimension ref="A1:M25"/>
  <sheetViews>
    <sheetView showGridLines="0" workbookViewId="0">
      <selection activeCell="B6" sqref="B6"/>
    </sheetView>
  </sheetViews>
  <sheetFormatPr baseColWidth="10" defaultColWidth="8.83203125" defaultRowHeight="14" x14ac:dyDescent="0"/>
  <cols>
    <col min="1" max="1" width="8.83203125" style="1"/>
    <col min="2" max="2" width="13.6640625" style="1" bestFit="1" customWidth="1"/>
    <col min="3" max="16384" width="8.83203125" style="1"/>
  </cols>
  <sheetData>
    <row r="1" spans="1:13" ht="15">
      <c r="A1" s="651" t="s">
        <v>241</v>
      </c>
      <c r="B1" s="651"/>
      <c r="C1" s="651"/>
      <c r="D1" s="651"/>
      <c r="E1" s="651"/>
      <c r="F1" s="651"/>
      <c r="G1" s="651"/>
      <c r="H1" s="651"/>
      <c r="I1" s="651"/>
      <c r="J1" s="651"/>
      <c r="K1" s="651"/>
      <c r="L1" s="653" t="s">
        <v>242</v>
      </c>
      <c r="M1" s="653"/>
    </row>
    <row r="2" spans="1:13" ht="27" customHeight="1">
      <c r="A2" s="649" t="str">
        <f>"CRIME AGAINST WOMEN FOR THE MONTH OF "&amp;I!C3&amp;"-"&amp;I!C4</f>
        <v>CRIME AGAINST WOMEN FOR THE MONTH OF -</v>
      </c>
      <c r="B2" s="649"/>
      <c r="C2" s="649"/>
      <c r="D2" s="649"/>
      <c r="E2" s="649"/>
      <c r="F2" s="649"/>
      <c r="G2" s="649"/>
      <c r="H2" s="649"/>
      <c r="I2" s="649"/>
      <c r="J2" s="649"/>
      <c r="K2" s="649"/>
      <c r="L2" s="649"/>
      <c r="M2" s="649"/>
    </row>
    <row r="3" spans="1:13" s="5" customFormat="1" ht="56">
      <c r="A3" s="353" t="s">
        <v>547</v>
      </c>
      <c r="B3" s="3" t="s">
        <v>176</v>
      </c>
      <c r="C3" s="25" t="s">
        <v>243</v>
      </c>
      <c r="D3" s="25" t="s">
        <v>244</v>
      </c>
      <c r="E3" s="25" t="s">
        <v>245</v>
      </c>
      <c r="F3" s="25" t="s">
        <v>246</v>
      </c>
      <c r="G3" s="25" t="s">
        <v>247</v>
      </c>
      <c r="H3" s="3" t="s">
        <v>248</v>
      </c>
      <c r="I3" s="3" t="s">
        <v>249</v>
      </c>
      <c r="J3" s="25" t="s">
        <v>250</v>
      </c>
      <c r="K3" s="25" t="s">
        <v>251</v>
      </c>
      <c r="L3" s="3" t="s">
        <v>252</v>
      </c>
      <c r="M3" s="3" t="s">
        <v>10</v>
      </c>
    </row>
    <row r="4" spans="1:13" s="160" customFormat="1" ht="11">
      <c r="A4" s="159">
        <v>1</v>
      </c>
      <c r="B4" s="159">
        <v>2</v>
      </c>
      <c r="C4" s="159">
        <v>3</v>
      </c>
      <c r="D4" s="159">
        <v>4</v>
      </c>
      <c r="E4" s="159">
        <v>5</v>
      </c>
      <c r="F4" s="159">
        <v>6</v>
      </c>
      <c r="G4" s="159">
        <v>7</v>
      </c>
      <c r="H4" s="159">
        <v>8</v>
      </c>
      <c r="I4" s="159">
        <v>9</v>
      </c>
      <c r="J4" s="159">
        <v>10</v>
      </c>
      <c r="K4" s="159">
        <v>11</v>
      </c>
      <c r="L4" s="159">
        <v>12</v>
      </c>
      <c r="M4" s="159">
        <v>14</v>
      </c>
    </row>
    <row r="5" spans="1:13" s="114" customFormat="1" ht="21.75" customHeight="1">
      <c r="A5" s="2">
        <v>1</v>
      </c>
      <c r="B5" s="71" t="s">
        <v>36</v>
      </c>
      <c r="C5" s="197">
        <f>'SCRB-Stat-XII'!D6</f>
        <v>0</v>
      </c>
      <c r="D5" s="197">
        <f>'SCRB-Stat-XII'!D7</f>
        <v>0</v>
      </c>
      <c r="E5" s="197">
        <f>'SCRB-Stat-XII'!D8</f>
        <v>0</v>
      </c>
      <c r="F5" s="197">
        <f>'SCRB-Stat-XII'!D9</f>
        <v>0</v>
      </c>
      <c r="G5" s="197">
        <f>'SCRB-Stat-XII'!D10</f>
        <v>0</v>
      </c>
      <c r="H5" s="197">
        <f>'SCRB-Stat-XII'!D11</f>
        <v>0</v>
      </c>
      <c r="I5" s="197">
        <f>'SCRB-Stat-XII'!D12</f>
        <v>0</v>
      </c>
      <c r="J5" s="197">
        <f>'SCRB-Stat-XII'!D13</f>
        <v>0</v>
      </c>
      <c r="K5" s="197">
        <f>'SCRB-Stat-XII'!D14</f>
        <v>0</v>
      </c>
      <c r="L5" s="197">
        <f>'SCRB-Stat-XII'!D15</f>
        <v>0</v>
      </c>
      <c r="M5" s="149">
        <f t="shared" ref="M5:M24" si="0">SUM(C5:L5)</f>
        <v>0</v>
      </c>
    </row>
    <row r="6" spans="1:13" s="114" customFormat="1" ht="21.75" customHeight="1">
      <c r="A6" s="2">
        <v>2</v>
      </c>
      <c r="B6" s="71" t="s">
        <v>37</v>
      </c>
      <c r="C6" s="197">
        <f>'SCRB-Stat-XII'!D16</f>
        <v>0</v>
      </c>
      <c r="D6" s="197">
        <f>'SCRB-Stat-XII'!D17</f>
        <v>0</v>
      </c>
      <c r="E6" s="197">
        <f>'SCRB-Stat-XII'!D18</f>
        <v>0</v>
      </c>
      <c r="F6" s="197">
        <f>'SCRB-Stat-XII'!D19</f>
        <v>0</v>
      </c>
      <c r="G6" s="197">
        <f>'SCRB-Stat-XII'!D20</f>
        <v>0</v>
      </c>
      <c r="H6" s="197">
        <f>'SCRB-Stat-XII'!D21</f>
        <v>0</v>
      </c>
      <c r="I6" s="197">
        <f>'SCRB-Stat-XII'!D22</f>
        <v>0</v>
      </c>
      <c r="J6" s="197">
        <f>'SCRB-Stat-XII'!D23</f>
        <v>0</v>
      </c>
      <c r="K6" s="197">
        <f>'SCRB-Stat-XII'!D24</f>
        <v>0</v>
      </c>
      <c r="L6" s="197">
        <f>'SCRB-Stat-XII'!D25</f>
        <v>0</v>
      </c>
      <c r="M6" s="149">
        <f t="shared" si="0"/>
        <v>0</v>
      </c>
    </row>
    <row r="7" spans="1:13" s="114" customFormat="1" ht="21.75" customHeight="1">
      <c r="A7" s="2">
        <v>3</v>
      </c>
      <c r="B7" s="71" t="s">
        <v>38</v>
      </c>
      <c r="C7" s="197">
        <f>'SCRB-Stat-XII'!D26</f>
        <v>0</v>
      </c>
      <c r="D7" s="197">
        <f>'SCRB-Stat-XII'!D27</f>
        <v>0</v>
      </c>
      <c r="E7" s="197">
        <f>'SCRB-Stat-XII'!D28</f>
        <v>0</v>
      </c>
      <c r="F7" s="197">
        <f>'SCRB-Stat-XII'!D29</f>
        <v>0</v>
      </c>
      <c r="G7" s="197">
        <f>'SCRB-Stat-XII'!D30</f>
        <v>0</v>
      </c>
      <c r="H7" s="197">
        <f>'SCRB-Stat-XII'!D31</f>
        <v>0</v>
      </c>
      <c r="I7" s="197">
        <f>'SCRB-Stat-XII'!D32</f>
        <v>0</v>
      </c>
      <c r="J7" s="197">
        <f>'SCRB-Stat-XII'!D33</f>
        <v>0</v>
      </c>
      <c r="K7" s="197">
        <f>'SCRB-Stat-XII'!D34</f>
        <v>0</v>
      </c>
      <c r="L7" s="197">
        <f>'SCRB-Stat-XII'!D35</f>
        <v>0</v>
      </c>
      <c r="M7" s="149">
        <f t="shared" si="0"/>
        <v>0</v>
      </c>
    </row>
    <row r="8" spans="1:13" s="114" customFormat="1" ht="21.75" customHeight="1">
      <c r="A8" s="2">
        <v>4</v>
      </c>
      <c r="B8" s="71" t="s">
        <v>39</v>
      </c>
      <c r="C8" s="197">
        <f>'SCRB-Stat-XII'!D36</f>
        <v>0</v>
      </c>
      <c r="D8" s="197">
        <f>'SCRB-Stat-XII'!D37</f>
        <v>0</v>
      </c>
      <c r="E8" s="197">
        <f>'SCRB-Stat-XII'!D38</f>
        <v>0</v>
      </c>
      <c r="F8" s="197">
        <f>'SCRB-Stat-XII'!D39</f>
        <v>0</v>
      </c>
      <c r="G8" s="197">
        <f>'SCRB-Stat-XII'!D40</f>
        <v>0</v>
      </c>
      <c r="H8" s="197">
        <f>'SCRB-Stat-XII'!D41</f>
        <v>0</v>
      </c>
      <c r="I8" s="197">
        <f>'SCRB-Stat-XII'!D42</f>
        <v>0</v>
      </c>
      <c r="J8" s="197">
        <f>'SCRB-Stat-XII'!D43</f>
        <v>0</v>
      </c>
      <c r="K8" s="197">
        <f>'SCRB-Stat-XII'!D44</f>
        <v>0</v>
      </c>
      <c r="L8" s="197">
        <f>'SCRB-Stat-XII'!D45</f>
        <v>0</v>
      </c>
      <c r="M8" s="149">
        <f t="shared" si="0"/>
        <v>0</v>
      </c>
    </row>
    <row r="9" spans="1:13" s="114" customFormat="1" ht="21.75" customHeight="1">
      <c r="A9" s="2">
        <v>5</v>
      </c>
      <c r="B9" s="71" t="s">
        <v>40</v>
      </c>
      <c r="C9" s="197">
        <f>'SCRB-Stat-XII'!D46</f>
        <v>0</v>
      </c>
      <c r="D9" s="197">
        <f>'SCRB-Stat-XII'!D47</f>
        <v>0</v>
      </c>
      <c r="E9" s="197">
        <f>'SCRB-Stat-XII'!D48</f>
        <v>0</v>
      </c>
      <c r="F9" s="197">
        <f>'SCRB-Stat-XII'!D49</f>
        <v>0</v>
      </c>
      <c r="G9" s="197">
        <f>'SCRB-Stat-XII'!D50</f>
        <v>0</v>
      </c>
      <c r="H9" s="197">
        <f>'SCRB-Stat-XII'!D51</f>
        <v>0</v>
      </c>
      <c r="I9" s="197">
        <f>'SCRB-Stat-XII'!D52</f>
        <v>0</v>
      </c>
      <c r="J9" s="197">
        <f>'SCRB-Stat-XII'!D53</f>
        <v>0</v>
      </c>
      <c r="K9" s="197">
        <f>'SCRB-Stat-XII'!D54</f>
        <v>0</v>
      </c>
      <c r="L9" s="197">
        <f>'SCRB-Stat-XII'!D55</f>
        <v>0</v>
      </c>
      <c r="M9" s="149">
        <f t="shared" si="0"/>
        <v>0</v>
      </c>
    </row>
    <row r="10" spans="1:13" s="114" customFormat="1" ht="21.75" customHeight="1">
      <c r="A10" s="2">
        <v>6</v>
      </c>
      <c r="B10" s="71" t="s">
        <v>41</v>
      </c>
      <c r="C10" s="197">
        <f>'SCRB-Stat-XII'!D56</f>
        <v>0</v>
      </c>
      <c r="D10" s="197">
        <f>'SCRB-Stat-XII'!D57</f>
        <v>0</v>
      </c>
      <c r="E10" s="197">
        <f>'SCRB-Stat-XII'!D58</f>
        <v>0</v>
      </c>
      <c r="F10" s="197">
        <f>'SCRB-Stat-XII'!D59</f>
        <v>0</v>
      </c>
      <c r="G10" s="197">
        <f>'SCRB-Stat-XII'!D60</f>
        <v>0</v>
      </c>
      <c r="H10" s="197">
        <f>'SCRB-Stat-XII'!D61</f>
        <v>0</v>
      </c>
      <c r="I10" s="197">
        <f>'SCRB-Stat-XII'!D62</f>
        <v>0</v>
      </c>
      <c r="J10" s="197">
        <f>'SCRB-Stat-XII'!D63</f>
        <v>0</v>
      </c>
      <c r="K10" s="197">
        <f>'SCRB-Stat-XII'!D64</f>
        <v>0</v>
      </c>
      <c r="L10" s="197">
        <f>'SCRB-Stat-XII'!D65</f>
        <v>0</v>
      </c>
      <c r="M10" s="149">
        <f t="shared" si="0"/>
        <v>0</v>
      </c>
    </row>
    <row r="11" spans="1:13" s="114" customFormat="1" ht="21.75" customHeight="1">
      <c r="A11" s="2">
        <v>7</v>
      </c>
      <c r="B11" s="71" t="s">
        <v>42</v>
      </c>
      <c r="C11" s="197">
        <f>'SCRB-Stat-XII'!D66</f>
        <v>0</v>
      </c>
      <c r="D11" s="197">
        <f>'SCRB-Stat-XII'!D67</f>
        <v>0</v>
      </c>
      <c r="E11" s="197">
        <f>'SCRB-Stat-XII'!D68</f>
        <v>0</v>
      </c>
      <c r="F11" s="197">
        <f>'SCRB-Stat-XII'!D69</f>
        <v>0</v>
      </c>
      <c r="G11" s="197">
        <f>'SCRB-Stat-XII'!D70</f>
        <v>0</v>
      </c>
      <c r="H11" s="197">
        <f>'SCRB-Stat-XII'!D71</f>
        <v>0</v>
      </c>
      <c r="I11" s="197">
        <f>'SCRB-Stat-XII'!D72</f>
        <v>0</v>
      </c>
      <c r="J11" s="197">
        <f>'SCRB-Stat-XII'!D73</f>
        <v>0</v>
      </c>
      <c r="K11" s="197">
        <f>'SCRB-Stat-XII'!D74</f>
        <v>0</v>
      </c>
      <c r="L11" s="197">
        <f>'SCRB-Stat-XII'!D75</f>
        <v>0</v>
      </c>
      <c r="M11" s="149">
        <f t="shared" si="0"/>
        <v>0</v>
      </c>
    </row>
    <row r="12" spans="1:13" s="114" customFormat="1" ht="21.75" customHeight="1">
      <c r="A12" s="2">
        <v>8</v>
      </c>
      <c r="B12" s="71" t="s">
        <v>43</v>
      </c>
      <c r="C12" s="197">
        <f>'SCRB-Stat-XII'!D76</f>
        <v>0</v>
      </c>
      <c r="D12" s="197">
        <f>'SCRB-Stat-XII'!D77</f>
        <v>0</v>
      </c>
      <c r="E12" s="197">
        <f>'SCRB-Stat-XII'!D78</f>
        <v>0</v>
      </c>
      <c r="F12" s="197">
        <f>'SCRB-Stat-XII'!D79</f>
        <v>0</v>
      </c>
      <c r="G12" s="197">
        <f>'SCRB-Stat-XII'!D80</f>
        <v>0</v>
      </c>
      <c r="H12" s="197">
        <f>'SCRB-Stat-XII'!D81</f>
        <v>0</v>
      </c>
      <c r="I12" s="197">
        <f>'SCRB-Stat-XII'!D82</f>
        <v>0</v>
      </c>
      <c r="J12" s="197">
        <f>'SCRB-Stat-XII'!D83</f>
        <v>0</v>
      </c>
      <c r="K12" s="197">
        <f>'SCRB-Stat-XII'!D84</f>
        <v>0</v>
      </c>
      <c r="L12" s="197">
        <f>'SCRB-Stat-XII'!D85</f>
        <v>0</v>
      </c>
      <c r="M12" s="149">
        <f t="shared" si="0"/>
        <v>0</v>
      </c>
    </row>
    <row r="13" spans="1:13" s="114" customFormat="1" ht="21.75" customHeight="1">
      <c r="A13" s="2">
        <v>9</v>
      </c>
      <c r="B13" s="71" t="s">
        <v>44</v>
      </c>
      <c r="C13" s="197">
        <f>'SCRB-Stat-XII'!D86</f>
        <v>0</v>
      </c>
      <c r="D13" s="197">
        <f>'SCRB-Stat-XII'!D87</f>
        <v>0</v>
      </c>
      <c r="E13" s="197">
        <f>'SCRB-Stat-XII'!D88</f>
        <v>0</v>
      </c>
      <c r="F13" s="197">
        <f>'SCRB-Stat-XII'!D89</f>
        <v>0</v>
      </c>
      <c r="G13" s="197">
        <f>'SCRB-Stat-XII'!D90</f>
        <v>0</v>
      </c>
      <c r="H13" s="197">
        <f>'SCRB-Stat-XII'!D91</f>
        <v>0</v>
      </c>
      <c r="I13" s="197">
        <f>'SCRB-Stat-XII'!D92</f>
        <v>0</v>
      </c>
      <c r="J13" s="197">
        <f>'SCRB-Stat-XII'!D93</f>
        <v>0</v>
      </c>
      <c r="K13" s="197">
        <f>'SCRB-Stat-XII'!D94</f>
        <v>0</v>
      </c>
      <c r="L13" s="197">
        <f>'SCRB-Stat-XII'!D95</f>
        <v>0</v>
      </c>
      <c r="M13" s="149">
        <f t="shared" si="0"/>
        <v>0</v>
      </c>
    </row>
    <row r="14" spans="1:13" ht="21.75" customHeight="1">
      <c r="A14" s="2">
        <v>10</v>
      </c>
      <c r="B14" s="71" t="s">
        <v>45</v>
      </c>
      <c r="C14" s="197">
        <f>'SCRB-Stat-XII'!D96</f>
        <v>0</v>
      </c>
      <c r="D14" s="197">
        <f>'SCRB-Stat-XII'!D97</f>
        <v>0</v>
      </c>
      <c r="E14" s="197">
        <f>'SCRB-Stat-XII'!D98</f>
        <v>0</v>
      </c>
      <c r="F14" s="197">
        <f>'SCRB-Stat-XII'!D99</f>
        <v>0</v>
      </c>
      <c r="G14" s="197">
        <f>'SCRB-Stat-XII'!D100</f>
        <v>0</v>
      </c>
      <c r="H14" s="197">
        <f>'SCRB-Stat-XII'!D101</f>
        <v>0</v>
      </c>
      <c r="I14" s="197">
        <f>'SCRB-Stat-XII'!D102</f>
        <v>0</v>
      </c>
      <c r="J14" s="197">
        <f>'SCRB-Stat-XII'!D103</f>
        <v>0</v>
      </c>
      <c r="K14" s="197">
        <f>'SCRB-Stat-XII'!D104</f>
        <v>0</v>
      </c>
      <c r="L14" s="197">
        <f>'SCRB-Stat-XII'!D105</f>
        <v>0</v>
      </c>
      <c r="M14" s="149">
        <f t="shared" si="0"/>
        <v>0</v>
      </c>
    </row>
    <row r="15" spans="1:13" ht="21.75" customHeight="1">
      <c r="A15" s="2">
        <v>11</v>
      </c>
      <c r="B15" s="71" t="s">
        <v>46</v>
      </c>
      <c r="C15" s="197">
        <f>'SCRB-Stat-XII'!D106</f>
        <v>0</v>
      </c>
      <c r="D15" s="197">
        <f>'SCRB-Stat-XII'!D107</f>
        <v>0</v>
      </c>
      <c r="E15" s="197">
        <f>'SCRB-Stat-XII'!D108</f>
        <v>0</v>
      </c>
      <c r="F15" s="197">
        <f>'SCRB-Stat-XII'!D109</f>
        <v>0</v>
      </c>
      <c r="G15" s="197">
        <f>'SCRB-Stat-XII'!D110</f>
        <v>0</v>
      </c>
      <c r="H15" s="197">
        <f>'SCRB-Stat-XII'!D111</f>
        <v>0</v>
      </c>
      <c r="I15" s="197">
        <f>'SCRB-Stat-XII'!D112</f>
        <v>0</v>
      </c>
      <c r="J15" s="197">
        <f>'SCRB-Stat-XII'!D113</f>
        <v>0</v>
      </c>
      <c r="K15" s="197">
        <f>'SCRB-Stat-XII'!D114</f>
        <v>0</v>
      </c>
      <c r="L15" s="197">
        <f>'SCRB-Stat-XII'!D115</f>
        <v>0</v>
      </c>
      <c r="M15" s="149">
        <f t="shared" si="0"/>
        <v>0</v>
      </c>
    </row>
    <row r="16" spans="1:13" ht="21.75" customHeight="1">
      <c r="A16" s="2">
        <v>12</v>
      </c>
      <c r="B16" s="71" t="s">
        <v>47</v>
      </c>
      <c r="C16" s="197">
        <f>'SCRB-Stat-XII'!D116</f>
        <v>0</v>
      </c>
      <c r="D16" s="197">
        <f>'SCRB-Stat-XII'!D117</f>
        <v>0</v>
      </c>
      <c r="E16" s="197">
        <f>'SCRB-Stat-XII'!D118</f>
        <v>0</v>
      </c>
      <c r="F16" s="197">
        <f>'SCRB-Stat-XII'!D119</f>
        <v>0</v>
      </c>
      <c r="G16" s="197">
        <f>'SCRB-Stat-XII'!D120</f>
        <v>0</v>
      </c>
      <c r="H16" s="197">
        <f>'SCRB-Stat-XII'!D121</f>
        <v>0</v>
      </c>
      <c r="I16" s="197">
        <f>'SCRB-Stat-XII'!D122</f>
        <v>0</v>
      </c>
      <c r="J16" s="197">
        <f>'SCRB-Stat-XII'!D123</f>
        <v>0</v>
      </c>
      <c r="K16" s="197">
        <f>'SCRB-Stat-XII'!D124</f>
        <v>0</v>
      </c>
      <c r="L16" s="197">
        <f>'SCRB-Stat-XII'!D125</f>
        <v>0</v>
      </c>
      <c r="M16" s="149">
        <f t="shared" si="0"/>
        <v>0</v>
      </c>
    </row>
    <row r="17" spans="1:13" ht="21.75" customHeight="1">
      <c r="A17" s="2">
        <v>13</v>
      </c>
      <c r="B17" s="71" t="s">
        <v>48</v>
      </c>
      <c r="C17" s="197">
        <f>'SCRB-Stat-XII'!D126</f>
        <v>0</v>
      </c>
      <c r="D17" s="197">
        <f>'SCRB-Stat-XII'!D127</f>
        <v>0</v>
      </c>
      <c r="E17" s="197">
        <f>'SCRB-Stat-XII'!D128</f>
        <v>0</v>
      </c>
      <c r="F17" s="197">
        <f>'SCRB-Stat-XII'!D129</f>
        <v>0</v>
      </c>
      <c r="G17" s="197">
        <f>'SCRB-Stat-XII'!D130</f>
        <v>0</v>
      </c>
      <c r="H17" s="197">
        <f>'SCRB-Stat-XII'!D131</f>
        <v>0</v>
      </c>
      <c r="I17" s="197">
        <f>'SCRB-Stat-XII'!D132</f>
        <v>0</v>
      </c>
      <c r="J17" s="197">
        <f>'SCRB-Stat-XII'!D133</f>
        <v>0</v>
      </c>
      <c r="K17" s="197">
        <f>'SCRB-Stat-XII'!D134</f>
        <v>0</v>
      </c>
      <c r="L17" s="197">
        <f>'SCRB-Stat-XII'!D135</f>
        <v>0</v>
      </c>
      <c r="M17" s="149">
        <f t="shared" si="0"/>
        <v>0</v>
      </c>
    </row>
    <row r="18" spans="1:13" ht="21.75" customHeight="1">
      <c r="A18" s="2">
        <v>14</v>
      </c>
      <c r="B18" s="71" t="s">
        <v>49</v>
      </c>
      <c r="C18" s="197">
        <f>'SCRB-Stat-XII'!D136</f>
        <v>0</v>
      </c>
      <c r="D18" s="197">
        <f>'SCRB-Stat-XII'!D137</f>
        <v>0</v>
      </c>
      <c r="E18" s="197">
        <f>'SCRB-Stat-XII'!D138</f>
        <v>0</v>
      </c>
      <c r="F18" s="197">
        <f>'SCRB-Stat-XII'!D139</f>
        <v>0</v>
      </c>
      <c r="G18" s="197">
        <f>'SCRB-Stat-XII'!D140</f>
        <v>0</v>
      </c>
      <c r="H18" s="197">
        <f>'SCRB-Stat-XII'!D141</f>
        <v>0</v>
      </c>
      <c r="I18" s="197">
        <f>'SCRB-Stat-XII'!D142</f>
        <v>0</v>
      </c>
      <c r="J18" s="197">
        <f>'SCRB-Stat-XII'!D143</f>
        <v>0</v>
      </c>
      <c r="K18" s="197">
        <f>'SCRB-Stat-XII'!D144</f>
        <v>0</v>
      </c>
      <c r="L18" s="197">
        <f>'SCRB-Stat-XII'!D145</f>
        <v>0</v>
      </c>
      <c r="M18" s="149">
        <f t="shared" si="0"/>
        <v>0</v>
      </c>
    </row>
    <row r="19" spans="1:13" ht="21.75" customHeight="1">
      <c r="A19" s="2">
        <v>15</v>
      </c>
      <c r="B19" s="71" t="s">
        <v>50</v>
      </c>
      <c r="C19" s="197">
        <f>'SCRB-Stat-XII'!D146</f>
        <v>0</v>
      </c>
      <c r="D19" s="197">
        <f>'SCRB-Stat-XII'!D147</f>
        <v>0</v>
      </c>
      <c r="E19" s="197">
        <f>'SCRB-Stat-XII'!D148</f>
        <v>0</v>
      </c>
      <c r="F19" s="197">
        <f>'SCRB-Stat-XII'!D149</f>
        <v>0</v>
      </c>
      <c r="G19" s="197">
        <f>'SCRB-Stat-XII'!D150</f>
        <v>0</v>
      </c>
      <c r="H19" s="197">
        <f>'SCRB-Stat-XII'!D151</f>
        <v>0</v>
      </c>
      <c r="I19" s="197">
        <f>'SCRB-Stat-XII'!D152</f>
        <v>0</v>
      </c>
      <c r="J19" s="197">
        <f>'SCRB-Stat-XII'!D153</f>
        <v>0</v>
      </c>
      <c r="K19" s="197">
        <f>'SCRB-Stat-XII'!D154</f>
        <v>0</v>
      </c>
      <c r="L19" s="197">
        <f>'SCRB-Stat-XII'!D155</f>
        <v>0</v>
      </c>
      <c r="M19" s="149">
        <f t="shared" si="0"/>
        <v>0</v>
      </c>
    </row>
    <row r="20" spans="1:13" ht="21.75" customHeight="1">
      <c r="A20" s="2">
        <v>16</v>
      </c>
      <c r="B20" s="71" t="s">
        <v>51</v>
      </c>
      <c r="C20" s="197">
        <f>'SCRB-Stat-XII'!D156</f>
        <v>0</v>
      </c>
      <c r="D20" s="197">
        <f>'SCRB-Stat-XII'!D157</f>
        <v>0</v>
      </c>
      <c r="E20" s="197">
        <f>'SCRB-Stat-XII'!D158</f>
        <v>0</v>
      </c>
      <c r="F20" s="197">
        <f>'SCRB-Stat-XII'!D159</f>
        <v>0</v>
      </c>
      <c r="G20" s="197">
        <f>'SCRB-Stat-XII'!D160</f>
        <v>0</v>
      </c>
      <c r="H20" s="197">
        <f>'SCRB-Stat-XII'!D161</f>
        <v>0</v>
      </c>
      <c r="I20" s="197">
        <f>'SCRB-Stat-XII'!D162</f>
        <v>0</v>
      </c>
      <c r="J20" s="197">
        <f>'SCRB-Stat-XII'!D163</f>
        <v>0</v>
      </c>
      <c r="K20" s="197">
        <f>'SCRB-Stat-XII'!D164</f>
        <v>0</v>
      </c>
      <c r="L20" s="197">
        <f>'SCRB-Stat-XII'!D165</f>
        <v>0</v>
      </c>
      <c r="M20" s="149">
        <f t="shared" si="0"/>
        <v>0</v>
      </c>
    </row>
    <row r="21" spans="1:13" ht="21.75" customHeight="1">
      <c r="A21" s="2">
        <v>17</v>
      </c>
      <c r="B21" s="71" t="s">
        <v>52</v>
      </c>
      <c r="C21" s="197">
        <f>'SCRB-Stat-XII'!D166</f>
        <v>0</v>
      </c>
      <c r="D21" s="197">
        <f>'SCRB-Stat-XII'!D167</f>
        <v>0</v>
      </c>
      <c r="E21" s="197">
        <f>'SCRB-Stat-XII'!D168</f>
        <v>0</v>
      </c>
      <c r="F21" s="197">
        <f>'SCRB-Stat-XII'!D169</f>
        <v>0</v>
      </c>
      <c r="G21" s="197">
        <f>'SCRB-Stat-XII'!D170</f>
        <v>0</v>
      </c>
      <c r="H21" s="197">
        <f>'SCRB-Stat-XII'!D171</f>
        <v>0</v>
      </c>
      <c r="I21" s="197">
        <f>'SCRB-Stat-XII'!D172</f>
        <v>0</v>
      </c>
      <c r="J21" s="197">
        <f>'SCRB-Stat-XII'!D173</f>
        <v>0</v>
      </c>
      <c r="K21" s="197">
        <f>'SCRB-Stat-XII'!D174</f>
        <v>0</v>
      </c>
      <c r="L21" s="197">
        <f>'SCRB-Stat-XII'!D175</f>
        <v>0</v>
      </c>
      <c r="M21" s="149">
        <f t="shared" si="0"/>
        <v>0</v>
      </c>
    </row>
    <row r="22" spans="1:13" ht="21.75" customHeight="1">
      <c r="A22" s="2">
        <v>18</v>
      </c>
      <c r="B22" s="71" t="s">
        <v>53</v>
      </c>
      <c r="C22" s="197">
        <f>'SCRB-Stat-XII'!D176</f>
        <v>0</v>
      </c>
      <c r="D22" s="197">
        <f>'SCRB-Stat-XII'!D177</f>
        <v>0</v>
      </c>
      <c r="E22" s="197">
        <f>'SCRB-Stat-XII'!D178</f>
        <v>0</v>
      </c>
      <c r="F22" s="197">
        <f>'SCRB-Stat-XII'!D179</f>
        <v>0</v>
      </c>
      <c r="G22" s="197">
        <f>'SCRB-Stat-XII'!D180</f>
        <v>0</v>
      </c>
      <c r="H22" s="197">
        <f>'SCRB-Stat-XII'!D181</f>
        <v>0</v>
      </c>
      <c r="I22" s="197">
        <f>'SCRB-Stat-XII'!D182</f>
        <v>0</v>
      </c>
      <c r="J22" s="197">
        <f>'SCRB-Stat-XII'!D183</f>
        <v>0</v>
      </c>
      <c r="K22" s="197">
        <f>'SCRB-Stat-XII'!D184</f>
        <v>0</v>
      </c>
      <c r="L22" s="197">
        <f>'SCRB-Stat-XII'!D185</f>
        <v>0</v>
      </c>
      <c r="M22" s="149">
        <f t="shared" si="0"/>
        <v>0</v>
      </c>
    </row>
    <row r="23" spans="1:13" ht="21.75" customHeight="1">
      <c r="A23" s="2">
        <v>19</v>
      </c>
      <c r="B23" s="71" t="s">
        <v>54</v>
      </c>
      <c r="C23" s="197">
        <f>'SCRB-Stat-XII'!D186</f>
        <v>0</v>
      </c>
      <c r="D23" s="197">
        <f>'SCRB-Stat-XII'!D187</f>
        <v>0</v>
      </c>
      <c r="E23" s="197">
        <f>'SCRB-Stat-XII'!D188</f>
        <v>0</v>
      </c>
      <c r="F23" s="197">
        <f>'SCRB-Stat-XII'!D189</f>
        <v>0</v>
      </c>
      <c r="G23" s="197">
        <f>'SCRB-Stat-XII'!D190</f>
        <v>0</v>
      </c>
      <c r="H23" s="197">
        <f>'SCRB-Stat-XII'!D191</f>
        <v>0</v>
      </c>
      <c r="I23" s="197">
        <f>'SCRB-Stat-XII'!D192</f>
        <v>0</v>
      </c>
      <c r="J23" s="197">
        <f>'SCRB-Stat-XII'!D193</f>
        <v>0</v>
      </c>
      <c r="K23" s="197">
        <f>'SCRB-Stat-XII'!D194</f>
        <v>0</v>
      </c>
      <c r="L23" s="197">
        <f>'SCRB-Stat-XII'!D195</f>
        <v>0</v>
      </c>
      <c r="M23" s="149">
        <f t="shared" si="0"/>
        <v>0</v>
      </c>
    </row>
    <row r="24" spans="1:13" ht="21.75" customHeight="1">
      <c r="A24" s="2">
        <v>20</v>
      </c>
      <c r="B24" s="71" t="s">
        <v>55</v>
      </c>
      <c r="C24" s="197">
        <f>'SCRB-Stat-XII'!D196</f>
        <v>0</v>
      </c>
      <c r="D24" s="197">
        <f>'SCRB-Stat-XII'!D197</f>
        <v>0</v>
      </c>
      <c r="E24" s="197">
        <f>'SCRB-Stat-XII'!D198</f>
        <v>0</v>
      </c>
      <c r="F24" s="197">
        <f>'SCRB-Stat-XII'!D199</f>
        <v>0</v>
      </c>
      <c r="G24" s="197">
        <f>'SCRB-Stat-XII'!D200</f>
        <v>0</v>
      </c>
      <c r="H24" s="197">
        <f>'SCRB-Stat-XII'!D201</f>
        <v>0</v>
      </c>
      <c r="I24" s="197">
        <f>'SCRB-Stat-XII'!D202</f>
        <v>0</v>
      </c>
      <c r="J24" s="197">
        <f>'SCRB-Stat-XII'!D203</f>
        <v>0</v>
      </c>
      <c r="K24" s="197">
        <f>'SCRB-Stat-XII'!D204</f>
        <v>0</v>
      </c>
      <c r="L24" s="197">
        <f>'SCRB-Stat-XII'!D205</f>
        <v>0</v>
      </c>
      <c r="M24" s="149">
        <f t="shared" si="0"/>
        <v>0</v>
      </c>
    </row>
    <row r="25" spans="1:13" s="19" customFormat="1" ht="21.75" customHeight="1">
      <c r="A25" s="617" t="s">
        <v>10</v>
      </c>
      <c r="B25" s="617"/>
      <c r="C25" s="35">
        <f t="shared" ref="C25:M25" si="1">SUM(C5:C24)</f>
        <v>0</v>
      </c>
      <c r="D25" s="35">
        <f t="shared" si="1"/>
        <v>0</v>
      </c>
      <c r="E25" s="35">
        <f t="shared" si="1"/>
        <v>0</v>
      </c>
      <c r="F25" s="35">
        <f t="shared" si="1"/>
        <v>0</v>
      </c>
      <c r="G25" s="35">
        <f t="shared" si="1"/>
        <v>0</v>
      </c>
      <c r="H25" s="35">
        <f t="shared" si="1"/>
        <v>0</v>
      </c>
      <c r="I25" s="35">
        <f t="shared" si="1"/>
        <v>0</v>
      </c>
      <c r="J25" s="35">
        <f t="shared" si="1"/>
        <v>0</v>
      </c>
      <c r="K25" s="35">
        <f t="shared" si="1"/>
        <v>0</v>
      </c>
      <c r="L25" s="35">
        <f t="shared" si="1"/>
        <v>0</v>
      </c>
      <c r="M25" s="35">
        <f t="shared" si="1"/>
        <v>0</v>
      </c>
    </row>
  </sheetData>
  <mergeCells count="4">
    <mergeCell ref="A1:K1"/>
    <mergeCell ref="L1:M1"/>
    <mergeCell ref="A2:M2"/>
    <mergeCell ref="A25:B25"/>
  </mergeCells>
  <pageMargins left="1.0701388888888901" right="0.49027777777777798" top="0.47013888888888899" bottom="0.5" header="0.51180555555555496" footer="0.51180555555555496"/>
  <pageSetup paperSize="9"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 enableFormatConditionsCalculation="0">
    <tabColor rgb="FF09FF78"/>
  </sheetPr>
  <dimension ref="A1:M25"/>
  <sheetViews>
    <sheetView showGridLines="0" workbookViewId="0">
      <selection activeCell="I10" sqref="I10"/>
    </sheetView>
  </sheetViews>
  <sheetFormatPr baseColWidth="10" defaultColWidth="8.83203125" defaultRowHeight="14" x14ac:dyDescent="0"/>
  <cols>
    <col min="1" max="1" width="8.83203125" style="1"/>
    <col min="2" max="2" width="13.6640625" style="1" bestFit="1" customWidth="1"/>
    <col min="3" max="16384" width="8.83203125" style="1"/>
  </cols>
  <sheetData>
    <row r="1" spans="1:13" ht="15">
      <c r="A1" s="651" t="s">
        <v>253</v>
      </c>
      <c r="B1" s="651"/>
      <c r="C1" s="651"/>
      <c r="D1" s="651"/>
      <c r="E1" s="651"/>
      <c r="F1" s="651"/>
      <c r="G1" s="651"/>
      <c r="H1" s="651"/>
      <c r="I1" s="651"/>
      <c r="J1" s="651"/>
      <c r="K1" s="651"/>
      <c r="L1" s="653" t="s">
        <v>254</v>
      </c>
      <c r="M1" s="653"/>
    </row>
    <row r="2" spans="1:13" ht="30" customHeight="1">
      <c r="A2" s="649" t="str">
        <f>"CRIME AGAINST WOMEN UP TO "&amp;I!C3&amp;"-"&amp;I!C4</f>
        <v>CRIME AGAINST WOMEN UP TO -</v>
      </c>
      <c r="B2" s="649"/>
      <c r="C2" s="649"/>
      <c r="D2" s="649"/>
      <c r="E2" s="649"/>
      <c r="F2" s="649"/>
      <c r="G2" s="649"/>
      <c r="H2" s="649"/>
      <c r="I2" s="649"/>
      <c r="J2" s="649"/>
      <c r="K2" s="649"/>
      <c r="L2" s="649"/>
      <c r="M2" s="649"/>
    </row>
    <row r="3" spans="1:13" s="5" customFormat="1" ht="56">
      <c r="A3" s="3" t="s">
        <v>2</v>
      </c>
      <c r="B3" s="3" t="s">
        <v>176</v>
      </c>
      <c r="C3" s="25" t="s">
        <v>243</v>
      </c>
      <c r="D3" s="25" t="s">
        <v>244</v>
      </c>
      <c r="E3" s="25" t="s">
        <v>245</v>
      </c>
      <c r="F3" s="25" t="s">
        <v>246</v>
      </c>
      <c r="G3" s="25" t="s">
        <v>247</v>
      </c>
      <c r="H3" s="3" t="s">
        <v>248</v>
      </c>
      <c r="I3" s="3" t="s">
        <v>249</v>
      </c>
      <c r="J3" s="25" t="s">
        <v>250</v>
      </c>
      <c r="K3" s="25" t="s">
        <v>251</v>
      </c>
      <c r="L3" s="3" t="s">
        <v>252</v>
      </c>
      <c r="M3" s="3" t="s">
        <v>10</v>
      </c>
    </row>
    <row r="4" spans="1:13" s="160" customFormat="1">
      <c r="A4" s="2">
        <v>1</v>
      </c>
      <c r="B4" s="2">
        <v>2</v>
      </c>
      <c r="C4" s="159">
        <v>3</v>
      </c>
      <c r="D4" s="159">
        <v>4</v>
      </c>
      <c r="E4" s="159">
        <v>5</v>
      </c>
      <c r="F4" s="159">
        <v>6</v>
      </c>
      <c r="G4" s="159">
        <v>7</v>
      </c>
      <c r="H4" s="159">
        <v>8</v>
      </c>
      <c r="I4" s="159">
        <v>9</v>
      </c>
      <c r="J4" s="159">
        <v>10</v>
      </c>
      <c r="K4" s="159">
        <v>11</v>
      </c>
      <c r="L4" s="159">
        <v>12</v>
      </c>
      <c r="M4" s="159">
        <v>13</v>
      </c>
    </row>
    <row r="5" spans="1:13" s="114" customFormat="1" ht="21" customHeight="1">
      <c r="A5" s="2">
        <v>1</v>
      </c>
      <c r="B5" s="71" t="s">
        <v>36</v>
      </c>
      <c r="C5" s="197">
        <f>'SCRB-Stat-XII-A'!D6</f>
        <v>0</v>
      </c>
      <c r="D5" s="199">
        <f>'SCRB-Stat-XII-A'!D7</f>
        <v>0</v>
      </c>
      <c r="E5" s="199">
        <f>'SCRB-Stat-XII-A'!D8</f>
        <v>0</v>
      </c>
      <c r="F5" s="199">
        <f>'SCRB-Stat-XII-A'!D9</f>
        <v>0</v>
      </c>
      <c r="G5" s="199">
        <f>'SCRB-Stat-XII-A'!D10</f>
        <v>0</v>
      </c>
      <c r="H5" s="199">
        <f>'SCRB-Stat-XII-A'!D11</f>
        <v>0</v>
      </c>
      <c r="I5" s="199">
        <f>'SCRB-Stat-XII-A'!D12</f>
        <v>0</v>
      </c>
      <c r="J5" s="199">
        <f>'SCRB-Stat-XII-A'!D13</f>
        <v>0</v>
      </c>
      <c r="K5" s="199">
        <f>'SCRB-Stat-XII-A'!D14</f>
        <v>0</v>
      </c>
      <c r="L5" s="199">
        <f>'SCRB-Stat-XII-A'!D15</f>
        <v>0</v>
      </c>
      <c r="M5" s="35">
        <f>SUM(C5:L5)</f>
        <v>0</v>
      </c>
    </row>
    <row r="6" spans="1:13" s="114" customFormat="1" ht="21" customHeight="1">
      <c r="A6" s="2">
        <v>2</v>
      </c>
      <c r="B6" s="71" t="s">
        <v>37</v>
      </c>
      <c r="C6" s="200">
        <f>'SCRB-Stat-XII-A'!D16</f>
        <v>0</v>
      </c>
      <c r="D6" s="201">
        <f>'SCRB-Stat-XII-A'!D17</f>
        <v>0</v>
      </c>
      <c r="E6" s="201">
        <f>'SCRB-Stat-XII-A'!D18</f>
        <v>0</v>
      </c>
      <c r="F6" s="201">
        <f>'SCRB-Stat-XII-A'!D19</f>
        <v>0</v>
      </c>
      <c r="G6" s="201">
        <f>'SCRB-Stat-XII-A'!D20</f>
        <v>0</v>
      </c>
      <c r="H6" s="201">
        <f>'SCRB-Stat-XII-A'!D21</f>
        <v>0</v>
      </c>
      <c r="I6" s="201">
        <f>'SCRB-Stat-XII-A'!D22</f>
        <v>0</v>
      </c>
      <c r="J6" s="201">
        <f>'SCRB-Stat-XII-A'!D23</f>
        <v>0</v>
      </c>
      <c r="K6" s="201">
        <f>'SCRB-Stat-XII-A'!D24</f>
        <v>0</v>
      </c>
      <c r="L6" s="201">
        <f>'SCRB-Stat-XII-A'!D25</f>
        <v>0</v>
      </c>
      <c r="M6" s="198">
        <f t="shared" ref="M6:M24" si="0">SUM(C6:L6)</f>
        <v>0</v>
      </c>
    </row>
    <row r="7" spans="1:13" s="114" customFormat="1" ht="21" customHeight="1">
      <c r="A7" s="2">
        <v>3</v>
      </c>
      <c r="B7" s="71" t="s">
        <v>38</v>
      </c>
      <c r="C7" s="200">
        <f>'SCRB-Stat-XII-A'!D26</f>
        <v>0</v>
      </c>
      <c r="D7" s="201">
        <f>'SCRB-Stat-XII-A'!D27</f>
        <v>0</v>
      </c>
      <c r="E7" s="201">
        <f>'SCRB-Stat-XII-A'!D28</f>
        <v>0</v>
      </c>
      <c r="F7" s="201">
        <f>'SCRB-Stat-XII-A'!D29</f>
        <v>0</v>
      </c>
      <c r="G7" s="201">
        <f>'SCRB-Stat-XII-A'!D30</f>
        <v>0</v>
      </c>
      <c r="H7" s="201">
        <f>'SCRB-Stat-XII-A'!D31</f>
        <v>0</v>
      </c>
      <c r="I7" s="201">
        <f>'SCRB-Stat-XII-A'!D32</f>
        <v>0</v>
      </c>
      <c r="J7" s="201">
        <f>'SCRB-Stat-XII-A'!D33</f>
        <v>0</v>
      </c>
      <c r="K7" s="201">
        <f>'SCRB-Stat-XII-A'!D34</f>
        <v>0</v>
      </c>
      <c r="L7" s="201">
        <f>'SCRB-Stat-XII-A'!D35</f>
        <v>0</v>
      </c>
      <c r="M7" s="198">
        <f t="shared" si="0"/>
        <v>0</v>
      </c>
    </row>
    <row r="8" spans="1:13" ht="21" customHeight="1">
      <c r="A8" s="2">
        <v>4</v>
      </c>
      <c r="B8" s="71" t="s">
        <v>39</v>
      </c>
      <c r="C8" s="200">
        <f>'SCRB-Stat-XII-A'!D36</f>
        <v>0</v>
      </c>
      <c r="D8" s="201">
        <f>'SCRB-Stat-XII-A'!D37</f>
        <v>0</v>
      </c>
      <c r="E8" s="201">
        <f>'SCRB-Stat-XII-A'!D38</f>
        <v>0</v>
      </c>
      <c r="F8" s="201">
        <f>'SCRB-Stat-XII-A'!D39</f>
        <v>0</v>
      </c>
      <c r="G8" s="201">
        <f>'SCRB-Stat-XII-A'!D40</f>
        <v>0</v>
      </c>
      <c r="H8" s="201">
        <f>'SCRB-Stat-XII-A'!D41</f>
        <v>0</v>
      </c>
      <c r="I8" s="201">
        <f>'SCRB-Stat-XII-A'!D42</f>
        <v>0</v>
      </c>
      <c r="J8" s="201">
        <f>'SCRB-Stat-XII-A'!D43</f>
        <v>0</v>
      </c>
      <c r="K8" s="201">
        <f>'SCRB-Stat-XII-A'!D44</f>
        <v>0</v>
      </c>
      <c r="L8" s="201">
        <f>'SCRB-Stat-XII-A'!D45</f>
        <v>0</v>
      </c>
      <c r="M8" s="198">
        <f t="shared" si="0"/>
        <v>0</v>
      </c>
    </row>
    <row r="9" spans="1:13" ht="21" customHeight="1">
      <c r="A9" s="2">
        <v>5</v>
      </c>
      <c r="B9" s="71" t="s">
        <v>40</v>
      </c>
      <c r="C9" s="200">
        <f>'SCRB-Stat-XII-A'!D46</f>
        <v>0</v>
      </c>
      <c r="D9" s="201">
        <f>'SCRB-Stat-XII-A'!D47</f>
        <v>0</v>
      </c>
      <c r="E9" s="201">
        <f>'SCRB-Stat-XII-A'!D48</f>
        <v>0</v>
      </c>
      <c r="F9" s="201">
        <f>'SCRB-Stat-XII-A'!D49</f>
        <v>0</v>
      </c>
      <c r="G9" s="201">
        <f>'SCRB-Stat-XII-A'!D50</f>
        <v>0</v>
      </c>
      <c r="H9" s="201">
        <f>'SCRB-Stat-XII-A'!D51</f>
        <v>0</v>
      </c>
      <c r="I9" s="201">
        <f>'SCRB-Stat-XII-A'!D52</f>
        <v>0</v>
      </c>
      <c r="J9" s="201">
        <f>'SCRB-Stat-XII-A'!D53</f>
        <v>0</v>
      </c>
      <c r="K9" s="201">
        <f>'SCRB-Stat-XII-A'!D54</f>
        <v>0</v>
      </c>
      <c r="L9" s="201">
        <f>'SCRB-Stat-XII-A'!D55</f>
        <v>0</v>
      </c>
      <c r="M9" s="198">
        <f t="shared" si="0"/>
        <v>0</v>
      </c>
    </row>
    <row r="10" spans="1:13" ht="21" customHeight="1">
      <c r="A10" s="2">
        <v>6</v>
      </c>
      <c r="B10" s="71" t="s">
        <v>41</v>
      </c>
      <c r="C10" s="200">
        <f>'SCRB-Stat-XII-A'!D56</f>
        <v>0</v>
      </c>
      <c r="D10" s="201">
        <f>'SCRB-Stat-XII-A'!D57</f>
        <v>0</v>
      </c>
      <c r="E10" s="201">
        <f>'SCRB-Stat-XII-A'!D58</f>
        <v>0</v>
      </c>
      <c r="F10" s="201">
        <f>'SCRB-Stat-XII-A'!D59</f>
        <v>0</v>
      </c>
      <c r="G10" s="201">
        <f>'SCRB-Stat-XII-A'!D60</f>
        <v>0</v>
      </c>
      <c r="H10" s="201">
        <f>'SCRB-Stat-XII-A'!D61</f>
        <v>0</v>
      </c>
      <c r="I10" s="201">
        <f>'SCRB-Stat-XII-A'!D62</f>
        <v>0</v>
      </c>
      <c r="J10" s="201">
        <f>'SCRB-Stat-XII-A'!D63</f>
        <v>0</v>
      </c>
      <c r="K10" s="201">
        <f>'SCRB-Stat-XII-A'!D64</f>
        <v>0</v>
      </c>
      <c r="L10" s="201">
        <f>'SCRB-Stat-XII-A'!D65</f>
        <v>0</v>
      </c>
      <c r="M10" s="198">
        <f t="shared" si="0"/>
        <v>0</v>
      </c>
    </row>
    <row r="11" spans="1:13" ht="21" customHeight="1">
      <c r="A11" s="2">
        <v>7</v>
      </c>
      <c r="B11" s="71" t="s">
        <v>42</v>
      </c>
      <c r="C11" s="200">
        <f>'SCRB-Stat-XII-A'!D66</f>
        <v>0</v>
      </c>
      <c r="D11" s="201">
        <f>'SCRB-Stat-XII-A'!D67</f>
        <v>0</v>
      </c>
      <c r="E11" s="201">
        <f>'SCRB-Stat-XII-A'!D68</f>
        <v>0</v>
      </c>
      <c r="F11" s="201">
        <f>'SCRB-Stat-XII-A'!D69</f>
        <v>0</v>
      </c>
      <c r="G11" s="201">
        <f>'SCRB-Stat-XII-A'!D70</f>
        <v>0</v>
      </c>
      <c r="H11" s="201">
        <f>'SCRB-Stat-XII-A'!D71</f>
        <v>0</v>
      </c>
      <c r="I11" s="201">
        <f>'SCRB-Stat-XII-A'!D72</f>
        <v>0</v>
      </c>
      <c r="J11" s="201">
        <f>'SCRB-Stat-XII-A'!D73</f>
        <v>0</v>
      </c>
      <c r="K11" s="201">
        <f>'SCRB-Stat-XII-A'!D74</f>
        <v>0</v>
      </c>
      <c r="L11" s="201">
        <f>'SCRB-Stat-XII-A'!D75</f>
        <v>0</v>
      </c>
      <c r="M11" s="198">
        <f t="shared" si="0"/>
        <v>0</v>
      </c>
    </row>
    <row r="12" spans="1:13" ht="21" customHeight="1">
      <c r="A12" s="2">
        <v>8</v>
      </c>
      <c r="B12" s="71" t="s">
        <v>43</v>
      </c>
      <c r="C12" s="200">
        <f>'SCRB-Stat-XII-A'!D76</f>
        <v>0</v>
      </c>
      <c r="D12" s="201">
        <f>'SCRB-Stat-XII-A'!D77</f>
        <v>0</v>
      </c>
      <c r="E12" s="201">
        <f>'SCRB-Stat-XII-A'!D78</f>
        <v>0</v>
      </c>
      <c r="F12" s="201">
        <f>'SCRB-Stat-XII-A'!D79</f>
        <v>0</v>
      </c>
      <c r="G12" s="201">
        <f>'SCRB-Stat-XII-A'!D80</f>
        <v>0</v>
      </c>
      <c r="H12" s="201">
        <f>'SCRB-Stat-XII-A'!D81</f>
        <v>0</v>
      </c>
      <c r="I12" s="201">
        <f>'SCRB-Stat-XII-A'!D82</f>
        <v>0</v>
      </c>
      <c r="J12" s="201">
        <f>'SCRB-Stat-XII-A'!D83</f>
        <v>0</v>
      </c>
      <c r="K12" s="201">
        <f>'SCRB-Stat-XII-A'!D84</f>
        <v>0</v>
      </c>
      <c r="L12" s="201">
        <f>'SCRB-Stat-XII-A'!D85</f>
        <v>0</v>
      </c>
      <c r="M12" s="198">
        <f t="shared" si="0"/>
        <v>0</v>
      </c>
    </row>
    <row r="13" spans="1:13" s="114" customFormat="1" ht="21" customHeight="1">
      <c r="A13" s="2">
        <v>9</v>
      </c>
      <c r="B13" s="71" t="s">
        <v>44</v>
      </c>
      <c r="C13" s="200">
        <f>'SCRB-Stat-XII-A'!D86</f>
        <v>0</v>
      </c>
      <c r="D13" s="201">
        <f>'SCRB-Stat-XII-A'!D87</f>
        <v>0</v>
      </c>
      <c r="E13" s="201">
        <f>'SCRB-Stat-XII-A'!D88</f>
        <v>0</v>
      </c>
      <c r="F13" s="201">
        <f>'SCRB-Stat-XII-A'!D89</f>
        <v>0</v>
      </c>
      <c r="G13" s="201">
        <f>'SCRB-Stat-XII-A'!D90</f>
        <v>0</v>
      </c>
      <c r="H13" s="201">
        <f>'SCRB-Stat-XII-A'!D91</f>
        <v>0</v>
      </c>
      <c r="I13" s="201">
        <f>'SCRB-Stat-XII-A'!D92</f>
        <v>0</v>
      </c>
      <c r="J13" s="201">
        <f>'SCRB-Stat-XII-A'!D93</f>
        <v>0</v>
      </c>
      <c r="K13" s="201">
        <f>'SCRB-Stat-XII-A'!D94</f>
        <v>0</v>
      </c>
      <c r="L13" s="201">
        <f>'SCRB-Stat-XII-A'!D95</f>
        <v>0</v>
      </c>
      <c r="M13" s="198">
        <f t="shared" si="0"/>
        <v>0</v>
      </c>
    </row>
    <row r="14" spans="1:13" s="114" customFormat="1" ht="21" customHeight="1">
      <c r="A14" s="2">
        <v>10</v>
      </c>
      <c r="B14" s="71" t="s">
        <v>45</v>
      </c>
      <c r="C14" s="200">
        <f>'SCRB-Stat-XII-A'!D96</f>
        <v>0</v>
      </c>
      <c r="D14" s="201">
        <f>'SCRB-Stat-XII-A'!D97</f>
        <v>0</v>
      </c>
      <c r="E14" s="201">
        <f>'SCRB-Stat-XII-A'!D98</f>
        <v>0</v>
      </c>
      <c r="F14" s="201">
        <f>'SCRB-Stat-XII-A'!D99</f>
        <v>0</v>
      </c>
      <c r="G14" s="201">
        <f>'SCRB-Stat-XII-A'!D100</f>
        <v>0</v>
      </c>
      <c r="H14" s="201">
        <f>'SCRB-Stat-XII-A'!D101</f>
        <v>0</v>
      </c>
      <c r="I14" s="201">
        <f>'SCRB-Stat-XII-A'!D102</f>
        <v>0</v>
      </c>
      <c r="J14" s="201">
        <f>'SCRB-Stat-XII-A'!D103</f>
        <v>0</v>
      </c>
      <c r="K14" s="201">
        <f>'SCRB-Stat-XII-A'!D104</f>
        <v>0</v>
      </c>
      <c r="L14" s="201">
        <f>'SCRB-Stat-XII-A'!D105</f>
        <v>0</v>
      </c>
      <c r="M14" s="198">
        <f t="shared" si="0"/>
        <v>0</v>
      </c>
    </row>
    <row r="15" spans="1:13" ht="21" customHeight="1">
      <c r="A15" s="2">
        <v>11</v>
      </c>
      <c r="B15" s="71" t="s">
        <v>46</v>
      </c>
      <c r="C15" s="200">
        <f>'SCRB-Stat-XII-A'!D106</f>
        <v>0</v>
      </c>
      <c r="D15" s="201">
        <f>'SCRB-Stat-XII-A'!D107</f>
        <v>0</v>
      </c>
      <c r="E15" s="201">
        <f>'SCRB-Stat-XII-A'!D108</f>
        <v>0</v>
      </c>
      <c r="F15" s="201">
        <f>'SCRB-Stat-XII-A'!D109</f>
        <v>0</v>
      </c>
      <c r="G15" s="201">
        <f>'SCRB-Stat-XII-A'!D110</f>
        <v>0</v>
      </c>
      <c r="H15" s="201">
        <f>'SCRB-Stat-XII-A'!D111</f>
        <v>0</v>
      </c>
      <c r="I15" s="201">
        <f>'SCRB-Stat-XII-A'!D112</f>
        <v>0</v>
      </c>
      <c r="J15" s="201">
        <f>'SCRB-Stat-XII-A'!D113</f>
        <v>0</v>
      </c>
      <c r="K15" s="201">
        <f>'SCRB-Stat-XII-A'!D114</f>
        <v>0</v>
      </c>
      <c r="L15" s="201">
        <f>'SCRB-Stat-XII-A'!D115</f>
        <v>0</v>
      </c>
      <c r="M15" s="198">
        <f t="shared" si="0"/>
        <v>0</v>
      </c>
    </row>
    <row r="16" spans="1:13" ht="21" customHeight="1">
      <c r="A16" s="2">
        <v>12</v>
      </c>
      <c r="B16" s="71" t="s">
        <v>47</v>
      </c>
      <c r="C16" s="200">
        <f>'SCRB-Stat-XII-A'!D116</f>
        <v>0</v>
      </c>
      <c r="D16" s="201">
        <f>'SCRB-Stat-XII-A'!D117</f>
        <v>0</v>
      </c>
      <c r="E16" s="201">
        <f>'SCRB-Stat-XII-A'!D118</f>
        <v>0</v>
      </c>
      <c r="F16" s="201">
        <f>'SCRB-Stat-XII-A'!D119</f>
        <v>0</v>
      </c>
      <c r="G16" s="201">
        <f>'SCRB-Stat-XII-A'!D120</f>
        <v>0</v>
      </c>
      <c r="H16" s="201">
        <f>'SCRB-Stat-XII-A'!D121</f>
        <v>0</v>
      </c>
      <c r="I16" s="201">
        <f>'SCRB-Stat-XII-A'!D122</f>
        <v>0</v>
      </c>
      <c r="J16" s="201">
        <f>'SCRB-Stat-XII-A'!D123</f>
        <v>0</v>
      </c>
      <c r="K16" s="201">
        <f>'SCRB-Stat-XII-A'!D124</f>
        <v>0</v>
      </c>
      <c r="L16" s="201">
        <f>'SCRB-Stat-XII-A'!D125</f>
        <v>0</v>
      </c>
      <c r="M16" s="198">
        <f t="shared" si="0"/>
        <v>0</v>
      </c>
    </row>
    <row r="17" spans="1:13" ht="21" customHeight="1">
      <c r="A17" s="2">
        <v>13</v>
      </c>
      <c r="B17" s="71" t="s">
        <v>48</v>
      </c>
      <c r="C17" s="200">
        <f>'SCRB-Stat-XII-A'!D126</f>
        <v>0</v>
      </c>
      <c r="D17" s="201">
        <f>'SCRB-Stat-XII-A'!D127</f>
        <v>0</v>
      </c>
      <c r="E17" s="201">
        <f>'SCRB-Stat-XII-A'!D128</f>
        <v>0</v>
      </c>
      <c r="F17" s="201">
        <f>'SCRB-Stat-XII-A'!D129</f>
        <v>0</v>
      </c>
      <c r="G17" s="201">
        <f>'SCRB-Stat-XII-A'!D130</f>
        <v>0</v>
      </c>
      <c r="H17" s="201">
        <f>'SCRB-Stat-XII-A'!D131</f>
        <v>0</v>
      </c>
      <c r="I17" s="201">
        <f>'SCRB-Stat-XII-A'!D132</f>
        <v>0</v>
      </c>
      <c r="J17" s="201">
        <f>'SCRB-Stat-XII-A'!D133</f>
        <v>0</v>
      </c>
      <c r="K17" s="201">
        <f>'SCRB-Stat-XII-A'!D134</f>
        <v>0</v>
      </c>
      <c r="L17" s="201">
        <f>'SCRB-Stat-XII-A'!D135</f>
        <v>0</v>
      </c>
      <c r="M17" s="198">
        <f t="shared" si="0"/>
        <v>0</v>
      </c>
    </row>
    <row r="18" spans="1:13" ht="21" customHeight="1">
      <c r="A18" s="2">
        <v>14</v>
      </c>
      <c r="B18" s="71" t="s">
        <v>49</v>
      </c>
      <c r="C18" s="200">
        <f>'SCRB-Stat-XII-A'!D136</f>
        <v>0</v>
      </c>
      <c r="D18" s="201">
        <f>'SCRB-Stat-XII-A'!D137</f>
        <v>0</v>
      </c>
      <c r="E18" s="201">
        <f>'SCRB-Stat-XII-A'!D138</f>
        <v>0</v>
      </c>
      <c r="F18" s="201">
        <f>'SCRB-Stat-XII-A'!D139</f>
        <v>0</v>
      </c>
      <c r="G18" s="201">
        <f>'SCRB-Stat-XII-A'!D140</f>
        <v>0</v>
      </c>
      <c r="H18" s="201">
        <f>'SCRB-Stat-XII-A'!D141</f>
        <v>0</v>
      </c>
      <c r="I18" s="201">
        <f>'SCRB-Stat-XII-A'!D142</f>
        <v>0</v>
      </c>
      <c r="J18" s="201">
        <f>'SCRB-Stat-XII-A'!D143</f>
        <v>0</v>
      </c>
      <c r="K18" s="201">
        <f>'SCRB-Stat-XII-A'!D144</f>
        <v>0</v>
      </c>
      <c r="L18" s="201">
        <f>'SCRB-Stat-XII-A'!D145</f>
        <v>0</v>
      </c>
      <c r="M18" s="198">
        <f t="shared" si="0"/>
        <v>0</v>
      </c>
    </row>
    <row r="19" spans="1:13" ht="21" customHeight="1">
      <c r="A19" s="2">
        <v>15</v>
      </c>
      <c r="B19" s="71" t="s">
        <v>50</v>
      </c>
      <c r="C19" s="200">
        <f>'SCRB-Stat-XII-A'!D146</f>
        <v>0</v>
      </c>
      <c r="D19" s="201">
        <f>'SCRB-Stat-XII-A'!D147</f>
        <v>0</v>
      </c>
      <c r="E19" s="201">
        <f>'SCRB-Stat-XII-A'!D148</f>
        <v>0</v>
      </c>
      <c r="F19" s="201">
        <f>'SCRB-Stat-XII-A'!D149</f>
        <v>0</v>
      </c>
      <c r="G19" s="201">
        <f>'SCRB-Stat-XII-A'!D150</f>
        <v>0</v>
      </c>
      <c r="H19" s="201">
        <f>'SCRB-Stat-XII-A'!D151</f>
        <v>0</v>
      </c>
      <c r="I19" s="201">
        <f>'SCRB-Stat-XII-A'!D152</f>
        <v>0</v>
      </c>
      <c r="J19" s="201">
        <f>'SCRB-Stat-XII-A'!D153</f>
        <v>0</v>
      </c>
      <c r="K19" s="201">
        <f>'SCRB-Stat-XII-A'!D154</f>
        <v>0</v>
      </c>
      <c r="L19" s="201">
        <f>'SCRB-Stat-XII-A'!D155</f>
        <v>0</v>
      </c>
      <c r="M19" s="198">
        <f t="shared" si="0"/>
        <v>0</v>
      </c>
    </row>
    <row r="20" spans="1:13" ht="21" customHeight="1">
      <c r="A20" s="2">
        <v>16</v>
      </c>
      <c r="B20" s="71" t="s">
        <v>51</v>
      </c>
      <c r="C20" s="200">
        <f>'SCRB-Stat-XII-A'!D156</f>
        <v>0</v>
      </c>
      <c r="D20" s="201">
        <f>'SCRB-Stat-XII-A'!D157</f>
        <v>0</v>
      </c>
      <c r="E20" s="201">
        <f>'SCRB-Stat-XII-A'!D158</f>
        <v>0</v>
      </c>
      <c r="F20" s="201">
        <f>'SCRB-Stat-XII-A'!D159</f>
        <v>0</v>
      </c>
      <c r="G20" s="201">
        <f>'SCRB-Stat-XII-A'!D160</f>
        <v>0</v>
      </c>
      <c r="H20" s="201">
        <f>'SCRB-Stat-XII-A'!D161</f>
        <v>0</v>
      </c>
      <c r="I20" s="201">
        <f>'SCRB-Stat-XII-A'!D162</f>
        <v>0</v>
      </c>
      <c r="J20" s="201">
        <f>'SCRB-Stat-XII-A'!D163</f>
        <v>0</v>
      </c>
      <c r="K20" s="201">
        <f>'SCRB-Stat-XII-A'!D164</f>
        <v>0</v>
      </c>
      <c r="L20" s="201">
        <f>'SCRB-Stat-XII-A'!D165</f>
        <v>0</v>
      </c>
      <c r="M20" s="198">
        <f t="shared" si="0"/>
        <v>0</v>
      </c>
    </row>
    <row r="21" spans="1:13" ht="21" customHeight="1">
      <c r="A21" s="2">
        <v>17</v>
      </c>
      <c r="B21" s="71" t="s">
        <v>52</v>
      </c>
      <c r="C21" s="200">
        <f>'SCRB-Stat-XII-A'!D166</f>
        <v>0</v>
      </c>
      <c r="D21" s="201">
        <f>'SCRB-Stat-XII-A'!D167</f>
        <v>0</v>
      </c>
      <c r="E21" s="201">
        <f>'SCRB-Stat-XII-A'!D168</f>
        <v>0</v>
      </c>
      <c r="F21" s="201">
        <f>'SCRB-Stat-XII-A'!D169</f>
        <v>0</v>
      </c>
      <c r="G21" s="201">
        <f>'SCRB-Stat-XII-A'!D170</f>
        <v>0</v>
      </c>
      <c r="H21" s="201">
        <f>'SCRB-Stat-XII-A'!D171</f>
        <v>0</v>
      </c>
      <c r="I21" s="201">
        <f>'SCRB-Stat-XII-A'!D172</f>
        <v>0</v>
      </c>
      <c r="J21" s="201">
        <f>'SCRB-Stat-XII-A'!D173</f>
        <v>0</v>
      </c>
      <c r="K21" s="201">
        <f>'SCRB-Stat-XII-A'!D174</f>
        <v>0</v>
      </c>
      <c r="L21" s="201">
        <f>'SCRB-Stat-XII-A'!D175</f>
        <v>0</v>
      </c>
      <c r="M21" s="198">
        <f t="shared" si="0"/>
        <v>0</v>
      </c>
    </row>
    <row r="22" spans="1:13" ht="21" customHeight="1">
      <c r="A22" s="2">
        <v>18</v>
      </c>
      <c r="B22" s="71" t="s">
        <v>53</v>
      </c>
      <c r="C22" s="200">
        <f>'SCRB-Stat-XII-A'!D176</f>
        <v>0</v>
      </c>
      <c r="D22" s="201">
        <f>'SCRB-Stat-XII-A'!D177</f>
        <v>0</v>
      </c>
      <c r="E22" s="201">
        <f>'SCRB-Stat-XII-A'!D178</f>
        <v>0</v>
      </c>
      <c r="F22" s="201">
        <f>'SCRB-Stat-XII-A'!D179</f>
        <v>0</v>
      </c>
      <c r="G22" s="201">
        <f>'SCRB-Stat-XII-A'!D180</f>
        <v>0</v>
      </c>
      <c r="H22" s="201">
        <f>'SCRB-Stat-XII-A'!D181</f>
        <v>0</v>
      </c>
      <c r="I22" s="201">
        <f>'SCRB-Stat-XII-A'!D182</f>
        <v>0</v>
      </c>
      <c r="J22" s="201">
        <f>'SCRB-Stat-XII-A'!D183</f>
        <v>0</v>
      </c>
      <c r="K22" s="201">
        <f>'SCRB-Stat-XII-A'!D184</f>
        <v>0</v>
      </c>
      <c r="L22" s="201">
        <f>'SCRB-Stat-XII-A'!D185</f>
        <v>0</v>
      </c>
      <c r="M22" s="198">
        <f t="shared" si="0"/>
        <v>0</v>
      </c>
    </row>
    <row r="23" spans="1:13" ht="21" customHeight="1">
      <c r="A23" s="2">
        <v>19</v>
      </c>
      <c r="B23" s="71" t="s">
        <v>54</v>
      </c>
      <c r="C23" s="200">
        <f>'SCRB-Stat-XII-A'!D186</f>
        <v>0</v>
      </c>
      <c r="D23" s="201">
        <f>'SCRB-Stat-XII-A'!D187</f>
        <v>0</v>
      </c>
      <c r="E23" s="201">
        <f>'SCRB-Stat-XII-A'!D188</f>
        <v>0</v>
      </c>
      <c r="F23" s="201">
        <f>'SCRB-Stat-XII-A'!D189</f>
        <v>0</v>
      </c>
      <c r="G23" s="201">
        <f>'SCRB-Stat-XII-A'!D190</f>
        <v>0</v>
      </c>
      <c r="H23" s="201">
        <f>'SCRB-Stat-XII-A'!D191</f>
        <v>0</v>
      </c>
      <c r="I23" s="201">
        <f>'SCRB-Stat-XII-A'!D192</f>
        <v>0</v>
      </c>
      <c r="J23" s="201">
        <f>'SCRB-Stat-XII-A'!D193</f>
        <v>0</v>
      </c>
      <c r="K23" s="201">
        <f>'SCRB-Stat-XII-A'!D194</f>
        <v>0</v>
      </c>
      <c r="L23" s="201">
        <f>'SCRB-Stat-XII-A'!D195</f>
        <v>0</v>
      </c>
      <c r="M23" s="198">
        <f t="shared" si="0"/>
        <v>0</v>
      </c>
    </row>
    <row r="24" spans="1:13" ht="21" customHeight="1">
      <c r="A24" s="2">
        <v>20</v>
      </c>
      <c r="B24" s="71" t="s">
        <v>55</v>
      </c>
      <c r="C24" s="200">
        <f>'SCRB-Stat-XII-A'!D196</f>
        <v>0</v>
      </c>
      <c r="D24" s="201">
        <f>'SCRB-Stat-XII-A'!D197</f>
        <v>0</v>
      </c>
      <c r="E24" s="201">
        <f>'SCRB-Stat-XII-A'!D198</f>
        <v>0</v>
      </c>
      <c r="F24" s="201">
        <f>'SCRB-Stat-XII-A'!D199</f>
        <v>0</v>
      </c>
      <c r="G24" s="201">
        <f>'SCRB-Stat-XII-A'!D200</f>
        <v>0</v>
      </c>
      <c r="H24" s="201">
        <f>'SCRB-Stat-XII-A'!D201</f>
        <v>0</v>
      </c>
      <c r="I24" s="201">
        <f>'SCRB-Stat-XII-A'!D202</f>
        <v>0</v>
      </c>
      <c r="J24" s="201">
        <f>'SCRB-Stat-XII-A'!D203</f>
        <v>0</v>
      </c>
      <c r="K24" s="201">
        <f>'SCRB-Stat-XII-A'!D204</f>
        <v>0</v>
      </c>
      <c r="L24" s="201">
        <f>'SCRB-Stat-XII-A'!D205</f>
        <v>0</v>
      </c>
      <c r="M24" s="198">
        <f t="shared" si="0"/>
        <v>0</v>
      </c>
    </row>
    <row r="25" spans="1:13" s="19" customFormat="1" ht="21" customHeight="1">
      <c r="A25" s="589" t="s">
        <v>10</v>
      </c>
      <c r="B25" s="589"/>
      <c r="C25" s="35">
        <f t="shared" ref="C25:L25" si="1">SUM(C5:C24)</f>
        <v>0</v>
      </c>
      <c r="D25" s="35">
        <f t="shared" si="1"/>
        <v>0</v>
      </c>
      <c r="E25" s="35">
        <f t="shared" si="1"/>
        <v>0</v>
      </c>
      <c r="F25" s="35">
        <f t="shared" si="1"/>
        <v>0</v>
      </c>
      <c r="G25" s="35">
        <f t="shared" si="1"/>
        <v>0</v>
      </c>
      <c r="H25" s="35">
        <f t="shared" si="1"/>
        <v>0</v>
      </c>
      <c r="I25" s="35">
        <f t="shared" si="1"/>
        <v>0</v>
      </c>
      <c r="J25" s="35">
        <f t="shared" si="1"/>
        <v>0</v>
      </c>
      <c r="K25" s="35">
        <f t="shared" si="1"/>
        <v>0</v>
      </c>
      <c r="L25" s="35">
        <f t="shared" si="1"/>
        <v>0</v>
      </c>
      <c r="M25" s="35">
        <f>SUM(M5:M24)</f>
        <v>0</v>
      </c>
    </row>
  </sheetData>
  <mergeCells count="4">
    <mergeCell ref="A1:K1"/>
    <mergeCell ref="L1:M1"/>
    <mergeCell ref="A2:M2"/>
    <mergeCell ref="A25:B25"/>
  </mergeCells>
  <pageMargins left="1.47986111111111" right="0.55000000000000004" top="0.49027777777777798" bottom="0.37986111111111098" header="0.51180555555555496" footer="0.51180555555555496"/>
  <pageSetup paperSize="9"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 enableFormatConditionsCalculation="0">
    <tabColor rgb="FF09FF78"/>
  </sheetPr>
  <dimension ref="A1:J25"/>
  <sheetViews>
    <sheetView showGridLines="0" topLeftCell="A4" workbookViewId="0">
      <selection activeCell="C5" sqref="C5:I24"/>
    </sheetView>
  </sheetViews>
  <sheetFormatPr baseColWidth="10" defaultColWidth="8.83203125" defaultRowHeight="14" x14ac:dyDescent="0"/>
  <cols>
    <col min="1" max="1" width="8.83203125" style="1"/>
    <col min="2" max="2" width="13.6640625" style="1" bestFit="1" customWidth="1"/>
    <col min="3" max="16384" width="8.83203125" style="1"/>
  </cols>
  <sheetData>
    <row r="1" spans="1:10" ht="15">
      <c r="A1" s="651" t="s">
        <v>255</v>
      </c>
      <c r="B1" s="651"/>
      <c r="C1" s="651"/>
      <c r="D1" s="651"/>
      <c r="E1" s="651"/>
      <c r="F1" s="651"/>
      <c r="G1" s="651"/>
      <c r="H1" s="651"/>
      <c r="I1" s="653" t="s">
        <v>256</v>
      </c>
      <c r="J1" s="653"/>
    </row>
    <row r="2" spans="1:10" ht="24.75" customHeight="1">
      <c r="A2" s="676" t="str">
        <f>"CRIME AGAINST SC/ST FOR THE MONTH OF "&amp;I!C3&amp;"-"&amp;I!C4</f>
        <v>CRIME AGAINST SC/ST FOR THE MONTH OF -</v>
      </c>
      <c r="B2" s="676"/>
      <c r="C2" s="676"/>
      <c r="D2" s="676"/>
      <c r="E2" s="676"/>
      <c r="F2" s="676"/>
      <c r="G2" s="676"/>
      <c r="H2" s="676"/>
      <c r="I2" s="676"/>
      <c r="J2" s="676"/>
    </row>
    <row r="3" spans="1:10" s="5" customFormat="1" ht="29.25" customHeight="1">
      <c r="A3" s="353" t="s">
        <v>2</v>
      </c>
      <c r="B3" s="3" t="s">
        <v>176</v>
      </c>
      <c r="C3" s="25" t="s">
        <v>12</v>
      </c>
      <c r="D3" s="25" t="s">
        <v>249</v>
      </c>
      <c r="E3" s="25" t="s">
        <v>257</v>
      </c>
      <c r="F3" s="25" t="s">
        <v>258</v>
      </c>
      <c r="G3" s="25" t="s">
        <v>84</v>
      </c>
      <c r="H3" s="3" t="s">
        <v>259</v>
      </c>
      <c r="I3" s="3" t="s">
        <v>260</v>
      </c>
      <c r="J3" s="25" t="s">
        <v>10</v>
      </c>
    </row>
    <row r="4" spans="1:10" s="160" customFormat="1" ht="11">
      <c r="A4" s="159">
        <v>1</v>
      </c>
      <c r="B4" s="159">
        <v>2</v>
      </c>
      <c r="C4" s="159">
        <v>3</v>
      </c>
      <c r="D4" s="159">
        <v>4</v>
      </c>
      <c r="E4" s="159">
        <v>5</v>
      </c>
      <c r="F4" s="159">
        <v>6</v>
      </c>
      <c r="G4" s="159">
        <v>7</v>
      </c>
      <c r="H4" s="159">
        <v>8</v>
      </c>
      <c r="I4" s="159">
        <v>9</v>
      </c>
      <c r="J4" s="161">
        <v>10</v>
      </c>
    </row>
    <row r="5" spans="1:10" s="114" customFormat="1" ht="21" customHeight="1">
      <c r="A5" s="2">
        <v>1</v>
      </c>
      <c r="B5" s="71" t="s">
        <v>36</v>
      </c>
      <c r="C5" s="197">
        <f>'SCRB-Stat-XIII'!D6</f>
        <v>0</v>
      </c>
      <c r="D5" s="199">
        <f>'SCRB-Stat-XIII'!D7</f>
        <v>0</v>
      </c>
      <c r="E5" s="199">
        <f>'SCRB-Stat-XIII'!D8</f>
        <v>0</v>
      </c>
      <c r="F5" s="199">
        <f>'SCRB-Stat-XIII'!D9</f>
        <v>0</v>
      </c>
      <c r="G5" s="199">
        <f>'SCRB-Stat-XIII'!D10</f>
        <v>0</v>
      </c>
      <c r="H5" s="199">
        <f>'SCRB-Stat-XIII'!D11</f>
        <v>0</v>
      </c>
      <c r="I5" s="199">
        <f>'SCRB-Stat-XIII'!D12</f>
        <v>0</v>
      </c>
      <c r="J5" s="35">
        <f>SUM(C5:I5)</f>
        <v>0</v>
      </c>
    </row>
    <row r="6" spans="1:10" s="114" customFormat="1" ht="21" customHeight="1">
      <c r="A6" s="2">
        <v>2</v>
      </c>
      <c r="B6" s="71" t="s">
        <v>37</v>
      </c>
      <c r="C6" s="200">
        <f>'SCRB-Stat-XIII'!D13</f>
        <v>0</v>
      </c>
      <c r="D6" s="201">
        <f>'SCRB-Stat-XIII'!D14</f>
        <v>0</v>
      </c>
      <c r="E6" s="201">
        <f>'SCRB-Stat-XIII'!D15</f>
        <v>0</v>
      </c>
      <c r="F6" s="201">
        <f>'SCRB-Stat-XIII'!D16</f>
        <v>0</v>
      </c>
      <c r="G6" s="201">
        <f>'SCRB-Stat-XIII'!D17</f>
        <v>0</v>
      </c>
      <c r="H6" s="201">
        <f>'SCRB-Stat-XIII'!D18</f>
        <v>0</v>
      </c>
      <c r="I6" s="201">
        <f>'SCRB-Stat-XIII'!D19</f>
        <v>0</v>
      </c>
      <c r="J6" s="202">
        <f t="shared" ref="J6:J24" si="0">SUM(C6:I6)</f>
        <v>0</v>
      </c>
    </row>
    <row r="7" spans="1:10" s="114" customFormat="1" ht="21" customHeight="1">
      <c r="A7" s="2">
        <v>3</v>
      </c>
      <c r="B7" s="71" t="s">
        <v>38</v>
      </c>
      <c r="C7" s="200">
        <f>'SCRB-Stat-XIII'!D20</f>
        <v>0</v>
      </c>
      <c r="D7" s="201">
        <f>'SCRB-Stat-XIII'!D21</f>
        <v>0</v>
      </c>
      <c r="E7" s="201">
        <f>'SCRB-Stat-XIII'!D22</f>
        <v>0</v>
      </c>
      <c r="F7" s="201">
        <f>'SCRB-Stat-XIII'!D23</f>
        <v>0</v>
      </c>
      <c r="G7" s="201">
        <f>'SCRB-Stat-XIII'!D24</f>
        <v>0</v>
      </c>
      <c r="H7" s="201">
        <f>'SCRB-Stat-XIII'!D25</f>
        <v>0</v>
      </c>
      <c r="I7" s="201">
        <f>'SCRB-Stat-XIII'!D26</f>
        <v>0</v>
      </c>
      <c r="J7" s="202">
        <f t="shared" si="0"/>
        <v>0</v>
      </c>
    </row>
    <row r="8" spans="1:10" s="114" customFormat="1" ht="21" customHeight="1">
      <c r="A8" s="2">
        <v>4</v>
      </c>
      <c r="B8" s="71" t="s">
        <v>39</v>
      </c>
      <c r="C8" s="200">
        <f>'SCRB-Stat-XIII'!D27</f>
        <v>0</v>
      </c>
      <c r="D8" s="201">
        <f>'SCRB-Stat-XIII'!D28</f>
        <v>0</v>
      </c>
      <c r="E8" s="201">
        <f>'SCRB-Stat-XIII'!D29</f>
        <v>0</v>
      </c>
      <c r="F8" s="201">
        <f>'SCRB-Stat-XIII'!D30</f>
        <v>0</v>
      </c>
      <c r="G8" s="201">
        <f>'SCRB-Stat-XIII'!D31</f>
        <v>0</v>
      </c>
      <c r="H8" s="201">
        <f>'SCRB-Stat-XIII'!D32</f>
        <v>0</v>
      </c>
      <c r="I8" s="201">
        <f>'SCRB-Stat-XIII'!D33</f>
        <v>0</v>
      </c>
      <c r="J8" s="202">
        <f t="shared" si="0"/>
        <v>0</v>
      </c>
    </row>
    <row r="9" spans="1:10" s="114" customFormat="1" ht="21" customHeight="1">
      <c r="A9" s="2">
        <v>5</v>
      </c>
      <c r="B9" s="71" t="s">
        <v>40</v>
      </c>
      <c r="C9" s="200">
        <f>'SCRB-Stat-XIII'!D34</f>
        <v>0</v>
      </c>
      <c r="D9" s="201">
        <f>'SCRB-Stat-XIII'!D35</f>
        <v>0</v>
      </c>
      <c r="E9" s="201">
        <f>'SCRB-Stat-XIII'!D36</f>
        <v>0</v>
      </c>
      <c r="F9" s="201">
        <f>'SCRB-Stat-XIII'!D37</f>
        <v>0</v>
      </c>
      <c r="G9" s="201">
        <f>'SCRB-Stat-XIII'!D38</f>
        <v>0</v>
      </c>
      <c r="H9" s="201">
        <f>'SCRB-Stat-XIII'!D39</f>
        <v>0</v>
      </c>
      <c r="I9" s="201">
        <f>'SCRB-Stat-XIII'!D40</f>
        <v>0</v>
      </c>
      <c r="J9" s="202">
        <f t="shared" si="0"/>
        <v>0</v>
      </c>
    </row>
    <row r="10" spans="1:10" s="114" customFormat="1" ht="21" customHeight="1">
      <c r="A10" s="2">
        <v>6</v>
      </c>
      <c r="B10" s="71" t="s">
        <v>41</v>
      </c>
      <c r="C10" s="200">
        <f>'SCRB-Stat-XIII'!D41</f>
        <v>0</v>
      </c>
      <c r="D10" s="201">
        <f>'SCRB-Stat-XIII'!D42</f>
        <v>0</v>
      </c>
      <c r="E10" s="201">
        <f>'SCRB-Stat-XIII'!D43</f>
        <v>0</v>
      </c>
      <c r="F10" s="201">
        <f>'SCRB-Stat-XIII'!D44</f>
        <v>0</v>
      </c>
      <c r="G10" s="201">
        <f>'SCRB-Stat-XIII'!D45</f>
        <v>0</v>
      </c>
      <c r="H10" s="201">
        <f>'SCRB-Stat-XIII'!D46</f>
        <v>0</v>
      </c>
      <c r="I10" s="201">
        <f>'SCRB-Stat-XIII'!D47</f>
        <v>0</v>
      </c>
      <c r="J10" s="202">
        <f t="shared" si="0"/>
        <v>0</v>
      </c>
    </row>
    <row r="11" spans="1:10" s="114" customFormat="1" ht="21" customHeight="1">
      <c r="A11" s="2">
        <v>7</v>
      </c>
      <c r="B11" s="71" t="s">
        <v>42</v>
      </c>
      <c r="C11" s="200">
        <f>'SCRB-Stat-XIII'!D48</f>
        <v>0</v>
      </c>
      <c r="D11" s="201">
        <f>'SCRB-Stat-XIII'!D49</f>
        <v>0</v>
      </c>
      <c r="E11" s="201">
        <f>'SCRB-Stat-XIII'!D50</f>
        <v>0</v>
      </c>
      <c r="F11" s="201">
        <f>'SCRB-Stat-XIII'!D51</f>
        <v>0</v>
      </c>
      <c r="G11" s="201">
        <f>'SCRB-Stat-XIII'!D52</f>
        <v>0</v>
      </c>
      <c r="H11" s="201">
        <f>'SCRB-Stat-XIII'!D53</f>
        <v>0</v>
      </c>
      <c r="I11" s="201">
        <f>'SCRB-Stat-XIII'!D54</f>
        <v>0</v>
      </c>
      <c r="J11" s="202">
        <f t="shared" si="0"/>
        <v>0</v>
      </c>
    </row>
    <row r="12" spans="1:10" ht="21" customHeight="1">
      <c r="A12" s="2">
        <v>8</v>
      </c>
      <c r="B12" s="71" t="s">
        <v>43</v>
      </c>
      <c r="C12" s="200">
        <f>'SCRB-Stat-XIII'!D55</f>
        <v>0</v>
      </c>
      <c r="D12" s="201">
        <f>'SCRB-Stat-XIII'!D56</f>
        <v>0</v>
      </c>
      <c r="E12" s="201">
        <f>'SCRB-Stat-XIII'!D57</f>
        <v>0</v>
      </c>
      <c r="F12" s="201">
        <f>'SCRB-Stat-XIII'!D58</f>
        <v>0</v>
      </c>
      <c r="G12" s="201">
        <f>'SCRB-Stat-XIII'!D59</f>
        <v>0</v>
      </c>
      <c r="H12" s="201">
        <f>'SCRB-Stat-XIII'!D60</f>
        <v>0</v>
      </c>
      <c r="I12" s="201">
        <f>'SCRB-Stat-XIII'!D61</f>
        <v>0</v>
      </c>
      <c r="J12" s="202">
        <f t="shared" si="0"/>
        <v>0</v>
      </c>
    </row>
    <row r="13" spans="1:10" ht="21" customHeight="1">
      <c r="A13" s="2">
        <v>9</v>
      </c>
      <c r="B13" s="71" t="s">
        <v>44</v>
      </c>
      <c r="C13" s="200">
        <f>'SCRB-Stat-XIII'!D62</f>
        <v>0</v>
      </c>
      <c r="D13" s="201">
        <f>'SCRB-Stat-XIII'!D63</f>
        <v>0</v>
      </c>
      <c r="E13" s="201">
        <f>'SCRB-Stat-XIII'!D64</f>
        <v>0</v>
      </c>
      <c r="F13" s="201">
        <f>'SCRB-Stat-XIII'!D65</f>
        <v>0</v>
      </c>
      <c r="G13" s="201">
        <f>'SCRB-Stat-XIII'!D66</f>
        <v>0</v>
      </c>
      <c r="H13" s="201">
        <f>'SCRB-Stat-XIII'!D67</f>
        <v>0</v>
      </c>
      <c r="I13" s="201">
        <f>'SCRB-Stat-XIII'!D68</f>
        <v>0</v>
      </c>
      <c r="J13" s="202">
        <f t="shared" si="0"/>
        <v>0</v>
      </c>
    </row>
    <row r="14" spans="1:10" ht="21" customHeight="1">
      <c r="A14" s="2">
        <v>10</v>
      </c>
      <c r="B14" s="71" t="s">
        <v>45</v>
      </c>
      <c r="C14" s="200">
        <f>'SCRB-Stat-XIII'!D69</f>
        <v>0</v>
      </c>
      <c r="D14" s="201">
        <f>'SCRB-Stat-XIII'!D70</f>
        <v>0</v>
      </c>
      <c r="E14" s="201">
        <f>'SCRB-Stat-XIII'!D71</f>
        <v>0</v>
      </c>
      <c r="F14" s="201">
        <f>'SCRB-Stat-XIII'!D72</f>
        <v>0</v>
      </c>
      <c r="G14" s="201">
        <f>'SCRB-Stat-XIII'!D73</f>
        <v>0</v>
      </c>
      <c r="H14" s="201">
        <f>'SCRB-Stat-XIII'!D74</f>
        <v>0</v>
      </c>
      <c r="I14" s="201">
        <f>'SCRB-Stat-XIII'!D75</f>
        <v>0</v>
      </c>
      <c r="J14" s="202">
        <f t="shared" si="0"/>
        <v>0</v>
      </c>
    </row>
    <row r="15" spans="1:10" ht="21" customHeight="1">
      <c r="A15" s="2">
        <v>11</v>
      </c>
      <c r="B15" s="71" t="s">
        <v>46</v>
      </c>
      <c r="C15" s="200">
        <f>'SCRB-Stat-XIII'!D76</f>
        <v>0</v>
      </c>
      <c r="D15" s="201">
        <f>'SCRB-Stat-XIII'!D77</f>
        <v>0</v>
      </c>
      <c r="E15" s="201">
        <f>'SCRB-Stat-XIII'!D78</f>
        <v>0</v>
      </c>
      <c r="F15" s="201">
        <f>'SCRB-Stat-XIII'!D79</f>
        <v>0</v>
      </c>
      <c r="G15" s="201">
        <f>'SCRB-Stat-XIII'!D80</f>
        <v>0</v>
      </c>
      <c r="H15" s="201">
        <f>'SCRB-Stat-XIII'!D81</f>
        <v>0</v>
      </c>
      <c r="I15" s="201">
        <f>'SCRB-Stat-XIII'!D82</f>
        <v>0</v>
      </c>
      <c r="J15" s="202">
        <f t="shared" si="0"/>
        <v>0</v>
      </c>
    </row>
    <row r="16" spans="1:10" ht="21" customHeight="1">
      <c r="A16" s="2">
        <v>12</v>
      </c>
      <c r="B16" s="71" t="s">
        <v>47</v>
      </c>
      <c r="C16" s="200">
        <f>'SCRB-Stat-XIII'!D83</f>
        <v>0</v>
      </c>
      <c r="D16" s="201">
        <f>'SCRB-Stat-XIII'!D84</f>
        <v>0</v>
      </c>
      <c r="E16" s="201">
        <f>'SCRB-Stat-XIII'!D85</f>
        <v>0</v>
      </c>
      <c r="F16" s="201">
        <f>'SCRB-Stat-XIII'!D86</f>
        <v>0</v>
      </c>
      <c r="G16" s="201">
        <f>'SCRB-Stat-XIII'!D87</f>
        <v>0</v>
      </c>
      <c r="H16" s="201">
        <f>'SCRB-Stat-XIII'!D88</f>
        <v>0</v>
      </c>
      <c r="I16" s="201">
        <f>'SCRB-Stat-XIII'!D89</f>
        <v>0</v>
      </c>
      <c r="J16" s="202">
        <f t="shared" si="0"/>
        <v>0</v>
      </c>
    </row>
    <row r="17" spans="1:10" ht="21" customHeight="1">
      <c r="A17" s="2">
        <v>13</v>
      </c>
      <c r="B17" s="71" t="s">
        <v>48</v>
      </c>
      <c r="C17" s="200">
        <f>'SCRB-Stat-XIII'!D90</f>
        <v>0</v>
      </c>
      <c r="D17" s="201">
        <f>'SCRB-Stat-XIII'!D91</f>
        <v>0</v>
      </c>
      <c r="E17" s="201">
        <f>'SCRB-Stat-XIII'!D92</f>
        <v>0</v>
      </c>
      <c r="F17" s="201">
        <f>'SCRB-Stat-XIII'!D93</f>
        <v>0</v>
      </c>
      <c r="G17" s="201">
        <f>'SCRB-Stat-XIII'!D94</f>
        <v>0</v>
      </c>
      <c r="H17" s="201">
        <f>'SCRB-Stat-XIII'!D95</f>
        <v>0</v>
      </c>
      <c r="I17" s="201">
        <f>'SCRB-Stat-XIII'!D96</f>
        <v>0</v>
      </c>
      <c r="J17" s="202">
        <f t="shared" si="0"/>
        <v>0</v>
      </c>
    </row>
    <row r="18" spans="1:10" ht="21" customHeight="1">
      <c r="A18" s="2">
        <v>14</v>
      </c>
      <c r="B18" s="71" t="s">
        <v>49</v>
      </c>
      <c r="C18" s="200">
        <f>'SCRB-Stat-XIII'!D97</f>
        <v>0</v>
      </c>
      <c r="D18" s="201">
        <f>'SCRB-Stat-XIII'!D98</f>
        <v>0</v>
      </c>
      <c r="E18" s="201">
        <f>'SCRB-Stat-XIII'!D99</f>
        <v>0</v>
      </c>
      <c r="F18" s="201">
        <f>'SCRB-Stat-XIII'!D100</f>
        <v>0</v>
      </c>
      <c r="G18" s="201">
        <f>'SCRB-Stat-XIII'!D101</f>
        <v>0</v>
      </c>
      <c r="H18" s="201">
        <f>'SCRB-Stat-XIII'!D102</f>
        <v>0</v>
      </c>
      <c r="I18" s="201">
        <f>'SCRB-Stat-XIII'!D103</f>
        <v>0</v>
      </c>
      <c r="J18" s="202">
        <f t="shared" si="0"/>
        <v>0</v>
      </c>
    </row>
    <row r="19" spans="1:10" ht="21" customHeight="1">
      <c r="A19" s="2">
        <v>15</v>
      </c>
      <c r="B19" s="71" t="s">
        <v>50</v>
      </c>
      <c r="C19" s="200">
        <f>'SCRB-Stat-XIII'!D104</f>
        <v>0</v>
      </c>
      <c r="D19" s="201">
        <f>'SCRB-Stat-XIII'!D105</f>
        <v>0</v>
      </c>
      <c r="E19" s="201">
        <f>'SCRB-Stat-XIII'!D106</f>
        <v>0</v>
      </c>
      <c r="F19" s="201">
        <f>'SCRB-Stat-XIII'!D107</f>
        <v>0</v>
      </c>
      <c r="G19" s="201">
        <f>'SCRB-Stat-XIII'!D108</f>
        <v>0</v>
      </c>
      <c r="H19" s="201">
        <f>'SCRB-Stat-XIII'!D109</f>
        <v>0</v>
      </c>
      <c r="I19" s="201">
        <f>'SCRB-Stat-XIII'!D110</f>
        <v>0</v>
      </c>
      <c r="J19" s="202">
        <f t="shared" si="0"/>
        <v>0</v>
      </c>
    </row>
    <row r="20" spans="1:10" ht="21" customHeight="1">
      <c r="A20" s="2">
        <v>16</v>
      </c>
      <c r="B20" s="71" t="s">
        <v>51</v>
      </c>
      <c r="C20" s="200">
        <f>'SCRB-Stat-XIII'!D111</f>
        <v>0</v>
      </c>
      <c r="D20" s="201">
        <f>'SCRB-Stat-XIII'!D112</f>
        <v>0</v>
      </c>
      <c r="E20" s="201">
        <f>'SCRB-Stat-XIII'!D113</f>
        <v>0</v>
      </c>
      <c r="F20" s="201">
        <f>'SCRB-Stat-XIII'!D114</f>
        <v>0</v>
      </c>
      <c r="G20" s="201">
        <f>'SCRB-Stat-XIII'!D115</f>
        <v>0</v>
      </c>
      <c r="H20" s="201">
        <f>'SCRB-Stat-XIII'!D116</f>
        <v>0</v>
      </c>
      <c r="I20" s="201">
        <f>'SCRB-Stat-XIII'!D117</f>
        <v>0</v>
      </c>
      <c r="J20" s="202">
        <f t="shared" si="0"/>
        <v>0</v>
      </c>
    </row>
    <row r="21" spans="1:10" ht="21" customHeight="1">
      <c r="A21" s="2">
        <v>17</v>
      </c>
      <c r="B21" s="71" t="s">
        <v>52</v>
      </c>
      <c r="C21" s="200">
        <f>'SCRB-Stat-XIII'!D118</f>
        <v>0</v>
      </c>
      <c r="D21" s="201">
        <f>'SCRB-Stat-XIII'!D119</f>
        <v>0</v>
      </c>
      <c r="E21" s="201">
        <f>'SCRB-Stat-XIII'!D120</f>
        <v>0</v>
      </c>
      <c r="F21" s="201">
        <f>'SCRB-Stat-XIII'!D121</f>
        <v>0</v>
      </c>
      <c r="G21" s="201">
        <f>'SCRB-Stat-XIII'!D122</f>
        <v>0</v>
      </c>
      <c r="H21" s="201">
        <f>'SCRB-Stat-XIII'!D123</f>
        <v>0</v>
      </c>
      <c r="I21" s="201">
        <f>'SCRB-Stat-XIII'!D124</f>
        <v>0</v>
      </c>
      <c r="J21" s="202">
        <f t="shared" si="0"/>
        <v>0</v>
      </c>
    </row>
    <row r="22" spans="1:10" ht="21" customHeight="1">
      <c r="A22" s="2">
        <v>18</v>
      </c>
      <c r="B22" s="71" t="s">
        <v>53</v>
      </c>
      <c r="C22" s="200">
        <f>'SCRB-Stat-XIII'!D125</f>
        <v>0</v>
      </c>
      <c r="D22" s="201">
        <f>'SCRB-Stat-XIII'!D126</f>
        <v>0</v>
      </c>
      <c r="E22" s="201">
        <f>'SCRB-Stat-XIII'!D127</f>
        <v>0</v>
      </c>
      <c r="F22" s="201">
        <f>'SCRB-Stat-XIII'!D128</f>
        <v>0</v>
      </c>
      <c r="G22" s="201">
        <f>'SCRB-Stat-XIII'!D129</f>
        <v>0</v>
      </c>
      <c r="H22" s="201">
        <f>'SCRB-Stat-XIII'!D130</f>
        <v>0</v>
      </c>
      <c r="I22" s="201">
        <f>'SCRB-Stat-XIII'!D131</f>
        <v>0</v>
      </c>
      <c r="J22" s="202">
        <f t="shared" si="0"/>
        <v>0</v>
      </c>
    </row>
    <row r="23" spans="1:10" ht="21" customHeight="1">
      <c r="A23" s="2">
        <v>19</v>
      </c>
      <c r="B23" s="71" t="s">
        <v>54</v>
      </c>
      <c r="C23" s="200">
        <f>'SCRB-Stat-XIII'!D132</f>
        <v>0</v>
      </c>
      <c r="D23" s="201">
        <f>'SCRB-Stat-XIII'!D133</f>
        <v>0</v>
      </c>
      <c r="E23" s="201">
        <f>'SCRB-Stat-XIII'!D134</f>
        <v>0</v>
      </c>
      <c r="F23" s="201">
        <f>'SCRB-Stat-XIII'!D135</f>
        <v>0</v>
      </c>
      <c r="G23" s="201">
        <f>'SCRB-Stat-XIII'!D136</f>
        <v>0</v>
      </c>
      <c r="H23" s="201">
        <f>'SCRB-Stat-XIII'!D137</f>
        <v>0</v>
      </c>
      <c r="I23" s="201">
        <f>'SCRB-Stat-XIII'!D138</f>
        <v>0</v>
      </c>
      <c r="J23" s="202">
        <f t="shared" si="0"/>
        <v>0</v>
      </c>
    </row>
    <row r="24" spans="1:10" ht="21" customHeight="1">
      <c r="A24" s="2">
        <v>20</v>
      </c>
      <c r="B24" s="71" t="s">
        <v>55</v>
      </c>
      <c r="C24" s="200">
        <f>'SCRB-Stat-XIII'!D139</f>
        <v>0</v>
      </c>
      <c r="D24" s="201">
        <f>'SCRB-Stat-XIII'!D140</f>
        <v>0</v>
      </c>
      <c r="E24" s="201">
        <f>'SCRB-Stat-XIII'!D141</f>
        <v>0</v>
      </c>
      <c r="F24" s="201">
        <f>'SCRB-Stat-XIII'!D142</f>
        <v>0</v>
      </c>
      <c r="G24" s="201">
        <f>'SCRB-Stat-XIII'!D143</f>
        <v>0</v>
      </c>
      <c r="H24" s="201">
        <f>'SCRB-Stat-XIII'!D144</f>
        <v>0</v>
      </c>
      <c r="I24" s="201">
        <f>'SCRB-Stat-XIII'!D145</f>
        <v>0</v>
      </c>
      <c r="J24" s="202">
        <f t="shared" si="0"/>
        <v>0</v>
      </c>
    </row>
    <row r="25" spans="1:10" s="19" customFormat="1" ht="21" customHeight="1">
      <c r="A25" s="589" t="s">
        <v>10</v>
      </c>
      <c r="B25" s="589"/>
      <c r="C25" s="35">
        <f t="shared" ref="C25:J25" si="1">SUM(C5:C24)</f>
        <v>0</v>
      </c>
      <c r="D25" s="35">
        <f t="shared" si="1"/>
        <v>0</v>
      </c>
      <c r="E25" s="35">
        <f t="shared" si="1"/>
        <v>0</v>
      </c>
      <c r="F25" s="35">
        <f t="shared" si="1"/>
        <v>0</v>
      </c>
      <c r="G25" s="35">
        <f t="shared" si="1"/>
        <v>0</v>
      </c>
      <c r="H25" s="35">
        <f t="shared" si="1"/>
        <v>0</v>
      </c>
      <c r="I25" s="35">
        <f t="shared" si="1"/>
        <v>0</v>
      </c>
      <c r="J25" s="35">
        <f t="shared" si="1"/>
        <v>0</v>
      </c>
    </row>
  </sheetData>
  <mergeCells count="4">
    <mergeCell ref="A1:H1"/>
    <mergeCell ref="I1:J1"/>
    <mergeCell ref="A2:J2"/>
    <mergeCell ref="A25:B25"/>
  </mergeCells>
  <pageMargins left="1.6097222222222201" right="0.7" top="0.55972222222222201" bottom="0.5" header="0.51180555555555496" footer="0.51180555555555496"/>
  <pageSetup paperSize="9"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 enableFormatConditionsCalculation="0">
    <tabColor rgb="FF09FF78"/>
  </sheetPr>
  <dimension ref="A1:J25"/>
  <sheetViews>
    <sheetView showGridLines="0" topLeftCell="A2" workbookViewId="0">
      <selection activeCell="C5" sqref="C5"/>
    </sheetView>
  </sheetViews>
  <sheetFormatPr baseColWidth="10" defaultColWidth="8.83203125" defaultRowHeight="14" x14ac:dyDescent="0"/>
  <cols>
    <col min="1" max="1" width="8.83203125" style="1"/>
    <col min="2" max="2" width="13.6640625" style="1" bestFit="1" customWidth="1"/>
    <col min="3" max="16384" width="8.83203125" style="1"/>
  </cols>
  <sheetData>
    <row r="1" spans="1:10" ht="15">
      <c r="A1" s="651" t="s">
        <v>261</v>
      </c>
      <c r="B1" s="651"/>
      <c r="C1" s="651"/>
      <c r="D1" s="651"/>
      <c r="E1" s="651"/>
      <c r="F1" s="651"/>
      <c r="G1" s="651"/>
      <c r="H1" s="651"/>
      <c r="I1" s="653" t="s">
        <v>262</v>
      </c>
      <c r="J1" s="653"/>
    </row>
    <row r="2" spans="1:10" ht="21.75" customHeight="1">
      <c r="A2" s="676" t="str">
        <f>"CRIME AGAINST SC/ST UP TO "&amp;I!C3&amp;"-"&amp;I!C4</f>
        <v>CRIME AGAINST SC/ST UP TO -</v>
      </c>
      <c r="B2" s="676"/>
      <c r="C2" s="676"/>
      <c r="D2" s="676"/>
      <c r="E2" s="676"/>
      <c r="F2" s="676"/>
      <c r="G2" s="676"/>
      <c r="H2" s="676"/>
      <c r="I2" s="676"/>
      <c r="J2" s="676"/>
    </row>
    <row r="3" spans="1:10" s="5" customFormat="1" ht="29.25" customHeight="1">
      <c r="A3" s="3" t="s">
        <v>2</v>
      </c>
      <c r="B3" s="3" t="s">
        <v>176</v>
      </c>
      <c r="C3" s="25" t="s">
        <v>12</v>
      </c>
      <c r="D3" s="25" t="s">
        <v>249</v>
      </c>
      <c r="E3" s="25" t="s">
        <v>257</v>
      </c>
      <c r="F3" s="25" t="s">
        <v>258</v>
      </c>
      <c r="G3" s="25" t="s">
        <v>84</v>
      </c>
      <c r="H3" s="3" t="s">
        <v>259</v>
      </c>
      <c r="I3" s="3" t="s">
        <v>260</v>
      </c>
      <c r="J3" s="25" t="s">
        <v>10</v>
      </c>
    </row>
    <row r="4" spans="1:10" s="160" customFormat="1" ht="11">
      <c r="A4" s="159">
        <v>1</v>
      </c>
      <c r="B4" s="159">
        <v>2</v>
      </c>
      <c r="C4" s="159">
        <v>3</v>
      </c>
      <c r="D4" s="159">
        <v>4</v>
      </c>
      <c r="E4" s="159">
        <v>5</v>
      </c>
      <c r="F4" s="159">
        <v>6</v>
      </c>
      <c r="G4" s="159">
        <v>7</v>
      </c>
      <c r="H4" s="159">
        <v>8</v>
      </c>
      <c r="I4" s="159">
        <v>9</v>
      </c>
      <c r="J4" s="161">
        <v>10</v>
      </c>
    </row>
    <row r="5" spans="1:10" s="114" customFormat="1" ht="20.25" customHeight="1">
      <c r="A5" s="2">
        <v>1</v>
      </c>
      <c r="B5" s="71" t="s">
        <v>36</v>
      </c>
      <c r="C5" s="197">
        <f>'SCRB-Stat-XIII-A'!D6</f>
        <v>0</v>
      </c>
      <c r="D5" s="199">
        <f>'SCRB-Stat-XIII-A'!D7</f>
        <v>0</v>
      </c>
      <c r="E5" s="199">
        <f>'SCRB-Stat-XIII-A'!D8</f>
        <v>0</v>
      </c>
      <c r="F5" s="199">
        <f>'SCRB-Stat-XIII-A'!D9</f>
        <v>0</v>
      </c>
      <c r="G5" s="199">
        <f>'SCRB-Stat-XIII-A'!D10</f>
        <v>0</v>
      </c>
      <c r="H5" s="199">
        <f>'SCRB-Stat-XIII-A'!D11</f>
        <v>0</v>
      </c>
      <c r="I5" s="199">
        <f>'SCRB-Stat-XIII-A'!D12</f>
        <v>0</v>
      </c>
      <c r="J5" s="35">
        <f>SUM(C5:I5)</f>
        <v>0</v>
      </c>
    </row>
    <row r="6" spans="1:10" s="114" customFormat="1" ht="20.25" customHeight="1">
      <c r="A6" s="2">
        <v>2</v>
      </c>
      <c r="B6" s="71" t="s">
        <v>37</v>
      </c>
      <c r="C6" s="200">
        <f>'SCRB-Stat-XIII-A'!D13</f>
        <v>0</v>
      </c>
      <c r="D6" s="201">
        <f>'SCRB-Stat-XIII-A'!D14</f>
        <v>0</v>
      </c>
      <c r="E6" s="201">
        <f>'SCRB-Stat-XIII-A'!D15</f>
        <v>0</v>
      </c>
      <c r="F6" s="201">
        <f>'SCRB-Stat-XIII-A'!D16</f>
        <v>0</v>
      </c>
      <c r="G6" s="201">
        <f>'SCRB-Stat-XIII-A'!D17</f>
        <v>0</v>
      </c>
      <c r="H6" s="201">
        <f>'SCRB-Stat-XIII-A'!D18</f>
        <v>0</v>
      </c>
      <c r="I6" s="201">
        <f>'SCRB-Stat-XIII-A'!D19</f>
        <v>0</v>
      </c>
      <c r="J6" s="202">
        <f t="shared" ref="J6:J24" si="0">SUM(C6:I6)</f>
        <v>0</v>
      </c>
    </row>
    <row r="7" spans="1:10" s="114" customFormat="1" ht="20.25" customHeight="1">
      <c r="A7" s="2">
        <v>3</v>
      </c>
      <c r="B7" s="71" t="s">
        <v>38</v>
      </c>
      <c r="C7" s="200">
        <f>'SCRB-Stat-XIII-A'!D20</f>
        <v>0</v>
      </c>
      <c r="D7" s="201">
        <f>'SCRB-Stat-XIII-A'!D21</f>
        <v>0</v>
      </c>
      <c r="E7" s="201">
        <f>'SCRB-Stat-XIII-A'!D22</f>
        <v>0</v>
      </c>
      <c r="F7" s="201">
        <f>'SCRB-Stat-XIII-A'!D23</f>
        <v>0</v>
      </c>
      <c r="G7" s="201">
        <f>'SCRB-Stat-XIII-A'!D24</f>
        <v>0</v>
      </c>
      <c r="H7" s="201">
        <f>'SCRB-Stat-XIII-A'!D25</f>
        <v>0</v>
      </c>
      <c r="I7" s="201">
        <f>'SCRB-Stat-XIII-A'!D26</f>
        <v>0</v>
      </c>
      <c r="J7" s="202">
        <f t="shared" si="0"/>
        <v>0</v>
      </c>
    </row>
    <row r="8" spans="1:10" s="114" customFormat="1" ht="20.25" customHeight="1">
      <c r="A8" s="2">
        <v>4</v>
      </c>
      <c r="B8" s="71" t="s">
        <v>39</v>
      </c>
      <c r="C8" s="200">
        <f>'SCRB-Stat-XIII-A'!D27</f>
        <v>0</v>
      </c>
      <c r="D8" s="201">
        <f>'SCRB-Stat-XIII-A'!D28</f>
        <v>0</v>
      </c>
      <c r="E8" s="201">
        <f>'SCRB-Stat-XIII-A'!D29</f>
        <v>0</v>
      </c>
      <c r="F8" s="201">
        <f>'SCRB-Stat-XIII-A'!D30</f>
        <v>0</v>
      </c>
      <c r="G8" s="201">
        <f>'SCRB-Stat-XIII-A'!D31</f>
        <v>0</v>
      </c>
      <c r="H8" s="201">
        <f>'SCRB-Stat-XIII-A'!D32</f>
        <v>0</v>
      </c>
      <c r="I8" s="201">
        <f>'SCRB-Stat-XIII-A'!D33</f>
        <v>0</v>
      </c>
      <c r="J8" s="202">
        <f t="shared" si="0"/>
        <v>0</v>
      </c>
    </row>
    <row r="9" spans="1:10" s="114" customFormat="1" ht="20.25" customHeight="1">
      <c r="A9" s="2">
        <v>5</v>
      </c>
      <c r="B9" s="71" t="s">
        <v>40</v>
      </c>
      <c r="C9" s="200">
        <f>'SCRB-Stat-XIII-A'!D34</f>
        <v>0</v>
      </c>
      <c r="D9" s="201">
        <f>'SCRB-Stat-XIII-A'!D35</f>
        <v>0</v>
      </c>
      <c r="E9" s="201">
        <f>'SCRB-Stat-XIII-A'!D36</f>
        <v>0</v>
      </c>
      <c r="F9" s="201">
        <f>'SCRB-Stat-XIII-A'!D37</f>
        <v>0</v>
      </c>
      <c r="G9" s="201">
        <f>'SCRB-Stat-XIII-A'!D38</f>
        <v>0</v>
      </c>
      <c r="H9" s="201">
        <f>'SCRB-Stat-XIII-A'!D39</f>
        <v>0</v>
      </c>
      <c r="I9" s="201">
        <f>'SCRB-Stat-XIII-A'!D40</f>
        <v>0</v>
      </c>
      <c r="J9" s="202">
        <f t="shared" si="0"/>
        <v>0</v>
      </c>
    </row>
    <row r="10" spans="1:10" s="114" customFormat="1" ht="20.25" customHeight="1">
      <c r="A10" s="2">
        <v>6</v>
      </c>
      <c r="B10" s="71" t="s">
        <v>41</v>
      </c>
      <c r="C10" s="200">
        <f>'SCRB-Stat-XIII-A'!D41</f>
        <v>0</v>
      </c>
      <c r="D10" s="201">
        <f>'SCRB-Stat-XIII-A'!D42</f>
        <v>0</v>
      </c>
      <c r="E10" s="201">
        <f>'SCRB-Stat-XIII-A'!D43</f>
        <v>0</v>
      </c>
      <c r="F10" s="201">
        <f>'SCRB-Stat-XIII-A'!D44</f>
        <v>0</v>
      </c>
      <c r="G10" s="201">
        <f>'SCRB-Stat-XIII-A'!D45</f>
        <v>0</v>
      </c>
      <c r="H10" s="201">
        <f>'SCRB-Stat-XIII-A'!D46</f>
        <v>0</v>
      </c>
      <c r="I10" s="201">
        <f>'SCRB-Stat-XIII-A'!D47</f>
        <v>0</v>
      </c>
      <c r="J10" s="202">
        <f t="shared" si="0"/>
        <v>0</v>
      </c>
    </row>
    <row r="11" spans="1:10" s="114" customFormat="1" ht="20.25" customHeight="1">
      <c r="A11" s="2">
        <v>7</v>
      </c>
      <c r="B11" s="71" t="s">
        <v>42</v>
      </c>
      <c r="C11" s="200">
        <f>'SCRB-Stat-XIII-A'!D48</f>
        <v>0</v>
      </c>
      <c r="D11" s="201">
        <f>'SCRB-Stat-XIII-A'!D49</f>
        <v>0</v>
      </c>
      <c r="E11" s="201">
        <f>'SCRB-Stat-XIII-A'!D50</f>
        <v>0</v>
      </c>
      <c r="F11" s="201">
        <f>'SCRB-Stat-XIII-A'!D51</f>
        <v>0</v>
      </c>
      <c r="G11" s="201">
        <f>'SCRB-Stat-XIII-A'!D52</f>
        <v>0</v>
      </c>
      <c r="H11" s="201">
        <f>'SCRB-Stat-XIII-A'!D53</f>
        <v>0</v>
      </c>
      <c r="I11" s="201">
        <f>'SCRB-Stat-XIII-A'!D54</f>
        <v>0</v>
      </c>
      <c r="J11" s="202">
        <f t="shared" si="0"/>
        <v>0</v>
      </c>
    </row>
    <row r="12" spans="1:10" s="114" customFormat="1" ht="20.25" customHeight="1">
      <c r="A12" s="2">
        <v>8</v>
      </c>
      <c r="B12" s="71" t="s">
        <v>43</v>
      </c>
      <c r="C12" s="200">
        <f>'SCRB-Stat-XIII-A'!D55</f>
        <v>0</v>
      </c>
      <c r="D12" s="201">
        <f>'SCRB-Stat-XIII-A'!D56</f>
        <v>0</v>
      </c>
      <c r="E12" s="201">
        <f>'SCRB-Stat-XIII-A'!D57</f>
        <v>0</v>
      </c>
      <c r="F12" s="201">
        <f>'SCRB-Stat-XIII-A'!D58</f>
        <v>0</v>
      </c>
      <c r="G12" s="201">
        <f>'SCRB-Stat-XIII-A'!D59</f>
        <v>0</v>
      </c>
      <c r="H12" s="201">
        <f>'SCRB-Stat-XIII-A'!D60</f>
        <v>0</v>
      </c>
      <c r="I12" s="201">
        <f>'SCRB-Stat-XIII-A'!D61</f>
        <v>0</v>
      </c>
      <c r="J12" s="202">
        <f t="shared" si="0"/>
        <v>0</v>
      </c>
    </row>
    <row r="13" spans="1:10" s="114" customFormat="1" ht="20.25" customHeight="1">
      <c r="A13" s="2">
        <v>9</v>
      </c>
      <c r="B13" s="71" t="s">
        <v>44</v>
      </c>
      <c r="C13" s="200">
        <f>'SCRB-Stat-XIII-A'!D62</f>
        <v>0</v>
      </c>
      <c r="D13" s="201">
        <f>'SCRB-Stat-XIII-A'!D63</f>
        <v>0</v>
      </c>
      <c r="E13" s="201">
        <f>'SCRB-Stat-XIII-A'!D64</f>
        <v>0</v>
      </c>
      <c r="F13" s="201">
        <f>'SCRB-Stat-XIII-A'!D65</f>
        <v>0</v>
      </c>
      <c r="G13" s="201">
        <f>'SCRB-Stat-XIII-A'!D66</f>
        <v>0</v>
      </c>
      <c r="H13" s="201">
        <f>'SCRB-Stat-XIII-A'!D67</f>
        <v>0</v>
      </c>
      <c r="I13" s="201">
        <f>'SCRB-Stat-XIII-A'!D68</f>
        <v>0</v>
      </c>
      <c r="J13" s="202">
        <f t="shared" si="0"/>
        <v>0</v>
      </c>
    </row>
    <row r="14" spans="1:10" ht="20.25" customHeight="1">
      <c r="A14" s="2">
        <v>10</v>
      </c>
      <c r="B14" s="71" t="s">
        <v>45</v>
      </c>
      <c r="C14" s="200">
        <f>'SCRB-Stat-XIII-A'!D69</f>
        <v>0</v>
      </c>
      <c r="D14" s="201">
        <f>'SCRB-Stat-XIII-A'!D70</f>
        <v>0</v>
      </c>
      <c r="E14" s="201">
        <f>'SCRB-Stat-XIII-A'!D71</f>
        <v>0</v>
      </c>
      <c r="F14" s="201">
        <f>'SCRB-Stat-XIII-A'!D72</f>
        <v>0</v>
      </c>
      <c r="G14" s="201">
        <f>'SCRB-Stat-XIII-A'!D73</f>
        <v>0</v>
      </c>
      <c r="H14" s="201">
        <f>'SCRB-Stat-XIII-A'!D74</f>
        <v>0</v>
      </c>
      <c r="I14" s="201">
        <f>'SCRB-Stat-XIII-A'!D75</f>
        <v>0</v>
      </c>
      <c r="J14" s="202">
        <f t="shared" si="0"/>
        <v>0</v>
      </c>
    </row>
    <row r="15" spans="1:10" ht="20.25" customHeight="1">
      <c r="A15" s="2">
        <v>11</v>
      </c>
      <c r="B15" s="71" t="s">
        <v>46</v>
      </c>
      <c r="C15" s="200">
        <f>'SCRB-Stat-XIII-A'!D76</f>
        <v>0</v>
      </c>
      <c r="D15" s="201">
        <f>'SCRB-Stat-XIII-A'!D77</f>
        <v>0</v>
      </c>
      <c r="E15" s="201">
        <f>'SCRB-Stat-XIII-A'!D78</f>
        <v>0</v>
      </c>
      <c r="F15" s="201">
        <f>'SCRB-Stat-XIII-A'!D79</f>
        <v>0</v>
      </c>
      <c r="G15" s="201">
        <f>'SCRB-Stat-XIII-A'!D80</f>
        <v>0</v>
      </c>
      <c r="H15" s="201">
        <f>'SCRB-Stat-XIII-A'!D81</f>
        <v>0</v>
      </c>
      <c r="I15" s="201">
        <f>'SCRB-Stat-XIII-A'!D82</f>
        <v>0</v>
      </c>
      <c r="J15" s="202">
        <f t="shared" si="0"/>
        <v>0</v>
      </c>
    </row>
    <row r="16" spans="1:10" ht="20.25" customHeight="1">
      <c r="A16" s="2">
        <v>12</v>
      </c>
      <c r="B16" s="71" t="s">
        <v>47</v>
      </c>
      <c r="C16" s="200">
        <f>'SCRB-Stat-XIII-A'!D83</f>
        <v>0</v>
      </c>
      <c r="D16" s="201">
        <f>'SCRB-Stat-XIII-A'!D84</f>
        <v>0</v>
      </c>
      <c r="E16" s="201">
        <f>'SCRB-Stat-XIII-A'!D85</f>
        <v>0</v>
      </c>
      <c r="F16" s="201">
        <f>'SCRB-Stat-XIII-A'!D86</f>
        <v>0</v>
      </c>
      <c r="G16" s="201">
        <f>'SCRB-Stat-XIII-A'!D87</f>
        <v>0</v>
      </c>
      <c r="H16" s="201">
        <f>'SCRB-Stat-XIII-A'!D88</f>
        <v>0</v>
      </c>
      <c r="I16" s="201">
        <f>'SCRB-Stat-XIII-A'!D89</f>
        <v>0</v>
      </c>
      <c r="J16" s="202">
        <f t="shared" si="0"/>
        <v>0</v>
      </c>
    </row>
    <row r="17" spans="1:10" ht="20.25" customHeight="1">
      <c r="A17" s="2">
        <v>13</v>
      </c>
      <c r="B17" s="71" t="s">
        <v>48</v>
      </c>
      <c r="C17" s="200">
        <f>'SCRB-Stat-XIII-A'!D90</f>
        <v>0</v>
      </c>
      <c r="D17" s="201">
        <f>'SCRB-Stat-XIII-A'!D91</f>
        <v>0</v>
      </c>
      <c r="E17" s="201">
        <f>'SCRB-Stat-XIII-A'!D92</f>
        <v>0</v>
      </c>
      <c r="F17" s="201">
        <f>'SCRB-Stat-XIII-A'!D93</f>
        <v>0</v>
      </c>
      <c r="G17" s="201">
        <f>'SCRB-Stat-XIII-A'!D94</f>
        <v>0</v>
      </c>
      <c r="H17" s="201">
        <f>'SCRB-Stat-XIII-A'!D95</f>
        <v>0</v>
      </c>
      <c r="I17" s="201">
        <f>'SCRB-Stat-XIII-A'!D96</f>
        <v>0</v>
      </c>
      <c r="J17" s="202">
        <f t="shared" si="0"/>
        <v>0</v>
      </c>
    </row>
    <row r="18" spans="1:10" ht="20.25" customHeight="1">
      <c r="A18" s="2">
        <v>14</v>
      </c>
      <c r="B18" s="71" t="s">
        <v>49</v>
      </c>
      <c r="C18" s="200">
        <f>'SCRB-Stat-XIII-A'!D97</f>
        <v>0</v>
      </c>
      <c r="D18" s="201">
        <f>'SCRB-Stat-XIII-A'!D98</f>
        <v>0</v>
      </c>
      <c r="E18" s="201">
        <f>'SCRB-Stat-XIII-A'!D99</f>
        <v>0</v>
      </c>
      <c r="F18" s="201">
        <f>'SCRB-Stat-XIII-A'!D100</f>
        <v>0</v>
      </c>
      <c r="G18" s="201">
        <f>'SCRB-Stat-XIII-A'!D101</f>
        <v>0</v>
      </c>
      <c r="H18" s="201">
        <f>'SCRB-Stat-XIII-A'!D102</f>
        <v>0</v>
      </c>
      <c r="I18" s="201">
        <f>'SCRB-Stat-XIII-A'!D103</f>
        <v>0</v>
      </c>
      <c r="J18" s="202">
        <f t="shared" si="0"/>
        <v>0</v>
      </c>
    </row>
    <row r="19" spans="1:10" ht="20.25" customHeight="1">
      <c r="A19" s="2">
        <v>15</v>
      </c>
      <c r="B19" s="71" t="s">
        <v>50</v>
      </c>
      <c r="C19" s="200">
        <f>'SCRB-Stat-XIII-A'!D104</f>
        <v>0</v>
      </c>
      <c r="D19" s="201">
        <f>'SCRB-Stat-XIII-A'!D105</f>
        <v>0</v>
      </c>
      <c r="E19" s="201">
        <f>'SCRB-Stat-XIII-A'!D106</f>
        <v>0</v>
      </c>
      <c r="F19" s="201">
        <f>'SCRB-Stat-XIII-A'!D107</f>
        <v>0</v>
      </c>
      <c r="G19" s="201">
        <f>'SCRB-Stat-XIII-A'!D108</f>
        <v>0</v>
      </c>
      <c r="H19" s="201">
        <f>'SCRB-Stat-XIII-A'!D109</f>
        <v>0</v>
      </c>
      <c r="I19" s="201">
        <f>'SCRB-Stat-XIII-A'!D110</f>
        <v>0</v>
      </c>
      <c r="J19" s="202">
        <f t="shared" si="0"/>
        <v>0</v>
      </c>
    </row>
    <row r="20" spans="1:10" ht="20.25" customHeight="1">
      <c r="A20" s="2">
        <v>16</v>
      </c>
      <c r="B20" s="71" t="s">
        <v>51</v>
      </c>
      <c r="C20" s="200">
        <f>'SCRB-Stat-XIII-A'!D111</f>
        <v>0</v>
      </c>
      <c r="D20" s="201">
        <f>'SCRB-Stat-XIII-A'!D112</f>
        <v>0</v>
      </c>
      <c r="E20" s="201">
        <f>'SCRB-Stat-XIII-A'!D113</f>
        <v>0</v>
      </c>
      <c r="F20" s="201">
        <f>'SCRB-Stat-XIII-A'!D114</f>
        <v>0</v>
      </c>
      <c r="G20" s="201">
        <f>'SCRB-Stat-XIII-A'!D115</f>
        <v>0</v>
      </c>
      <c r="H20" s="201">
        <f>'SCRB-Stat-XIII-A'!D116</f>
        <v>0</v>
      </c>
      <c r="I20" s="201">
        <f>'SCRB-Stat-XIII-A'!D117</f>
        <v>0</v>
      </c>
      <c r="J20" s="202">
        <f t="shared" si="0"/>
        <v>0</v>
      </c>
    </row>
    <row r="21" spans="1:10" ht="20.25" customHeight="1">
      <c r="A21" s="2">
        <v>17</v>
      </c>
      <c r="B21" s="71" t="s">
        <v>52</v>
      </c>
      <c r="C21" s="200">
        <f>'SCRB-Stat-XIII-A'!D118</f>
        <v>0</v>
      </c>
      <c r="D21" s="201">
        <f>'SCRB-Stat-XIII-A'!D119</f>
        <v>0</v>
      </c>
      <c r="E21" s="201">
        <f>'SCRB-Stat-XIII-A'!D120</f>
        <v>0</v>
      </c>
      <c r="F21" s="201">
        <f>'SCRB-Stat-XIII-A'!D121</f>
        <v>0</v>
      </c>
      <c r="G21" s="201">
        <f>'SCRB-Stat-XIII-A'!D122</f>
        <v>0</v>
      </c>
      <c r="H21" s="201">
        <f>'SCRB-Stat-XIII-A'!D123</f>
        <v>0</v>
      </c>
      <c r="I21" s="201">
        <f>'SCRB-Stat-XIII-A'!D124</f>
        <v>0</v>
      </c>
      <c r="J21" s="202">
        <f t="shared" si="0"/>
        <v>0</v>
      </c>
    </row>
    <row r="22" spans="1:10" ht="20.25" customHeight="1">
      <c r="A22" s="2">
        <v>18</v>
      </c>
      <c r="B22" s="71" t="s">
        <v>53</v>
      </c>
      <c r="C22" s="200">
        <f>'SCRB-Stat-XIII-A'!D125</f>
        <v>0</v>
      </c>
      <c r="D22" s="201">
        <f>'SCRB-Stat-XIII-A'!D126</f>
        <v>0</v>
      </c>
      <c r="E22" s="201">
        <f>'SCRB-Stat-XIII-A'!D127</f>
        <v>0</v>
      </c>
      <c r="F22" s="201">
        <f>'SCRB-Stat-XIII-A'!D128</f>
        <v>0</v>
      </c>
      <c r="G22" s="201">
        <f>'SCRB-Stat-XIII-A'!D129</f>
        <v>0</v>
      </c>
      <c r="H22" s="201">
        <f>'SCRB-Stat-XIII-A'!D130</f>
        <v>0</v>
      </c>
      <c r="I22" s="201">
        <f>'SCRB-Stat-XIII-A'!D131</f>
        <v>0</v>
      </c>
      <c r="J22" s="202">
        <f t="shared" si="0"/>
        <v>0</v>
      </c>
    </row>
    <row r="23" spans="1:10" ht="20.25" customHeight="1">
      <c r="A23" s="2">
        <v>19</v>
      </c>
      <c r="B23" s="71" t="s">
        <v>54</v>
      </c>
      <c r="C23" s="200">
        <f>'SCRB-Stat-XIII-A'!D132</f>
        <v>0</v>
      </c>
      <c r="D23" s="201">
        <f>'SCRB-Stat-XIII-A'!D133</f>
        <v>0</v>
      </c>
      <c r="E23" s="201">
        <f>'SCRB-Stat-XIII-A'!D134</f>
        <v>0</v>
      </c>
      <c r="F23" s="201">
        <f>'SCRB-Stat-XIII-A'!D135</f>
        <v>0</v>
      </c>
      <c r="G23" s="201">
        <f>'SCRB-Stat-XIII-A'!D136</f>
        <v>0</v>
      </c>
      <c r="H23" s="201">
        <f>'SCRB-Stat-XIII-A'!D137</f>
        <v>0</v>
      </c>
      <c r="I23" s="201">
        <f>'SCRB-Stat-XIII-A'!D138</f>
        <v>0</v>
      </c>
      <c r="J23" s="202">
        <f t="shared" si="0"/>
        <v>0</v>
      </c>
    </row>
    <row r="24" spans="1:10" ht="20.25" customHeight="1">
      <c r="A24" s="2">
        <v>20</v>
      </c>
      <c r="B24" s="71" t="s">
        <v>55</v>
      </c>
      <c r="C24" s="200">
        <f>'SCRB-Stat-XIII-A'!D139</f>
        <v>0</v>
      </c>
      <c r="D24" s="201">
        <f>'SCRB-Stat-XIII-A'!D140</f>
        <v>0</v>
      </c>
      <c r="E24" s="201">
        <f>'SCRB-Stat-XIII-A'!D141</f>
        <v>0</v>
      </c>
      <c r="F24" s="201">
        <f>'SCRB-Stat-XIII-A'!D142</f>
        <v>0</v>
      </c>
      <c r="G24" s="201">
        <f>'SCRB-Stat-XIII-A'!D143</f>
        <v>0</v>
      </c>
      <c r="H24" s="201">
        <f>'SCRB-Stat-XIII-A'!D144</f>
        <v>0</v>
      </c>
      <c r="I24" s="201">
        <f>'SCRB-Stat-XIII-A'!D145</f>
        <v>0</v>
      </c>
      <c r="J24" s="202">
        <f t="shared" si="0"/>
        <v>0</v>
      </c>
    </row>
    <row r="25" spans="1:10" s="19" customFormat="1" ht="20.25" customHeight="1">
      <c r="A25" s="589" t="s">
        <v>10</v>
      </c>
      <c r="B25" s="589"/>
      <c r="C25" s="35">
        <f t="shared" ref="C25:J25" si="1">SUM(C5:C24)</f>
        <v>0</v>
      </c>
      <c r="D25" s="35">
        <f t="shared" si="1"/>
        <v>0</v>
      </c>
      <c r="E25" s="35">
        <f t="shared" si="1"/>
        <v>0</v>
      </c>
      <c r="F25" s="35">
        <f t="shared" si="1"/>
        <v>0</v>
      </c>
      <c r="G25" s="35">
        <f t="shared" si="1"/>
        <v>0</v>
      </c>
      <c r="H25" s="35">
        <f t="shared" si="1"/>
        <v>0</v>
      </c>
      <c r="I25" s="35">
        <f t="shared" si="1"/>
        <v>0</v>
      </c>
      <c r="J25" s="35">
        <f t="shared" si="1"/>
        <v>0</v>
      </c>
    </row>
  </sheetData>
  <mergeCells count="4">
    <mergeCell ref="A1:H1"/>
    <mergeCell ref="I1:J1"/>
    <mergeCell ref="A2:J2"/>
    <mergeCell ref="A25:B25"/>
  </mergeCells>
  <pageMargins left="1.5" right="0.5" top="0.5" bottom="0.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800000"/>
  </sheetPr>
  <dimension ref="B1:AX178"/>
  <sheetViews>
    <sheetView workbookViewId="0">
      <selection activeCell="BN6" sqref="BN6"/>
    </sheetView>
  </sheetViews>
  <sheetFormatPr baseColWidth="10" defaultColWidth="3.5" defaultRowHeight="15" x14ac:dyDescent="0"/>
  <cols>
    <col min="1" max="1" width="4.83203125" style="547" customWidth="1"/>
    <col min="2" max="2" width="5.5" style="547" customWidth="1"/>
    <col min="3" max="3" width="5.33203125" style="547" customWidth="1"/>
    <col min="4" max="11" width="5.5" style="547" customWidth="1"/>
    <col min="12" max="12" width="5.83203125" style="547" customWidth="1"/>
    <col min="13" max="15" width="5.5" style="547" customWidth="1"/>
    <col min="16" max="16" width="5.33203125" style="547" customWidth="1"/>
    <col min="17" max="17" width="3.5" style="547" hidden="1" customWidth="1"/>
    <col min="18" max="20" width="10.83203125" style="547" hidden="1" customWidth="1"/>
    <col min="21" max="40" width="10.83203125" style="548" hidden="1" customWidth="1"/>
    <col min="41" max="41" width="3.5" style="548" hidden="1" customWidth="1"/>
    <col min="42" max="46" width="0" style="548" hidden="1" customWidth="1"/>
    <col min="47" max="50" width="3.5" style="548"/>
    <col min="51" max="16384" width="3.5" style="547"/>
  </cols>
  <sheetData>
    <row r="1" spans="2:50" s="543" customFormat="1" ht="28.5" customHeight="1" thickBot="1">
      <c r="B1" s="542"/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U1" s="542"/>
      <c r="V1" s="542"/>
      <c r="W1" s="542"/>
      <c r="X1" s="542"/>
      <c r="Y1" s="542"/>
      <c r="Z1" s="542"/>
      <c r="AA1" s="542"/>
      <c r="AB1" s="542"/>
      <c r="AC1" s="542"/>
      <c r="AD1" s="542"/>
      <c r="AE1" s="542"/>
      <c r="AF1" s="542"/>
      <c r="AG1" s="542"/>
      <c r="AH1" s="542"/>
      <c r="AI1" s="542"/>
      <c r="AJ1" s="542"/>
      <c r="AK1" s="542"/>
      <c r="AL1" s="542"/>
      <c r="AM1" s="542"/>
      <c r="AN1" s="542"/>
      <c r="AO1" s="542"/>
      <c r="AP1" s="542"/>
      <c r="AQ1" s="542"/>
      <c r="AR1" s="542"/>
      <c r="AS1" s="542"/>
      <c r="AT1" s="542"/>
      <c r="AU1" s="542"/>
      <c r="AV1" s="542"/>
      <c r="AW1" s="542"/>
      <c r="AX1" s="542"/>
    </row>
    <row r="2" spans="2:50" s="543" customFormat="1" ht="150" customHeight="1">
      <c r="B2" s="544"/>
      <c r="C2" s="743"/>
      <c r="D2" s="743"/>
      <c r="E2" s="743"/>
      <c r="F2" s="743"/>
      <c r="G2" s="743"/>
      <c r="H2" s="743"/>
      <c r="I2" s="743"/>
      <c r="J2" s="743"/>
      <c r="K2" s="743"/>
      <c r="L2" s="743"/>
      <c r="M2" s="743"/>
      <c r="N2" s="743"/>
      <c r="O2" s="743"/>
      <c r="P2" s="744"/>
      <c r="Q2" s="542"/>
      <c r="U2" s="542"/>
      <c r="V2" s="542"/>
      <c r="W2" s="542"/>
      <c r="X2" s="542"/>
      <c r="Y2" s="542"/>
      <c r="Z2" s="542"/>
      <c r="AA2" s="542"/>
      <c r="AB2" s="542"/>
      <c r="AC2" s="542"/>
      <c r="AD2" s="542"/>
      <c r="AE2" s="542"/>
      <c r="AF2" s="542"/>
      <c r="AG2" s="542"/>
      <c r="AH2" s="542"/>
      <c r="AI2" s="542"/>
      <c r="AJ2" s="542"/>
      <c r="AK2" s="542"/>
      <c r="AL2" s="542"/>
      <c r="AM2" s="542"/>
      <c r="AN2" s="542"/>
      <c r="AO2" s="542"/>
      <c r="AP2" s="542"/>
      <c r="AQ2" s="542"/>
      <c r="AR2" s="542"/>
      <c r="AS2" s="542"/>
      <c r="AT2" s="542"/>
      <c r="AU2" s="542"/>
      <c r="AV2" s="542"/>
      <c r="AW2" s="542"/>
      <c r="AX2" s="542"/>
    </row>
    <row r="3" spans="2:50" s="543" customFormat="1" ht="20.25" customHeight="1">
      <c r="B3" s="745" t="s">
        <v>596</v>
      </c>
      <c r="C3" s="746"/>
      <c r="D3" s="746"/>
      <c r="E3" s="746"/>
      <c r="F3" s="746"/>
      <c r="G3" s="746"/>
      <c r="H3" s="746"/>
      <c r="I3" s="746"/>
      <c r="J3" s="746"/>
      <c r="K3" s="746"/>
      <c r="L3" s="746"/>
      <c r="M3" s="746"/>
      <c r="N3" s="746"/>
      <c r="O3" s="746"/>
      <c r="P3" s="747"/>
      <c r="U3" s="542"/>
      <c r="V3" s="542"/>
      <c r="W3" s="542"/>
      <c r="X3" s="542"/>
      <c r="Y3" s="542"/>
      <c r="Z3" s="542"/>
      <c r="AA3" s="542"/>
      <c r="AB3" s="542"/>
      <c r="AC3" s="542"/>
      <c r="AD3" s="542"/>
      <c r="AE3" s="542"/>
      <c r="AF3" s="542"/>
      <c r="AG3" s="542"/>
      <c r="AH3" s="542"/>
      <c r="AI3" s="542"/>
      <c r="AJ3" s="542"/>
      <c r="AK3" s="542"/>
      <c r="AL3" s="542"/>
      <c r="AM3" s="542"/>
      <c r="AN3" s="542"/>
      <c r="AO3" s="542"/>
      <c r="AP3" s="542"/>
      <c r="AQ3" s="542"/>
      <c r="AR3" s="542"/>
      <c r="AS3" s="542"/>
      <c r="AT3" s="542"/>
      <c r="AU3" s="542"/>
      <c r="AV3" s="542"/>
      <c r="AW3" s="542"/>
      <c r="AX3" s="542"/>
    </row>
    <row r="4" spans="2:50" s="543" customFormat="1" ht="20.25" customHeight="1">
      <c r="B4" s="748" t="s">
        <v>721</v>
      </c>
      <c r="C4" s="749"/>
      <c r="D4" s="749"/>
      <c r="E4" s="749"/>
      <c r="F4" s="749"/>
      <c r="G4" s="749"/>
      <c r="H4" s="749"/>
      <c r="I4" s="749"/>
      <c r="J4" s="749"/>
      <c r="K4" s="749"/>
      <c r="L4" s="749"/>
      <c r="M4" s="749"/>
      <c r="N4" s="749"/>
      <c r="O4" s="749"/>
      <c r="P4" s="750"/>
      <c r="U4" s="542"/>
      <c r="V4" s="542"/>
      <c r="W4" s="542"/>
      <c r="X4" s="542"/>
      <c r="Y4" s="542"/>
      <c r="Z4" s="542"/>
      <c r="AA4" s="542"/>
      <c r="AB4" s="542"/>
      <c r="AC4" s="542"/>
      <c r="AD4" s="542"/>
      <c r="AE4" s="542"/>
      <c r="AF4" s="542"/>
      <c r="AG4" s="542"/>
      <c r="AH4" s="542"/>
      <c r="AI4" s="542"/>
      <c r="AJ4" s="542"/>
      <c r="AK4" s="542"/>
      <c r="AL4" s="542"/>
      <c r="AM4" s="542"/>
      <c r="AN4" s="542"/>
      <c r="AO4" s="542"/>
      <c r="AP4" s="542"/>
      <c r="AQ4" s="542"/>
      <c r="AR4" s="542"/>
      <c r="AS4" s="542"/>
      <c r="AT4" s="542"/>
      <c r="AU4" s="542"/>
      <c r="AV4" s="542"/>
      <c r="AW4" s="542"/>
      <c r="AX4" s="542"/>
    </row>
    <row r="5" spans="2:50" s="543" customFormat="1" ht="101.25" customHeight="1">
      <c r="B5" s="545"/>
      <c r="C5" s="722"/>
      <c r="D5" s="722"/>
      <c r="E5" s="722"/>
      <c r="F5" s="722"/>
      <c r="G5" s="722"/>
      <c r="H5" s="722"/>
      <c r="I5" s="722"/>
      <c r="J5" s="722"/>
      <c r="K5" s="722"/>
      <c r="L5" s="722"/>
      <c r="M5" s="722"/>
      <c r="N5" s="722"/>
      <c r="O5" s="722"/>
      <c r="P5" s="726"/>
      <c r="U5" s="542"/>
      <c r="V5" s="542"/>
      <c r="W5" s="542"/>
      <c r="X5" s="542"/>
      <c r="Y5" s="542"/>
      <c r="Z5" s="542"/>
      <c r="AA5" s="542"/>
      <c r="AB5" s="542"/>
      <c r="AC5" s="542"/>
      <c r="AD5" s="542"/>
      <c r="AE5" s="542"/>
      <c r="AF5" s="542"/>
      <c r="AG5" s="542"/>
      <c r="AH5" s="542"/>
      <c r="AI5" s="542"/>
      <c r="AJ5" s="542"/>
      <c r="AK5" s="542"/>
      <c r="AL5" s="542"/>
      <c r="AM5" s="542"/>
      <c r="AN5" s="542"/>
      <c r="AO5" s="542"/>
      <c r="AP5" s="542"/>
      <c r="AQ5" s="542"/>
      <c r="AR5" s="542"/>
      <c r="AS5" s="542"/>
      <c r="AT5" s="542"/>
      <c r="AU5" s="542"/>
      <c r="AV5" s="542"/>
      <c r="AW5" s="542"/>
      <c r="AX5" s="542"/>
    </row>
    <row r="6" spans="2:50" s="543" customFormat="1" ht="22.5" customHeight="1">
      <c r="B6" s="751" t="s">
        <v>598</v>
      </c>
      <c r="C6" s="752"/>
      <c r="D6" s="752"/>
      <c r="E6" s="752"/>
      <c r="F6" s="752"/>
      <c r="G6" s="752"/>
      <c r="H6" s="752"/>
      <c r="I6" s="752"/>
      <c r="J6" s="752"/>
      <c r="K6" s="752"/>
      <c r="L6" s="752"/>
      <c r="M6" s="752"/>
      <c r="N6" s="752"/>
      <c r="O6" s="752"/>
      <c r="P6" s="753"/>
      <c r="U6" s="542"/>
      <c r="V6" s="542"/>
      <c r="W6" s="542"/>
      <c r="X6" s="542"/>
      <c r="Y6" s="542"/>
      <c r="Z6" s="542"/>
      <c r="AA6" s="542"/>
      <c r="AB6" s="542"/>
      <c r="AC6" s="542"/>
      <c r="AD6" s="542"/>
      <c r="AE6" s="542"/>
      <c r="AF6" s="542"/>
      <c r="AG6" s="542"/>
      <c r="AH6" s="542"/>
      <c r="AI6" s="542"/>
      <c r="AJ6" s="542"/>
      <c r="AK6" s="542"/>
      <c r="AL6" s="542"/>
      <c r="AM6" s="542"/>
      <c r="AN6" s="542"/>
      <c r="AO6" s="542"/>
      <c r="AP6" s="542"/>
      <c r="AQ6" s="542"/>
      <c r="AR6" s="542"/>
      <c r="AS6" s="542"/>
      <c r="AT6" s="542"/>
      <c r="AU6" s="542"/>
      <c r="AV6" s="542"/>
      <c r="AW6" s="542"/>
      <c r="AX6" s="542"/>
    </row>
    <row r="7" spans="2:50" s="543" customFormat="1" ht="22.5" customHeight="1">
      <c r="B7" s="739" t="e">
        <f>"from 1st January to "&amp;AN0!E2&amp;" ,"&amp;AN0!F2&amp;""</f>
        <v>#VALUE!</v>
      </c>
      <c r="C7" s="740"/>
      <c r="D7" s="740"/>
      <c r="E7" s="740"/>
      <c r="F7" s="740"/>
      <c r="G7" s="740"/>
      <c r="H7" s="740"/>
      <c r="I7" s="740"/>
      <c r="J7" s="740"/>
      <c r="K7" s="740"/>
      <c r="L7" s="740"/>
      <c r="M7" s="740"/>
      <c r="N7" s="740"/>
      <c r="O7" s="740"/>
      <c r="P7" s="741"/>
      <c r="U7" s="542"/>
      <c r="V7" s="542"/>
      <c r="W7" s="542"/>
      <c r="X7" s="542"/>
      <c r="Y7" s="542"/>
      <c r="Z7" s="542"/>
      <c r="AA7" s="542"/>
      <c r="AB7" s="542"/>
      <c r="AC7" s="542"/>
      <c r="AD7" s="542"/>
      <c r="AE7" s="542"/>
      <c r="AF7" s="542"/>
      <c r="AG7" s="542"/>
      <c r="AH7" s="542"/>
      <c r="AI7" s="542"/>
      <c r="AJ7" s="542"/>
      <c r="AK7" s="542"/>
      <c r="AL7" s="542"/>
      <c r="AM7" s="542"/>
      <c r="AN7" s="542"/>
      <c r="AO7" s="542"/>
      <c r="AP7" s="542"/>
      <c r="AQ7" s="542"/>
      <c r="AR7" s="542"/>
      <c r="AS7" s="542"/>
      <c r="AT7" s="542"/>
      <c r="AU7" s="542"/>
      <c r="AV7" s="542"/>
      <c r="AW7" s="542"/>
      <c r="AX7" s="542"/>
    </row>
    <row r="8" spans="2:50" s="543" customFormat="1" ht="54" customHeight="1">
      <c r="B8" s="545"/>
      <c r="C8" s="722"/>
      <c r="D8" s="722"/>
      <c r="E8" s="722"/>
      <c r="F8" s="722"/>
      <c r="G8" s="722"/>
      <c r="H8" s="722"/>
      <c r="I8" s="722"/>
      <c r="J8" s="722"/>
      <c r="K8" s="722"/>
      <c r="L8" s="722"/>
      <c r="M8" s="722"/>
      <c r="N8" s="722"/>
      <c r="O8" s="722"/>
      <c r="P8" s="726"/>
      <c r="U8" s="542"/>
      <c r="V8" s="542"/>
      <c r="W8" s="542"/>
      <c r="X8" s="542"/>
      <c r="Y8" s="542"/>
      <c r="Z8" s="542"/>
      <c r="AA8" s="542"/>
      <c r="AB8" s="542"/>
      <c r="AC8" s="542"/>
      <c r="AD8" s="542"/>
      <c r="AE8" s="542"/>
      <c r="AF8" s="542"/>
      <c r="AG8" s="542"/>
      <c r="AH8" s="542"/>
      <c r="AI8" s="542"/>
      <c r="AJ8" s="542"/>
      <c r="AK8" s="542"/>
      <c r="AL8" s="542"/>
      <c r="AM8" s="542"/>
      <c r="AN8" s="542"/>
      <c r="AO8" s="542"/>
      <c r="AP8" s="542"/>
      <c r="AQ8" s="542"/>
      <c r="AR8" s="542"/>
      <c r="AS8" s="542"/>
      <c r="AT8" s="542"/>
      <c r="AU8" s="542"/>
      <c r="AV8" s="542"/>
      <c r="AW8" s="542"/>
      <c r="AX8" s="542"/>
    </row>
    <row r="9" spans="2:50" s="543" customFormat="1">
      <c r="B9" s="545"/>
      <c r="C9" s="722"/>
      <c r="D9" s="722"/>
      <c r="E9" s="722"/>
      <c r="F9" s="722"/>
      <c r="G9" s="722"/>
      <c r="H9" s="722"/>
      <c r="I9" s="722"/>
      <c r="J9" s="722"/>
      <c r="K9" s="722"/>
      <c r="L9" s="722"/>
      <c r="M9" s="722"/>
      <c r="N9" s="722"/>
      <c r="O9" s="722"/>
      <c r="P9" s="726"/>
      <c r="U9" s="542"/>
      <c r="V9" s="542"/>
      <c r="W9" s="542"/>
      <c r="X9" s="542"/>
      <c r="Y9" s="542"/>
      <c r="Z9" s="542"/>
      <c r="AA9" s="542"/>
      <c r="AB9" s="542"/>
      <c r="AC9" s="542"/>
      <c r="AD9" s="542"/>
      <c r="AE9" s="542"/>
      <c r="AF9" s="542"/>
      <c r="AG9" s="542"/>
      <c r="AH9" s="542"/>
      <c r="AI9" s="542"/>
      <c r="AJ9" s="542"/>
      <c r="AK9" s="542"/>
      <c r="AL9" s="542"/>
      <c r="AM9" s="542"/>
      <c r="AN9" s="542"/>
      <c r="AO9" s="542"/>
      <c r="AP9" s="542"/>
      <c r="AQ9" s="542"/>
      <c r="AR9" s="542"/>
      <c r="AS9" s="542"/>
      <c r="AT9" s="542"/>
      <c r="AU9" s="542"/>
      <c r="AV9" s="542"/>
      <c r="AW9" s="542"/>
      <c r="AX9" s="542"/>
    </row>
    <row r="10" spans="2:50" s="543" customFormat="1">
      <c r="B10" s="545"/>
      <c r="C10" s="722"/>
      <c r="D10" s="722"/>
      <c r="E10" s="722"/>
      <c r="F10" s="722"/>
      <c r="G10" s="722"/>
      <c r="H10" s="722"/>
      <c r="I10" s="722"/>
      <c r="J10" s="722"/>
      <c r="K10" s="722"/>
      <c r="L10" s="722"/>
      <c r="M10" s="722"/>
      <c r="N10" s="722"/>
      <c r="O10" s="722"/>
      <c r="P10" s="726"/>
      <c r="U10" s="542"/>
      <c r="V10" s="542"/>
      <c r="W10" s="542"/>
      <c r="X10" s="542"/>
      <c r="Y10" s="542"/>
      <c r="Z10" s="542"/>
      <c r="AA10" s="542"/>
      <c r="AB10" s="542"/>
      <c r="AC10" s="542"/>
      <c r="AD10" s="542"/>
      <c r="AE10" s="542"/>
      <c r="AF10" s="542"/>
      <c r="AG10" s="542"/>
      <c r="AH10" s="542"/>
      <c r="AI10" s="542"/>
      <c r="AJ10" s="542"/>
      <c r="AK10" s="542"/>
      <c r="AL10" s="542"/>
      <c r="AM10" s="542"/>
      <c r="AN10" s="542"/>
      <c r="AO10" s="542"/>
      <c r="AP10" s="542"/>
      <c r="AQ10" s="542"/>
      <c r="AR10" s="542"/>
      <c r="AS10" s="542"/>
      <c r="AT10" s="542"/>
      <c r="AU10" s="542"/>
      <c r="AV10" s="542"/>
      <c r="AW10" s="542"/>
      <c r="AX10" s="542"/>
    </row>
    <row r="11" spans="2:50" s="543" customFormat="1">
      <c r="B11" s="545"/>
      <c r="C11" s="722"/>
      <c r="D11" s="722"/>
      <c r="E11" s="722"/>
      <c r="F11" s="722"/>
      <c r="G11" s="722"/>
      <c r="H11" s="722"/>
      <c r="I11" s="722"/>
      <c r="J11" s="722"/>
      <c r="K11" s="722"/>
      <c r="L11" s="722"/>
      <c r="M11" s="722"/>
      <c r="N11" s="722"/>
      <c r="O11" s="722"/>
      <c r="P11" s="726"/>
      <c r="U11" s="542"/>
      <c r="V11" s="542"/>
      <c r="W11" s="542"/>
      <c r="X11" s="542"/>
      <c r="Y11" s="542"/>
      <c r="Z11" s="542"/>
      <c r="AA11" s="542"/>
      <c r="AB11" s="542"/>
      <c r="AC11" s="542"/>
      <c r="AD11" s="542"/>
      <c r="AE11" s="542"/>
      <c r="AF11" s="542"/>
      <c r="AG11" s="542"/>
      <c r="AH11" s="542"/>
      <c r="AI11" s="542"/>
      <c r="AJ11" s="542"/>
      <c r="AK11" s="542"/>
      <c r="AL11" s="542"/>
      <c r="AM11" s="542"/>
      <c r="AN11" s="542"/>
      <c r="AO11" s="542"/>
      <c r="AP11" s="542"/>
      <c r="AQ11" s="542"/>
      <c r="AR11" s="542"/>
      <c r="AS11" s="542"/>
      <c r="AT11" s="542"/>
      <c r="AU11" s="542"/>
      <c r="AV11" s="542"/>
      <c r="AW11" s="542"/>
      <c r="AX11" s="542"/>
    </row>
    <row r="12" spans="2:50" s="543" customFormat="1">
      <c r="B12" s="545"/>
      <c r="C12" s="722"/>
      <c r="D12" s="722"/>
      <c r="E12" s="722"/>
      <c r="F12" s="722"/>
      <c r="G12" s="722"/>
      <c r="H12" s="722"/>
      <c r="I12" s="722"/>
      <c r="J12" s="722"/>
      <c r="K12" s="722"/>
      <c r="L12" s="722"/>
      <c r="M12" s="722"/>
      <c r="N12" s="722"/>
      <c r="O12" s="722"/>
      <c r="P12" s="726"/>
      <c r="U12" s="542"/>
      <c r="V12" s="542"/>
      <c r="W12" s="542"/>
      <c r="X12" s="542"/>
      <c r="Y12" s="542"/>
      <c r="Z12" s="542"/>
      <c r="AA12" s="542"/>
      <c r="AB12" s="542"/>
      <c r="AC12" s="542"/>
      <c r="AD12" s="542"/>
      <c r="AE12" s="542"/>
      <c r="AF12" s="542"/>
      <c r="AG12" s="542"/>
      <c r="AH12" s="542"/>
      <c r="AI12" s="542"/>
      <c r="AJ12" s="542"/>
      <c r="AK12" s="542"/>
      <c r="AL12" s="542"/>
      <c r="AM12" s="542"/>
      <c r="AN12" s="542"/>
      <c r="AO12" s="542"/>
      <c r="AP12" s="542"/>
      <c r="AQ12" s="542"/>
      <c r="AR12" s="542"/>
      <c r="AS12" s="542"/>
      <c r="AT12" s="542"/>
      <c r="AU12" s="542"/>
      <c r="AV12" s="542"/>
      <c r="AW12" s="542"/>
      <c r="AX12" s="542"/>
    </row>
    <row r="13" spans="2:50" s="543" customFormat="1">
      <c r="B13" s="545"/>
      <c r="C13" s="722"/>
      <c r="D13" s="722"/>
      <c r="E13" s="722"/>
      <c r="F13" s="722"/>
      <c r="G13" s="722"/>
      <c r="H13" s="722"/>
      <c r="I13" s="722"/>
      <c r="J13" s="722"/>
      <c r="K13" s="722"/>
      <c r="L13" s="722"/>
      <c r="M13" s="722"/>
      <c r="N13" s="722"/>
      <c r="O13" s="722"/>
      <c r="P13" s="726"/>
      <c r="U13" s="542"/>
      <c r="V13" s="542"/>
      <c r="W13" s="542"/>
      <c r="X13" s="542"/>
      <c r="Y13" s="542"/>
      <c r="Z13" s="542"/>
      <c r="AA13" s="542"/>
      <c r="AB13" s="542"/>
      <c r="AC13" s="542"/>
      <c r="AD13" s="542"/>
      <c r="AE13" s="542"/>
      <c r="AF13" s="542"/>
      <c r="AG13" s="542"/>
      <c r="AH13" s="542"/>
      <c r="AI13" s="542"/>
      <c r="AJ13" s="542"/>
      <c r="AK13" s="542"/>
      <c r="AL13" s="542"/>
      <c r="AM13" s="542"/>
      <c r="AN13" s="542"/>
      <c r="AO13" s="542"/>
      <c r="AP13" s="542"/>
      <c r="AQ13" s="542"/>
      <c r="AR13" s="542"/>
      <c r="AS13" s="542"/>
      <c r="AT13" s="542"/>
      <c r="AU13" s="542"/>
      <c r="AV13" s="542"/>
      <c r="AW13" s="542"/>
      <c r="AX13" s="542"/>
    </row>
    <row r="14" spans="2:50" s="543" customFormat="1" ht="148.5" customHeight="1">
      <c r="B14" s="545"/>
      <c r="C14" s="722"/>
      <c r="D14" s="722"/>
      <c r="E14" s="722"/>
      <c r="F14" s="722"/>
      <c r="G14" s="722"/>
      <c r="H14" s="722"/>
      <c r="I14" s="722"/>
      <c r="J14" s="722"/>
      <c r="K14" s="722"/>
      <c r="L14" s="722"/>
      <c r="M14" s="722"/>
      <c r="N14" s="722"/>
      <c r="O14" s="722"/>
      <c r="P14" s="726"/>
      <c r="U14" s="542"/>
      <c r="V14" s="542"/>
      <c r="W14" s="542"/>
      <c r="X14" s="542"/>
      <c r="Y14" s="542"/>
      <c r="Z14" s="542"/>
      <c r="AA14" s="542"/>
      <c r="AB14" s="542"/>
      <c r="AC14" s="542"/>
      <c r="AD14" s="542"/>
      <c r="AE14" s="542"/>
      <c r="AF14" s="542"/>
      <c r="AG14" s="542"/>
      <c r="AH14" s="542"/>
      <c r="AI14" s="542"/>
      <c r="AJ14" s="542"/>
      <c r="AK14" s="542"/>
      <c r="AL14" s="542"/>
      <c r="AM14" s="542"/>
      <c r="AN14" s="542"/>
      <c r="AO14" s="542"/>
      <c r="AP14" s="542"/>
      <c r="AQ14" s="542"/>
      <c r="AR14" s="542"/>
      <c r="AS14" s="542"/>
      <c r="AT14" s="542"/>
      <c r="AU14" s="542"/>
      <c r="AV14" s="542"/>
      <c r="AW14" s="542"/>
      <c r="AX14" s="542"/>
    </row>
    <row r="15" spans="2:50" s="543" customFormat="1" ht="17.25" customHeight="1">
      <c r="B15" s="727" t="s">
        <v>599</v>
      </c>
      <c r="C15" s="728"/>
      <c r="D15" s="728"/>
      <c r="E15" s="728"/>
      <c r="F15" s="728"/>
      <c r="G15" s="728"/>
      <c r="H15" s="728"/>
      <c r="I15" s="728"/>
      <c r="J15" s="728"/>
      <c r="K15" s="728"/>
      <c r="L15" s="728"/>
      <c r="M15" s="728"/>
      <c r="N15" s="728"/>
      <c r="O15" s="728"/>
      <c r="P15" s="729"/>
      <c r="U15" s="542"/>
      <c r="V15" s="542"/>
      <c r="W15" s="542"/>
      <c r="X15" s="542"/>
      <c r="Y15" s="542"/>
      <c r="Z15" s="542"/>
      <c r="AA15" s="542"/>
      <c r="AB15" s="542"/>
      <c r="AC15" s="542"/>
      <c r="AD15" s="542"/>
      <c r="AE15" s="542"/>
      <c r="AF15" s="542"/>
      <c r="AG15" s="542"/>
      <c r="AH15" s="542"/>
      <c r="AI15" s="542"/>
      <c r="AJ15" s="542"/>
      <c r="AK15" s="542"/>
      <c r="AL15" s="542"/>
      <c r="AM15" s="542"/>
      <c r="AN15" s="542"/>
      <c r="AO15" s="542"/>
      <c r="AP15" s="542"/>
      <c r="AQ15" s="542"/>
      <c r="AR15" s="542"/>
      <c r="AS15" s="542"/>
      <c r="AT15" s="542"/>
      <c r="AU15" s="542"/>
      <c r="AV15" s="542"/>
      <c r="AW15" s="542"/>
      <c r="AX15" s="542"/>
    </row>
    <row r="16" spans="2:50" s="543" customFormat="1" ht="17.25" customHeight="1">
      <c r="B16" s="730" t="s">
        <v>600</v>
      </c>
      <c r="C16" s="731"/>
      <c r="D16" s="731"/>
      <c r="E16" s="731"/>
      <c r="F16" s="731"/>
      <c r="G16" s="731"/>
      <c r="H16" s="731"/>
      <c r="I16" s="731"/>
      <c r="J16" s="731"/>
      <c r="K16" s="731"/>
      <c r="L16" s="731"/>
      <c r="M16" s="731"/>
      <c r="N16" s="731"/>
      <c r="O16" s="731"/>
      <c r="P16" s="732"/>
      <c r="U16" s="542"/>
      <c r="V16" s="542"/>
      <c r="W16" s="542"/>
      <c r="X16" s="542"/>
      <c r="Y16" s="542"/>
      <c r="Z16" s="542"/>
      <c r="AA16" s="542"/>
      <c r="AB16" s="542"/>
      <c r="AC16" s="542"/>
      <c r="AD16" s="542"/>
      <c r="AE16" s="542"/>
      <c r="AF16" s="542"/>
      <c r="AG16" s="542"/>
      <c r="AH16" s="542"/>
      <c r="AI16" s="542"/>
      <c r="AJ16" s="542"/>
      <c r="AK16" s="542"/>
      <c r="AL16" s="542"/>
      <c r="AM16" s="542"/>
      <c r="AN16" s="542"/>
      <c r="AO16" s="542"/>
      <c r="AP16" s="542"/>
      <c r="AQ16" s="542"/>
      <c r="AR16" s="542"/>
      <c r="AS16" s="542"/>
      <c r="AT16" s="542"/>
      <c r="AU16" s="542"/>
      <c r="AV16" s="542"/>
      <c r="AW16" s="542"/>
      <c r="AX16" s="542"/>
    </row>
    <row r="17" spans="2:50" s="543" customFormat="1" ht="17.25" customHeight="1">
      <c r="B17" s="733" t="s">
        <v>722</v>
      </c>
      <c r="C17" s="734"/>
      <c r="D17" s="734"/>
      <c r="E17" s="734"/>
      <c r="F17" s="734"/>
      <c r="G17" s="734"/>
      <c r="H17" s="734"/>
      <c r="I17" s="734"/>
      <c r="J17" s="734"/>
      <c r="K17" s="734"/>
      <c r="L17" s="734"/>
      <c r="M17" s="734"/>
      <c r="N17" s="734"/>
      <c r="O17" s="734"/>
      <c r="P17" s="735"/>
      <c r="U17" s="542"/>
      <c r="V17" s="542"/>
      <c r="W17" s="542"/>
      <c r="X17" s="542"/>
      <c r="Y17" s="542"/>
      <c r="Z17" s="542"/>
      <c r="AA17" s="542"/>
      <c r="AB17" s="542"/>
      <c r="AC17" s="542"/>
      <c r="AD17" s="542"/>
      <c r="AE17" s="542"/>
      <c r="AF17" s="542"/>
      <c r="AG17" s="542"/>
      <c r="AH17" s="542"/>
      <c r="AI17" s="542"/>
      <c r="AJ17" s="542"/>
      <c r="AK17" s="542"/>
      <c r="AL17" s="542"/>
      <c r="AM17" s="542"/>
      <c r="AN17" s="542"/>
      <c r="AO17" s="542"/>
      <c r="AP17" s="542"/>
      <c r="AQ17" s="542"/>
      <c r="AR17" s="542"/>
      <c r="AS17" s="542"/>
      <c r="AT17" s="542"/>
      <c r="AU17" s="542"/>
      <c r="AV17" s="542"/>
      <c r="AW17" s="542"/>
      <c r="AX17" s="542"/>
    </row>
    <row r="18" spans="2:50" s="543" customFormat="1">
      <c r="B18" s="736" t="s">
        <v>723</v>
      </c>
      <c r="C18" s="737"/>
      <c r="D18" s="737"/>
      <c r="E18" s="737"/>
      <c r="F18" s="737"/>
      <c r="G18" s="737"/>
      <c r="H18" s="737"/>
      <c r="I18" s="737"/>
      <c r="J18" s="737"/>
      <c r="K18" s="737"/>
      <c r="L18" s="737"/>
      <c r="M18" s="737"/>
      <c r="N18" s="737"/>
      <c r="O18" s="737"/>
      <c r="P18" s="738"/>
      <c r="U18" s="542"/>
      <c r="V18" s="542"/>
      <c r="W18" s="542"/>
      <c r="X18" s="542"/>
      <c r="Y18" s="542"/>
      <c r="Z18" s="542"/>
      <c r="AA18" s="542"/>
      <c r="AB18" s="542"/>
      <c r="AC18" s="542"/>
      <c r="AD18" s="542"/>
      <c r="AE18" s="542"/>
      <c r="AF18" s="542"/>
      <c r="AG18" s="542"/>
      <c r="AH18" s="542"/>
      <c r="AI18" s="542"/>
      <c r="AJ18" s="542"/>
      <c r="AK18" s="542"/>
      <c r="AL18" s="542"/>
      <c r="AM18" s="542"/>
      <c r="AN18" s="542"/>
      <c r="AO18" s="542"/>
      <c r="AP18" s="542"/>
      <c r="AQ18" s="542"/>
      <c r="AR18" s="542"/>
      <c r="AS18" s="542"/>
      <c r="AT18" s="542"/>
      <c r="AU18" s="542"/>
      <c r="AV18" s="542"/>
      <c r="AW18" s="542"/>
      <c r="AX18" s="542"/>
    </row>
    <row r="19" spans="2:50" s="543" customFormat="1" ht="36.75" customHeight="1" thickBot="1">
      <c r="B19" s="546"/>
      <c r="C19" s="720"/>
      <c r="D19" s="720"/>
      <c r="E19" s="720"/>
      <c r="F19" s="720"/>
      <c r="G19" s="720"/>
      <c r="H19" s="720"/>
      <c r="I19" s="720"/>
      <c r="J19" s="720"/>
      <c r="K19" s="720"/>
      <c r="L19" s="720"/>
      <c r="M19" s="720"/>
      <c r="N19" s="720"/>
      <c r="O19" s="720"/>
      <c r="P19" s="721"/>
      <c r="U19" s="542"/>
      <c r="V19" s="542"/>
      <c r="W19" s="542"/>
      <c r="X19" s="542"/>
      <c r="Y19" s="542"/>
      <c r="Z19" s="542"/>
      <c r="AA19" s="542"/>
      <c r="AB19" s="542"/>
      <c r="AC19" s="542"/>
      <c r="AD19" s="542"/>
      <c r="AE19" s="542"/>
      <c r="AF19" s="542"/>
      <c r="AG19" s="542"/>
      <c r="AH19" s="542"/>
      <c r="AI19" s="542"/>
      <c r="AJ19" s="542"/>
      <c r="AK19" s="542"/>
      <c r="AL19" s="542"/>
      <c r="AM19" s="542"/>
      <c r="AN19" s="542"/>
      <c r="AO19" s="542"/>
      <c r="AP19" s="542"/>
      <c r="AQ19" s="542"/>
      <c r="AR19" s="542"/>
      <c r="AS19" s="542"/>
      <c r="AT19" s="542"/>
      <c r="AU19" s="542"/>
      <c r="AV19" s="542"/>
      <c r="AW19" s="542"/>
      <c r="AX19" s="542"/>
    </row>
    <row r="20" spans="2:50" s="543" customFormat="1" ht="7.5" customHeight="1">
      <c r="B20" s="542"/>
      <c r="C20" s="722"/>
      <c r="D20" s="722"/>
      <c r="E20" s="722"/>
      <c r="F20" s="722"/>
      <c r="G20" s="722"/>
      <c r="H20" s="722"/>
      <c r="I20" s="722"/>
      <c r="J20" s="722"/>
      <c r="K20" s="722"/>
      <c r="L20" s="722"/>
      <c r="M20" s="722"/>
      <c r="N20" s="722"/>
      <c r="O20" s="722"/>
      <c r="P20" s="723"/>
      <c r="Q20" s="542"/>
      <c r="U20" s="542"/>
      <c r="V20" s="542"/>
      <c r="W20" s="542"/>
      <c r="X20" s="542"/>
      <c r="Y20" s="542"/>
      <c r="Z20" s="542"/>
      <c r="AA20" s="542"/>
      <c r="AB20" s="542"/>
      <c r="AC20" s="542"/>
      <c r="AD20" s="542"/>
      <c r="AE20" s="542"/>
      <c r="AF20" s="542"/>
      <c r="AG20" s="542"/>
      <c r="AH20" s="542"/>
      <c r="AI20" s="542"/>
      <c r="AJ20" s="542"/>
      <c r="AK20" s="542"/>
      <c r="AL20" s="542"/>
      <c r="AM20" s="542"/>
      <c r="AN20" s="542"/>
      <c r="AO20" s="542"/>
      <c r="AP20" s="542"/>
      <c r="AQ20" s="542"/>
      <c r="AR20" s="542"/>
      <c r="AS20" s="542"/>
      <c r="AT20" s="542"/>
      <c r="AU20" s="542"/>
      <c r="AV20" s="542"/>
      <c r="AW20" s="542"/>
      <c r="AX20" s="542"/>
    </row>
    <row r="21" spans="2:50" ht="9" customHeight="1">
      <c r="C21" s="722"/>
      <c r="D21" s="722"/>
      <c r="E21" s="722"/>
      <c r="F21" s="722"/>
      <c r="G21" s="722"/>
      <c r="H21" s="722"/>
      <c r="I21" s="722"/>
      <c r="J21" s="722"/>
      <c r="K21" s="722"/>
      <c r="L21" s="722"/>
      <c r="M21" s="722"/>
      <c r="N21" s="722"/>
      <c r="O21" s="722"/>
      <c r="P21" s="723"/>
      <c r="Q21" s="548"/>
    </row>
    <row r="22" spans="2:50" ht="27" customHeight="1">
      <c r="C22" s="724" t="s">
        <v>600</v>
      </c>
      <c r="D22" s="724"/>
      <c r="E22" s="724"/>
      <c r="F22" s="724"/>
      <c r="G22" s="724"/>
      <c r="H22" s="724"/>
      <c r="I22" s="724"/>
      <c r="J22" s="724"/>
      <c r="K22" s="724"/>
      <c r="L22" s="724"/>
      <c r="M22" s="724"/>
      <c r="N22" s="724"/>
      <c r="O22" s="724"/>
      <c r="P22" s="724"/>
    </row>
    <row r="23" spans="2:50" ht="17">
      <c r="C23" s="724" t="s">
        <v>603</v>
      </c>
      <c r="D23" s="724"/>
      <c r="E23" s="724"/>
      <c r="F23" s="724"/>
      <c r="G23" s="724"/>
      <c r="H23" s="724"/>
      <c r="I23" s="724"/>
      <c r="J23" s="724"/>
      <c r="K23" s="724"/>
      <c r="L23" s="724"/>
      <c r="M23" s="724"/>
      <c r="N23" s="724"/>
      <c r="O23" s="724"/>
      <c r="P23" s="724"/>
    </row>
    <row r="24" spans="2:50" ht="21" customHeight="1">
      <c r="C24" s="725" t="e">
        <f>B7</f>
        <v>#VALUE!</v>
      </c>
      <c r="D24" s="725"/>
      <c r="E24" s="725"/>
      <c r="F24" s="725"/>
      <c r="G24" s="725"/>
      <c r="H24" s="725"/>
      <c r="I24" s="725"/>
      <c r="J24" s="725"/>
      <c r="K24" s="725"/>
      <c r="L24" s="725"/>
      <c r="M24" s="725"/>
      <c r="N24" s="725"/>
      <c r="O24" s="725"/>
      <c r="P24" s="725"/>
    </row>
    <row r="25" spans="2:50" ht="30" customHeight="1">
      <c r="C25" s="719" t="str">
        <f>"C.No.12/SCRB/PRC-R/2015,       dated:     "&amp;AN0!D2&amp;""</f>
        <v>C.No.12/SCRB/PRC-R/2015,       dated:     .04.2016</v>
      </c>
      <c r="D25" s="719"/>
      <c r="E25" s="719"/>
      <c r="F25" s="719"/>
      <c r="G25" s="719"/>
      <c r="H25" s="719"/>
      <c r="I25" s="719"/>
      <c r="J25" s="719"/>
      <c r="K25" s="719"/>
      <c r="L25" s="719"/>
      <c r="M25" s="719"/>
      <c r="N25" s="719"/>
      <c r="O25" s="719"/>
      <c r="P25" s="719"/>
    </row>
    <row r="26" spans="2:50" ht="44" customHeight="1">
      <c r="C26" s="677" t="e">
        <f>AN!C26</f>
        <v>#VALUE!</v>
      </c>
      <c r="D26" s="677"/>
      <c r="E26" s="677"/>
      <c r="F26" s="677"/>
      <c r="G26" s="677"/>
      <c r="H26" s="677"/>
      <c r="I26" s="677"/>
      <c r="J26" s="677"/>
      <c r="K26" s="677"/>
      <c r="L26" s="677"/>
      <c r="M26" s="677"/>
      <c r="N26" s="677"/>
      <c r="O26" s="677"/>
      <c r="P26" s="677"/>
    </row>
    <row r="27" spans="2:50" ht="21.75" customHeight="1">
      <c r="B27" s="681" t="s">
        <v>604</v>
      </c>
      <c r="C27" s="681"/>
      <c r="D27" s="681"/>
      <c r="E27" s="681"/>
      <c r="F27" s="681"/>
      <c r="G27" s="681"/>
      <c r="H27" s="681"/>
      <c r="I27" s="681"/>
      <c r="J27" s="681"/>
      <c r="K27" s="681"/>
      <c r="L27" s="681"/>
      <c r="M27" s="681"/>
      <c r="N27" s="681"/>
      <c r="O27" s="681"/>
      <c r="P27" s="681"/>
    </row>
    <row r="28" spans="2:50" ht="99" customHeight="1">
      <c r="C28" s="677" t="e">
        <f>CONCATENATE(AN!C28,AN!C29)</f>
        <v>#VALUE!</v>
      </c>
      <c r="D28" s="677"/>
      <c r="E28" s="677"/>
      <c r="F28" s="677"/>
      <c r="G28" s="677"/>
      <c r="H28" s="677"/>
      <c r="I28" s="677"/>
      <c r="J28" s="677"/>
      <c r="K28" s="677"/>
      <c r="L28" s="677"/>
      <c r="M28" s="677"/>
      <c r="N28" s="677"/>
      <c r="O28" s="677"/>
      <c r="P28" s="677"/>
    </row>
    <row r="29" spans="2:50" ht="203" customHeight="1">
      <c r="C29" s="680"/>
      <c r="D29" s="680"/>
      <c r="E29" s="680"/>
      <c r="F29" s="680"/>
      <c r="G29" s="680"/>
      <c r="H29" s="680"/>
      <c r="I29" s="680"/>
      <c r="J29" s="680"/>
      <c r="K29" s="680"/>
      <c r="L29" s="680"/>
      <c r="M29" s="680"/>
      <c r="N29" s="680"/>
      <c r="O29" s="680"/>
      <c r="P29" s="680"/>
    </row>
    <row r="30" spans="2:50" ht="4.5" customHeight="1">
      <c r="C30" s="680"/>
      <c r="D30" s="680"/>
      <c r="E30" s="680"/>
      <c r="F30" s="680"/>
      <c r="G30" s="680"/>
      <c r="H30" s="680"/>
      <c r="I30" s="680"/>
      <c r="J30" s="680"/>
      <c r="K30" s="680"/>
      <c r="L30" s="680"/>
      <c r="M30" s="680"/>
      <c r="N30" s="680"/>
      <c r="O30" s="680"/>
      <c r="P30" s="680"/>
    </row>
    <row r="31" spans="2:50">
      <c r="B31" s="681" t="s">
        <v>606</v>
      </c>
      <c r="C31" s="681"/>
      <c r="D31" s="681"/>
      <c r="E31" s="681"/>
      <c r="F31" s="681"/>
      <c r="G31" s="681"/>
      <c r="H31" s="681"/>
      <c r="I31" s="681"/>
      <c r="J31" s="681"/>
      <c r="K31" s="681"/>
      <c r="L31" s="681"/>
      <c r="M31" s="681"/>
      <c r="N31" s="681"/>
      <c r="O31" s="681"/>
      <c r="P31" s="681"/>
    </row>
    <row r="32" spans="2:50" ht="115.5" customHeight="1">
      <c r="C32" s="677" t="e">
        <f>CONCATENATE(AN!C32,AN!C33)</f>
        <v>#VALUE!</v>
      </c>
      <c r="D32" s="677"/>
      <c r="E32" s="677"/>
      <c r="F32" s="677"/>
      <c r="G32" s="677"/>
      <c r="H32" s="677"/>
      <c r="I32" s="677"/>
      <c r="J32" s="677"/>
      <c r="K32" s="677"/>
      <c r="L32" s="677"/>
      <c r="M32" s="677"/>
      <c r="N32" s="677"/>
      <c r="O32" s="677"/>
      <c r="P32" s="677"/>
    </row>
    <row r="33" spans="3:16" s="547" customFormat="1">
      <c r="C33" s="680"/>
      <c r="D33" s="680"/>
      <c r="E33" s="680"/>
      <c r="F33" s="680"/>
      <c r="G33" s="680"/>
      <c r="H33" s="680"/>
      <c r="I33" s="680"/>
      <c r="J33" s="680"/>
      <c r="K33" s="680"/>
      <c r="L33" s="680"/>
      <c r="M33" s="680"/>
      <c r="N33" s="680"/>
      <c r="O33" s="680"/>
      <c r="P33" s="680"/>
    </row>
    <row r="34" spans="3:16" s="547" customFormat="1">
      <c r="C34" s="704" t="s">
        <v>607</v>
      </c>
      <c r="D34" s="704"/>
      <c r="E34" s="704"/>
      <c r="F34" s="704"/>
      <c r="G34" s="704"/>
      <c r="H34" s="704"/>
      <c r="I34" s="704"/>
      <c r="J34" s="704"/>
      <c r="K34" s="704"/>
      <c r="L34" s="704"/>
      <c r="M34" s="704"/>
      <c r="N34" s="704"/>
      <c r="O34" s="704"/>
      <c r="P34" s="704"/>
    </row>
    <row r="35" spans="3:16" s="547" customFormat="1">
      <c r="E35" s="696" t="s">
        <v>724</v>
      </c>
      <c r="F35" s="696"/>
      <c r="G35" s="696"/>
      <c r="H35" s="696"/>
      <c r="I35" s="696"/>
      <c r="J35" s="696"/>
      <c r="K35" s="696" t="s">
        <v>725</v>
      </c>
      <c r="L35" s="696"/>
      <c r="M35" s="696" t="s">
        <v>552</v>
      </c>
      <c r="N35" s="696"/>
    </row>
    <row r="36" spans="3:16" s="547" customFormat="1">
      <c r="E36" s="707" t="s">
        <v>726</v>
      </c>
      <c r="F36" s="707"/>
      <c r="G36" s="707"/>
      <c r="H36" s="707"/>
      <c r="I36" s="707"/>
      <c r="J36" s="707"/>
      <c r="K36" s="701">
        <f>'SCRB-MUR-MO_UPTO'!E25</f>
        <v>0</v>
      </c>
      <c r="L36" s="701"/>
      <c r="M36" s="702" t="e">
        <f>SUM(K36/K$53)</f>
        <v>#DIV/0!</v>
      </c>
      <c r="N36" s="702"/>
    </row>
    <row r="37" spans="3:16" s="547" customFormat="1">
      <c r="E37" s="707" t="s">
        <v>727</v>
      </c>
      <c r="F37" s="707"/>
      <c r="G37" s="707"/>
      <c r="H37" s="707"/>
      <c r="I37" s="707"/>
      <c r="J37" s="707"/>
      <c r="K37" s="701">
        <f>'SCRB-MUR-MO_UPTO'!G25</f>
        <v>0</v>
      </c>
      <c r="L37" s="701"/>
      <c r="M37" s="702" t="e">
        <f t="shared" ref="M37:M52" si="0">SUM(K37/K$53)</f>
        <v>#DIV/0!</v>
      </c>
      <c r="N37" s="702"/>
    </row>
    <row r="38" spans="3:16" s="547" customFormat="1">
      <c r="E38" s="707" t="s">
        <v>728</v>
      </c>
      <c r="F38" s="707"/>
      <c r="G38" s="707"/>
      <c r="H38" s="707"/>
      <c r="I38" s="707"/>
      <c r="J38" s="707"/>
      <c r="K38" s="701">
        <f>'SCRB-MUR-MO_UPTO'!I25</f>
        <v>0</v>
      </c>
      <c r="L38" s="701"/>
      <c r="M38" s="702" t="e">
        <f t="shared" si="0"/>
        <v>#DIV/0!</v>
      </c>
      <c r="N38" s="702"/>
    </row>
    <row r="39" spans="3:16" s="547" customFormat="1">
      <c r="E39" s="707" t="s">
        <v>729</v>
      </c>
      <c r="F39" s="707"/>
      <c r="G39" s="707"/>
      <c r="H39" s="707"/>
      <c r="I39" s="707"/>
      <c r="J39" s="707"/>
      <c r="K39" s="701">
        <f>'SCRB-MUR-MO_UPTO'!F25</f>
        <v>0</v>
      </c>
      <c r="L39" s="701"/>
      <c r="M39" s="702" t="e">
        <f t="shared" si="0"/>
        <v>#DIV/0!</v>
      </c>
      <c r="N39" s="702"/>
    </row>
    <row r="40" spans="3:16" s="547" customFormat="1">
      <c r="E40" s="707" t="s">
        <v>730</v>
      </c>
      <c r="F40" s="707"/>
      <c r="G40" s="707"/>
      <c r="H40" s="707"/>
      <c r="I40" s="707"/>
      <c r="J40" s="707"/>
      <c r="K40" s="701">
        <f>'SCRB-MUR-MO_UPTO'!J25</f>
        <v>0</v>
      </c>
      <c r="L40" s="701"/>
      <c r="M40" s="702" t="e">
        <f t="shared" si="0"/>
        <v>#DIV/0!</v>
      </c>
      <c r="N40" s="702"/>
    </row>
    <row r="41" spans="3:16" s="547" customFormat="1">
      <c r="E41" s="707" t="s">
        <v>731</v>
      </c>
      <c r="F41" s="707"/>
      <c r="G41" s="707"/>
      <c r="H41" s="707"/>
      <c r="I41" s="707"/>
      <c r="J41" s="707"/>
      <c r="K41" s="701">
        <f>'SCRB-MUR-MO_UPTO'!L25</f>
        <v>0</v>
      </c>
      <c r="L41" s="701"/>
      <c r="M41" s="702" t="e">
        <f t="shared" si="0"/>
        <v>#DIV/0!</v>
      </c>
      <c r="N41" s="702"/>
    </row>
    <row r="42" spans="3:16" s="547" customFormat="1">
      <c r="E42" s="707" t="s">
        <v>732</v>
      </c>
      <c r="F42" s="707"/>
      <c r="G42" s="707"/>
      <c r="H42" s="707"/>
      <c r="I42" s="707"/>
      <c r="J42" s="707"/>
      <c r="K42" s="701">
        <f>'SCRB-MUR-MO_UPTO'!K25</f>
        <v>0</v>
      </c>
      <c r="L42" s="701"/>
      <c r="M42" s="702" t="e">
        <f t="shared" si="0"/>
        <v>#DIV/0!</v>
      </c>
      <c r="N42" s="702"/>
    </row>
    <row r="43" spans="3:16" s="547" customFormat="1">
      <c r="E43" s="707" t="s">
        <v>733</v>
      </c>
      <c r="F43" s="707"/>
      <c r="G43" s="707"/>
      <c r="H43" s="707"/>
      <c r="I43" s="707"/>
      <c r="J43" s="707"/>
      <c r="K43" s="701">
        <f>'SCRB-MUR-MO_UPTO'!M25</f>
        <v>0</v>
      </c>
      <c r="L43" s="701"/>
      <c r="M43" s="702" t="e">
        <f t="shared" si="0"/>
        <v>#DIV/0!</v>
      </c>
      <c r="N43" s="702"/>
    </row>
    <row r="44" spans="3:16" s="547" customFormat="1">
      <c r="E44" s="707" t="s">
        <v>734</v>
      </c>
      <c r="F44" s="707"/>
      <c r="G44" s="707"/>
      <c r="H44" s="707"/>
      <c r="I44" s="707"/>
      <c r="J44" s="707"/>
      <c r="K44" s="701">
        <f>'SCRB-MUR-MO_UPTO'!N25</f>
        <v>0</v>
      </c>
      <c r="L44" s="701"/>
      <c r="M44" s="702" t="e">
        <f t="shared" si="0"/>
        <v>#DIV/0!</v>
      </c>
      <c r="N44" s="702"/>
    </row>
    <row r="45" spans="3:16" s="547" customFormat="1">
      <c r="E45" s="707" t="s">
        <v>735</v>
      </c>
      <c r="F45" s="707"/>
      <c r="G45" s="707"/>
      <c r="H45" s="707"/>
      <c r="I45" s="707"/>
      <c r="J45" s="707"/>
      <c r="K45" s="701">
        <f>'SCRB-MUR-MO_UPTO'!O25</f>
        <v>0</v>
      </c>
      <c r="L45" s="701"/>
      <c r="M45" s="702" t="e">
        <f t="shared" si="0"/>
        <v>#DIV/0!</v>
      </c>
      <c r="N45" s="702"/>
    </row>
    <row r="46" spans="3:16" s="547" customFormat="1">
      <c r="E46" s="707" t="s">
        <v>736</v>
      </c>
      <c r="F46" s="707"/>
      <c r="G46" s="707"/>
      <c r="H46" s="707"/>
      <c r="I46" s="707"/>
      <c r="J46" s="707"/>
      <c r="K46" s="701">
        <f>'SCRB-MUR-MO_UPTO'!P25</f>
        <v>0</v>
      </c>
      <c r="L46" s="701"/>
      <c r="M46" s="702" t="e">
        <f t="shared" si="0"/>
        <v>#DIV/0!</v>
      </c>
      <c r="N46" s="702"/>
    </row>
    <row r="47" spans="3:16" s="547" customFormat="1">
      <c r="E47" s="707" t="s">
        <v>737</v>
      </c>
      <c r="F47" s="707"/>
      <c r="G47" s="707"/>
      <c r="H47" s="707"/>
      <c r="I47" s="707"/>
      <c r="J47" s="707"/>
      <c r="K47" s="701">
        <f>'SCRB-MUR-MO_UPTO'!Q25</f>
        <v>0</v>
      </c>
      <c r="L47" s="701"/>
      <c r="M47" s="702" t="e">
        <f t="shared" si="0"/>
        <v>#DIV/0!</v>
      </c>
      <c r="N47" s="702"/>
    </row>
    <row r="48" spans="3:16" s="547" customFormat="1">
      <c r="E48" s="707" t="s">
        <v>738</v>
      </c>
      <c r="F48" s="707"/>
      <c r="G48" s="707"/>
      <c r="H48" s="707"/>
      <c r="I48" s="707"/>
      <c r="J48" s="707"/>
      <c r="K48" s="701">
        <f>'SCRB-MUR-MO_UPTO'!S25</f>
        <v>0</v>
      </c>
      <c r="L48" s="701"/>
      <c r="M48" s="702" t="e">
        <f t="shared" si="0"/>
        <v>#DIV/0!</v>
      </c>
      <c r="N48" s="702"/>
    </row>
    <row r="49" spans="2:27" s="548" customFormat="1">
      <c r="B49" s="547"/>
      <c r="C49" s="547"/>
      <c r="D49" s="547"/>
      <c r="E49" s="707" t="s">
        <v>739</v>
      </c>
      <c r="F49" s="707"/>
      <c r="G49" s="707"/>
      <c r="H49" s="707"/>
      <c r="I49" s="707"/>
      <c r="J49" s="707"/>
      <c r="K49" s="701">
        <f>'SCRB-MUR-MO_UPTO'!R25</f>
        <v>0</v>
      </c>
      <c r="L49" s="701"/>
      <c r="M49" s="702" t="e">
        <f t="shared" si="0"/>
        <v>#DIV/0!</v>
      </c>
      <c r="N49" s="702"/>
      <c r="O49" s="547"/>
      <c r="P49" s="547"/>
      <c r="Q49" s="547"/>
      <c r="R49" s="547"/>
      <c r="S49" s="547"/>
      <c r="T49" s="547"/>
    </row>
    <row r="50" spans="2:27" s="548" customFormat="1">
      <c r="B50" s="547"/>
      <c r="C50" s="547"/>
      <c r="D50" s="547"/>
      <c r="E50" s="707" t="s">
        <v>740</v>
      </c>
      <c r="F50" s="707"/>
      <c r="G50" s="707"/>
      <c r="H50" s="707"/>
      <c r="I50" s="707"/>
      <c r="J50" s="707"/>
      <c r="K50" s="701">
        <f>'SCRB-MUR-MO_UPTO'!T25</f>
        <v>0</v>
      </c>
      <c r="L50" s="701"/>
      <c r="M50" s="702" t="e">
        <f t="shared" si="0"/>
        <v>#DIV/0!</v>
      </c>
      <c r="N50" s="702"/>
      <c r="O50" s="547"/>
      <c r="P50" s="547"/>
      <c r="Q50" s="547"/>
      <c r="R50" s="547"/>
      <c r="S50" s="547"/>
      <c r="T50" s="547"/>
    </row>
    <row r="51" spans="2:27" s="548" customFormat="1">
      <c r="B51" s="547"/>
      <c r="C51" s="547"/>
      <c r="D51" s="547"/>
      <c r="E51" s="707" t="s">
        <v>741</v>
      </c>
      <c r="F51" s="707"/>
      <c r="G51" s="707"/>
      <c r="H51" s="707"/>
      <c r="I51" s="707"/>
      <c r="J51" s="707"/>
      <c r="K51" s="701">
        <f>'SCRB-MUR-MO_UPTO'!U25</f>
        <v>0</v>
      </c>
      <c r="L51" s="701"/>
      <c r="M51" s="702" t="e">
        <f t="shared" si="0"/>
        <v>#DIV/0!</v>
      </c>
      <c r="N51" s="702"/>
      <c r="O51" s="547"/>
      <c r="P51" s="547"/>
      <c r="Q51" s="547"/>
      <c r="R51" s="547"/>
      <c r="S51" s="547"/>
      <c r="T51" s="547"/>
    </row>
    <row r="52" spans="2:27" s="548" customFormat="1">
      <c r="B52" s="547"/>
      <c r="C52" s="547"/>
      <c r="D52" s="547"/>
      <c r="E52" s="707" t="s">
        <v>742</v>
      </c>
      <c r="F52" s="707"/>
      <c r="G52" s="707"/>
      <c r="H52" s="707"/>
      <c r="I52" s="707"/>
      <c r="J52" s="707"/>
      <c r="K52" s="701">
        <f>K53-SUM(K36:L51)</f>
        <v>0</v>
      </c>
      <c r="L52" s="701"/>
      <c r="M52" s="702" t="e">
        <f t="shared" si="0"/>
        <v>#DIV/0!</v>
      </c>
      <c r="N52" s="702"/>
      <c r="O52" s="547"/>
      <c r="P52" s="547"/>
      <c r="Q52" s="547"/>
      <c r="R52" s="547"/>
      <c r="S52" s="547"/>
      <c r="T52" s="547"/>
    </row>
    <row r="53" spans="2:27" s="548" customFormat="1">
      <c r="B53" s="547"/>
      <c r="C53" s="547"/>
      <c r="D53" s="547"/>
      <c r="E53" s="692" t="s">
        <v>743</v>
      </c>
      <c r="F53" s="693"/>
      <c r="G53" s="693"/>
      <c r="H53" s="693"/>
      <c r="I53" s="693"/>
      <c r="J53" s="694"/>
      <c r="K53" s="696">
        <f>'SCRB-MUR-MO_UPTO'!W25</f>
        <v>0</v>
      </c>
      <c r="L53" s="696"/>
      <c r="M53" s="696"/>
      <c r="N53" s="696"/>
      <c r="O53" s="547"/>
      <c r="P53" s="547"/>
      <c r="Q53" s="547"/>
      <c r="R53" s="547"/>
      <c r="S53" s="547"/>
      <c r="T53" s="547"/>
    </row>
    <row r="54" spans="2:27" s="548" customFormat="1">
      <c r="B54" s="547"/>
      <c r="C54" s="547"/>
      <c r="D54" s="547"/>
      <c r="E54" s="547"/>
      <c r="F54" s="547"/>
      <c r="G54" s="547"/>
      <c r="H54" s="547"/>
      <c r="I54" s="547"/>
      <c r="J54" s="547"/>
      <c r="K54" s="547"/>
      <c r="L54" s="547"/>
      <c r="M54" s="547"/>
      <c r="N54" s="547"/>
      <c r="O54" s="547"/>
      <c r="P54" s="547"/>
      <c r="Q54" s="547"/>
      <c r="R54" s="547"/>
      <c r="S54" s="547"/>
      <c r="T54" s="547"/>
    </row>
    <row r="55" spans="2:27" s="548" customFormat="1">
      <c r="B55" s="681" t="s">
        <v>609</v>
      </c>
      <c r="C55" s="681"/>
      <c r="D55" s="681"/>
      <c r="E55" s="681"/>
      <c r="F55" s="681"/>
      <c r="G55" s="681"/>
      <c r="H55" s="681"/>
      <c r="I55" s="681"/>
      <c r="J55" s="681"/>
      <c r="K55" s="681"/>
      <c r="L55" s="681"/>
      <c r="M55" s="681"/>
      <c r="N55" s="681"/>
      <c r="O55" s="681"/>
      <c r="P55" s="681"/>
      <c r="Q55" s="547"/>
      <c r="R55" s="547"/>
      <c r="S55" s="547"/>
      <c r="T55" s="547"/>
    </row>
    <row r="56" spans="2:27" s="548" customFormat="1" ht="84" customHeight="1">
      <c r="B56" s="547"/>
      <c r="C56" s="677" t="e">
        <f>CONCATENATE(AN!C37,AN!C38)</f>
        <v>#VALUE!</v>
      </c>
      <c r="D56" s="677"/>
      <c r="E56" s="677"/>
      <c r="F56" s="677"/>
      <c r="G56" s="677"/>
      <c r="H56" s="677"/>
      <c r="I56" s="677"/>
      <c r="J56" s="677"/>
      <c r="K56" s="677"/>
      <c r="L56" s="677"/>
      <c r="M56" s="677"/>
      <c r="N56" s="677"/>
      <c r="O56" s="677"/>
      <c r="P56" s="677"/>
      <c r="Q56" s="547"/>
      <c r="R56" s="547"/>
      <c r="S56" s="547"/>
      <c r="T56" s="547"/>
    </row>
    <row r="57" spans="2:27" s="548" customFormat="1" ht="206" customHeight="1">
      <c r="B57" s="547"/>
      <c r="C57" s="690"/>
      <c r="D57" s="690"/>
      <c r="E57" s="690"/>
      <c r="F57" s="690"/>
      <c r="G57" s="690"/>
      <c r="H57" s="690"/>
      <c r="I57" s="690"/>
      <c r="J57" s="690"/>
      <c r="K57" s="690"/>
      <c r="L57" s="690"/>
      <c r="M57" s="690"/>
      <c r="N57" s="690"/>
      <c r="O57" s="690"/>
      <c r="P57" s="690"/>
      <c r="Q57" s="547"/>
      <c r="R57" s="547"/>
      <c r="S57" s="547"/>
      <c r="T57" s="547"/>
    </row>
    <row r="58" spans="2:27" s="548" customFormat="1">
      <c r="B58" s="549">
        <v>3.1</v>
      </c>
      <c r="C58" s="718" t="s">
        <v>610</v>
      </c>
      <c r="D58" s="718"/>
      <c r="E58" s="718"/>
      <c r="F58" s="718"/>
      <c r="G58" s="718"/>
      <c r="H58" s="718"/>
      <c r="I58" s="718"/>
      <c r="J58" s="718"/>
      <c r="K58" s="718"/>
      <c r="L58" s="718"/>
      <c r="M58" s="718"/>
      <c r="N58" s="718"/>
      <c r="O58" s="718"/>
      <c r="P58" s="718"/>
      <c r="Q58" s="547"/>
      <c r="R58" s="547"/>
      <c r="S58" s="547"/>
      <c r="T58" s="547"/>
      <c r="X58" s="550"/>
      <c r="Y58" s="551"/>
      <c r="Z58" s="552"/>
      <c r="AA58" s="553"/>
    </row>
    <row r="59" spans="2:27" s="548" customFormat="1">
      <c r="B59" s="547"/>
      <c r="C59" s="547"/>
      <c r="D59" s="547"/>
      <c r="E59" s="688" t="s">
        <v>724</v>
      </c>
      <c r="F59" s="688"/>
      <c r="G59" s="688"/>
      <c r="H59" s="688"/>
      <c r="I59" s="688"/>
      <c r="J59" s="688"/>
      <c r="K59" s="688" t="s">
        <v>725</v>
      </c>
      <c r="L59" s="688"/>
      <c r="M59" s="688" t="s">
        <v>552</v>
      </c>
      <c r="N59" s="688"/>
      <c r="O59" s="547"/>
      <c r="P59" s="547"/>
      <c r="Q59" s="547"/>
      <c r="R59" s="547"/>
      <c r="S59" s="547"/>
      <c r="T59" s="547"/>
      <c r="X59" s="554"/>
      <c r="Y59" s="555"/>
      <c r="Z59" s="552"/>
      <c r="AA59" s="553"/>
    </row>
    <row r="60" spans="2:27" s="548" customFormat="1">
      <c r="B60" s="547"/>
      <c r="C60" s="547"/>
      <c r="D60" s="547"/>
      <c r="E60" s="711" t="s">
        <v>744</v>
      </c>
      <c r="F60" s="711"/>
      <c r="G60" s="711"/>
      <c r="H60" s="711"/>
      <c r="I60" s="711"/>
      <c r="J60" s="711"/>
      <c r="K60" s="696">
        <f>SUM(K61:L67)</f>
        <v>0</v>
      </c>
      <c r="L60" s="696"/>
      <c r="M60" s="712" t="e">
        <f>SUM(K60/K$71)</f>
        <v>#DIV/0!</v>
      </c>
      <c r="N60" s="712"/>
      <c r="O60" s="547"/>
      <c r="P60" s="547"/>
      <c r="Q60" s="547"/>
      <c r="R60" s="547"/>
      <c r="S60" s="547"/>
      <c r="T60" s="547"/>
      <c r="X60" s="554"/>
      <c r="Y60" s="555"/>
      <c r="Z60" s="552"/>
      <c r="AA60" s="553"/>
    </row>
    <row r="61" spans="2:27" s="548" customFormat="1">
      <c r="B61" s="547"/>
      <c r="C61" s="547"/>
      <c r="D61" s="547"/>
      <c r="E61" s="715" t="s">
        <v>745</v>
      </c>
      <c r="F61" s="716"/>
      <c r="G61" s="716"/>
      <c r="H61" s="716"/>
      <c r="I61" s="716"/>
      <c r="J61" s="717"/>
      <c r="K61" s="713">
        <f>'SCRB-DAC-MO_UPTO'!C26</f>
        <v>0</v>
      </c>
      <c r="L61" s="713"/>
      <c r="M61" s="712" t="e">
        <f t="shared" ref="M61:M70" si="1">SUM(K61/K$71)</f>
        <v>#DIV/0!</v>
      </c>
      <c r="N61" s="712"/>
      <c r="O61" s="547"/>
      <c r="P61" s="547"/>
      <c r="Q61" s="547"/>
      <c r="R61" s="547"/>
      <c r="S61" s="547"/>
      <c r="T61" s="547"/>
      <c r="X61" s="554"/>
      <c r="Y61" s="555"/>
      <c r="Z61" s="552"/>
      <c r="AA61" s="553"/>
    </row>
    <row r="62" spans="2:27" s="548" customFormat="1">
      <c r="B62" s="547"/>
      <c r="C62" s="547"/>
      <c r="D62" s="547"/>
      <c r="E62" s="715" t="s">
        <v>746</v>
      </c>
      <c r="F62" s="716"/>
      <c r="G62" s="716"/>
      <c r="H62" s="716"/>
      <c r="I62" s="716"/>
      <c r="J62" s="717"/>
      <c r="K62" s="713">
        <f>'SCRB-DAC-MO_UPTO'!D26</f>
        <v>0</v>
      </c>
      <c r="L62" s="713"/>
      <c r="M62" s="712" t="e">
        <f t="shared" si="1"/>
        <v>#DIV/0!</v>
      </c>
      <c r="N62" s="712"/>
      <c r="O62" s="547"/>
      <c r="P62" s="547"/>
      <c r="Q62" s="547"/>
      <c r="R62" s="547"/>
      <c r="S62" s="547"/>
      <c r="T62" s="547"/>
      <c r="X62" s="554"/>
      <c r="Y62" s="555"/>
      <c r="Z62" s="552"/>
      <c r="AA62" s="553"/>
    </row>
    <row r="63" spans="2:27" s="548" customFormat="1">
      <c r="B63" s="547"/>
      <c r="C63" s="547"/>
      <c r="D63" s="547"/>
      <c r="E63" s="715" t="s">
        <v>747</v>
      </c>
      <c r="F63" s="716"/>
      <c r="G63" s="716"/>
      <c r="H63" s="716"/>
      <c r="I63" s="716"/>
      <c r="J63" s="717"/>
      <c r="K63" s="713">
        <f>'SCRB-DAC-MO_UPTO'!E26</f>
        <v>0</v>
      </c>
      <c r="L63" s="713"/>
      <c r="M63" s="712" t="e">
        <f t="shared" si="1"/>
        <v>#DIV/0!</v>
      </c>
      <c r="N63" s="712"/>
      <c r="O63" s="547"/>
      <c r="P63" s="547"/>
      <c r="Q63" s="547"/>
      <c r="R63" s="547"/>
      <c r="S63" s="547"/>
      <c r="T63" s="547"/>
      <c r="X63" s="554"/>
      <c r="Y63" s="555"/>
      <c r="Z63" s="552"/>
      <c r="AA63" s="553"/>
    </row>
    <row r="64" spans="2:27" s="548" customFormat="1">
      <c r="B64" s="547"/>
      <c r="C64" s="547"/>
      <c r="D64" s="547"/>
      <c r="E64" s="715" t="s">
        <v>748</v>
      </c>
      <c r="F64" s="716"/>
      <c r="G64" s="716"/>
      <c r="H64" s="716"/>
      <c r="I64" s="716"/>
      <c r="J64" s="717"/>
      <c r="K64" s="713">
        <f>'SCRB-DAC-MO_UPTO'!F26</f>
        <v>0</v>
      </c>
      <c r="L64" s="713"/>
      <c r="M64" s="712" t="e">
        <f t="shared" si="1"/>
        <v>#DIV/0!</v>
      </c>
      <c r="N64" s="712"/>
      <c r="O64" s="547"/>
      <c r="P64" s="547"/>
      <c r="Q64" s="547"/>
      <c r="R64" s="547"/>
      <c r="S64" s="547"/>
      <c r="T64" s="547"/>
      <c r="X64" s="554"/>
      <c r="Y64" s="555"/>
      <c r="Z64" s="552"/>
      <c r="AA64" s="553"/>
    </row>
    <row r="65" spans="2:50" ht="13.5" customHeight="1">
      <c r="E65" s="715" t="s">
        <v>749</v>
      </c>
      <c r="F65" s="716"/>
      <c r="G65" s="716"/>
      <c r="H65" s="716"/>
      <c r="I65" s="716"/>
      <c r="J65" s="717"/>
      <c r="K65" s="713">
        <f>'SCRB-DAC-MO_UPTO'!G26+'SCRB-DAC-MO_UPTO'!H26</f>
        <v>0</v>
      </c>
      <c r="L65" s="713"/>
      <c r="M65" s="712" t="e">
        <f t="shared" si="1"/>
        <v>#DIV/0!</v>
      </c>
      <c r="N65" s="712"/>
      <c r="X65" s="554"/>
      <c r="Y65" s="555"/>
      <c r="Z65" s="552"/>
      <c r="AA65" s="553"/>
    </row>
    <row r="66" spans="2:50" ht="13.5" customHeight="1">
      <c r="E66" s="715" t="s">
        <v>750</v>
      </c>
      <c r="F66" s="716"/>
      <c r="G66" s="716"/>
      <c r="H66" s="716"/>
      <c r="I66" s="716"/>
      <c r="J66" s="717"/>
      <c r="K66" s="713">
        <f>'SCRB-DAC-MO_UPTO'!I26</f>
        <v>0</v>
      </c>
      <c r="L66" s="713"/>
      <c r="M66" s="712" t="e">
        <f t="shared" si="1"/>
        <v>#DIV/0!</v>
      </c>
      <c r="N66" s="712"/>
      <c r="X66" s="554"/>
      <c r="Y66" s="555"/>
      <c r="Z66" s="552"/>
      <c r="AA66" s="553"/>
    </row>
    <row r="67" spans="2:50" ht="13.5" customHeight="1">
      <c r="E67" s="715" t="s">
        <v>751</v>
      </c>
      <c r="F67" s="716"/>
      <c r="G67" s="716"/>
      <c r="H67" s="716"/>
      <c r="I67" s="716"/>
      <c r="J67" s="717"/>
      <c r="K67" s="713">
        <f>'SCRB-DAC-MO_UPTO'!J26</f>
        <v>0</v>
      </c>
      <c r="L67" s="713"/>
      <c r="M67" s="712" t="e">
        <f t="shared" si="1"/>
        <v>#DIV/0!</v>
      </c>
      <c r="N67" s="712"/>
      <c r="X67" s="550"/>
      <c r="Y67" s="551"/>
      <c r="Z67" s="552"/>
      <c r="AA67" s="553"/>
    </row>
    <row r="68" spans="2:50" ht="13.5" customHeight="1">
      <c r="E68" s="711" t="s">
        <v>752</v>
      </c>
      <c r="F68" s="711"/>
      <c r="G68" s="711"/>
      <c r="H68" s="711"/>
      <c r="I68" s="711"/>
      <c r="J68" s="711"/>
      <c r="K68" s="688">
        <f>'SCRB-DAC-MO_UPTO'!K26</f>
        <v>0</v>
      </c>
      <c r="L68" s="688"/>
      <c r="M68" s="712" t="e">
        <f t="shared" si="1"/>
        <v>#DIV/0!</v>
      </c>
      <c r="N68" s="712"/>
      <c r="X68" s="550"/>
      <c r="Y68" s="550"/>
      <c r="Z68" s="552"/>
      <c r="AA68" s="553"/>
    </row>
    <row r="69" spans="2:50" ht="14" customHeight="1">
      <c r="E69" s="714" t="s">
        <v>753</v>
      </c>
      <c r="F69" s="714"/>
      <c r="G69" s="714"/>
      <c r="H69" s="714"/>
      <c r="I69" s="714"/>
      <c r="J69" s="714"/>
      <c r="K69" s="713">
        <f>'SCRB-DAC-MO_UPTO'!L26</f>
        <v>0</v>
      </c>
      <c r="L69" s="713"/>
      <c r="M69" s="712" t="e">
        <f t="shared" si="1"/>
        <v>#DIV/0!</v>
      </c>
      <c r="N69" s="712"/>
      <c r="X69" s="550"/>
      <c r="Y69" s="550"/>
      <c r="Z69" s="552"/>
      <c r="AA69" s="553"/>
    </row>
    <row r="70" spans="2:50" ht="13.5" customHeight="1">
      <c r="E70" s="711" t="s">
        <v>742</v>
      </c>
      <c r="F70" s="711"/>
      <c r="G70" s="711"/>
      <c r="H70" s="711"/>
      <c r="I70" s="711"/>
      <c r="J70" s="711"/>
      <c r="K70" s="696">
        <f>K71-(K60+K68+K69)</f>
        <v>0</v>
      </c>
      <c r="L70" s="696"/>
      <c r="M70" s="712" t="e">
        <f t="shared" si="1"/>
        <v>#DIV/0!</v>
      </c>
      <c r="N70" s="712"/>
      <c r="X70" s="556"/>
      <c r="Y70" s="557"/>
      <c r="Z70" s="558"/>
      <c r="AA70" s="559"/>
    </row>
    <row r="71" spans="2:50" ht="13.5" customHeight="1">
      <c r="E71" s="711" t="s">
        <v>754</v>
      </c>
      <c r="F71" s="711"/>
      <c r="G71" s="711"/>
      <c r="H71" s="711"/>
      <c r="I71" s="711"/>
      <c r="J71" s="711"/>
      <c r="K71" s="688">
        <f>'SCRB-DAC-MO_UPTO'!R26</f>
        <v>0</v>
      </c>
      <c r="L71" s="688"/>
      <c r="M71" s="713"/>
      <c r="N71" s="713"/>
    </row>
    <row r="72" spans="2:50" ht="9" customHeight="1"/>
    <row r="73" spans="2:50">
      <c r="B73" s="681" t="s">
        <v>611</v>
      </c>
      <c r="C73" s="681"/>
      <c r="D73" s="681"/>
      <c r="E73" s="681"/>
      <c r="F73" s="681"/>
      <c r="G73" s="681"/>
      <c r="H73" s="681"/>
      <c r="I73" s="681"/>
      <c r="J73" s="681"/>
      <c r="K73" s="681"/>
      <c r="L73" s="681"/>
      <c r="M73" s="681"/>
      <c r="N73" s="681"/>
      <c r="O73" s="681"/>
      <c r="P73" s="681"/>
    </row>
    <row r="74" spans="2:50" ht="51" customHeight="1">
      <c r="C74" s="677" t="e">
        <f>CONCATENATE(AN!C42)</f>
        <v>#VALUE!</v>
      </c>
      <c r="D74" s="677"/>
      <c r="E74" s="677"/>
      <c r="F74" s="677"/>
      <c r="G74" s="677"/>
      <c r="H74" s="677"/>
      <c r="I74" s="677"/>
      <c r="J74" s="677"/>
      <c r="K74" s="677"/>
      <c r="L74" s="677"/>
      <c r="M74" s="677"/>
      <c r="N74" s="677"/>
      <c r="O74" s="677"/>
      <c r="P74" s="677"/>
    </row>
    <row r="75" spans="2:50" ht="59.25" customHeight="1">
      <c r="C75" s="677" t="e">
        <f>CONCATENATE(AN!C44)</f>
        <v>#DIV/0!</v>
      </c>
      <c r="D75" s="677"/>
      <c r="E75" s="677"/>
      <c r="F75" s="677"/>
      <c r="G75" s="677"/>
      <c r="H75" s="677"/>
      <c r="I75" s="677"/>
      <c r="J75" s="677"/>
      <c r="K75" s="677"/>
      <c r="L75" s="677"/>
      <c r="M75" s="677"/>
      <c r="N75" s="677"/>
      <c r="O75" s="677"/>
      <c r="P75" s="677"/>
    </row>
    <row r="76" spans="2:50" ht="151.5" customHeight="1">
      <c r="C76" s="680"/>
      <c r="D76" s="680"/>
      <c r="E76" s="680"/>
      <c r="F76" s="680"/>
      <c r="G76" s="680"/>
      <c r="H76" s="680"/>
      <c r="I76" s="680"/>
      <c r="J76" s="680"/>
      <c r="K76" s="680"/>
      <c r="L76" s="680"/>
      <c r="M76" s="680"/>
      <c r="N76" s="680"/>
      <c r="O76" s="680"/>
      <c r="P76" s="680"/>
    </row>
    <row r="77" spans="2:50" s="560" customFormat="1" ht="17.25" customHeight="1">
      <c r="C77" s="704" t="s">
        <v>612</v>
      </c>
      <c r="D77" s="704"/>
      <c r="E77" s="704"/>
      <c r="F77" s="704"/>
      <c r="G77" s="704"/>
      <c r="H77" s="704"/>
      <c r="I77" s="704"/>
      <c r="J77" s="704"/>
      <c r="K77" s="704"/>
      <c r="L77" s="704"/>
      <c r="M77" s="704"/>
      <c r="N77" s="704"/>
      <c r="O77" s="704"/>
      <c r="P77" s="704"/>
      <c r="U77" s="561"/>
      <c r="V77" s="561"/>
      <c r="W77" s="561"/>
      <c r="X77" s="561"/>
      <c r="Y77" s="561"/>
      <c r="Z77" s="561"/>
      <c r="AA77" s="561"/>
      <c r="AB77" s="561"/>
      <c r="AC77" s="561"/>
      <c r="AD77" s="561"/>
      <c r="AE77" s="561"/>
      <c r="AF77" s="561"/>
      <c r="AG77" s="561"/>
      <c r="AH77" s="561"/>
      <c r="AI77" s="561"/>
      <c r="AJ77" s="561"/>
      <c r="AK77" s="561"/>
      <c r="AL77" s="561"/>
      <c r="AM77" s="561"/>
      <c r="AN77" s="561"/>
      <c r="AO77" s="561"/>
      <c r="AP77" s="561"/>
      <c r="AQ77" s="561"/>
      <c r="AR77" s="561"/>
      <c r="AS77" s="561"/>
      <c r="AT77" s="561"/>
      <c r="AU77" s="561"/>
      <c r="AV77" s="561"/>
      <c r="AW77" s="561"/>
      <c r="AX77" s="561"/>
    </row>
    <row r="78" spans="2:50" ht="9.75" customHeight="1">
      <c r="E78" s="696" t="s">
        <v>724</v>
      </c>
      <c r="F78" s="696"/>
      <c r="G78" s="696"/>
      <c r="H78" s="696"/>
      <c r="I78" s="696"/>
      <c r="J78" s="696"/>
      <c r="K78" s="696" t="s">
        <v>725</v>
      </c>
      <c r="L78" s="696"/>
      <c r="M78" s="696" t="s">
        <v>552</v>
      </c>
      <c r="N78" s="696"/>
    </row>
    <row r="79" spans="2:50" ht="14" customHeight="1">
      <c r="E79" s="705" t="s">
        <v>755</v>
      </c>
      <c r="F79" s="705"/>
      <c r="G79" s="705"/>
      <c r="H79" s="705"/>
      <c r="I79" s="705"/>
      <c r="J79" s="705"/>
      <c r="K79" s="696">
        <f>SUM(K80:L86)</f>
        <v>0</v>
      </c>
      <c r="L79" s="696"/>
      <c r="M79" s="702" t="e">
        <f>SUM(K79/K$90)</f>
        <v>#DIV/0!</v>
      </c>
      <c r="N79" s="702"/>
    </row>
    <row r="80" spans="2:50" ht="14" customHeight="1">
      <c r="E80" s="708" t="s">
        <v>745</v>
      </c>
      <c r="F80" s="709"/>
      <c r="G80" s="709"/>
      <c r="H80" s="709"/>
      <c r="I80" s="709"/>
      <c r="J80" s="710"/>
      <c r="K80" s="701">
        <f>'SCRB-ROB-MO_UPTO'!C26</f>
        <v>0</v>
      </c>
      <c r="L80" s="701"/>
      <c r="M80" s="702" t="e">
        <f t="shared" ref="M80:M89" si="2">SUM(K80/K$90)</f>
        <v>#DIV/0!</v>
      </c>
      <c r="N80" s="702"/>
    </row>
    <row r="81" spans="2:16" s="547" customFormat="1" ht="14" customHeight="1">
      <c r="E81" s="708" t="s">
        <v>746</v>
      </c>
      <c r="F81" s="709"/>
      <c r="G81" s="709"/>
      <c r="H81" s="709"/>
      <c r="I81" s="709"/>
      <c r="J81" s="710"/>
      <c r="K81" s="701">
        <f>'SCRB-ROB-MO_UPTO'!D26</f>
        <v>0</v>
      </c>
      <c r="L81" s="701"/>
      <c r="M81" s="702" t="e">
        <f t="shared" si="2"/>
        <v>#DIV/0!</v>
      </c>
      <c r="N81" s="702"/>
    </row>
    <row r="82" spans="2:16" s="547" customFormat="1">
      <c r="E82" s="708" t="s">
        <v>747</v>
      </c>
      <c r="F82" s="709"/>
      <c r="G82" s="709"/>
      <c r="H82" s="709"/>
      <c r="I82" s="709"/>
      <c r="J82" s="710"/>
      <c r="K82" s="701">
        <f>'SCRB-ROB-MO_UPTO'!E26</f>
        <v>0</v>
      </c>
      <c r="L82" s="701"/>
      <c r="M82" s="702" t="e">
        <f t="shared" si="2"/>
        <v>#DIV/0!</v>
      </c>
      <c r="N82" s="702"/>
    </row>
    <row r="83" spans="2:16" s="547" customFormat="1">
      <c r="E83" s="708" t="s">
        <v>748</v>
      </c>
      <c r="F83" s="709"/>
      <c r="G83" s="709"/>
      <c r="H83" s="709"/>
      <c r="I83" s="709"/>
      <c r="J83" s="710"/>
      <c r="K83" s="701">
        <f>'SCRB-ROB-MO_UPTO'!F26</f>
        <v>0</v>
      </c>
      <c r="L83" s="701"/>
      <c r="M83" s="702" t="e">
        <f t="shared" si="2"/>
        <v>#DIV/0!</v>
      </c>
      <c r="N83" s="702"/>
    </row>
    <row r="84" spans="2:16" s="547" customFormat="1">
      <c r="E84" s="708" t="s">
        <v>749</v>
      </c>
      <c r="F84" s="709"/>
      <c r="G84" s="709"/>
      <c r="H84" s="709"/>
      <c r="I84" s="709"/>
      <c r="J84" s="710"/>
      <c r="K84" s="701">
        <f>'SCRB-ROB-MO_UPTO'!G26+'SCRB-ROB-MO_UPTO'!H26</f>
        <v>0</v>
      </c>
      <c r="L84" s="701"/>
      <c r="M84" s="702" t="e">
        <f t="shared" si="2"/>
        <v>#DIV/0!</v>
      </c>
      <c r="N84" s="702"/>
    </row>
    <row r="85" spans="2:16" s="547" customFormat="1">
      <c r="E85" s="708" t="s">
        <v>750</v>
      </c>
      <c r="F85" s="709"/>
      <c r="G85" s="709"/>
      <c r="H85" s="709"/>
      <c r="I85" s="709"/>
      <c r="J85" s="710"/>
      <c r="K85" s="701">
        <f>'SCRB-ROB-MO_UPTO'!I26</f>
        <v>0</v>
      </c>
      <c r="L85" s="701"/>
      <c r="M85" s="702" t="e">
        <f t="shared" si="2"/>
        <v>#DIV/0!</v>
      </c>
      <c r="N85" s="702"/>
    </row>
    <row r="86" spans="2:16" s="547" customFormat="1">
      <c r="E86" s="708" t="s">
        <v>751</v>
      </c>
      <c r="F86" s="709"/>
      <c r="G86" s="709"/>
      <c r="H86" s="709"/>
      <c r="I86" s="709"/>
      <c r="J86" s="710"/>
      <c r="K86" s="701">
        <f>'SCRB-ROB-MO_UPTO'!J26</f>
        <v>0</v>
      </c>
      <c r="L86" s="701"/>
      <c r="M86" s="702" t="e">
        <f t="shared" si="2"/>
        <v>#DIV/0!</v>
      </c>
      <c r="N86" s="702"/>
    </row>
    <row r="87" spans="2:16" s="547" customFormat="1">
      <c r="E87" s="705" t="s">
        <v>756</v>
      </c>
      <c r="F87" s="705"/>
      <c r="G87" s="705"/>
      <c r="H87" s="705"/>
      <c r="I87" s="705"/>
      <c r="J87" s="705"/>
      <c r="K87" s="696">
        <f>'SCRB-ROB-MO_UPTO'!K26</f>
        <v>0</v>
      </c>
      <c r="L87" s="696"/>
      <c r="M87" s="702" t="e">
        <f t="shared" si="2"/>
        <v>#DIV/0!</v>
      </c>
      <c r="N87" s="702"/>
    </row>
    <row r="88" spans="2:16" s="547" customFormat="1">
      <c r="E88" s="707" t="s">
        <v>753</v>
      </c>
      <c r="F88" s="707"/>
      <c r="G88" s="707"/>
      <c r="H88" s="707"/>
      <c r="I88" s="707"/>
      <c r="J88" s="707"/>
      <c r="K88" s="701">
        <f>'SCRB-ROB-MO_UPTO'!L26</f>
        <v>0</v>
      </c>
      <c r="L88" s="701"/>
      <c r="M88" s="702" t="e">
        <f t="shared" si="2"/>
        <v>#DIV/0!</v>
      </c>
      <c r="N88" s="702"/>
    </row>
    <row r="89" spans="2:16" s="547" customFormat="1">
      <c r="E89" s="705" t="s">
        <v>742</v>
      </c>
      <c r="F89" s="705"/>
      <c r="G89" s="705"/>
      <c r="H89" s="705"/>
      <c r="I89" s="705"/>
      <c r="J89" s="705"/>
      <c r="K89" s="696">
        <f>K90-(K79+K87+K88)</f>
        <v>0</v>
      </c>
      <c r="L89" s="696"/>
      <c r="M89" s="702" t="e">
        <f t="shared" si="2"/>
        <v>#DIV/0!</v>
      </c>
      <c r="N89" s="702"/>
    </row>
    <row r="90" spans="2:16" s="547" customFormat="1">
      <c r="E90" s="705" t="s">
        <v>754</v>
      </c>
      <c r="F90" s="705"/>
      <c r="G90" s="705"/>
      <c r="H90" s="705"/>
      <c r="I90" s="705"/>
      <c r="J90" s="705"/>
      <c r="K90" s="696">
        <f>'SCRB-ROB-MO_UPTO'!R26</f>
        <v>0</v>
      </c>
      <c r="L90" s="696"/>
      <c r="M90" s="701"/>
      <c r="N90" s="701"/>
    </row>
    <row r="91" spans="2:16" s="547" customFormat="1"/>
    <row r="92" spans="2:16" s="547" customFormat="1">
      <c r="B92" s="681" t="s">
        <v>613</v>
      </c>
      <c r="C92" s="681"/>
      <c r="D92" s="681"/>
      <c r="E92" s="681"/>
      <c r="F92" s="681"/>
      <c r="G92" s="681"/>
      <c r="H92" s="681"/>
      <c r="I92" s="681"/>
      <c r="J92" s="681"/>
      <c r="K92" s="681"/>
      <c r="L92" s="681"/>
      <c r="M92" s="681"/>
      <c r="N92" s="681"/>
      <c r="O92" s="681"/>
      <c r="P92" s="681"/>
    </row>
    <row r="93" spans="2:16" s="547" customFormat="1" ht="89" customHeight="1">
      <c r="C93" s="677" t="e">
        <f>AN!C48</f>
        <v>#DIV/0!</v>
      </c>
      <c r="D93" s="677"/>
      <c r="E93" s="677"/>
      <c r="F93" s="677"/>
      <c r="G93" s="677"/>
      <c r="H93" s="677"/>
      <c r="I93" s="677"/>
      <c r="J93" s="677"/>
      <c r="K93" s="677"/>
      <c r="L93" s="677"/>
      <c r="M93" s="677"/>
      <c r="N93" s="677"/>
      <c r="O93" s="677"/>
      <c r="P93" s="677"/>
    </row>
    <row r="94" spans="2:16" s="547" customFormat="1" ht="221" customHeight="1">
      <c r="C94" s="706"/>
      <c r="D94" s="706"/>
      <c r="E94" s="706"/>
      <c r="F94" s="706"/>
      <c r="G94" s="706"/>
      <c r="H94" s="706"/>
      <c r="I94" s="706"/>
      <c r="J94" s="706"/>
      <c r="K94" s="706"/>
      <c r="L94" s="706"/>
      <c r="M94" s="706"/>
      <c r="N94" s="706"/>
      <c r="O94" s="706"/>
      <c r="P94" s="706"/>
    </row>
    <row r="95" spans="2:16" s="547" customFormat="1" ht="66" customHeight="1">
      <c r="C95" s="677" t="e">
        <f>CONCATENATE(AN!C51)</f>
        <v>#DIV/0!</v>
      </c>
      <c r="D95" s="677"/>
      <c r="E95" s="677"/>
      <c r="F95" s="677"/>
      <c r="G95" s="677"/>
      <c r="H95" s="677"/>
      <c r="I95" s="677"/>
      <c r="J95" s="677"/>
      <c r="K95" s="677"/>
      <c r="L95" s="677"/>
      <c r="M95" s="677"/>
      <c r="N95" s="677"/>
      <c r="O95" s="677"/>
      <c r="P95" s="677"/>
    </row>
    <row r="96" spans="2:16" s="547" customFormat="1">
      <c r="C96" s="704" t="s">
        <v>757</v>
      </c>
      <c r="D96" s="704"/>
      <c r="E96" s="704"/>
      <c r="F96" s="704"/>
      <c r="G96" s="704"/>
      <c r="H96" s="704"/>
      <c r="I96" s="704"/>
      <c r="J96" s="704"/>
      <c r="K96" s="704"/>
      <c r="L96" s="704"/>
      <c r="M96" s="704"/>
      <c r="N96" s="704"/>
      <c r="O96" s="704"/>
      <c r="P96" s="704"/>
    </row>
    <row r="97" spans="2:25" s="548" customFormat="1">
      <c r="B97" s="547"/>
      <c r="C97" s="562"/>
      <c r="D97" s="547"/>
      <c r="E97" s="696" t="s">
        <v>758</v>
      </c>
      <c r="F97" s="696"/>
      <c r="G97" s="696"/>
      <c r="H97" s="696"/>
      <c r="I97" s="696"/>
      <c r="J97" s="696"/>
      <c r="K97" s="696" t="s">
        <v>725</v>
      </c>
      <c r="L97" s="696"/>
      <c r="M97" s="696" t="s">
        <v>552</v>
      </c>
      <c r="N97" s="696"/>
      <c r="O97" s="547"/>
      <c r="P97" s="547"/>
      <c r="Q97" s="547"/>
      <c r="R97" s="547"/>
      <c r="S97" s="547"/>
      <c r="T97" s="547"/>
      <c r="Y97" s="563"/>
    </row>
    <row r="98" spans="2:25" s="548" customFormat="1">
      <c r="B98" s="547"/>
      <c r="C98" s="562"/>
      <c r="D98" s="547"/>
      <c r="E98" s="697" t="s">
        <v>759</v>
      </c>
      <c r="F98" s="698"/>
      <c r="G98" s="698"/>
      <c r="H98" s="698"/>
      <c r="I98" s="698"/>
      <c r="J98" s="699"/>
      <c r="K98" s="701">
        <f>'SCRB-BUR-MO_UPTO'!E26</f>
        <v>0</v>
      </c>
      <c r="L98" s="701"/>
      <c r="M98" s="702" t="e">
        <f>SUM(K98/K$106)</f>
        <v>#DIV/0!</v>
      </c>
      <c r="N98" s="702"/>
      <c r="O98" s="547"/>
      <c r="P98" s="547"/>
      <c r="Q98" s="547"/>
      <c r="R98" s="547"/>
      <c r="S98" s="547"/>
      <c r="T98" s="547"/>
      <c r="Y98" s="563"/>
    </row>
    <row r="99" spans="2:25" s="548" customFormat="1">
      <c r="B99" s="547"/>
      <c r="C99" s="562"/>
      <c r="D99" s="547"/>
      <c r="E99" s="697" t="s">
        <v>760</v>
      </c>
      <c r="F99" s="698"/>
      <c r="G99" s="698"/>
      <c r="H99" s="698"/>
      <c r="I99" s="698"/>
      <c r="J99" s="699"/>
      <c r="K99" s="701">
        <f>'SCRB-BUR-MO_UPTO'!H26</f>
        <v>0</v>
      </c>
      <c r="L99" s="701"/>
      <c r="M99" s="702" t="e">
        <f t="shared" ref="M99:M105" si="3">SUM(K99/K$106)</f>
        <v>#DIV/0!</v>
      </c>
      <c r="N99" s="702"/>
      <c r="O99" s="547"/>
      <c r="P99" s="547"/>
      <c r="Q99" s="547"/>
      <c r="R99" s="547"/>
      <c r="S99" s="547"/>
      <c r="T99" s="547"/>
      <c r="Y99" s="563"/>
    </row>
    <row r="100" spans="2:25" s="548" customFormat="1">
      <c r="B100" s="547"/>
      <c r="C100" s="562"/>
      <c r="D100" s="547"/>
      <c r="E100" s="697" t="s">
        <v>761</v>
      </c>
      <c r="F100" s="698"/>
      <c r="G100" s="698"/>
      <c r="H100" s="698"/>
      <c r="I100" s="698"/>
      <c r="J100" s="699"/>
      <c r="K100" s="701">
        <f>'SCRB-BUR-MO_UPTO'!I26</f>
        <v>0</v>
      </c>
      <c r="L100" s="701"/>
      <c r="M100" s="702" t="e">
        <f t="shared" si="3"/>
        <v>#DIV/0!</v>
      </c>
      <c r="N100" s="702"/>
      <c r="O100" s="547"/>
      <c r="P100" s="547"/>
      <c r="Q100" s="547"/>
      <c r="R100" s="547"/>
      <c r="S100" s="547"/>
      <c r="T100" s="547"/>
      <c r="Y100" s="563"/>
    </row>
    <row r="101" spans="2:25" s="548" customFormat="1">
      <c r="B101" s="547"/>
      <c r="C101" s="562"/>
      <c r="D101" s="547"/>
      <c r="E101" s="697" t="s">
        <v>762</v>
      </c>
      <c r="F101" s="698"/>
      <c r="G101" s="698"/>
      <c r="H101" s="698"/>
      <c r="I101" s="698"/>
      <c r="J101" s="699"/>
      <c r="K101" s="701">
        <f>'SCRB-BUR-MO_UPTO'!K26</f>
        <v>0</v>
      </c>
      <c r="L101" s="701"/>
      <c r="M101" s="702" t="e">
        <f t="shared" si="3"/>
        <v>#DIV/0!</v>
      </c>
      <c r="N101" s="702"/>
      <c r="O101" s="547"/>
      <c r="P101" s="547"/>
      <c r="Q101" s="547"/>
      <c r="R101" s="547"/>
      <c r="S101" s="547"/>
      <c r="T101" s="547"/>
      <c r="Y101" s="563"/>
    </row>
    <row r="102" spans="2:25" s="548" customFormat="1">
      <c r="B102" s="547"/>
      <c r="C102" s="562"/>
      <c r="D102" s="547"/>
      <c r="E102" s="697" t="s">
        <v>763</v>
      </c>
      <c r="F102" s="698"/>
      <c r="G102" s="698"/>
      <c r="H102" s="698"/>
      <c r="I102" s="698"/>
      <c r="J102" s="699"/>
      <c r="K102" s="701">
        <f>'SCRB-BUR-MO_UPTO'!C26</f>
        <v>0</v>
      </c>
      <c r="L102" s="701"/>
      <c r="M102" s="702" t="e">
        <f t="shared" si="3"/>
        <v>#DIV/0!</v>
      </c>
      <c r="N102" s="702"/>
      <c r="O102" s="547"/>
      <c r="P102" s="547"/>
      <c r="Q102" s="547"/>
      <c r="R102" s="547"/>
      <c r="S102" s="547"/>
      <c r="T102" s="547"/>
      <c r="Y102" s="563"/>
    </row>
    <row r="103" spans="2:25" s="548" customFormat="1">
      <c r="B103" s="547"/>
      <c r="C103" s="562"/>
      <c r="D103" s="547"/>
      <c r="E103" s="697" t="s">
        <v>764</v>
      </c>
      <c r="F103" s="698"/>
      <c r="G103" s="698"/>
      <c r="H103" s="698"/>
      <c r="I103" s="698"/>
      <c r="J103" s="699"/>
      <c r="K103" s="701">
        <f>'SCRB-BUR-MO_UPTO'!G26</f>
        <v>0</v>
      </c>
      <c r="L103" s="701"/>
      <c r="M103" s="702" t="e">
        <f t="shared" si="3"/>
        <v>#DIV/0!</v>
      </c>
      <c r="N103" s="702"/>
      <c r="O103" s="547"/>
      <c r="P103" s="547"/>
      <c r="Q103" s="547"/>
      <c r="R103" s="547"/>
      <c r="S103" s="547"/>
      <c r="T103" s="547"/>
      <c r="Y103" s="563"/>
    </row>
    <row r="104" spans="2:25" s="548" customFormat="1">
      <c r="B104" s="547"/>
      <c r="C104" s="562"/>
      <c r="D104" s="547"/>
      <c r="E104" s="697" t="s">
        <v>765</v>
      </c>
      <c r="F104" s="698"/>
      <c r="G104" s="698"/>
      <c r="H104" s="698"/>
      <c r="I104" s="698"/>
      <c r="J104" s="699"/>
      <c r="K104" s="701">
        <f>'SCRB-BUR-MO_UPTO'!F26</f>
        <v>0</v>
      </c>
      <c r="L104" s="701"/>
      <c r="M104" s="702" t="e">
        <f t="shared" si="3"/>
        <v>#DIV/0!</v>
      </c>
      <c r="N104" s="702"/>
      <c r="O104" s="547"/>
      <c r="P104" s="547"/>
      <c r="Q104" s="547"/>
      <c r="R104" s="547"/>
      <c r="S104" s="547"/>
      <c r="T104" s="547"/>
      <c r="Y104" s="563"/>
    </row>
    <row r="105" spans="2:25" s="548" customFormat="1">
      <c r="B105" s="547"/>
      <c r="C105" s="562"/>
      <c r="D105" s="547"/>
      <c r="E105" s="697" t="s">
        <v>412</v>
      </c>
      <c r="F105" s="698"/>
      <c r="G105" s="698"/>
      <c r="H105" s="698"/>
      <c r="I105" s="698"/>
      <c r="J105" s="699"/>
      <c r="K105" s="701">
        <f>K106-SUM(K98:L104)</f>
        <v>0</v>
      </c>
      <c r="L105" s="701"/>
      <c r="M105" s="702" t="e">
        <f t="shared" si="3"/>
        <v>#DIV/0!</v>
      </c>
      <c r="N105" s="702"/>
      <c r="O105" s="547"/>
      <c r="P105" s="547"/>
      <c r="Q105" s="547"/>
      <c r="R105" s="547"/>
      <c r="S105" s="547"/>
      <c r="T105" s="547"/>
      <c r="Y105" s="563"/>
    </row>
    <row r="106" spans="2:25" s="548" customFormat="1">
      <c r="B106" s="547"/>
      <c r="C106" s="562"/>
      <c r="D106" s="547"/>
      <c r="E106" s="705" t="s">
        <v>754</v>
      </c>
      <c r="F106" s="705"/>
      <c r="G106" s="705"/>
      <c r="H106" s="705"/>
      <c r="I106" s="705"/>
      <c r="J106" s="705"/>
      <c r="K106" s="701">
        <f>'SCRB-BUR-MO_UPTO'!M26</f>
        <v>0</v>
      </c>
      <c r="L106" s="701"/>
      <c r="M106" s="701"/>
      <c r="N106" s="701"/>
      <c r="O106" s="547"/>
      <c r="P106" s="547"/>
      <c r="Q106" s="547"/>
      <c r="R106" s="547"/>
      <c r="S106" s="547"/>
      <c r="T106" s="547"/>
      <c r="V106" s="564"/>
    </row>
    <row r="107" spans="2:25" s="548" customFormat="1">
      <c r="B107" s="547"/>
      <c r="C107" s="706"/>
      <c r="D107" s="706"/>
      <c r="E107" s="706"/>
      <c r="F107" s="706"/>
      <c r="G107" s="706"/>
      <c r="H107" s="706"/>
      <c r="I107" s="706"/>
      <c r="J107" s="706"/>
      <c r="K107" s="706"/>
      <c r="L107" s="706"/>
      <c r="M107" s="706"/>
      <c r="N107" s="706"/>
      <c r="O107" s="706"/>
      <c r="P107" s="706"/>
      <c r="Q107" s="547"/>
      <c r="R107" s="547"/>
      <c r="S107" s="547"/>
      <c r="T107" s="547"/>
    </row>
    <row r="108" spans="2:25" s="548" customFormat="1">
      <c r="B108" s="681" t="s">
        <v>615</v>
      </c>
      <c r="C108" s="681"/>
      <c r="D108" s="681"/>
      <c r="E108" s="681"/>
      <c r="F108" s="681"/>
      <c r="G108" s="681"/>
      <c r="H108" s="681"/>
      <c r="I108" s="681"/>
      <c r="J108" s="681"/>
      <c r="K108" s="681"/>
      <c r="L108" s="681"/>
      <c r="M108" s="681"/>
      <c r="N108" s="681"/>
      <c r="O108" s="681"/>
      <c r="P108" s="681"/>
      <c r="Q108" s="547"/>
      <c r="R108" s="547"/>
      <c r="S108" s="547"/>
      <c r="T108" s="547"/>
    </row>
    <row r="109" spans="2:25" s="548" customFormat="1" ht="100" customHeight="1">
      <c r="B109" s="547"/>
      <c r="C109" s="677" t="e">
        <f>CONCATENATE(AN!C57,AN!C58)</f>
        <v>#DIV/0!</v>
      </c>
      <c r="D109" s="677"/>
      <c r="E109" s="677"/>
      <c r="F109" s="677"/>
      <c r="G109" s="677"/>
      <c r="H109" s="677"/>
      <c r="I109" s="677"/>
      <c r="J109" s="677"/>
      <c r="K109" s="677"/>
      <c r="L109" s="677"/>
      <c r="M109" s="677"/>
      <c r="N109" s="677"/>
      <c r="O109" s="677"/>
      <c r="P109" s="677"/>
      <c r="Q109" s="547"/>
      <c r="R109" s="547"/>
      <c r="S109" s="547"/>
      <c r="T109" s="547"/>
    </row>
    <row r="110" spans="2:25" s="548" customFormat="1" ht="211" customHeight="1">
      <c r="B110" s="547"/>
      <c r="C110" s="680"/>
      <c r="D110" s="680"/>
      <c r="E110" s="680"/>
      <c r="F110" s="680"/>
      <c r="G110" s="680"/>
      <c r="H110" s="680"/>
      <c r="I110" s="680"/>
      <c r="J110" s="680"/>
      <c r="K110" s="680"/>
      <c r="L110" s="680"/>
      <c r="M110" s="680"/>
      <c r="N110" s="680"/>
      <c r="O110" s="680"/>
      <c r="P110" s="680"/>
      <c r="Q110" s="547"/>
      <c r="R110" s="547"/>
      <c r="S110" s="547"/>
      <c r="T110" s="547"/>
    </row>
    <row r="111" spans="2:25" s="548" customFormat="1">
      <c r="B111" s="547"/>
      <c r="C111" s="704" t="s">
        <v>766</v>
      </c>
      <c r="D111" s="704"/>
      <c r="E111" s="704"/>
      <c r="F111" s="704"/>
      <c r="G111" s="704"/>
      <c r="H111" s="704"/>
      <c r="I111" s="704"/>
      <c r="J111" s="704"/>
      <c r="K111" s="704"/>
      <c r="L111" s="704"/>
      <c r="M111" s="704"/>
      <c r="N111" s="704"/>
      <c r="O111" s="704"/>
      <c r="P111" s="704"/>
      <c r="Q111" s="547"/>
      <c r="R111" s="547"/>
      <c r="S111" s="547"/>
      <c r="T111" s="547"/>
    </row>
    <row r="112" spans="2:25" s="548" customFormat="1">
      <c r="B112" s="547"/>
      <c r="C112" s="543"/>
      <c r="D112" s="543"/>
      <c r="E112" s="696" t="s">
        <v>724</v>
      </c>
      <c r="F112" s="696"/>
      <c r="G112" s="696"/>
      <c r="H112" s="696"/>
      <c r="I112" s="696"/>
      <c r="J112" s="696"/>
      <c r="K112" s="696" t="s">
        <v>725</v>
      </c>
      <c r="L112" s="696"/>
      <c r="M112" s="696" t="s">
        <v>552</v>
      </c>
      <c r="N112" s="696"/>
      <c r="O112" s="543"/>
      <c r="P112" s="543"/>
      <c r="Q112" s="547"/>
      <c r="R112" s="547"/>
      <c r="S112" s="547"/>
      <c r="T112" s="547"/>
    </row>
    <row r="113" spans="3:25" s="548" customFormat="1">
      <c r="C113" s="543"/>
      <c r="D113" s="543"/>
      <c r="E113" s="703" t="s">
        <v>445</v>
      </c>
      <c r="F113" s="703"/>
      <c r="G113" s="703"/>
      <c r="H113" s="703"/>
      <c r="I113" s="703"/>
      <c r="J113" s="703"/>
      <c r="K113" s="700">
        <f>'SCRB-RIOT-MO_UPTO'!C26</f>
        <v>0</v>
      </c>
      <c r="L113" s="701"/>
      <c r="M113" s="702" t="e">
        <f>SUM(K113/K$53)</f>
        <v>#DIV/0!</v>
      </c>
      <c r="N113" s="702"/>
      <c r="O113" s="543"/>
      <c r="P113" s="543"/>
      <c r="Q113" s="547"/>
      <c r="R113" s="547"/>
      <c r="S113" s="547"/>
      <c r="T113" s="547"/>
      <c r="Y113" s="563"/>
    </row>
    <row r="114" spans="3:25" s="548" customFormat="1">
      <c r="C114" s="543"/>
      <c r="D114" s="543"/>
      <c r="E114" s="703" t="s">
        <v>767</v>
      </c>
      <c r="F114" s="703"/>
      <c r="G114" s="703"/>
      <c r="H114" s="703"/>
      <c r="I114" s="703"/>
      <c r="J114" s="703"/>
      <c r="K114" s="700">
        <f>'SCRB-RIOT-MO_UPTO'!E26</f>
        <v>0</v>
      </c>
      <c r="L114" s="701"/>
      <c r="M114" s="702" t="e">
        <f t="shared" ref="M114:M127" si="4">SUM(K114/K$53)</f>
        <v>#DIV/0!</v>
      </c>
      <c r="N114" s="702"/>
      <c r="O114" s="543"/>
      <c r="P114" s="543"/>
      <c r="Q114" s="547"/>
      <c r="R114" s="547"/>
      <c r="S114" s="547"/>
      <c r="T114" s="547"/>
      <c r="Y114" s="563"/>
    </row>
    <row r="115" spans="3:25" s="548" customFormat="1">
      <c r="C115" s="543"/>
      <c r="D115" s="543"/>
      <c r="E115" s="703" t="s">
        <v>768</v>
      </c>
      <c r="F115" s="703"/>
      <c r="G115" s="703"/>
      <c r="H115" s="703"/>
      <c r="I115" s="703"/>
      <c r="J115" s="703"/>
      <c r="K115" s="700">
        <f>'SCRB-RIOT-MO_UPTO'!D26</f>
        <v>0</v>
      </c>
      <c r="L115" s="701"/>
      <c r="M115" s="702" t="e">
        <f t="shared" si="4"/>
        <v>#DIV/0!</v>
      </c>
      <c r="N115" s="702"/>
      <c r="O115" s="543"/>
      <c r="P115" s="543"/>
      <c r="Q115" s="547"/>
      <c r="R115" s="547"/>
      <c r="S115" s="547"/>
      <c r="T115" s="547"/>
      <c r="Y115" s="563"/>
    </row>
    <row r="116" spans="3:25" s="548" customFormat="1">
      <c r="C116" s="543"/>
      <c r="D116" s="543"/>
      <c r="E116" s="703" t="s">
        <v>769</v>
      </c>
      <c r="F116" s="703"/>
      <c r="G116" s="703"/>
      <c r="H116" s="703"/>
      <c r="I116" s="703"/>
      <c r="J116" s="703"/>
      <c r="K116" s="700">
        <f>'SCRB-RIOT-MO_UPTO'!G26</f>
        <v>0</v>
      </c>
      <c r="L116" s="701"/>
      <c r="M116" s="702" t="e">
        <f t="shared" si="4"/>
        <v>#DIV/0!</v>
      </c>
      <c r="N116" s="702"/>
      <c r="O116" s="543"/>
      <c r="P116" s="543"/>
      <c r="Q116" s="547"/>
      <c r="R116" s="547"/>
      <c r="S116" s="547"/>
      <c r="T116" s="547"/>
      <c r="Y116" s="563"/>
    </row>
    <row r="117" spans="3:25" s="548" customFormat="1">
      <c r="C117" s="543"/>
      <c r="D117" s="543"/>
      <c r="E117" s="703" t="s">
        <v>448</v>
      </c>
      <c r="F117" s="703"/>
      <c r="G117" s="703"/>
      <c r="H117" s="703"/>
      <c r="I117" s="703"/>
      <c r="J117" s="703"/>
      <c r="K117" s="700">
        <f>'SCRB-RIOT-MO_UPTO'!I26</f>
        <v>0</v>
      </c>
      <c r="L117" s="701"/>
      <c r="M117" s="702" t="e">
        <f t="shared" si="4"/>
        <v>#DIV/0!</v>
      </c>
      <c r="N117" s="702"/>
      <c r="O117" s="543"/>
      <c r="P117" s="543"/>
      <c r="Q117" s="547"/>
      <c r="R117" s="547"/>
      <c r="S117" s="547"/>
      <c r="T117" s="547"/>
      <c r="Y117" s="563"/>
    </row>
    <row r="118" spans="3:25" s="548" customFormat="1">
      <c r="C118" s="543"/>
      <c r="D118" s="543"/>
      <c r="E118" s="703" t="s">
        <v>770</v>
      </c>
      <c r="F118" s="703"/>
      <c r="G118" s="703"/>
      <c r="H118" s="703"/>
      <c r="I118" s="703"/>
      <c r="J118" s="703"/>
      <c r="K118" s="700">
        <f>'SCRB-RIOT-MO_UPTO'!H26</f>
        <v>0</v>
      </c>
      <c r="L118" s="701"/>
      <c r="M118" s="702" t="e">
        <f t="shared" si="4"/>
        <v>#DIV/0!</v>
      </c>
      <c r="N118" s="702"/>
      <c r="O118" s="543"/>
      <c r="P118" s="543"/>
      <c r="Q118" s="547"/>
      <c r="R118" s="547"/>
      <c r="S118" s="547"/>
      <c r="T118" s="547"/>
      <c r="Y118" s="563"/>
    </row>
    <row r="119" spans="3:25" s="548" customFormat="1">
      <c r="C119" s="543"/>
      <c r="D119" s="543"/>
      <c r="E119" s="703" t="s">
        <v>771</v>
      </c>
      <c r="F119" s="703"/>
      <c r="G119" s="703"/>
      <c r="H119" s="703"/>
      <c r="I119" s="703"/>
      <c r="J119" s="703"/>
      <c r="K119" s="700">
        <f>'SCRB-RIOT-MO_UPTO'!J26</f>
        <v>0</v>
      </c>
      <c r="L119" s="701"/>
      <c r="M119" s="702" t="e">
        <f t="shared" si="4"/>
        <v>#DIV/0!</v>
      </c>
      <c r="N119" s="702"/>
      <c r="O119" s="543"/>
      <c r="P119" s="543"/>
      <c r="Q119" s="547"/>
      <c r="R119" s="547"/>
      <c r="S119" s="547"/>
      <c r="T119" s="547"/>
      <c r="Y119" s="563"/>
    </row>
    <row r="120" spans="3:25" s="548" customFormat="1">
      <c r="C120" s="543"/>
      <c r="D120" s="543"/>
      <c r="E120" s="703" t="s">
        <v>772</v>
      </c>
      <c r="F120" s="703"/>
      <c r="G120" s="703"/>
      <c r="H120" s="703"/>
      <c r="I120" s="703"/>
      <c r="J120" s="703"/>
      <c r="K120" s="700">
        <f>'SCRB-RIOT-MO_UPTO'!K26</f>
        <v>0</v>
      </c>
      <c r="L120" s="701"/>
      <c r="M120" s="702" t="e">
        <f t="shared" si="4"/>
        <v>#DIV/0!</v>
      </c>
      <c r="N120" s="702"/>
      <c r="O120" s="543"/>
      <c r="P120" s="543"/>
      <c r="Q120" s="547"/>
      <c r="R120" s="547"/>
      <c r="S120" s="547"/>
      <c r="T120" s="547"/>
      <c r="Y120" s="563"/>
    </row>
    <row r="121" spans="3:25" s="548" customFormat="1">
      <c r="C121" s="543"/>
      <c r="D121" s="543"/>
      <c r="E121" s="703" t="s">
        <v>773</v>
      </c>
      <c r="F121" s="703"/>
      <c r="G121" s="703"/>
      <c r="H121" s="703"/>
      <c r="I121" s="703"/>
      <c r="J121" s="703"/>
      <c r="K121" s="700">
        <f>'SCRB-RIOT-MO_UPTO'!L26</f>
        <v>0</v>
      </c>
      <c r="L121" s="701"/>
      <c r="M121" s="702" t="e">
        <f t="shared" si="4"/>
        <v>#DIV/0!</v>
      </c>
      <c r="N121" s="702"/>
      <c r="O121" s="543"/>
      <c r="P121" s="543"/>
      <c r="Q121" s="547"/>
      <c r="R121" s="547"/>
      <c r="S121" s="547"/>
      <c r="T121" s="547"/>
      <c r="Y121" s="563"/>
    </row>
    <row r="122" spans="3:25" s="548" customFormat="1">
      <c r="C122" s="543"/>
      <c r="D122" s="543"/>
      <c r="E122" s="703" t="s">
        <v>774</v>
      </c>
      <c r="F122" s="703"/>
      <c r="G122" s="703"/>
      <c r="H122" s="703"/>
      <c r="I122" s="703"/>
      <c r="J122" s="703"/>
      <c r="K122" s="700">
        <f>'SCRB-RIOT-MO_UPTO'!M26</f>
        <v>0</v>
      </c>
      <c r="L122" s="701"/>
      <c r="M122" s="702" t="e">
        <f t="shared" si="4"/>
        <v>#DIV/0!</v>
      </c>
      <c r="N122" s="702"/>
      <c r="O122" s="543"/>
      <c r="P122" s="543"/>
      <c r="Q122" s="547"/>
      <c r="R122" s="547"/>
      <c r="S122" s="547"/>
      <c r="T122" s="547"/>
      <c r="Y122" s="563"/>
    </row>
    <row r="123" spans="3:25" s="548" customFormat="1">
      <c r="C123" s="543"/>
      <c r="D123" s="543"/>
      <c r="E123" s="703" t="s">
        <v>454</v>
      </c>
      <c r="F123" s="703"/>
      <c r="G123" s="703"/>
      <c r="H123" s="703"/>
      <c r="I123" s="703"/>
      <c r="J123" s="703"/>
      <c r="K123" s="700">
        <f>'SCRB-RIOT-MO_UPTO'!N26</f>
        <v>0</v>
      </c>
      <c r="L123" s="701"/>
      <c r="M123" s="702" t="e">
        <f t="shared" si="4"/>
        <v>#DIV/0!</v>
      </c>
      <c r="N123" s="702"/>
      <c r="O123" s="543"/>
      <c r="P123" s="543"/>
      <c r="Q123" s="547"/>
      <c r="R123" s="547"/>
      <c r="S123" s="547"/>
      <c r="T123" s="547"/>
      <c r="Y123" s="563"/>
    </row>
    <row r="124" spans="3:25" s="548" customFormat="1">
      <c r="C124" s="543"/>
      <c r="D124" s="543"/>
      <c r="E124" s="697" t="s">
        <v>775</v>
      </c>
      <c r="F124" s="698"/>
      <c r="G124" s="698"/>
      <c r="H124" s="698"/>
      <c r="I124" s="698"/>
      <c r="J124" s="699"/>
      <c r="K124" s="700">
        <f>'SCRB-RIOT-MO_UPTO'!P26</f>
        <v>0</v>
      </c>
      <c r="L124" s="701"/>
      <c r="M124" s="702" t="e">
        <f t="shared" si="4"/>
        <v>#DIV/0!</v>
      </c>
      <c r="N124" s="702"/>
      <c r="O124" s="543"/>
      <c r="P124" s="543"/>
      <c r="Q124" s="547"/>
      <c r="R124" s="547"/>
      <c r="S124" s="547"/>
      <c r="T124" s="547"/>
      <c r="Y124" s="563"/>
    </row>
    <row r="125" spans="3:25" s="548" customFormat="1">
      <c r="C125" s="543"/>
      <c r="D125" s="543"/>
      <c r="E125" s="697" t="s">
        <v>776</v>
      </c>
      <c r="F125" s="698"/>
      <c r="G125" s="698"/>
      <c r="H125" s="698"/>
      <c r="I125" s="698"/>
      <c r="J125" s="699"/>
      <c r="K125" s="700">
        <f>'SCRB-RIOT-MO_UPTO'!Q26</f>
        <v>0</v>
      </c>
      <c r="L125" s="701"/>
      <c r="M125" s="702" t="e">
        <f t="shared" si="4"/>
        <v>#DIV/0!</v>
      </c>
      <c r="N125" s="702"/>
      <c r="O125" s="543"/>
      <c r="P125" s="543"/>
      <c r="Q125" s="547"/>
      <c r="R125" s="547"/>
      <c r="S125" s="547"/>
      <c r="T125" s="547"/>
      <c r="Y125" s="565"/>
    </row>
    <row r="126" spans="3:25" s="548" customFormat="1">
      <c r="C126" s="562"/>
      <c r="D126" s="547"/>
      <c r="E126" s="697" t="s">
        <v>777</v>
      </c>
      <c r="F126" s="698"/>
      <c r="G126" s="698"/>
      <c r="H126" s="698"/>
      <c r="I126" s="698"/>
      <c r="J126" s="699"/>
      <c r="K126" s="700">
        <f>'SCRB-RIOT-MO_UPTO'!R26</f>
        <v>0</v>
      </c>
      <c r="L126" s="701"/>
      <c r="M126" s="702" t="e">
        <f t="shared" si="4"/>
        <v>#DIV/0!</v>
      </c>
      <c r="N126" s="702"/>
      <c r="O126" s="547"/>
      <c r="P126" s="547"/>
      <c r="Q126" s="547"/>
      <c r="R126" s="547"/>
      <c r="S126" s="547"/>
      <c r="T126" s="547"/>
      <c r="Y126" s="563"/>
    </row>
    <row r="127" spans="3:25" s="548" customFormat="1">
      <c r="C127" s="562"/>
      <c r="D127" s="547"/>
      <c r="E127" s="697" t="s">
        <v>412</v>
      </c>
      <c r="F127" s="698"/>
      <c r="G127" s="698"/>
      <c r="H127" s="698"/>
      <c r="I127" s="698"/>
      <c r="J127" s="699"/>
      <c r="K127" s="700">
        <f>K128-SUM(K113:L126)</f>
        <v>0</v>
      </c>
      <c r="L127" s="701"/>
      <c r="M127" s="702" t="e">
        <f t="shared" si="4"/>
        <v>#DIV/0!</v>
      </c>
      <c r="N127" s="702"/>
      <c r="O127" s="547"/>
      <c r="P127" s="547"/>
      <c r="Q127" s="547"/>
      <c r="R127" s="547"/>
      <c r="S127" s="547"/>
      <c r="T127" s="547"/>
    </row>
    <row r="128" spans="3:25" s="548" customFormat="1">
      <c r="C128" s="562"/>
      <c r="D128" s="547"/>
      <c r="E128" s="692" t="s">
        <v>743</v>
      </c>
      <c r="F128" s="693"/>
      <c r="G128" s="693"/>
      <c r="H128" s="693"/>
      <c r="I128" s="693"/>
      <c r="J128" s="694"/>
      <c r="K128" s="695">
        <f>'SCRB-RIOT-MO_UPTO'!T26</f>
        <v>0</v>
      </c>
      <c r="L128" s="696"/>
      <c r="M128" s="696"/>
      <c r="N128" s="696"/>
      <c r="O128" s="547"/>
      <c r="P128" s="547"/>
      <c r="Q128" s="547"/>
      <c r="R128" s="547"/>
      <c r="S128" s="547"/>
      <c r="T128" s="547"/>
    </row>
    <row r="129" spans="2:41" s="548" customFormat="1">
      <c r="B129" s="547"/>
      <c r="C129" s="547"/>
      <c r="D129" s="547"/>
      <c r="E129" s="547"/>
      <c r="F129" s="547"/>
      <c r="G129" s="547"/>
      <c r="H129" s="547"/>
      <c r="I129" s="547"/>
      <c r="J129" s="547"/>
      <c r="K129" s="547"/>
      <c r="L129" s="547"/>
      <c r="M129" s="547"/>
      <c r="N129" s="547"/>
      <c r="O129" s="547"/>
      <c r="P129" s="547"/>
      <c r="Q129" s="547"/>
      <c r="R129" s="547"/>
      <c r="S129" s="547"/>
      <c r="T129" s="547"/>
    </row>
    <row r="130" spans="2:41" s="548" customFormat="1">
      <c r="B130" s="681" t="s">
        <v>778</v>
      </c>
      <c r="C130" s="681"/>
      <c r="D130" s="681"/>
      <c r="E130" s="681"/>
      <c r="F130" s="681"/>
      <c r="G130" s="681"/>
      <c r="H130" s="681"/>
      <c r="I130" s="681"/>
      <c r="J130" s="681"/>
      <c r="K130" s="681"/>
      <c r="L130" s="681"/>
      <c r="M130" s="681"/>
      <c r="N130" s="681"/>
      <c r="O130" s="681"/>
      <c r="P130" s="681"/>
      <c r="Q130" s="547"/>
      <c r="R130" s="547"/>
      <c r="S130" s="547"/>
      <c r="T130" s="547"/>
    </row>
    <row r="131" spans="2:41" s="548" customFormat="1" ht="90" customHeight="1">
      <c r="B131" s="547"/>
      <c r="C131" s="677" t="e">
        <f>CONCATENATE(AN!C63,AN!C64)</f>
        <v>#DIV/0!</v>
      </c>
      <c r="D131" s="677"/>
      <c r="E131" s="677"/>
      <c r="F131" s="677"/>
      <c r="G131" s="677"/>
      <c r="H131" s="677"/>
      <c r="I131" s="677"/>
      <c r="J131" s="677"/>
      <c r="K131" s="677"/>
      <c r="L131" s="677"/>
      <c r="M131" s="677"/>
      <c r="N131" s="677"/>
      <c r="O131" s="677"/>
      <c r="P131" s="677"/>
      <c r="Q131" s="547"/>
      <c r="R131" s="547"/>
      <c r="S131" s="547"/>
      <c r="T131" s="547"/>
    </row>
    <row r="132" spans="2:41" s="548" customFormat="1" ht="196" customHeight="1">
      <c r="B132" s="547"/>
      <c r="C132" s="680"/>
      <c r="D132" s="680"/>
      <c r="E132" s="680"/>
      <c r="F132" s="680"/>
      <c r="G132" s="680"/>
      <c r="H132" s="680"/>
      <c r="I132" s="680"/>
      <c r="J132" s="680"/>
      <c r="K132" s="680"/>
      <c r="L132" s="680"/>
      <c r="M132" s="680"/>
      <c r="N132" s="680"/>
      <c r="O132" s="680"/>
      <c r="P132" s="680"/>
      <c r="Q132" s="547"/>
      <c r="R132" s="547"/>
      <c r="S132" s="547"/>
      <c r="T132" s="547"/>
    </row>
    <row r="133" spans="2:41" s="548" customFormat="1">
      <c r="B133" s="547"/>
      <c r="C133" s="690"/>
      <c r="D133" s="690"/>
      <c r="E133" s="690"/>
      <c r="F133" s="690"/>
      <c r="G133" s="690"/>
      <c r="H133" s="690"/>
      <c r="I133" s="690"/>
      <c r="J133" s="690"/>
      <c r="K133" s="690"/>
      <c r="L133" s="690"/>
      <c r="M133" s="690"/>
      <c r="N133" s="690"/>
      <c r="O133" s="690"/>
      <c r="P133" s="690"/>
      <c r="Q133" s="547"/>
      <c r="R133" s="547"/>
      <c r="S133" s="547"/>
      <c r="T133" s="547"/>
    </row>
    <row r="134" spans="2:41" s="548" customFormat="1">
      <c r="B134" s="681" t="s">
        <v>779</v>
      </c>
      <c r="C134" s="681"/>
      <c r="D134" s="681"/>
      <c r="E134" s="681"/>
      <c r="F134" s="681"/>
      <c r="G134" s="681"/>
      <c r="H134" s="681"/>
      <c r="I134" s="681"/>
      <c r="J134" s="681"/>
      <c r="K134" s="681"/>
      <c r="L134" s="681"/>
      <c r="M134" s="681"/>
      <c r="N134" s="681"/>
      <c r="O134" s="681"/>
      <c r="P134" s="681"/>
      <c r="Q134" s="547"/>
      <c r="R134" s="547"/>
      <c r="S134" s="547"/>
      <c r="T134" s="547"/>
    </row>
    <row r="135" spans="2:41" s="548" customFormat="1" ht="90" customHeight="1">
      <c r="B135" s="547"/>
      <c r="C135" s="677" t="e">
        <f>CONCATENATE(AN!C69,AN!C70)</f>
        <v>#DIV/0!</v>
      </c>
      <c r="D135" s="677"/>
      <c r="E135" s="677"/>
      <c r="F135" s="677"/>
      <c r="G135" s="677"/>
      <c r="H135" s="677"/>
      <c r="I135" s="677"/>
      <c r="J135" s="677"/>
      <c r="K135" s="677"/>
      <c r="L135" s="677"/>
      <c r="M135" s="677"/>
      <c r="N135" s="677"/>
      <c r="O135" s="677"/>
      <c r="P135" s="677"/>
      <c r="Q135" s="547"/>
      <c r="R135" s="547"/>
      <c r="S135" s="547"/>
      <c r="T135" s="547"/>
    </row>
    <row r="136" spans="2:41" s="548" customFormat="1" ht="183" customHeight="1">
      <c r="B136" s="547"/>
      <c r="C136" s="691"/>
      <c r="D136" s="691"/>
      <c r="E136" s="691"/>
      <c r="F136" s="691"/>
      <c r="G136" s="691"/>
      <c r="H136" s="691"/>
      <c r="I136" s="691"/>
      <c r="J136" s="691"/>
      <c r="K136" s="691"/>
      <c r="L136" s="691"/>
      <c r="M136" s="691"/>
      <c r="N136" s="691"/>
      <c r="O136" s="691"/>
      <c r="P136" s="691"/>
      <c r="Q136" s="547"/>
      <c r="R136" s="547"/>
      <c r="S136" s="547"/>
      <c r="T136" s="547"/>
    </row>
    <row r="137" spans="2:41" s="548" customFormat="1">
      <c r="B137" s="562"/>
      <c r="C137" s="686"/>
      <c r="D137" s="686"/>
      <c r="E137" s="686"/>
      <c r="F137" s="686"/>
      <c r="G137" s="686"/>
      <c r="H137" s="686"/>
      <c r="I137" s="686"/>
      <c r="J137" s="686"/>
      <c r="K137" s="686"/>
      <c r="L137" s="686"/>
      <c r="M137" s="686"/>
      <c r="N137" s="686"/>
      <c r="O137" s="686"/>
      <c r="P137" s="686"/>
      <c r="Q137" s="547"/>
      <c r="R137" s="547"/>
      <c r="S137" s="547"/>
      <c r="T137" s="547"/>
    </row>
    <row r="138" spans="2:41" s="548" customFormat="1">
      <c r="B138" s="681" t="s">
        <v>780</v>
      </c>
      <c r="C138" s="681"/>
      <c r="D138" s="681"/>
      <c r="E138" s="681"/>
      <c r="F138" s="681"/>
      <c r="G138" s="681"/>
      <c r="H138" s="681"/>
      <c r="I138" s="681"/>
      <c r="J138" s="681"/>
      <c r="K138" s="681"/>
      <c r="L138" s="681"/>
      <c r="M138" s="681"/>
      <c r="N138" s="681"/>
      <c r="O138" s="681"/>
      <c r="P138" s="681"/>
      <c r="Q138" s="547"/>
      <c r="R138" s="547"/>
      <c r="S138" s="547"/>
      <c r="T138" s="547"/>
    </row>
    <row r="139" spans="2:41" s="548" customFormat="1" ht="90" customHeight="1">
      <c r="B139" s="562"/>
      <c r="C139" s="677" t="e">
        <f>CONCATENATE(AN!C72,AN!C73)</f>
        <v>#DIV/0!</v>
      </c>
      <c r="D139" s="677"/>
      <c r="E139" s="677"/>
      <c r="F139" s="677"/>
      <c r="G139" s="677"/>
      <c r="H139" s="677"/>
      <c r="I139" s="677"/>
      <c r="J139" s="677"/>
      <c r="K139" s="677"/>
      <c r="L139" s="677"/>
      <c r="M139" s="677"/>
      <c r="N139" s="677"/>
      <c r="O139" s="677"/>
      <c r="P139" s="677"/>
      <c r="Q139" s="547"/>
      <c r="R139" s="547"/>
      <c r="S139" s="547"/>
      <c r="T139" s="547"/>
    </row>
    <row r="140" spans="2:41" s="548" customFormat="1" ht="191" customHeight="1">
      <c r="B140" s="562"/>
      <c r="C140" s="677"/>
      <c r="D140" s="677"/>
      <c r="E140" s="677"/>
      <c r="F140" s="677"/>
      <c r="G140" s="677"/>
      <c r="H140" s="677"/>
      <c r="I140" s="677"/>
      <c r="J140" s="677"/>
      <c r="K140" s="677"/>
      <c r="L140" s="677"/>
      <c r="M140" s="677"/>
      <c r="N140" s="677"/>
      <c r="O140" s="677"/>
      <c r="P140" s="677"/>
      <c r="Q140" s="547"/>
      <c r="R140" s="547"/>
      <c r="S140" s="547"/>
      <c r="T140" s="547"/>
    </row>
    <row r="141" spans="2:41" s="548" customFormat="1">
      <c r="B141" s="689" t="s">
        <v>781</v>
      </c>
      <c r="C141" s="689"/>
      <c r="D141" s="689"/>
      <c r="E141" s="689"/>
      <c r="F141" s="689"/>
      <c r="G141" s="689"/>
      <c r="H141" s="689"/>
      <c r="I141" s="689"/>
      <c r="J141" s="689"/>
      <c r="K141" s="689"/>
      <c r="L141" s="689"/>
      <c r="M141" s="689"/>
      <c r="N141" s="689"/>
      <c r="O141" s="689"/>
      <c r="P141" s="689"/>
      <c r="Q141" s="547"/>
      <c r="R141" s="547"/>
      <c r="S141" s="547"/>
      <c r="T141" s="547"/>
    </row>
    <row r="142" spans="2:41" s="548" customFormat="1" ht="73" customHeight="1">
      <c r="B142" s="562"/>
      <c r="C142" s="677" t="e">
        <f>CONCATENATE(AN!C75,AN!C76)</f>
        <v>#VALUE!</v>
      </c>
      <c r="D142" s="677"/>
      <c r="E142" s="677"/>
      <c r="F142" s="677"/>
      <c r="G142" s="677"/>
      <c r="H142" s="677"/>
      <c r="I142" s="677"/>
      <c r="J142" s="677"/>
      <c r="K142" s="677"/>
      <c r="L142" s="677"/>
      <c r="M142" s="677"/>
      <c r="N142" s="677"/>
      <c r="O142" s="677"/>
      <c r="P142" s="677"/>
      <c r="Q142" s="547"/>
      <c r="R142" s="547"/>
      <c r="S142" s="547"/>
      <c r="T142" s="547"/>
    </row>
    <row r="143" spans="2:41" s="548" customFormat="1" ht="213" customHeight="1">
      <c r="B143" s="562"/>
      <c r="C143" s="677"/>
      <c r="D143" s="677"/>
      <c r="E143" s="677"/>
      <c r="F143" s="677"/>
      <c r="G143" s="677"/>
      <c r="H143" s="677"/>
      <c r="I143" s="677"/>
      <c r="J143" s="677"/>
      <c r="K143" s="677"/>
      <c r="L143" s="677"/>
      <c r="M143" s="677"/>
      <c r="N143" s="677"/>
      <c r="O143" s="677"/>
      <c r="P143" s="677"/>
      <c r="Q143" s="547"/>
      <c r="R143" s="547"/>
      <c r="S143" s="547"/>
      <c r="T143" s="547"/>
      <c r="AF143" s="682"/>
      <c r="AG143" s="682"/>
      <c r="AH143" s="682"/>
      <c r="AI143" s="682"/>
      <c r="AJ143" s="682"/>
      <c r="AK143" s="682"/>
      <c r="AL143" s="682"/>
      <c r="AM143" s="682"/>
      <c r="AN143" s="682"/>
      <c r="AO143" s="682"/>
    </row>
    <row r="144" spans="2:41" s="548" customFormat="1">
      <c r="B144" s="681" t="s">
        <v>782</v>
      </c>
      <c r="C144" s="681"/>
      <c r="D144" s="681"/>
      <c r="E144" s="681"/>
      <c r="F144" s="681"/>
      <c r="G144" s="681"/>
      <c r="H144" s="681"/>
      <c r="I144" s="681"/>
      <c r="J144" s="681"/>
      <c r="K144" s="681"/>
      <c r="L144" s="681"/>
      <c r="M144" s="681"/>
      <c r="N144" s="681"/>
      <c r="O144" s="681"/>
      <c r="P144" s="681"/>
      <c r="Q144" s="547"/>
      <c r="R144" s="547"/>
      <c r="S144" s="547"/>
      <c r="T144" s="547"/>
      <c r="AF144" s="683"/>
      <c r="AG144" s="683"/>
      <c r="AH144" s="683"/>
      <c r="AI144" s="683"/>
      <c r="AJ144" s="683"/>
      <c r="AK144" s="683"/>
      <c r="AL144" s="684"/>
      <c r="AM144" s="684"/>
      <c r="AN144" s="685"/>
      <c r="AO144" s="685"/>
    </row>
    <row r="145" spans="2:50" ht="91.5" customHeight="1">
      <c r="B145" s="562"/>
      <c r="C145" s="677" t="e">
        <f>CONCATENATE(AN!C78,AN!C79)</f>
        <v>#VALUE!</v>
      </c>
      <c r="D145" s="677"/>
      <c r="E145" s="677"/>
      <c r="F145" s="677"/>
      <c r="G145" s="677"/>
      <c r="H145" s="677"/>
      <c r="I145" s="677"/>
      <c r="J145" s="677"/>
      <c r="K145" s="677"/>
      <c r="L145" s="677"/>
      <c r="M145" s="677"/>
      <c r="N145" s="677"/>
      <c r="O145" s="677"/>
      <c r="P145" s="677"/>
      <c r="AF145" s="683"/>
      <c r="AG145" s="683"/>
      <c r="AH145" s="683"/>
      <c r="AI145" s="683"/>
      <c r="AJ145" s="683"/>
      <c r="AK145" s="683"/>
      <c r="AL145" s="684"/>
      <c r="AM145" s="684"/>
      <c r="AN145" s="685"/>
      <c r="AO145" s="685"/>
    </row>
    <row r="146" spans="2:50" ht="12.75" customHeight="1">
      <c r="B146" s="562"/>
      <c r="C146" s="677"/>
      <c r="D146" s="677"/>
      <c r="E146" s="677"/>
      <c r="F146" s="677"/>
      <c r="G146" s="677"/>
      <c r="H146" s="677"/>
      <c r="I146" s="677"/>
      <c r="J146" s="677"/>
      <c r="K146" s="677"/>
      <c r="L146" s="677"/>
      <c r="M146" s="677"/>
      <c r="N146" s="677"/>
      <c r="O146" s="677"/>
      <c r="P146" s="677"/>
      <c r="AF146" s="683"/>
      <c r="AG146" s="683"/>
      <c r="AH146" s="683"/>
      <c r="AI146" s="683"/>
      <c r="AJ146" s="683"/>
      <c r="AK146" s="683"/>
      <c r="AL146" s="684"/>
      <c r="AM146" s="684"/>
      <c r="AN146" s="685"/>
      <c r="AO146" s="685"/>
    </row>
    <row r="147" spans="2:50" ht="24.75" customHeight="1">
      <c r="B147" s="681" t="e">
        <f>CONCATENATE(AN!B80)</f>
        <v>#VALUE!</v>
      </c>
      <c r="C147" s="681"/>
      <c r="D147" s="681"/>
      <c r="E147" s="681"/>
      <c r="F147" s="681"/>
      <c r="G147" s="681"/>
      <c r="H147" s="681"/>
      <c r="I147" s="681"/>
      <c r="J147" s="681"/>
      <c r="K147" s="681"/>
      <c r="L147" s="681"/>
      <c r="M147" s="681"/>
      <c r="N147" s="681"/>
      <c r="O147" s="681"/>
      <c r="P147" s="681"/>
      <c r="AF147" s="683"/>
      <c r="AG147" s="683"/>
      <c r="AH147" s="683"/>
      <c r="AI147" s="683"/>
      <c r="AJ147" s="683"/>
      <c r="AK147" s="683"/>
      <c r="AL147" s="684"/>
      <c r="AM147" s="684"/>
      <c r="AN147" s="685"/>
      <c r="AO147" s="685"/>
    </row>
    <row r="148" spans="2:50" ht="22.5" customHeight="1">
      <c r="B148" s="688" t="s">
        <v>688</v>
      </c>
      <c r="C148" s="688"/>
      <c r="D148" s="688"/>
      <c r="E148" s="688"/>
      <c r="F148" s="688"/>
      <c r="G148" s="688" t="s">
        <v>689</v>
      </c>
      <c r="H148" s="688"/>
      <c r="I148" s="688"/>
      <c r="J148" s="688"/>
      <c r="K148" s="688"/>
      <c r="L148" s="688" t="s">
        <v>413</v>
      </c>
      <c r="M148" s="688"/>
      <c r="N148" s="688"/>
      <c r="O148" s="688"/>
      <c r="P148" s="688"/>
      <c r="AF148" s="683"/>
      <c r="AG148" s="683"/>
      <c r="AH148" s="683"/>
      <c r="AI148" s="683"/>
      <c r="AJ148" s="683"/>
      <c r="AK148" s="683"/>
      <c r="AL148" s="684"/>
      <c r="AM148" s="684"/>
      <c r="AN148" s="685"/>
      <c r="AO148" s="685"/>
    </row>
    <row r="149" spans="2:50" ht="35.25" customHeight="1">
      <c r="B149" s="566" t="s">
        <v>690</v>
      </c>
      <c r="C149" s="566" t="s">
        <v>97</v>
      </c>
      <c r="D149" s="566" t="s">
        <v>691</v>
      </c>
      <c r="E149" s="566" t="s">
        <v>99</v>
      </c>
      <c r="F149" s="566" t="s">
        <v>692</v>
      </c>
      <c r="G149" s="566" t="s">
        <v>690</v>
      </c>
      <c r="H149" s="566" t="s">
        <v>97</v>
      </c>
      <c r="I149" s="566" t="s">
        <v>691</v>
      </c>
      <c r="J149" s="566" t="s">
        <v>99</v>
      </c>
      <c r="K149" s="566" t="s">
        <v>692</v>
      </c>
      <c r="L149" s="566" t="s">
        <v>690</v>
      </c>
      <c r="M149" s="566" t="s">
        <v>97</v>
      </c>
      <c r="N149" s="566" t="s">
        <v>691</v>
      </c>
      <c r="O149" s="566" t="s">
        <v>99</v>
      </c>
      <c r="P149" s="566" t="s">
        <v>692</v>
      </c>
      <c r="AF149" s="683"/>
      <c r="AG149" s="683"/>
      <c r="AH149" s="683"/>
      <c r="AI149" s="683"/>
      <c r="AJ149" s="683"/>
      <c r="AK149" s="683"/>
      <c r="AL149" s="684"/>
      <c r="AM149" s="684"/>
      <c r="AN149" s="685"/>
      <c r="AO149" s="685"/>
    </row>
    <row r="150" spans="2:50" s="560" customFormat="1" ht="33" customHeight="1">
      <c r="B150" s="566">
        <f>C150+D150+E150</f>
        <v>0</v>
      </c>
      <c r="C150" s="566">
        <f>VIII!C25</f>
        <v>0</v>
      </c>
      <c r="D150" s="566">
        <f>VIII!D25</f>
        <v>0</v>
      </c>
      <c r="E150" s="566">
        <f>VIII!E25</f>
        <v>0</v>
      </c>
      <c r="F150" s="567" t="e">
        <f>C150*100/(C150+D150+E150)</f>
        <v>#DIV/0!</v>
      </c>
      <c r="G150" s="566">
        <f>H150+I150+J150</f>
        <v>0</v>
      </c>
      <c r="H150" s="566">
        <f>VIII!G25</f>
        <v>0</v>
      </c>
      <c r="I150" s="566">
        <f>VIII!H25</f>
        <v>0</v>
      </c>
      <c r="J150" s="566">
        <f>VIII!I25</f>
        <v>0</v>
      </c>
      <c r="K150" s="567" t="e">
        <f>H150*100/(H150+I150+J150)</f>
        <v>#DIV/0!</v>
      </c>
      <c r="L150" s="566">
        <f>B150+G150</f>
        <v>0</v>
      </c>
      <c r="M150" s="566">
        <f>C150+H150</f>
        <v>0</v>
      </c>
      <c r="N150" s="566">
        <f>D150+I150</f>
        <v>0</v>
      </c>
      <c r="O150" s="566">
        <f>E150+J150</f>
        <v>0</v>
      </c>
      <c r="P150" s="567" t="e">
        <f>M150*100/(M150+N150+O150)</f>
        <v>#DIV/0!</v>
      </c>
      <c r="U150" s="561"/>
      <c r="V150" s="561"/>
      <c r="W150" s="561"/>
      <c r="X150" s="561"/>
      <c r="Y150" s="561"/>
      <c r="Z150" s="561"/>
      <c r="AA150" s="561"/>
      <c r="AB150" s="561"/>
      <c r="AC150" s="561"/>
      <c r="AD150" s="561"/>
      <c r="AE150" s="561"/>
      <c r="AF150" s="683"/>
      <c r="AG150" s="683"/>
      <c r="AH150" s="683"/>
      <c r="AI150" s="683"/>
      <c r="AJ150" s="683"/>
      <c r="AK150" s="683"/>
      <c r="AL150" s="684"/>
      <c r="AM150" s="684"/>
      <c r="AN150" s="685"/>
      <c r="AO150" s="685"/>
      <c r="AP150" s="561"/>
      <c r="AQ150" s="561"/>
      <c r="AR150" s="561"/>
      <c r="AS150" s="561"/>
      <c r="AT150" s="561"/>
      <c r="AU150" s="561"/>
      <c r="AV150" s="561"/>
      <c r="AW150" s="561"/>
      <c r="AX150" s="561"/>
    </row>
    <row r="151" spans="2:50" ht="10.5" customHeight="1">
      <c r="B151" s="568"/>
      <c r="C151" s="687"/>
      <c r="D151" s="687"/>
      <c r="E151" s="687"/>
      <c r="F151" s="687"/>
      <c r="G151" s="687"/>
      <c r="H151" s="687"/>
      <c r="I151" s="687"/>
      <c r="J151" s="687"/>
      <c r="K151" s="687"/>
      <c r="L151" s="687"/>
      <c r="M151" s="687"/>
      <c r="N151" s="687"/>
      <c r="O151" s="687"/>
      <c r="P151" s="687"/>
      <c r="AF151" s="683"/>
      <c r="AG151" s="683"/>
      <c r="AH151" s="683"/>
      <c r="AI151" s="683"/>
      <c r="AJ151" s="683"/>
      <c r="AK151" s="683"/>
      <c r="AL151" s="684"/>
      <c r="AM151" s="684"/>
      <c r="AN151" s="685"/>
      <c r="AO151" s="685"/>
    </row>
    <row r="152" spans="2:50" ht="21.75" customHeight="1">
      <c r="B152" s="681" t="s">
        <v>783</v>
      </c>
      <c r="C152" s="681"/>
      <c r="D152" s="681"/>
      <c r="E152" s="681"/>
      <c r="F152" s="681"/>
      <c r="G152" s="681"/>
      <c r="H152" s="681"/>
      <c r="I152" s="681"/>
      <c r="J152" s="681"/>
      <c r="K152" s="681"/>
      <c r="L152" s="681"/>
      <c r="M152" s="681"/>
      <c r="N152" s="681"/>
      <c r="O152" s="681"/>
      <c r="P152" s="681"/>
      <c r="AF152" s="683"/>
      <c r="AG152" s="683"/>
      <c r="AH152" s="683"/>
      <c r="AI152" s="683"/>
      <c r="AJ152" s="683"/>
      <c r="AK152" s="683"/>
      <c r="AL152" s="684"/>
      <c r="AM152" s="684"/>
      <c r="AN152" s="685"/>
      <c r="AO152" s="685"/>
    </row>
    <row r="153" spans="2:50" ht="62" customHeight="1">
      <c r="B153" s="562"/>
      <c r="C153" s="677" t="e">
        <f>CONCATENATE(AN!C84)</f>
        <v>#VALUE!</v>
      </c>
      <c r="D153" s="677"/>
      <c r="E153" s="677"/>
      <c r="F153" s="677"/>
      <c r="G153" s="677"/>
      <c r="H153" s="677"/>
      <c r="I153" s="677"/>
      <c r="J153" s="677"/>
      <c r="K153" s="677"/>
      <c r="L153" s="677"/>
      <c r="M153" s="677"/>
      <c r="N153" s="677"/>
      <c r="O153" s="677"/>
      <c r="P153" s="677"/>
      <c r="AF153" s="683"/>
      <c r="AG153" s="683"/>
      <c r="AH153" s="683"/>
      <c r="AI153" s="683"/>
      <c r="AJ153" s="683"/>
      <c r="AK153" s="683"/>
      <c r="AL153" s="684"/>
      <c r="AM153" s="684"/>
      <c r="AN153" s="685"/>
      <c r="AO153" s="685"/>
    </row>
    <row r="154" spans="2:50" ht="9" customHeight="1">
      <c r="B154" s="562"/>
      <c r="C154" s="677"/>
      <c r="D154" s="677"/>
      <c r="E154" s="677"/>
      <c r="F154" s="677"/>
      <c r="G154" s="677"/>
      <c r="H154" s="677"/>
      <c r="I154" s="677"/>
      <c r="J154" s="677"/>
      <c r="K154" s="677"/>
      <c r="L154" s="677"/>
      <c r="M154" s="677"/>
      <c r="N154" s="677"/>
      <c r="O154" s="677"/>
      <c r="P154" s="677"/>
      <c r="AF154" s="683"/>
      <c r="AG154" s="683"/>
      <c r="AH154" s="683"/>
      <c r="AI154" s="683"/>
      <c r="AJ154" s="683"/>
      <c r="AK154" s="683"/>
      <c r="AL154" s="684"/>
      <c r="AM154" s="684"/>
      <c r="AN154" s="685"/>
      <c r="AO154" s="685"/>
    </row>
    <row r="155" spans="2:50" ht="6.75" customHeight="1">
      <c r="B155" s="562"/>
      <c r="C155" s="677"/>
      <c r="D155" s="677"/>
      <c r="E155" s="677"/>
      <c r="F155" s="677"/>
      <c r="G155" s="677"/>
      <c r="H155" s="677"/>
      <c r="I155" s="677"/>
      <c r="J155" s="677"/>
      <c r="K155" s="677"/>
      <c r="L155" s="677"/>
      <c r="M155" s="677"/>
      <c r="N155" s="677"/>
      <c r="O155" s="677"/>
      <c r="P155" s="677"/>
      <c r="AF155" s="683"/>
      <c r="AG155" s="683"/>
      <c r="AH155" s="683"/>
      <c r="AI155" s="683"/>
      <c r="AJ155" s="683"/>
      <c r="AK155" s="683"/>
      <c r="AL155" s="684"/>
      <c r="AM155" s="684"/>
      <c r="AN155" s="685"/>
      <c r="AO155" s="685"/>
    </row>
    <row r="156" spans="2:50" ht="23.25" customHeight="1">
      <c r="B156" s="681" t="s">
        <v>784</v>
      </c>
      <c r="C156" s="681"/>
      <c r="D156" s="681"/>
      <c r="E156" s="681"/>
      <c r="F156" s="681"/>
      <c r="G156" s="681"/>
      <c r="H156" s="681"/>
      <c r="I156" s="681"/>
      <c r="J156" s="681"/>
      <c r="K156" s="681"/>
      <c r="L156" s="681"/>
      <c r="M156" s="681"/>
      <c r="N156" s="681"/>
      <c r="O156" s="681"/>
      <c r="P156" s="681"/>
      <c r="AF156" s="683"/>
      <c r="AG156" s="683"/>
      <c r="AH156" s="683"/>
      <c r="AI156" s="683"/>
      <c r="AJ156" s="683"/>
      <c r="AK156" s="683"/>
      <c r="AL156" s="684"/>
      <c r="AM156" s="684"/>
      <c r="AN156" s="685"/>
      <c r="AO156" s="685"/>
    </row>
    <row r="157" spans="2:50" ht="66" customHeight="1">
      <c r="B157" s="562"/>
      <c r="C157" s="677" t="e">
        <f>CONCATENATE(AN!C87)</f>
        <v>#VALUE!</v>
      </c>
      <c r="D157" s="677"/>
      <c r="E157" s="677"/>
      <c r="F157" s="677"/>
      <c r="G157" s="677"/>
      <c r="H157" s="677"/>
      <c r="I157" s="677"/>
      <c r="J157" s="677"/>
      <c r="K157" s="677"/>
      <c r="L157" s="677"/>
      <c r="M157" s="677"/>
      <c r="N157" s="677"/>
      <c r="O157" s="677"/>
      <c r="P157" s="677"/>
      <c r="AF157" s="683"/>
      <c r="AG157" s="683"/>
      <c r="AH157" s="683"/>
      <c r="AI157" s="683"/>
      <c r="AJ157" s="683"/>
      <c r="AK157" s="683"/>
      <c r="AL157" s="684"/>
      <c r="AM157" s="684"/>
      <c r="AN157" s="685"/>
      <c r="AO157" s="685"/>
    </row>
    <row r="158" spans="2:50" ht="16" customHeight="1">
      <c r="B158" s="562"/>
      <c r="C158" s="686"/>
      <c r="D158" s="686"/>
      <c r="E158" s="686"/>
      <c r="F158" s="686"/>
      <c r="G158" s="686"/>
      <c r="H158" s="686"/>
      <c r="I158" s="686"/>
      <c r="J158" s="686"/>
      <c r="K158" s="686"/>
      <c r="L158" s="686"/>
      <c r="M158" s="686"/>
      <c r="N158" s="686"/>
      <c r="O158" s="686"/>
      <c r="P158" s="686"/>
      <c r="AF158" s="683"/>
      <c r="AG158" s="683"/>
      <c r="AH158" s="683"/>
      <c r="AI158" s="683"/>
      <c r="AJ158" s="683"/>
      <c r="AK158" s="683"/>
      <c r="AL158" s="684"/>
      <c r="AM158" s="684"/>
      <c r="AN158" s="685"/>
      <c r="AO158" s="685"/>
    </row>
    <row r="159" spans="2:50" ht="32.25" customHeight="1">
      <c r="B159" s="681" t="s">
        <v>785</v>
      </c>
      <c r="C159" s="681"/>
      <c r="D159" s="681"/>
      <c r="E159" s="681"/>
      <c r="F159" s="681"/>
      <c r="G159" s="681"/>
      <c r="H159" s="681"/>
      <c r="I159" s="681"/>
      <c r="J159" s="681"/>
      <c r="K159" s="681"/>
      <c r="L159" s="681"/>
      <c r="M159" s="681"/>
      <c r="N159" s="681"/>
      <c r="O159" s="681"/>
      <c r="P159" s="681"/>
      <c r="AF159" s="683"/>
      <c r="AG159" s="683"/>
      <c r="AH159" s="683"/>
      <c r="AI159" s="683"/>
      <c r="AJ159" s="683"/>
      <c r="AK159" s="683"/>
      <c r="AL159" s="684"/>
      <c r="AM159" s="684"/>
      <c r="AN159" s="685"/>
      <c r="AO159" s="685"/>
    </row>
    <row r="160" spans="2:50" ht="86" customHeight="1">
      <c r="B160" s="562"/>
      <c r="C160" s="677" t="e">
        <f>CONCATENATE(AN!C90,AN!C91)</f>
        <v>#VALUE!</v>
      </c>
      <c r="D160" s="677"/>
      <c r="E160" s="677"/>
      <c r="F160" s="677"/>
      <c r="G160" s="677"/>
      <c r="H160" s="677"/>
      <c r="I160" s="677"/>
      <c r="J160" s="677"/>
      <c r="K160" s="677"/>
      <c r="L160" s="677"/>
      <c r="M160" s="677"/>
      <c r="N160" s="677"/>
      <c r="O160" s="677"/>
      <c r="P160" s="677"/>
      <c r="AF160" s="683"/>
      <c r="AG160" s="683"/>
      <c r="AH160" s="683"/>
      <c r="AI160" s="683"/>
      <c r="AJ160" s="683"/>
      <c r="AK160" s="683"/>
      <c r="AL160" s="684"/>
      <c r="AM160" s="684"/>
      <c r="AN160" s="685"/>
      <c r="AO160" s="685"/>
    </row>
    <row r="161" spans="2:41" s="548" customFormat="1">
      <c r="B161" s="562"/>
      <c r="C161" s="560"/>
      <c r="D161" s="560"/>
      <c r="E161" s="560"/>
      <c r="F161" s="560"/>
      <c r="G161" s="560"/>
      <c r="H161" s="560"/>
      <c r="I161" s="560"/>
      <c r="J161" s="560"/>
      <c r="K161" s="560"/>
      <c r="L161" s="560"/>
      <c r="M161" s="560"/>
      <c r="N161" s="560"/>
      <c r="O161" s="560"/>
      <c r="P161" s="560"/>
      <c r="Q161" s="560"/>
      <c r="R161" s="547"/>
      <c r="S161" s="547"/>
      <c r="T161" s="547"/>
      <c r="AF161" s="682"/>
      <c r="AG161" s="682"/>
      <c r="AH161" s="682"/>
      <c r="AI161" s="682"/>
      <c r="AJ161" s="682"/>
      <c r="AK161" s="682"/>
      <c r="AL161" s="682"/>
      <c r="AM161" s="682"/>
      <c r="AN161" s="682"/>
      <c r="AO161" s="682"/>
    </row>
    <row r="162" spans="2:41" s="548" customFormat="1">
      <c r="B162" s="681" t="s">
        <v>786</v>
      </c>
      <c r="C162" s="681"/>
      <c r="D162" s="681"/>
      <c r="E162" s="681"/>
      <c r="F162" s="681"/>
      <c r="G162" s="681"/>
      <c r="H162" s="681"/>
      <c r="I162" s="681"/>
      <c r="J162" s="681"/>
      <c r="K162" s="681"/>
      <c r="L162" s="681"/>
      <c r="M162" s="681"/>
      <c r="N162" s="681"/>
      <c r="O162" s="681"/>
      <c r="P162" s="681"/>
      <c r="Q162" s="547"/>
      <c r="R162" s="547"/>
      <c r="S162" s="547"/>
      <c r="T162" s="547"/>
    </row>
    <row r="163" spans="2:41" s="548" customFormat="1" ht="73" customHeight="1">
      <c r="B163" s="562"/>
      <c r="C163" s="677" t="e">
        <f>CONCATENATE(AN!C93,AN!C94)</f>
        <v>#VALUE!</v>
      </c>
      <c r="D163" s="677"/>
      <c r="E163" s="677"/>
      <c r="F163" s="677"/>
      <c r="G163" s="677"/>
      <c r="H163" s="677"/>
      <c r="I163" s="677"/>
      <c r="J163" s="677"/>
      <c r="K163" s="677"/>
      <c r="L163" s="677"/>
      <c r="M163" s="677"/>
      <c r="N163" s="677"/>
      <c r="O163" s="677"/>
      <c r="P163" s="677"/>
      <c r="Q163" s="547"/>
      <c r="R163" s="547"/>
      <c r="S163" s="547"/>
      <c r="T163" s="547"/>
    </row>
    <row r="164" spans="2:41" s="548" customFormat="1" ht="210" customHeight="1">
      <c r="B164" s="562"/>
      <c r="C164" s="677" t="s">
        <v>703</v>
      </c>
      <c r="D164" s="677"/>
      <c r="E164" s="677"/>
      <c r="F164" s="677"/>
      <c r="G164" s="677"/>
      <c r="H164" s="677"/>
      <c r="I164" s="677"/>
      <c r="J164" s="677"/>
      <c r="K164" s="677"/>
      <c r="L164" s="677"/>
      <c r="M164" s="677"/>
      <c r="N164" s="677"/>
      <c r="O164" s="677"/>
      <c r="P164" s="677"/>
      <c r="Q164" s="547"/>
      <c r="R164" s="547"/>
      <c r="S164" s="547"/>
      <c r="T164" s="547"/>
    </row>
    <row r="165" spans="2:41" s="548" customFormat="1">
      <c r="B165" s="681" t="s">
        <v>787</v>
      </c>
      <c r="C165" s="681"/>
      <c r="D165" s="681"/>
      <c r="E165" s="681"/>
      <c r="F165" s="681"/>
      <c r="G165" s="681"/>
      <c r="H165" s="681"/>
      <c r="I165" s="681"/>
      <c r="J165" s="681"/>
      <c r="K165" s="681"/>
      <c r="L165" s="681"/>
      <c r="M165" s="681"/>
      <c r="N165" s="681"/>
      <c r="O165" s="681"/>
      <c r="P165" s="681"/>
      <c r="Q165" s="547"/>
      <c r="R165" s="547"/>
      <c r="S165" s="547"/>
      <c r="T165" s="547"/>
    </row>
    <row r="166" spans="2:41" s="548" customFormat="1" ht="87" customHeight="1">
      <c r="B166" s="562"/>
      <c r="C166" s="677" t="e">
        <f>CONCATENATE(AN!C97,AN!C98)</f>
        <v>#VALUE!</v>
      </c>
      <c r="D166" s="677"/>
      <c r="E166" s="677"/>
      <c r="F166" s="677"/>
      <c r="G166" s="677"/>
      <c r="H166" s="677"/>
      <c r="I166" s="677"/>
      <c r="J166" s="677"/>
      <c r="K166" s="677"/>
      <c r="L166" s="677"/>
      <c r="M166" s="677"/>
      <c r="N166" s="677"/>
      <c r="O166" s="677"/>
      <c r="P166" s="677"/>
      <c r="Q166" s="547"/>
      <c r="R166" s="547"/>
      <c r="S166" s="547"/>
      <c r="T166" s="547"/>
    </row>
    <row r="167" spans="2:41" s="548" customFormat="1" ht="209" customHeight="1">
      <c r="B167" s="562"/>
      <c r="C167" s="677"/>
      <c r="D167" s="677"/>
      <c r="E167" s="677"/>
      <c r="F167" s="677"/>
      <c r="G167" s="677"/>
      <c r="H167" s="677"/>
      <c r="I167" s="677"/>
      <c r="J167" s="677"/>
      <c r="K167" s="677"/>
      <c r="L167" s="677"/>
      <c r="M167" s="677"/>
      <c r="N167" s="677"/>
      <c r="O167" s="677"/>
      <c r="P167" s="677"/>
      <c r="Q167" s="547"/>
      <c r="R167" s="547"/>
      <c r="S167" s="547"/>
      <c r="T167" s="547"/>
    </row>
    <row r="168" spans="2:41" s="548" customFormat="1">
      <c r="B168" s="562"/>
      <c r="C168" s="677"/>
      <c r="D168" s="677"/>
      <c r="E168" s="677"/>
      <c r="F168" s="677"/>
      <c r="G168" s="677"/>
      <c r="H168" s="677"/>
      <c r="I168" s="677"/>
      <c r="J168" s="677"/>
      <c r="K168" s="677"/>
      <c r="L168" s="677"/>
      <c r="M168" s="677"/>
      <c r="N168" s="677"/>
      <c r="O168" s="677"/>
      <c r="P168" s="677"/>
      <c r="Q168" s="547"/>
      <c r="R168" s="547"/>
      <c r="S168" s="547"/>
      <c r="T168" s="547"/>
    </row>
    <row r="169" spans="2:41" s="548" customFormat="1">
      <c r="B169" s="562"/>
      <c r="C169" s="677"/>
      <c r="D169" s="677"/>
      <c r="E169" s="677"/>
      <c r="F169" s="677"/>
      <c r="G169" s="677"/>
      <c r="H169" s="677"/>
      <c r="I169" s="677"/>
      <c r="J169" s="677"/>
      <c r="K169" s="677"/>
      <c r="L169" s="677"/>
      <c r="M169" s="677"/>
      <c r="N169" s="677"/>
      <c r="O169" s="677"/>
      <c r="P169" s="677"/>
      <c r="Q169" s="547"/>
      <c r="R169" s="547"/>
      <c r="S169" s="547"/>
      <c r="T169" s="547"/>
    </row>
    <row r="170" spans="2:41" s="548" customFormat="1">
      <c r="B170" s="681" t="s">
        <v>788</v>
      </c>
      <c r="C170" s="681"/>
      <c r="D170" s="681"/>
      <c r="E170" s="681"/>
      <c r="F170" s="681"/>
      <c r="G170" s="681"/>
      <c r="H170" s="681"/>
      <c r="I170" s="681"/>
      <c r="J170" s="681"/>
      <c r="K170" s="681"/>
      <c r="L170" s="681"/>
      <c r="M170" s="681"/>
      <c r="N170" s="681"/>
      <c r="O170" s="681"/>
      <c r="P170" s="681"/>
      <c r="Q170" s="547"/>
      <c r="R170" s="547"/>
      <c r="S170" s="547"/>
      <c r="T170" s="547"/>
    </row>
    <row r="171" spans="2:41" s="548" customFormat="1" ht="79" customHeight="1">
      <c r="B171" s="562"/>
      <c r="C171" s="677" t="e">
        <f>CONCATENATE(AN!C102,AN!C103)</f>
        <v>#VALUE!</v>
      </c>
      <c r="D171" s="677"/>
      <c r="E171" s="677"/>
      <c r="F171" s="677"/>
      <c r="G171" s="677"/>
      <c r="H171" s="677"/>
      <c r="I171" s="677"/>
      <c r="J171" s="677"/>
      <c r="K171" s="677"/>
      <c r="L171" s="677"/>
      <c r="M171" s="677"/>
      <c r="N171" s="677"/>
      <c r="O171" s="677"/>
      <c r="P171" s="677"/>
      <c r="Q171" s="547"/>
      <c r="R171" s="547"/>
      <c r="S171" s="547"/>
      <c r="T171" s="547"/>
    </row>
    <row r="172" spans="2:41" s="548" customFormat="1" ht="16">
      <c r="B172" s="562"/>
      <c r="C172" s="678" t="s">
        <v>697</v>
      </c>
      <c r="D172" s="678"/>
      <c r="E172" s="678"/>
      <c r="F172" s="678"/>
      <c r="G172" s="678"/>
      <c r="H172" s="678"/>
      <c r="I172" s="678"/>
      <c r="J172" s="678"/>
      <c r="K172" s="678"/>
      <c r="L172" s="678"/>
      <c r="M172" s="678"/>
      <c r="N172" s="678"/>
      <c r="O172" s="678"/>
      <c r="P172" s="678"/>
      <c r="Q172" s="547"/>
      <c r="R172" s="547"/>
      <c r="S172" s="547"/>
      <c r="T172" s="547"/>
    </row>
    <row r="173" spans="2:41" s="548" customFormat="1">
      <c r="B173" s="562"/>
      <c r="C173" s="679" t="e">
        <f>AN0!B53</f>
        <v>#VALUE!</v>
      </c>
      <c r="D173" s="679"/>
      <c r="E173" s="679"/>
      <c r="F173" s="679"/>
      <c r="G173" s="679"/>
      <c r="H173" s="679"/>
      <c r="I173" s="679"/>
      <c r="J173" s="679"/>
      <c r="K173" s="679"/>
      <c r="L173" s="679"/>
      <c r="M173" s="679"/>
      <c r="N173" s="679"/>
      <c r="O173" s="679"/>
      <c r="P173" s="679"/>
      <c r="Q173" s="547"/>
      <c r="R173" s="547"/>
      <c r="S173" s="547"/>
      <c r="T173" s="547"/>
    </row>
    <row r="174" spans="2:41" s="548" customFormat="1" ht="238" customHeight="1">
      <c r="B174" s="562"/>
      <c r="C174" s="680"/>
      <c r="D174" s="680"/>
      <c r="E174" s="680"/>
      <c r="F174" s="680"/>
      <c r="G174" s="680"/>
      <c r="H174" s="680"/>
      <c r="I174" s="680"/>
      <c r="J174" s="680"/>
      <c r="K174" s="680"/>
      <c r="L174" s="680"/>
      <c r="M174" s="680"/>
      <c r="N174" s="680"/>
      <c r="O174" s="680"/>
      <c r="P174" s="680"/>
      <c r="Q174" s="547"/>
      <c r="R174" s="547"/>
      <c r="S174" s="547"/>
      <c r="T174" s="547"/>
    </row>
    <row r="175" spans="2:41" s="548" customFormat="1">
      <c r="B175" s="562"/>
      <c r="C175" s="680"/>
      <c r="D175" s="680"/>
      <c r="E175" s="680"/>
      <c r="F175" s="680"/>
      <c r="G175" s="680"/>
      <c r="H175" s="680"/>
      <c r="I175" s="680"/>
      <c r="J175" s="680"/>
      <c r="K175" s="680"/>
      <c r="L175" s="680"/>
      <c r="M175" s="680"/>
      <c r="N175" s="680"/>
      <c r="O175" s="680"/>
      <c r="P175" s="680"/>
      <c r="Q175" s="547"/>
      <c r="R175" s="547"/>
      <c r="S175" s="547"/>
      <c r="T175" s="547"/>
    </row>
    <row r="176" spans="2:41" s="548" customFormat="1" ht="55" customHeight="1">
      <c r="B176" s="562"/>
      <c r="C176" s="680" t="s">
        <v>789</v>
      </c>
      <c r="D176" s="680"/>
      <c r="E176" s="680"/>
      <c r="F176" s="680"/>
      <c r="G176" s="680"/>
      <c r="H176" s="680"/>
      <c r="I176" s="680"/>
      <c r="J176" s="680"/>
      <c r="K176" s="680"/>
      <c r="L176" s="680"/>
      <c r="M176" s="680"/>
      <c r="N176" s="680"/>
      <c r="O176" s="680"/>
      <c r="P176" s="680"/>
      <c r="Q176" s="547"/>
      <c r="R176" s="547"/>
      <c r="S176" s="547"/>
      <c r="T176" s="547"/>
    </row>
    <row r="177" spans="2:20" s="548" customFormat="1">
      <c r="B177" s="562"/>
      <c r="C177" s="562"/>
      <c r="D177" s="547"/>
      <c r="E177" s="547"/>
      <c r="F177" s="547"/>
      <c r="G177" s="547"/>
      <c r="H177" s="547"/>
      <c r="I177" s="547"/>
      <c r="J177" s="547"/>
      <c r="K177" s="547"/>
      <c r="L177" s="547"/>
      <c r="M177" s="547"/>
      <c r="N177" s="547"/>
      <c r="O177" s="547"/>
      <c r="P177" s="547"/>
      <c r="Q177" s="547"/>
      <c r="R177" s="547"/>
      <c r="S177" s="547"/>
      <c r="T177" s="547"/>
    </row>
    <row r="178" spans="2:20" s="548" customFormat="1">
      <c r="B178" s="562"/>
      <c r="C178" s="562"/>
      <c r="D178" s="547"/>
      <c r="E178" s="547"/>
      <c r="F178" s="547"/>
      <c r="G178" s="547"/>
      <c r="H178" s="547"/>
      <c r="I178" s="547"/>
      <c r="J178" s="547"/>
      <c r="K178" s="547"/>
      <c r="L178" s="547"/>
      <c r="M178" s="547"/>
      <c r="N178" s="547"/>
      <c r="O178" s="547"/>
      <c r="P178" s="547"/>
      <c r="Q178" s="547"/>
      <c r="R178" s="547"/>
      <c r="S178" s="547"/>
      <c r="T178" s="547"/>
    </row>
  </sheetData>
  <mergeCells count="372">
    <mergeCell ref="B7:P7"/>
    <mergeCell ref="C8:P8"/>
    <mergeCell ref="C9:P9"/>
    <mergeCell ref="C10:P10"/>
    <mergeCell ref="C11:P11"/>
    <mergeCell ref="C12:P12"/>
    <mergeCell ref="C1:P1"/>
    <mergeCell ref="C2:P2"/>
    <mergeCell ref="B3:P3"/>
    <mergeCell ref="B4:P4"/>
    <mergeCell ref="C5:P5"/>
    <mergeCell ref="B6:P6"/>
    <mergeCell ref="C19:P19"/>
    <mergeCell ref="C20:P20"/>
    <mergeCell ref="C21:P21"/>
    <mergeCell ref="C22:P22"/>
    <mergeCell ref="C23:P23"/>
    <mergeCell ref="C24:P24"/>
    <mergeCell ref="C13:P13"/>
    <mergeCell ref="C14:P14"/>
    <mergeCell ref="B15:P15"/>
    <mergeCell ref="B16:P16"/>
    <mergeCell ref="B17:P17"/>
    <mergeCell ref="B18:P18"/>
    <mergeCell ref="B31:P31"/>
    <mergeCell ref="C32:P32"/>
    <mergeCell ref="C33:P33"/>
    <mergeCell ref="C34:P34"/>
    <mergeCell ref="E35:J35"/>
    <mergeCell ref="K35:L35"/>
    <mergeCell ref="M35:N35"/>
    <mergeCell ref="C25:P25"/>
    <mergeCell ref="C26:P26"/>
    <mergeCell ref="B27:P27"/>
    <mergeCell ref="C28:P28"/>
    <mergeCell ref="C29:P29"/>
    <mergeCell ref="C30:P30"/>
    <mergeCell ref="E38:J38"/>
    <mergeCell ref="K38:L38"/>
    <mergeCell ref="M38:N38"/>
    <mergeCell ref="E39:J39"/>
    <mergeCell ref="K39:L39"/>
    <mergeCell ref="M39:N39"/>
    <mergeCell ref="E36:J36"/>
    <mergeCell ref="K36:L36"/>
    <mergeCell ref="M36:N36"/>
    <mergeCell ref="E37:J37"/>
    <mergeCell ref="K37:L37"/>
    <mergeCell ref="M37:N37"/>
    <mergeCell ref="E42:J42"/>
    <mergeCell ref="K42:L42"/>
    <mergeCell ref="M42:N42"/>
    <mergeCell ref="E43:J43"/>
    <mergeCell ref="K43:L43"/>
    <mergeCell ref="M43:N43"/>
    <mergeCell ref="E40:J40"/>
    <mergeCell ref="K40:L40"/>
    <mergeCell ref="M40:N40"/>
    <mergeCell ref="E41:J41"/>
    <mergeCell ref="K41:L41"/>
    <mergeCell ref="M41:N41"/>
    <mergeCell ref="E46:J46"/>
    <mergeCell ref="K46:L46"/>
    <mergeCell ref="M46:N46"/>
    <mergeCell ref="E47:J47"/>
    <mergeCell ref="K47:L47"/>
    <mergeCell ref="M47:N47"/>
    <mergeCell ref="E44:J44"/>
    <mergeCell ref="K44:L44"/>
    <mergeCell ref="M44:N44"/>
    <mergeCell ref="E45:J45"/>
    <mergeCell ref="K45:L45"/>
    <mergeCell ref="M45:N45"/>
    <mergeCell ref="E50:J50"/>
    <mergeCell ref="K50:L50"/>
    <mergeCell ref="M50:N50"/>
    <mergeCell ref="E51:J51"/>
    <mergeCell ref="K51:L51"/>
    <mergeCell ref="M51:N51"/>
    <mergeCell ref="E48:J48"/>
    <mergeCell ref="K48:L48"/>
    <mergeCell ref="M48:N48"/>
    <mergeCell ref="E49:J49"/>
    <mergeCell ref="K49:L49"/>
    <mergeCell ref="M49:N49"/>
    <mergeCell ref="B55:P55"/>
    <mergeCell ref="C56:P56"/>
    <mergeCell ref="C57:P57"/>
    <mergeCell ref="C58:P58"/>
    <mergeCell ref="E59:J59"/>
    <mergeCell ref="K59:L59"/>
    <mergeCell ref="M59:N59"/>
    <mergeCell ref="E52:J52"/>
    <mergeCell ref="K52:L52"/>
    <mergeCell ref="M52:N52"/>
    <mergeCell ref="E53:J53"/>
    <mergeCell ref="K53:L53"/>
    <mergeCell ref="M53:N53"/>
    <mergeCell ref="E62:J62"/>
    <mergeCell ref="K62:L62"/>
    <mergeCell ref="M62:N62"/>
    <mergeCell ref="E63:J63"/>
    <mergeCell ref="K63:L63"/>
    <mergeCell ref="M63:N63"/>
    <mergeCell ref="E60:J60"/>
    <mergeCell ref="K60:L60"/>
    <mergeCell ref="M60:N60"/>
    <mergeCell ref="E61:J61"/>
    <mergeCell ref="K61:L61"/>
    <mergeCell ref="M61:N61"/>
    <mergeCell ref="E66:J66"/>
    <mergeCell ref="K66:L66"/>
    <mergeCell ref="M66:N66"/>
    <mergeCell ref="E67:J67"/>
    <mergeCell ref="K67:L67"/>
    <mergeCell ref="M67:N67"/>
    <mergeCell ref="E64:J64"/>
    <mergeCell ref="K64:L64"/>
    <mergeCell ref="M64:N64"/>
    <mergeCell ref="E65:J65"/>
    <mergeCell ref="K65:L65"/>
    <mergeCell ref="M65:N65"/>
    <mergeCell ref="E70:J70"/>
    <mergeCell ref="K70:L70"/>
    <mergeCell ref="M70:N70"/>
    <mergeCell ref="E71:J71"/>
    <mergeCell ref="K71:L71"/>
    <mergeCell ref="M71:N71"/>
    <mergeCell ref="E68:J68"/>
    <mergeCell ref="K68:L68"/>
    <mergeCell ref="M68:N68"/>
    <mergeCell ref="E69:J69"/>
    <mergeCell ref="K69:L69"/>
    <mergeCell ref="M69:N69"/>
    <mergeCell ref="E79:J79"/>
    <mergeCell ref="K79:L79"/>
    <mergeCell ref="M79:N79"/>
    <mergeCell ref="E80:J80"/>
    <mergeCell ref="K80:L80"/>
    <mergeCell ref="M80:N80"/>
    <mergeCell ref="B73:P73"/>
    <mergeCell ref="C74:P74"/>
    <mergeCell ref="C75:P75"/>
    <mergeCell ref="C76:P76"/>
    <mergeCell ref="C77:P77"/>
    <mergeCell ref="E78:J78"/>
    <mergeCell ref="K78:L78"/>
    <mergeCell ref="M78:N78"/>
    <mergeCell ref="E83:J83"/>
    <mergeCell ref="K83:L83"/>
    <mergeCell ref="M83:N83"/>
    <mergeCell ref="E84:J84"/>
    <mergeCell ref="K84:L84"/>
    <mergeCell ref="M84:N84"/>
    <mergeCell ref="E81:J81"/>
    <mergeCell ref="K81:L81"/>
    <mergeCell ref="M81:N81"/>
    <mergeCell ref="E82:J82"/>
    <mergeCell ref="K82:L82"/>
    <mergeCell ref="M82:N82"/>
    <mergeCell ref="E87:J87"/>
    <mergeCell ref="K87:L87"/>
    <mergeCell ref="M87:N87"/>
    <mergeCell ref="E88:J88"/>
    <mergeCell ref="K88:L88"/>
    <mergeCell ref="M88:N88"/>
    <mergeCell ref="E85:J85"/>
    <mergeCell ref="K85:L85"/>
    <mergeCell ref="M85:N85"/>
    <mergeCell ref="E86:J86"/>
    <mergeCell ref="K86:L86"/>
    <mergeCell ref="M86:N86"/>
    <mergeCell ref="B92:P92"/>
    <mergeCell ref="C93:P93"/>
    <mergeCell ref="C94:P94"/>
    <mergeCell ref="C95:P95"/>
    <mergeCell ref="C96:P96"/>
    <mergeCell ref="E97:J97"/>
    <mergeCell ref="K97:L97"/>
    <mergeCell ref="M97:N97"/>
    <mergeCell ref="E89:J89"/>
    <mergeCell ref="K89:L89"/>
    <mergeCell ref="M89:N89"/>
    <mergeCell ref="E90:J90"/>
    <mergeCell ref="K90:L90"/>
    <mergeCell ref="M90:N90"/>
    <mergeCell ref="E100:J100"/>
    <mergeCell ref="K100:L100"/>
    <mergeCell ref="M100:N100"/>
    <mergeCell ref="E101:J101"/>
    <mergeCell ref="K101:L101"/>
    <mergeCell ref="M101:N101"/>
    <mergeCell ref="E98:J98"/>
    <mergeCell ref="K98:L98"/>
    <mergeCell ref="M98:N98"/>
    <mergeCell ref="E99:J99"/>
    <mergeCell ref="K99:L99"/>
    <mergeCell ref="M99:N99"/>
    <mergeCell ref="E104:J104"/>
    <mergeCell ref="K104:L104"/>
    <mergeCell ref="M104:N104"/>
    <mergeCell ref="E105:J105"/>
    <mergeCell ref="K105:L105"/>
    <mergeCell ref="M105:N105"/>
    <mergeCell ref="E102:J102"/>
    <mergeCell ref="K102:L102"/>
    <mergeCell ref="M102:N102"/>
    <mergeCell ref="E103:J103"/>
    <mergeCell ref="K103:L103"/>
    <mergeCell ref="M103:N103"/>
    <mergeCell ref="C110:P110"/>
    <mergeCell ref="C111:P111"/>
    <mergeCell ref="E112:J112"/>
    <mergeCell ref="K112:L112"/>
    <mergeCell ref="M112:N112"/>
    <mergeCell ref="E113:J113"/>
    <mergeCell ref="K113:L113"/>
    <mergeCell ref="M113:N113"/>
    <mergeCell ref="E106:J106"/>
    <mergeCell ref="K106:L106"/>
    <mergeCell ref="M106:N106"/>
    <mergeCell ref="C107:P107"/>
    <mergeCell ref="B108:P108"/>
    <mergeCell ref="C109:P109"/>
    <mergeCell ref="E116:J116"/>
    <mergeCell ref="K116:L116"/>
    <mergeCell ref="M116:N116"/>
    <mergeCell ref="E117:J117"/>
    <mergeCell ref="K117:L117"/>
    <mergeCell ref="M117:N117"/>
    <mergeCell ref="E114:J114"/>
    <mergeCell ref="K114:L114"/>
    <mergeCell ref="M114:N114"/>
    <mergeCell ref="E115:J115"/>
    <mergeCell ref="K115:L115"/>
    <mergeCell ref="M115:N115"/>
    <mergeCell ref="E120:J120"/>
    <mergeCell ref="K120:L120"/>
    <mergeCell ref="M120:N120"/>
    <mergeCell ref="E121:J121"/>
    <mergeCell ref="K121:L121"/>
    <mergeCell ref="M121:N121"/>
    <mergeCell ref="E118:J118"/>
    <mergeCell ref="K118:L118"/>
    <mergeCell ref="M118:N118"/>
    <mergeCell ref="E119:J119"/>
    <mergeCell ref="K119:L119"/>
    <mergeCell ref="M119:N119"/>
    <mergeCell ref="E124:J124"/>
    <mergeCell ref="K124:L124"/>
    <mergeCell ref="M124:N124"/>
    <mergeCell ref="E125:J125"/>
    <mergeCell ref="K125:L125"/>
    <mergeCell ref="M125:N125"/>
    <mergeCell ref="E122:J122"/>
    <mergeCell ref="K122:L122"/>
    <mergeCell ref="M122:N122"/>
    <mergeCell ref="E123:J123"/>
    <mergeCell ref="K123:L123"/>
    <mergeCell ref="M123:N123"/>
    <mergeCell ref="E128:J128"/>
    <mergeCell ref="K128:L128"/>
    <mergeCell ref="M128:N128"/>
    <mergeCell ref="B130:P130"/>
    <mergeCell ref="C131:P131"/>
    <mergeCell ref="C132:P132"/>
    <mergeCell ref="E126:J126"/>
    <mergeCell ref="K126:L126"/>
    <mergeCell ref="M126:N126"/>
    <mergeCell ref="E127:J127"/>
    <mergeCell ref="K127:L127"/>
    <mergeCell ref="M127:N127"/>
    <mergeCell ref="C139:P139"/>
    <mergeCell ref="C140:P140"/>
    <mergeCell ref="B141:P141"/>
    <mergeCell ref="C142:P142"/>
    <mergeCell ref="C143:P143"/>
    <mergeCell ref="AF143:AK143"/>
    <mergeCell ref="C133:P133"/>
    <mergeCell ref="B134:P134"/>
    <mergeCell ref="C135:P135"/>
    <mergeCell ref="C136:P136"/>
    <mergeCell ref="C137:P137"/>
    <mergeCell ref="B138:P138"/>
    <mergeCell ref="C145:P145"/>
    <mergeCell ref="AF145:AK145"/>
    <mergeCell ref="AL145:AM145"/>
    <mergeCell ref="AN145:AO145"/>
    <mergeCell ref="C146:P146"/>
    <mergeCell ref="AF146:AK146"/>
    <mergeCell ref="AL146:AM146"/>
    <mergeCell ref="AN146:AO146"/>
    <mergeCell ref="AL143:AM143"/>
    <mergeCell ref="AN143:AO143"/>
    <mergeCell ref="B144:P144"/>
    <mergeCell ref="AF144:AK144"/>
    <mergeCell ref="AL144:AM144"/>
    <mergeCell ref="AN144:AO144"/>
    <mergeCell ref="AF149:AK149"/>
    <mergeCell ref="AL149:AM149"/>
    <mergeCell ref="AN149:AO149"/>
    <mergeCell ref="AF150:AK150"/>
    <mergeCell ref="AL150:AM150"/>
    <mergeCell ref="AN150:AO150"/>
    <mergeCell ref="B147:P147"/>
    <mergeCell ref="AF147:AK147"/>
    <mergeCell ref="AL147:AM147"/>
    <mergeCell ref="AN147:AO147"/>
    <mergeCell ref="B148:F148"/>
    <mergeCell ref="G148:K148"/>
    <mergeCell ref="L148:P148"/>
    <mergeCell ref="AF148:AK148"/>
    <mergeCell ref="AL148:AM148"/>
    <mergeCell ref="AN148:AO148"/>
    <mergeCell ref="C153:P153"/>
    <mergeCell ref="AF153:AK153"/>
    <mergeCell ref="AL153:AM153"/>
    <mergeCell ref="AN153:AO153"/>
    <mergeCell ref="C154:P154"/>
    <mergeCell ref="AF154:AK154"/>
    <mergeCell ref="AL154:AM154"/>
    <mergeCell ref="AN154:AO154"/>
    <mergeCell ref="C151:P151"/>
    <mergeCell ref="AF151:AK151"/>
    <mergeCell ref="AL151:AM151"/>
    <mergeCell ref="AN151:AO151"/>
    <mergeCell ref="B152:P152"/>
    <mergeCell ref="AF152:AK152"/>
    <mergeCell ref="AL152:AM152"/>
    <mergeCell ref="AN152:AO152"/>
    <mergeCell ref="C157:P157"/>
    <mergeCell ref="AF157:AK157"/>
    <mergeCell ref="AL157:AM157"/>
    <mergeCell ref="AN157:AO157"/>
    <mergeCell ref="C158:P158"/>
    <mergeCell ref="AF158:AK158"/>
    <mergeCell ref="AL158:AM158"/>
    <mergeCell ref="AN158:AO158"/>
    <mergeCell ref="C155:P155"/>
    <mergeCell ref="AF155:AK155"/>
    <mergeCell ref="AL155:AM155"/>
    <mergeCell ref="AN155:AO155"/>
    <mergeCell ref="B156:P156"/>
    <mergeCell ref="AF156:AK156"/>
    <mergeCell ref="AL156:AM156"/>
    <mergeCell ref="AN156:AO156"/>
    <mergeCell ref="AF161:AK161"/>
    <mergeCell ref="AL161:AM161"/>
    <mergeCell ref="AN161:AO161"/>
    <mergeCell ref="B162:P162"/>
    <mergeCell ref="C163:P163"/>
    <mergeCell ref="C164:P164"/>
    <mergeCell ref="B159:P159"/>
    <mergeCell ref="AF159:AK159"/>
    <mergeCell ref="AL159:AM159"/>
    <mergeCell ref="AN159:AO159"/>
    <mergeCell ref="C160:P160"/>
    <mergeCell ref="AF160:AK160"/>
    <mergeCell ref="AL160:AM160"/>
    <mergeCell ref="AN160:AO160"/>
    <mergeCell ref="C171:P171"/>
    <mergeCell ref="C172:P172"/>
    <mergeCell ref="C173:P173"/>
    <mergeCell ref="C174:P174"/>
    <mergeCell ref="C175:P175"/>
    <mergeCell ref="C176:P176"/>
    <mergeCell ref="B165:P165"/>
    <mergeCell ref="C166:P166"/>
    <mergeCell ref="C167:P167"/>
    <mergeCell ref="C168:P168"/>
    <mergeCell ref="C169:P169"/>
    <mergeCell ref="B170:P170"/>
  </mergeCells>
  <conditionalFormatting sqref="K89:L89">
    <cfRule type="cellIs" dxfId="33" priority="5" operator="lessThan">
      <formula>0</formula>
    </cfRule>
  </conditionalFormatting>
  <conditionalFormatting sqref="K127:L127">
    <cfRule type="cellIs" dxfId="32" priority="4" operator="lessThan">
      <formula>0</formula>
    </cfRule>
  </conditionalFormatting>
  <conditionalFormatting sqref="K52:L52">
    <cfRule type="cellIs" dxfId="31" priority="2" operator="lessThan">
      <formula>0</formula>
    </cfRule>
  </conditionalFormatting>
  <conditionalFormatting sqref="K70:L70">
    <cfRule type="cellIs" dxfId="30" priority="1" operator="lessThan">
      <formula>0</formula>
    </cfRule>
  </conditionalFormatting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B1:T429"/>
  <sheetViews>
    <sheetView tabSelected="1" topLeftCell="A312" workbookViewId="0">
      <selection activeCell="I330" sqref="I330"/>
    </sheetView>
  </sheetViews>
  <sheetFormatPr baseColWidth="10" defaultRowHeight="12" x14ac:dyDescent="0"/>
  <cols>
    <col min="1" max="1" width="2.6640625" customWidth="1"/>
    <col min="3" max="3" width="29.5" customWidth="1"/>
    <col min="5" max="5" width="20" customWidth="1"/>
    <col min="11" max="11" width="16.1640625" bestFit="1" customWidth="1"/>
  </cols>
  <sheetData>
    <row r="1" spans="2:17" ht="16">
      <c r="B1" s="375"/>
      <c r="C1" s="578" t="s">
        <v>548</v>
      </c>
      <c r="D1" s="578"/>
      <c r="E1" s="578"/>
      <c r="F1" s="578"/>
      <c r="G1" s="281"/>
      <c r="M1" t="s">
        <v>548</v>
      </c>
    </row>
    <row r="2" spans="2:17" ht="17" thickBot="1">
      <c r="B2" s="376"/>
      <c r="C2" s="578" t="str">
        <f>"FOR THE MONTH OF "&amp;I!C3&amp;" "&amp;I!C4&amp;""</f>
        <v xml:space="preserve">FOR THE MONTH OF  </v>
      </c>
      <c r="D2" s="578"/>
      <c r="E2" s="578"/>
      <c r="F2" s="578"/>
      <c r="G2" s="281"/>
      <c r="M2" t="str">
        <f>"FOR THE MONTH OF "&amp;I!C3&amp;" "&amp;I!C4&amp;""</f>
        <v xml:space="preserve">FOR THE MONTH OF  </v>
      </c>
    </row>
    <row r="3" spans="2:17" ht="14">
      <c r="B3" s="579">
        <v>1</v>
      </c>
      <c r="C3" s="580" t="s">
        <v>12</v>
      </c>
      <c r="D3" s="377" t="str">
        <f>III!C5</f>
        <v/>
      </c>
      <c r="E3" s="377" t="str">
        <f>III!D5</f>
        <v/>
      </c>
      <c r="F3" s="378" t="s">
        <v>549</v>
      </c>
      <c r="G3" s="281"/>
      <c r="L3" s="251">
        <v>1</v>
      </c>
      <c r="M3" s="251" t="s">
        <v>12</v>
      </c>
      <c r="N3" s="251" t="str">
        <f>III!C5</f>
        <v/>
      </c>
      <c r="O3" s="251" t="str">
        <f>III!D5</f>
        <v/>
      </c>
      <c r="P3" s="251" t="s">
        <v>549</v>
      </c>
    </row>
    <row r="4" spans="2:17" ht="15" thickBot="1">
      <c r="B4" s="579"/>
      <c r="C4" s="581"/>
      <c r="D4" s="379">
        <f>III!R26</f>
        <v>0</v>
      </c>
      <c r="E4" s="380">
        <f>III!S26</f>
        <v>0</v>
      </c>
      <c r="F4" s="381" t="e">
        <f>ROUND((D4-E4)/E4*100,2)</f>
        <v>#DIV/0!</v>
      </c>
      <c r="G4" s="281" t="e">
        <f>IF(F4&lt;0,"decrease",IF(F4&gt;0,"increase",IF(F4=0,"")))</f>
        <v>#DIV/0!</v>
      </c>
      <c r="L4" s="586"/>
      <c r="M4" s="251"/>
      <c r="N4" s="251">
        <f>III!R26</f>
        <v>0</v>
      </c>
      <c r="O4" s="251">
        <f>III!S26</f>
        <v>0</v>
      </c>
      <c r="P4" s="251" t="e">
        <f>ROUND((D4-E4)/E4*100,2)</f>
        <v>#DIV/0!</v>
      </c>
      <c r="Q4" t="e">
        <f>IF(F4&lt;0,"decrease",IF(F4&gt;0,"increase",IF(F4=0,"")))</f>
        <v>#DIV/0!</v>
      </c>
    </row>
    <row r="5" spans="2:17" ht="14">
      <c r="B5" s="376"/>
      <c r="C5" s="383" t="s">
        <v>550</v>
      </c>
      <c r="D5" s="384" t="s">
        <v>551</v>
      </c>
      <c r="E5" s="385"/>
      <c r="F5" s="384" t="s">
        <v>552</v>
      </c>
      <c r="G5" s="281"/>
      <c r="L5" s="251"/>
      <c r="M5" s="251" t="s">
        <v>550</v>
      </c>
      <c r="N5" s="251" t="s">
        <v>551</v>
      </c>
      <c r="O5" s="251"/>
      <c r="P5" s="251" t="s">
        <v>552</v>
      </c>
    </row>
    <row r="6" spans="2:17" ht="14">
      <c r="B6" s="376">
        <f t="shared" ref="B6:B25" si="0">D6</f>
        <v>0</v>
      </c>
      <c r="C6" s="398" t="str">
        <f>INDEX($M$6:$M$25,$K6)</f>
        <v>RP Guntakal</v>
      </c>
      <c r="D6" s="387">
        <f t="shared" ref="D6:D25" si="1">INDEX($N$6:$N$25,$K6)</f>
        <v>0</v>
      </c>
      <c r="E6" s="388">
        <f t="shared" ref="E6:E25" si="2">(D$4)</f>
        <v>0</v>
      </c>
      <c r="F6" s="389" t="e">
        <f t="shared" ref="F6:F25" si="3">ROUND(D6/E6*100,2)</f>
        <v>#DIV/0!</v>
      </c>
      <c r="G6" s="281"/>
      <c r="I6">
        <f t="shared" ref="I6:I25" si="4">N6+(J6/100000)</f>
        <v>1.0000000000000001E-5</v>
      </c>
      <c r="J6">
        <v>1</v>
      </c>
      <c r="K6">
        <f t="shared" ref="K6:K25" si="5">VLOOKUP(LARGE($I$6:$I$25,J31),$I$6:$J$25,2,FALSE)</f>
        <v>20</v>
      </c>
      <c r="L6" s="251">
        <f t="shared" ref="L6:L25" si="6">D6</f>
        <v>0</v>
      </c>
      <c r="M6" s="398" t="s">
        <v>556</v>
      </c>
      <c r="N6" s="251">
        <f>III!R6</f>
        <v>0</v>
      </c>
      <c r="O6" s="251">
        <f t="shared" ref="O6:O25" si="7">(D$4)</f>
        <v>0</v>
      </c>
      <c r="P6" s="251" t="e">
        <f t="shared" ref="P6:P25" si="8">ROUND(D6/E6*100,2)</f>
        <v>#DIV/0!</v>
      </c>
    </row>
    <row r="7" spans="2:17" ht="14">
      <c r="B7" s="376">
        <f t="shared" si="0"/>
        <v>0</v>
      </c>
      <c r="C7" s="398" t="str">
        <f t="shared" ref="C7:C25" si="9">INDEX($M$6:$M$25,$K7)</f>
        <v>RP Vijayawada</v>
      </c>
      <c r="D7" s="387">
        <f t="shared" si="1"/>
        <v>0</v>
      </c>
      <c r="E7" s="388">
        <f t="shared" si="2"/>
        <v>0</v>
      </c>
      <c r="F7" s="389" t="e">
        <f t="shared" si="3"/>
        <v>#DIV/0!</v>
      </c>
      <c r="G7" s="281"/>
      <c r="I7">
        <f t="shared" si="4"/>
        <v>2.0000000000000002E-5</v>
      </c>
      <c r="J7">
        <v>2</v>
      </c>
      <c r="K7">
        <f t="shared" si="5"/>
        <v>19</v>
      </c>
      <c r="L7" s="251">
        <f t="shared" si="6"/>
        <v>0</v>
      </c>
      <c r="M7" s="398" t="s">
        <v>557</v>
      </c>
      <c r="N7" s="251">
        <f>III!R7</f>
        <v>0</v>
      </c>
      <c r="O7" s="251">
        <f t="shared" si="7"/>
        <v>0</v>
      </c>
      <c r="P7" s="251" t="e">
        <f t="shared" si="8"/>
        <v>#DIV/0!</v>
      </c>
    </row>
    <row r="8" spans="2:17" ht="14">
      <c r="B8" s="376">
        <f t="shared" si="0"/>
        <v>0</v>
      </c>
      <c r="C8" s="398" t="str">
        <f t="shared" si="9"/>
        <v>Srikakulam</v>
      </c>
      <c r="D8" s="387">
        <f t="shared" si="1"/>
        <v>0</v>
      </c>
      <c r="E8" s="388">
        <f t="shared" si="2"/>
        <v>0</v>
      </c>
      <c r="F8" s="389" t="e">
        <f t="shared" si="3"/>
        <v>#DIV/0!</v>
      </c>
      <c r="G8" s="281"/>
      <c r="I8">
        <f t="shared" si="4"/>
        <v>3.0000000000000001E-5</v>
      </c>
      <c r="J8">
        <v>3</v>
      </c>
      <c r="K8">
        <f t="shared" si="5"/>
        <v>18</v>
      </c>
      <c r="L8" s="251">
        <f t="shared" si="6"/>
        <v>0</v>
      </c>
      <c r="M8" s="398" t="s">
        <v>553</v>
      </c>
      <c r="N8" s="251">
        <f>III!R8</f>
        <v>0</v>
      </c>
      <c r="O8" s="251">
        <f t="shared" si="7"/>
        <v>0</v>
      </c>
      <c r="P8" s="251" t="e">
        <f t="shared" si="8"/>
        <v>#DIV/0!</v>
      </c>
    </row>
    <row r="9" spans="2:17" ht="14">
      <c r="B9" s="376">
        <f t="shared" si="0"/>
        <v>0</v>
      </c>
      <c r="C9" s="398" t="str">
        <f t="shared" si="9"/>
        <v>Vizianagaram</v>
      </c>
      <c r="D9" s="387">
        <f t="shared" si="1"/>
        <v>0</v>
      </c>
      <c r="E9" s="388">
        <f t="shared" si="2"/>
        <v>0</v>
      </c>
      <c r="F9" s="389" t="e">
        <f t="shared" si="3"/>
        <v>#DIV/0!</v>
      </c>
      <c r="G9" s="281"/>
      <c r="I9">
        <f t="shared" si="4"/>
        <v>4.0000000000000003E-5</v>
      </c>
      <c r="J9">
        <v>4</v>
      </c>
      <c r="K9">
        <f t="shared" si="5"/>
        <v>17</v>
      </c>
      <c r="L9" s="251">
        <f t="shared" si="6"/>
        <v>0</v>
      </c>
      <c r="M9" s="398" t="s">
        <v>561</v>
      </c>
      <c r="N9" s="251">
        <f>III!R9</f>
        <v>0</v>
      </c>
      <c r="O9" s="251">
        <f t="shared" si="7"/>
        <v>0</v>
      </c>
      <c r="P9" s="251" t="e">
        <f t="shared" si="8"/>
        <v>#DIV/0!</v>
      </c>
    </row>
    <row r="10" spans="2:17" ht="14">
      <c r="B10" s="376">
        <f t="shared" si="0"/>
        <v>0</v>
      </c>
      <c r="C10" s="398" t="str">
        <f t="shared" si="9"/>
        <v>Visakhapatnam  Rural</v>
      </c>
      <c r="D10" s="387">
        <f t="shared" si="1"/>
        <v>0</v>
      </c>
      <c r="E10" s="388">
        <f t="shared" si="2"/>
        <v>0</v>
      </c>
      <c r="F10" s="389" t="e">
        <f t="shared" si="3"/>
        <v>#DIV/0!</v>
      </c>
      <c r="G10" s="281"/>
      <c r="I10">
        <f t="shared" si="4"/>
        <v>5.0000000000000002E-5</v>
      </c>
      <c r="J10">
        <v>5</v>
      </c>
      <c r="K10">
        <f t="shared" si="5"/>
        <v>16</v>
      </c>
      <c r="L10" s="251">
        <f t="shared" si="6"/>
        <v>0</v>
      </c>
      <c r="M10" s="398" t="s">
        <v>568</v>
      </c>
      <c r="N10" s="251">
        <f>III!R10</f>
        <v>0</v>
      </c>
      <c r="O10" s="251">
        <f t="shared" si="7"/>
        <v>0</v>
      </c>
      <c r="P10" s="251" t="e">
        <f t="shared" si="8"/>
        <v>#DIV/0!</v>
      </c>
    </row>
    <row r="11" spans="2:17" ht="14">
      <c r="B11" s="376">
        <f t="shared" si="0"/>
        <v>0</v>
      </c>
      <c r="C11" s="398" t="str">
        <f t="shared" si="9"/>
        <v>Visakhapatnam City</v>
      </c>
      <c r="D11" s="387">
        <f t="shared" si="1"/>
        <v>0</v>
      </c>
      <c r="E11" s="388">
        <f t="shared" si="2"/>
        <v>0</v>
      </c>
      <c r="F11" s="389" t="e">
        <f t="shared" si="3"/>
        <v>#DIV/0!</v>
      </c>
      <c r="G11" s="281"/>
      <c r="I11">
        <f t="shared" si="4"/>
        <v>6.0000000000000002E-5</v>
      </c>
      <c r="J11">
        <v>6</v>
      </c>
      <c r="K11">
        <f t="shared" si="5"/>
        <v>15</v>
      </c>
      <c r="L11" s="251">
        <f t="shared" si="6"/>
        <v>0</v>
      </c>
      <c r="M11" s="398" t="s">
        <v>554</v>
      </c>
      <c r="N11" s="251">
        <f>III!R11</f>
        <v>0</v>
      </c>
      <c r="O11" s="251">
        <f t="shared" si="7"/>
        <v>0</v>
      </c>
      <c r="P11" s="251" t="e">
        <f t="shared" si="8"/>
        <v>#DIV/0!</v>
      </c>
    </row>
    <row r="12" spans="2:17" ht="14">
      <c r="B12" s="376">
        <f t="shared" si="0"/>
        <v>0</v>
      </c>
      <c r="C12" s="398" t="str">
        <f t="shared" si="9"/>
        <v>Vijayawada City</v>
      </c>
      <c r="D12" s="387">
        <f t="shared" si="1"/>
        <v>0</v>
      </c>
      <c r="E12" s="388">
        <f t="shared" si="2"/>
        <v>0</v>
      </c>
      <c r="F12" s="389" t="e">
        <f t="shared" si="3"/>
        <v>#DIV/0!</v>
      </c>
      <c r="G12" s="281"/>
      <c r="I12">
        <f t="shared" si="4"/>
        <v>6.9999999999999994E-5</v>
      </c>
      <c r="J12">
        <v>7</v>
      </c>
      <c r="K12">
        <f t="shared" si="5"/>
        <v>14</v>
      </c>
      <c r="L12" s="251">
        <f t="shared" si="6"/>
        <v>0</v>
      </c>
      <c r="M12" s="398" t="s">
        <v>565</v>
      </c>
      <c r="N12" s="251">
        <f>III!R12</f>
        <v>0</v>
      </c>
      <c r="O12" s="251">
        <f t="shared" si="7"/>
        <v>0</v>
      </c>
      <c r="P12" s="251" t="e">
        <f t="shared" si="8"/>
        <v>#DIV/0!</v>
      </c>
    </row>
    <row r="13" spans="2:17" ht="14">
      <c r="B13" s="376">
        <f t="shared" si="0"/>
        <v>0</v>
      </c>
      <c r="C13" s="398" t="str">
        <f t="shared" si="9"/>
        <v>Krishna</v>
      </c>
      <c r="D13" s="387">
        <f t="shared" si="1"/>
        <v>0</v>
      </c>
      <c r="E13" s="388">
        <f t="shared" si="2"/>
        <v>0</v>
      </c>
      <c r="F13" s="389" t="e">
        <f t="shared" si="3"/>
        <v>#DIV/0!</v>
      </c>
      <c r="G13" s="281"/>
      <c r="I13">
        <f t="shared" si="4"/>
        <v>8.0000000000000007E-5</v>
      </c>
      <c r="J13">
        <v>8</v>
      </c>
      <c r="K13">
        <f t="shared" si="5"/>
        <v>13</v>
      </c>
      <c r="L13" s="251">
        <f t="shared" si="6"/>
        <v>0</v>
      </c>
      <c r="M13" s="398" t="s">
        <v>558</v>
      </c>
      <c r="N13" s="251">
        <f>III!R13</f>
        <v>0</v>
      </c>
      <c r="O13" s="251">
        <f t="shared" si="7"/>
        <v>0</v>
      </c>
      <c r="P13" s="251" t="e">
        <f t="shared" si="8"/>
        <v>#DIV/0!</v>
      </c>
    </row>
    <row r="14" spans="2:17" ht="14">
      <c r="B14" s="376">
        <f t="shared" si="0"/>
        <v>0</v>
      </c>
      <c r="C14" s="398" t="str">
        <f t="shared" si="9"/>
        <v>Rajahmundry  Urban</v>
      </c>
      <c r="D14" s="387">
        <f t="shared" si="1"/>
        <v>0</v>
      </c>
      <c r="E14" s="388">
        <f t="shared" si="2"/>
        <v>0</v>
      </c>
      <c r="F14" s="389" t="e">
        <f t="shared" si="3"/>
        <v>#DIV/0!</v>
      </c>
      <c r="G14" s="281"/>
      <c r="I14">
        <f t="shared" si="4"/>
        <v>9.0000000000000006E-5</v>
      </c>
      <c r="J14">
        <v>9</v>
      </c>
      <c r="K14">
        <f t="shared" si="5"/>
        <v>12</v>
      </c>
      <c r="L14" s="251">
        <f t="shared" si="6"/>
        <v>0</v>
      </c>
      <c r="M14" s="398" t="s">
        <v>555</v>
      </c>
      <c r="N14" s="251">
        <f>III!R14</f>
        <v>0</v>
      </c>
      <c r="O14" s="251">
        <f t="shared" si="7"/>
        <v>0</v>
      </c>
      <c r="P14" s="251" t="e">
        <f t="shared" si="8"/>
        <v>#DIV/0!</v>
      </c>
    </row>
    <row r="15" spans="2:17" ht="14">
      <c r="B15" s="376">
        <f t="shared" si="0"/>
        <v>0</v>
      </c>
      <c r="C15" s="398" t="str">
        <f t="shared" si="9"/>
        <v>East Godavari</v>
      </c>
      <c r="D15" s="387">
        <f t="shared" si="1"/>
        <v>0</v>
      </c>
      <c r="E15" s="388">
        <f t="shared" si="2"/>
        <v>0</v>
      </c>
      <c r="F15" s="389" t="e">
        <f t="shared" si="3"/>
        <v>#DIV/0!</v>
      </c>
      <c r="G15" s="281"/>
      <c r="I15">
        <f t="shared" si="4"/>
        <v>1E-4</v>
      </c>
      <c r="J15" s="390">
        <v>10</v>
      </c>
      <c r="K15">
        <f t="shared" si="5"/>
        <v>11</v>
      </c>
      <c r="L15" s="251">
        <f t="shared" si="6"/>
        <v>0</v>
      </c>
      <c r="M15" s="398" t="s">
        <v>562</v>
      </c>
      <c r="N15" s="251">
        <f>III!R15</f>
        <v>0</v>
      </c>
      <c r="O15" s="251">
        <f t="shared" si="7"/>
        <v>0</v>
      </c>
      <c r="P15" s="251" t="e">
        <f t="shared" si="8"/>
        <v>#DIV/0!</v>
      </c>
    </row>
    <row r="16" spans="2:17" ht="14">
      <c r="B16" s="376">
        <f t="shared" si="0"/>
        <v>0</v>
      </c>
      <c r="C16" s="398" t="str">
        <f t="shared" si="9"/>
        <v>West Godavari</v>
      </c>
      <c r="D16" s="387">
        <f t="shared" si="1"/>
        <v>0</v>
      </c>
      <c r="E16" s="388">
        <f t="shared" si="2"/>
        <v>0</v>
      </c>
      <c r="F16" s="389" t="e">
        <f t="shared" si="3"/>
        <v>#DIV/0!</v>
      </c>
      <c r="G16" s="281"/>
      <c r="H16" s="391"/>
      <c r="I16">
        <f t="shared" si="4"/>
        <v>1.1E-4</v>
      </c>
      <c r="J16">
        <v>11</v>
      </c>
      <c r="K16">
        <f t="shared" si="5"/>
        <v>10</v>
      </c>
      <c r="L16" s="251">
        <f t="shared" si="6"/>
        <v>0</v>
      </c>
      <c r="M16" s="398" t="s">
        <v>559</v>
      </c>
      <c r="N16" s="251">
        <f>III!R16</f>
        <v>0</v>
      </c>
      <c r="O16" s="251">
        <f t="shared" si="7"/>
        <v>0</v>
      </c>
      <c r="P16" s="251" t="e">
        <f t="shared" si="8"/>
        <v>#DIV/0!</v>
      </c>
    </row>
    <row r="17" spans="2:17" ht="14">
      <c r="B17" s="376">
        <f t="shared" si="0"/>
        <v>0</v>
      </c>
      <c r="C17" s="398" t="str">
        <f t="shared" si="9"/>
        <v>Prakasham</v>
      </c>
      <c r="D17" s="387">
        <f t="shared" si="1"/>
        <v>0</v>
      </c>
      <c r="E17" s="388">
        <f t="shared" si="2"/>
        <v>0</v>
      </c>
      <c r="F17" s="389" t="e">
        <f t="shared" si="3"/>
        <v>#DIV/0!</v>
      </c>
      <c r="G17" s="281"/>
      <c r="I17">
        <f t="shared" si="4"/>
        <v>1.2E-4</v>
      </c>
      <c r="J17">
        <v>12</v>
      </c>
      <c r="K17">
        <f t="shared" si="5"/>
        <v>9</v>
      </c>
      <c r="L17" s="251">
        <f t="shared" si="6"/>
        <v>0</v>
      </c>
      <c r="M17" s="398" t="s">
        <v>570</v>
      </c>
      <c r="N17" s="251">
        <f>III!R17</f>
        <v>0</v>
      </c>
      <c r="O17" s="251">
        <f t="shared" si="7"/>
        <v>0</v>
      </c>
      <c r="P17" s="251" t="e">
        <f t="shared" si="8"/>
        <v>#DIV/0!</v>
      </c>
    </row>
    <row r="18" spans="2:17" ht="14">
      <c r="B18" s="376">
        <f t="shared" si="0"/>
        <v>0</v>
      </c>
      <c r="C18" s="398" t="str">
        <f t="shared" si="9"/>
        <v>Nellore</v>
      </c>
      <c r="D18" s="387">
        <f t="shared" si="1"/>
        <v>0</v>
      </c>
      <c r="E18" s="388">
        <f t="shared" si="2"/>
        <v>0</v>
      </c>
      <c r="F18" s="389" t="e">
        <f t="shared" si="3"/>
        <v>#DIV/0!</v>
      </c>
      <c r="G18" s="281"/>
      <c r="I18">
        <f t="shared" si="4"/>
        <v>1.2999999999999999E-4</v>
      </c>
      <c r="J18">
        <v>13</v>
      </c>
      <c r="K18">
        <f t="shared" si="5"/>
        <v>8</v>
      </c>
      <c r="L18" s="251">
        <f t="shared" si="6"/>
        <v>0</v>
      </c>
      <c r="M18" s="398" t="s">
        <v>567</v>
      </c>
      <c r="N18" s="251">
        <f>III!R18</f>
        <v>0</v>
      </c>
      <c r="O18" s="251">
        <f t="shared" si="7"/>
        <v>0</v>
      </c>
      <c r="P18" s="251" t="e">
        <f t="shared" si="8"/>
        <v>#DIV/0!</v>
      </c>
    </row>
    <row r="19" spans="2:17" ht="14">
      <c r="B19" s="376">
        <f t="shared" si="0"/>
        <v>0</v>
      </c>
      <c r="C19" s="398" t="str">
        <f t="shared" si="9"/>
        <v>Guntur Urban</v>
      </c>
      <c r="D19" s="387">
        <f t="shared" si="1"/>
        <v>0</v>
      </c>
      <c r="E19" s="388">
        <f t="shared" si="2"/>
        <v>0</v>
      </c>
      <c r="F19" s="389" t="e">
        <f t="shared" si="3"/>
        <v>#DIV/0!</v>
      </c>
      <c r="G19" s="281"/>
      <c r="I19">
        <f t="shared" si="4"/>
        <v>1.3999999999999999E-4</v>
      </c>
      <c r="J19">
        <v>14</v>
      </c>
      <c r="K19">
        <f t="shared" si="5"/>
        <v>7</v>
      </c>
      <c r="L19" s="251">
        <f t="shared" si="6"/>
        <v>0</v>
      </c>
      <c r="M19" s="398" t="s">
        <v>569</v>
      </c>
      <c r="N19" s="251">
        <f>III!R19</f>
        <v>0</v>
      </c>
      <c r="O19" s="251">
        <f t="shared" si="7"/>
        <v>0</v>
      </c>
      <c r="P19" s="251" t="e">
        <f t="shared" si="8"/>
        <v>#DIV/0!</v>
      </c>
    </row>
    <row r="20" spans="2:17" ht="14">
      <c r="B20" s="376">
        <f t="shared" si="0"/>
        <v>0</v>
      </c>
      <c r="C20" s="398" t="str">
        <f t="shared" si="9"/>
        <v>Guntur</v>
      </c>
      <c r="D20" s="387">
        <f t="shared" si="1"/>
        <v>0</v>
      </c>
      <c r="E20" s="388">
        <f t="shared" si="2"/>
        <v>0</v>
      </c>
      <c r="F20" s="389" t="e">
        <f t="shared" si="3"/>
        <v>#DIV/0!</v>
      </c>
      <c r="G20" s="281"/>
      <c r="I20">
        <f t="shared" si="4"/>
        <v>1.4999999999999999E-4</v>
      </c>
      <c r="J20">
        <v>15</v>
      </c>
      <c r="K20">
        <f t="shared" si="5"/>
        <v>6</v>
      </c>
      <c r="L20" s="251">
        <f t="shared" si="6"/>
        <v>0</v>
      </c>
      <c r="M20" s="398" t="s">
        <v>564</v>
      </c>
      <c r="N20" s="251">
        <f>III!R20</f>
        <v>0</v>
      </c>
      <c r="O20" s="251">
        <f t="shared" si="7"/>
        <v>0</v>
      </c>
      <c r="P20" s="251" t="e">
        <f t="shared" si="8"/>
        <v>#DIV/0!</v>
      </c>
    </row>
    <row r="21" spans="2:17" ht="14">
      <c r="B21" s="376">
        <f t="shared" si="0"/>
        <v>0</v>
      </c>
      <c r="C21" s="398" t="str">
        <f t="shared" si="9"/>
        <v>Tirupathi Urban</v>
      </c>
      <c r="D21" s="387">
        <f t="shared" si="1"/>
        <v>0</v>
      </c>
      <c r="E21" s="388">
        <f t="shared" si="2"/>
        <v>0</v>
      </c>
      <c r="F21" s="389" t="e">
        <f t="shared" si="3"/>
        <v>#DIV/0!</v>
      </c>
      <c r="G21" s="281"/>
      <c r="I21">
        <f t="shared" si="4"/>
        <v>1.6000000000000001E-4</v>
      </c>
      <c r="J21">
        <v>16</v>
      </c>
      <c r="K21">
        <f t="shared" si="5"/>
        <v>5</v>
      </c>
      <c r="L21" s="251">
        <f t="shared" si="6"/>
        <v>0</v>
      </c>
      <c r="M21" s="398" t="s">
        <v>560</v>
      </c>
      <c r="N21" s="251">
        <f>III!R21</f>
        <v>0</v>
      </c>
      <c r="O21" s="251">
        <f t="shared" si="7"/>
        <v>0</v>
      </c>
      <c r="P21" s="251" t="e">
        <f t="shared" si="8"/>
        <v>#DIV/0!</v>
      </c>
    </row>
    <row r="22" spans="2:17" ht="14">
      <c r="B22" s="376">
        <f t="shared" si="0"/>
        <v>0</v>
      </c>
      <c r="C22" s="398" t="str">
        <f t="shared" si="9"/>
        <v>Chittoor</v>
      </c>
      <c r="D22" s="387">
        <f t="shared" si="1"/>
        <v>0</v>
      </c>
      <c r="E22" s="388">
        <f t="shared" si="2"/>
        <v>0</v>
      </c>
      <c r="F22" s="389" t="e">
        <f t="shared" si="3"/>
        <v>#DIV/0!</v>
      </c>
      <c r="G22" s="281"/>
      <c r="I22">
        <f t="shared" si="4"/>
        <v>1.7000000000000001E-4</v>
      </c>
      <c r="J22">
        <v>17</v>
      </c>
      <c r="K22">
        <f t="shared" si="5"/>
        <v>4</v>
      </c>
      <c r="L22" s="251">
        <f t="shared" si="6"/>
        <v>0</v>
      </c>
      <c r="M22" s="398" t="s">
        <v>563</v>
      </c>
      <c r="N22" s="251">
        <f>III!R22</f>
        <v>0</v>
      </c>
      <c r="O22" s="251">
        <f t="shared" si="7"/>
        <v>0</v>
      </c>
      <c r="P22" s="251" t="e">
        <f t="shared" si="8"/>
        <v>#DIV/0!</v>
      </c>
    </row>
    <row r="23" spans="2:17" ht="14">
      <c r="B23" s="376">
        <f t="shared" si="0"/>
        <v>0</v>
      </c>
      <c r="C23" s="398" t="str">
        <f t="shared" si="9"/>
        <v>Anantapur</v>
      </c>
      <c r="D23" s="387">
        <f t="shared" si="1"/>
        <v>0</v>
      </c>
      <c r="E23" s="388">
        <f t="shared" si="2"/>
        <v>0</v>
      </c>
      <c r="F23" s="389" t="e">
        <f t="shared" si="3"/>
        <v>#DIV/0!</v>
      </c>
      <c r="G23" s="281"/>
      <c r="I23">
        <f t="shared" si="4"/>
        <v>1.8000000000000001E-4</v>
      </c>
      <c r="J23">
        <v>18</v>
      </c>
      <c r="K23">
        <f t="shared" si="5"/>
        <v>3</v>
      </c>
      <c r="L23" s="251">
        <f t="shared" si="6"/>
        <v>0</v>
      </c>
      <c r="M23" s="398" t="s">
        <v>566</v>
      </c>
      <c r="N23" s="251">
        <f>III!R23</f>
        <v>0</v>
      </c>
      <c r="O23" s="251">
        <f t="shared" si="7"/>
        <v>0</v>
      </c>
      <c r="P23" s="251" t="e">
        <f t="shared" si="8"/>
        <v>#DIV/0!</v>
      </c>
    </row>
    <row r="24" spans="2:17" ht="14">
      <c r="B24" s="376">
        <f t="shared" si="0"/>
        <v>0</v>
      </c>
      <c r="C24" s="398" t="str">
        <f t="shared" si="9"/>
        <v>Cuddapah</v>
      </c>
      <c r="D24" s="387">
        <f t="shared" si="1"/>
        <v>0</v>
      </c>
      <c r="E24" s="388">
        <f t="shared" si="2"/>
        <v>0</v>
      </c>
      <c r="F24" s="389" t="e">
        <f t="shared" si="3"/>
        <v>#DIV/0!</v>
      </c>
      <c r="G24" s="281"/>
      <c r="H24" s="251"/>
      <c r="I24">
        <f t="shared" si="4"/>
        <v>1.9000000000000001E-4</v>
      </c>
      <c r="J24">
        <v>19</v>
      </c>
      <c r="K24">
        <f t="shared" si="5"/>
        <v>2</v>
      </c>
      <c r="L24" s="251">
        <f t="shared" si="6"/>
        <v>0</v>
      </c>
      <c r="M24" s="398" t="s">
        <v>572</v>
      </c>
      <c r="N24" s="251">
        <f>III!R24</f>
        <v>0</v>
      </c>
      <c r="O24" s="251">
        <f t="shared" si="7"/>
        <v>0</v>
      </c>
      <c r="P24" s="251" t="e">
        <f t="shared" si="8"/>
        <v>#DIV/0!</v>
      </c>
    </row>
    <row r="25" spans="2:17" ht="14">
      <c r="B25" s="376">
        <f t="shared" si="0"/>
        <v>0</v>
      </c>
      <c r="C25" s="398" t="str">
        <f t="shared" si="9"/>
        <v>Kurnool</v>
      </c>
      <c r="D25" s="387">
        <f t="shared" si="1"/>
        <v>0</v>
      </c>
      <c r="E25" s="388">
        <f t="shared" si="2"/>
        <v>0</v>
      </c>
      <c r="F25" s="389" t="e">
        <f t="shared" si="3"/>
        <v>#DIV/0!</v>
      </c>
      <c r="G25" s="281"/>
      <c r="H25" s="176"/>
      <c r="I25">
        <f t="shared" si="4"/>
        <v>2.0000000000000001E-4</v>
      </c>
      <c r="J25">
        <v>20</v>
      </c>
      <c r="K25">
        <f t="shared" si="5"/>
        <v>1</v>
      </c>
      <c r="L25" s="251">
        <f t="shared" si="6"/>
        <v>0</v>
      </c>
      <c r="M25" s="398" t="s">
        <v>571</v>
      </c>
      <c r="N25" s="251">
        <f>III!R25</f>
        <v>0</v>
      </c>
      <c r="O25" s="251">
        <f t="shared" si="7"/>
        <v>0</v>
      </c>
      <c r="P25" s="251" t="e">
        <f t="shared" si="8"/>
        <v>#DIV/0!</v>
      </c>
    </row>
    <row r="26" spans="2:17" ht="14">
      <c r="B26" s="376">
        <v>0</v>
      </c>
      <c r="C26" s="393" t="s">
        <v>573</v>
      </c>
      <c r="D26" s="393"/>
      <c r="E26" s="394"/>
      <c r="F26" s="395"/>
      <c r="G26" s="281"/>
      <c r="L26" s="251">
        <v>0</v>
      </c>
      <c r="M26" s="251" t="s">
        <v>573</v>
      </c>
      <c r="N26" s="251"/>
      <c r="O26" s="251"/>
      <c r="P26" s="251"/>
    </row>
    <row r="27" spans="2:17" ht="15" thickBot="1">
      <c r="B27" s="375"/>
      <c r="G27" s="281"/>
    </row>
    <row r="28" spans="2:17" ht="14">
      <c r="B28" s="579">
        <v>2</v>
      </c>
      <c r="C28" s="580" t="s">
        <v>574</v>
      </c>
      <c r="D28" s="377" t="str">
        <f>D3</f>
        <v/>
      </c>
      <c r="E28" s="377" t="str">
        <f>E3</f>
        <v/>
      </c>
      <c r="F28" s="378" t="s">
        <v>549</v>
      </c>
      <c r="G28" s="281"/>
      <c r="L28" s="251">
        <v>2</v>
      </c>
      <c r="M28" s="251" t="s">
        <v>574</v>
      </c>
      <c r="N28" s="251" t="str">
        <f>D3</f>
        <v/>
      </c>
      <c r="O28" s="251" t="str">
        <f>E3</f>
        <v/>
      </c>
      <c r="P28" s="251" t="s">
        <v>549</v>
      </c>
    </row>
    <row r="29" spans="2:17" ht="15" thickBot="1">
      <c r="B29" s="579"/>
      <c r="C29" s="581"/>
      <c r="D29" s="387">
        <f>III!F26</f>
        <v>0</v>
      </c>
      <c r="E29" s="396">
        <f>III!G26</f>
        <v>0</v>
      </c>
      <c r="F29" s="381" t="e">
        <f>ROUND((D29-E29)/E29*100,2)</f>
        <v>#DIV/0!</v>
      </c>
      <c r="G29" s="281" t="e">
        <f>IF(F29&lt;0,"decrease",IF(F29&gt;0,"increase",IF(F29=0,"")))</f>
        <v>#DIV/0!</v>
      </c>
      <c r="L29" s="251"/>
      <c r="M29" s="251"/>
      <c r="N29" s="251">
        <f>III!F26</f>
        <v>0</v>
      </c>
      <c r="O29" s="251">
        <f>III!G26</f>
        <v>0</v>
      </c>
      <c r="P29" s="251" t="e">
        <f>ROUND((D29-E29)/E29*100,2)</f>
        <v>#DIV/0!</v>
      </c>
      <c r="Q29" t="e">
        <f>IF(F29&lt;0,"decrease",IF(F29&gt;0,"increase",IF(F29=0,"")))</f>
        <v>#DIV/0!</v>
      </c>
    </row>
    <row r="30" spans="2:17" ht="14">
      <c r="B30" s="376"/>
      <c r="C30" s="377" t="s">
        <v>550</v>
      </c>
      <c r="D30" s="383" t="s">
        <v>551</v>
      </c>
      <c r="E30" s="379"/>
      <c r="F30" s="397" t="s">
        <v>552</v>
      </c>
      <c r="G30" s="281"/>
      <c r="L30" s="251"/>
      <c r="M30" s="251" t="s">
        <v>550</v>
      </c>
      <c r="N30" s="251" t="s">
        <v>551</v>
      </c>
      <c r="O30" s="251"/>
      <c r="P30" s="251" t="s">
        <v>552</v>
      </c>
    </row>
    <row r="31" spans="2:17" ht="14">
      <c r="B31" s="376">
        <f t="shared" ref="B31:B50" si="10">D31</f>
        <v>0</v>
      </c>
      <c r="C31" s="398" t="str">
        <f t="shared" ref="C31:C50" si="11">INDEX($M$31:$M$50,$K31)</f>
        <v>RP Guntakal</v>
      </c>
      <c r="D31" s="387">
        <f t="shared" ref="D31:D50" si="12">INDEX($N$31:$N$50,$K31)</f>
        <v>0</v>
      </c>
      <c r="E31" s="388">
        <f t="shared" ref="E31:E50" si="13">D$29</f>
        <v>0</v>
      </c>
      <c r="F31" s="389" t="e">
        <f t="shared" ref="F31:F50" si="14">ROUND(D31/E31*100,2)</f>
        <v>#DIV/0!</v>
      </c>
      <c r="G31" s="281"/>
      <c r="I31">
        <f t="shared" ref="I31:I50" si="15">N31+(J31/100000)</f>
        <v>1.0000000000000001E-5</v>
      </c>
      <c r="J31">
        <v>1</v>
      </c>
      <c r="K31">
        <f t="shared" ref="K31:K50" si="16">VLOOKUP(LARGE($I$31:$I$50,J31),$I$31:$J$50,2,FALSE)</f>
        <v>20</v>
      </c>
      <c r="L31" s="251">
        <f t="shared" ref="L31:L50" si="17">D31</f>
        <v>0</v>
      </c>
      <c r="M31" s="585" t="s">
        <v>556</v>
      </c>
      <c r="N31" s="251">
        <f>III!F6</f>
        <v>0</v>
      </c>
      <c r="O31" s="251">
        <f t="shared" ref="O31:O50" si="18">D$29</f>
        <v>0</v>
      </c>
      <c r="P31" s="251" t="e">
        <f t="shared" ref="P31:P50" si="19">ROUND(D31/E31*100,2)</f>
        <v>#DIV/0!</v>
      </c>
    </row>
    <row r="32" spans="2:17" ht="14">
      <c r="B32" s="376">
        <f t="shared" si="10"/>
        <v>0</v>
      </c>
      <c r="C32" s="398" t="str">
        <f t="shared" si="11"/>
        <v>RP Vijayawada</v>
      </c>
      <c r="D32" s="387">
        <f t="shared" si="12"/>
        <v>0</v>
      </c>
      <c r="E32" s="388">
        <f t="shared" si="13"/>
        <v>0</v>
      </c>
      <c r="F32" s="389" t="e">
        <f t="shared" si="14"/>
        <v>#DIV/0!</v>
      </c>
      <c r="G32" s="281"/>
      <c r="I32">
        <f t="shared" si="15"/>
        <v>2.0000000000000002E-5</v>
      </c>
      <c r="J32">
        <v>2</v>
      </c>
      <c r="K32">
        <f t="shared" si="16"/>
        <v>19</v>
      </c>
      <c r="L32" s="251">
        <f t="shared" si="17"/>
        <v>0</v>
      </c>
      <c r="M32" s="585" t="s">
        <v>557</v>
      </c>
      <c r="N32" s="251">
        <f>III!F7</f>
        <v>0</v>
      </c>
      <c r="O32" s="251">
        <f t="shared" si="18"/>
        <v>0</v>
      </c>
      <c r="P32" s="251" t="e">
        <f t="shared" si="19"/>
        <v>#DIV/0!</v>
      </c>
    </row>
    <row r="33" spans="2:16" ht="14">
      <c r="B33" s="376">
        <f t="shared" si="10"/>
        <v>0</v>
      </c>
      <c r="C33" s="398" t="str">
        <f t="shared" si="11"/>
        <v>Srikakulam</v>
      </c>
      <c r="D33" s="387">
        <f t="shared" si="12"/>
        <v>0</v>
      </c>
      <c r="E33" s="388">
        <f t="shared" si="13"/>
        <v>0</v>
      </c>
      <c r="F33" s="389" t="e">
        <f t="shared" si="14"/>
        <v>#DIV/0!</v>
      </c>
      <c r="G33" s="281"/>
      <c r="I33">
        <f t="shared" si="15"/>
        <v>3.0000000000000001E-5</v>
      </c>
      <c r="J33">
        <v>3</v>
      </c>
      <c r="K33">
        <f t="shared" si="16"/>
        <v>18</v>
      </c>
      <c r="L33" s="251">
        <f t="shared" si="17"/>
        <v>0</v>
      </c>
      <c r="M33" s="585" t="s">
        <v>553</v>
      </c>
      <c r="N33" s="251">
        <f>III!F8</f>
        <v>0</v>
      </c>
      <c r="O33" s="251">
        <f t="shared" si="18"/>
        <v>0</v>
      </c>
      <c r="P33" s="251" t="e">
        <f t="shared" si="19"/>
        <v>#DIV/0!</v>
      </c>
    </row>
    <row r="34" spans="2:16" ht="14">
      <c r="B34" s="376">
        <f t="shared" si="10"/>
        <v>0</v>
      </c>
      <c r="C34" s="398" t="str">
        <f t="shared" si="11"/>
        <v>Vizianagaram</v>
      </c>
      <c r="D34" s="387">
        <f t="shared" si="12"/>
        <v>0</v>
      </c>
      <c r="E34" s="388">
        <f t="shared" si="13"/>
        <v>0</v>
      </c>
      <c r="F34" s="389" t="e">
        <f t="shared" si="14"/>
        <v>#DIV/0!</v>
      </c>
      <c r="G34" s="281"/>
      <c r="I34">
        <f t="shared" si="15"/>
        <v>4.0000000000000003E-5</v>
      </c>
      <c r="J34">
        <v>4</v>
      </c>
      <c r="K34">
        <f t="shared" si="16"/>
        <v>17</v>
      </c>
      <c r="L34" s="251">
        <f t="shared" si="17"/>
        <v>0</v>
      </c>
      <c r="M34" s="585" t="s">
        <v>561</v>
      </c>
      <c r="N34" s="251">
        <f>III!F9</f>
        <v>0</v>
      </c>
      <c r="O34" s="251">
        <f t="shared" si="18"/>
        <v>0</v>
      </c>
      <c r="P34" s="251" t="e">
        <f t="shared" si="19"/>
        <v>#DIV/0!</v>
      </c>
    </row>
    <row r="35" spans="2:16" ht="14">
      <c r="B35" s="376">
        <f t="shared" si="10"/>
        <v>0</v>
      </c>
      <c r="C35" s="398" t="str">
        <f t="shared" si="11"/>
        <v>Visakhapatnam  Rural</v>
      </c>
      <c r="D35" s="387">
        <f t="shared" si="12"/>
        <v>0</v>
      </c>
      <c r="E35" s="388">
        <f t="shared" si="13"/>
        <v>0</v>
      </c>
      <c r="F35" s="389" t="e">
        <f t="shared" si="14"/>
        <v>#DIV/0!</v>
      </c>
      <c r="G35" s="281"/>
      <c r="I35">
        <f t="shared" si="15"/>
        <v>5.0000000000000002E-5</v>
      </c>
      <c r="J35">
        <v>5</v>
      </c>
      <c r="K35">
        <f t="shared" si="16"/>
        <v>16</v>
      </c>
      <c r="L35" s="251">
        <f t="shared" si="17"/>
        <v>0</v>
      </c>
      <c r="M35" s="585" t="s">
        <v>568</v>
      </c>
      <c r="N35" s="251">
        <f>III!F10</f>
        <v>0</v>
      </c>
      <c r="O35" s="251">
        <f t="shared" si="18"/>
        <v>0</v>
      </c>
      <c r="P35" s="251" t="e">
        <f t="shared" si="19"/>
        <v>#DIV/0!</v>
      </c>
    </row>
    <row r="36" spans="2:16" ht="14">
      <c r="B36" s="376">
        <f t="shared" si="10"/>
        <v>0</v>
      </c>
      <c r="C36" s="398" t="str">
        <f t="shared" si="11"/>
        <v>Visakhapatnam City</v>
      </c>
      <c r="D36" s="387">
        <f t="shared" si="12"/>
        <v>0</v>
      </c>
      <c r="E36" s="388">
        <f t="shared" si="13"/>
        <v>0</v>
      </c>
      <c r="F36" s="389" t="e">
        <f t="shared" si="14"/>
        <v>#DIV/0!</v>
      </c>
      <c r="G36" s="281"/>
      <c r="I36">
        <f t="shared" si="15"/>
        <v>6.0000000000000002E-5</v>
      </c>
      <c r="J36">
        <v>6</v>
      </c>
      <c r="K36">
        <f t="shared" si="16"/>
        <v>15</v>
      </c>
      <c r="L36" s="251">
        <f t="shared" si="17"/>
        <v>0</v>
      </c>
      <c r="M36" s="585" t="s">
        <v>554</v>
      </c>
      <c r="N36" s="251">
        <f>III!F11</f>
        <v>0</v>
      </c>
      <c r="O36" s="251">
        <f t="shared" si="18"/>
        <v>0</v>
      </c>
      <c r="P36" s="251" t="e">
        <f t="shared" si="19"/>
        <v>#DIV/0!</v>
      </c>
    </row>
    <row r="37" spans="2:16" ht="14">
      <c r="B37" s="376">
        <f t="shared" si="10"/>
        <v>0</v>
      </c>
      <c r="C37" s="398" t="str">
        <f t="shared" si="11"/>
        <v>Vijayawada City</v>
      </c>
      <c r="D37" s="387">
        <f t="shared" si="12"/>
        <v>0</v>
      </c>
      <c r="E37" s="388">
        <f t="shared" si="13"/>
        <v>0</v>
      </c>
      <c r="F37" s="389" t="e">
        <f t="shared" si="14"/>
        <v>#DIV/0!</v>
      </c>
      <c r="G37" s="281"/>
      <c r="I37">
        <f t="shared" si="15"/>
        <v>6.9999999999999994E-5</v>
      </c>
      <c r="J37">
        <v>7</v>
      </c>
      <c r="K37">
        <f t="shared" si="16"/>
        <v>14</v>
      </c>
      <c r="L37" s="251">
        <f t="shared" si="17"/>
        <v>0</v>
      </c>
      <c r="M37" s="585" t="s">
        <v>565</v>
      </c>
      <c r="N37" s="251">
        <f>III!F12</f>
        <v>0</v>
      </c>
      <c r="O37" s="251">
        <f t="shared" si="18"/>
        <v>0</v>
      </c>
      <c r="P37" s="251" t="e">
        <f t="shared" si="19"/>
        <v>#DIV/0!</v>
      </c>
    </row>
    <row r="38" spans="2:16" ht="14">
      <c r="B38" s="376">
        <f t="shared" si="10"/>
        <v>0</v>
      </c>
      <c r="C38" s="398" t="str">
        <f t="shared" si="11"/>
        <v>Krishna</v>
      </c>
      <c r="D38" s="387">
        <f t="shared" si="12"/>
        <v>0</v>
      </c>
      <c r="E38" s="388">
        <f t="shared" si="13"/>
        <v>0</v>
      </c>
      <c r="F38" s="389" t="e">
        <f t="shared" si="14"/>
        <v>#DIV/0!</v>
      </c>
      <c r="G38" s="281"/>
      <c r="I38">
        <f t="shared" si="15"/>
        <v>8.0000000000000007E-5</v>
      </c>
      <c r="J38">
        <v>8</v>
      </c>
      <c r="K38">
        <f t="shared" si="16"/>
        <v>13</v>
      </c>
      <c r="L38" s="251">
        <f t="shared" si="17"/>
        <v>0</v>
      </c>
      <c r="M38" s="585" t="s">
        <v>558</v>
      </c>
      <c r="N38" s="251">
        <f>III!F13</f>
        <v>0</v>
      </c>
      <c r="O38" s="251">
        <f t="shared" si="18"/>
        <v>0</v>
      </c>
      <c r="P38" s="251" t="e">
        <f t="shared" si="19"/>
        <v>#DIV/0!</v>
      </c>
    </row>
    <row r="39" spans="2:16" ht="14">
      <c r="B39" s="376">
        <f t="shared" si="10"/>
        <v>0</v>
      </c>
      <c r="C39" s="398" t="str">
        <f t="shared" si="11"/>
        <v>Rajahmundry  Urban</v>
      </c>
      <c r="D39" s="387">
        <f t="shared" si="12"/>
        <v>0</v>
      </c>
      <c r="E39" s="388">
        <f t="shared" si="13"/>
        <v>0</v>
      </c>
      <c r="F39" s="389" t="e">
        <f t="shared" si="14"/>
        <v>#DIV/0!</v>
      </c>
      <c r="G39" s="281"/>
      <c r="I39">
        <f t="shared" si="15"/>
        <v>9.0000000000000006E-5</v>
      </c>
      <c r="J39">
        <v>9</v>
      </c>
      <c r="K39">
        <f t="shared" si="16"/>
        <v>12</v>
      </c>
      <c r="L39" s="251">
        <f t="shared" si="17"/>
        <v>0</v>
      </c>
      <c r="M39" s="585" t="s">
        <v>555</v>
      </c>
      <c r="N39" s="251">
        <f>III!F14</f>
        <v>0</v>
      </c>
      <c r="O39" s="251">
        <f t="shared" si="18"/>
        <v>0</v>
      </c>
      <c r="P39" s="251" t="e">
        <f t="shared" si="19"/>
        <v>#DIV/0!</v>
      </c>
    </row>
    <row r="40" spans="2:16" ht="14">
      <c r="B40" s="376">
        <f t="shared" si="10"/>
        <v>0</v>
      </c>
      <c r="C40" s="398" t="str">
        <f t="shared" si="11"/>
        <v>East Godavari</v>
      </c>
      <c r="D40" s="387">
        <f t="shared" si="12"/>
        <v>0</v>
      </c>
      <c r="E40" s="388">
        <f t="shared" si="13"/>
        <v>0</v>
      </c>
      <c r="F40" s="389" t="e">
        <f t="shared" si="14"/>
        <v>#DIV/0!</v>
      </c>
      <c r="G40" s="281"/>
      <c r="I40">
        <f t="shared" si="15"/>
        <v>1E-4</v>
      </c>
      <c r="J40">
        <v>10</v>
      </c>
      <c r="K40">
        <f t="shared" si="16"/>
        <v>11</v>
      </c>
      <c r="L40" s="251">
        <f t="shared" si="17"/>
        <v>0</v>
      </c>
      <c r="M40" s="585" t="s">
        <v>562</v>
      </c>
      <c r="N40" s="251">
        <f>III!F15</f>
        <v>0</v>
      </c>
      <c r="O40" s="251">
        <f t="shared" si="18"/>
        <v>0</v>
      </c>
      <c r="P40" s="251" t="e">
        <f t="shared" si="19"/>
        <v>#DIV/0!</v>
      </c>
    </row>
    <row r="41" spans="2:16" ht="14">
      <c r="B41" s="376">
        <f t="shared" si="10"/>
        <v>0</v>
      </c>
      <c r="C41" s="398" t="str">
        <f t="shared" si="11"/>
        <v>West Godavari</v>
      </c>
      <c r="D41" s="387">
        <f t="shared" si="12"/>
        <v>0</v>
      </c>
      <c r="E41" s="388">
        <f t="shared" si="13"/>
        <v>0</v>
      </c>
      <c r="F41" s="389" t="e">
        <f t="shared" si="14"/>
        <v>#DIV/0!</v>
      </c>
      <c r="G41" s="281"/>
      <c r="I41">
        <f t="shared" si="15"/>
        <v>1.1E-4</v>
      </c>
      <c r="J41">
        <v>11</v>
      </c>
      <c r="K41">
        <f t="shared" si="16"/>
        <v>10</v>
      </c>
      <c r="L41" s="251">
        <f t="shared" si="17"/>
        <v>0</v>
      </c>
      <c r="M41" s="585" t="s">
        <v>559</v>
      </c>
      <c r="N41" s="251">
        <f>III!F16</f>
        <v>0</v>
      </c>
      <c r="O41" s="251">
        <f t="shared" si="18"/>
        <v>0</v>
      </c>
      <c r="P41" s="251" t="e">
        <f t="shared" si="19"/>
        <v>#DIV/0!</v>
      </c>
    </row>
    <row r="42" spans="2:16" ht="14">
      <c r="B42" s="376">
        <f t="shared" si="10"/>
        <v>0</v>
      </c>
      <c r="C42" s="398" t="str">
        <f t="shared" si="11"/>
        <v>Prakasham</v>
      </c>
      <c r="D42" s="387">
        <f t="shared" si="12"/>
        <v>0</v>
      </c>
      <c r="E42" s="388">
        <f t="shared" si="13"/>
        <v>0</v>
      </c>
      <c r="F42" s="389" t="e">
        <f t="shared" si="14"/>
        <v>#DIV/0!</v>
      </c>
      <c r="G42" s="281"/>
      <c r="I42">
        <f t="shared" si="15"/>
        <v>1.2E-4</v>
      </c>
      <c r="J42">
        <v>12</v>
      </c>
      <c r="K42">
        <f t="shared" si="16"/>
        <v>9</v>
      </c>
      <c r="L42" s="251">
        <f t="shared" si="17"/>
        <v>0</v>
      </c>
      <c r="M42" s="585" t="s">
        <v>570</v>
      </c>
      <c r="N42" s="251">
        <f>III!F17</f>
        <v>0</v>
      </c>
      <c r="O42" s="251">
        <f t="shared" si="18"/>
        <v>0</v>
      </c>
      <c r="P42" s="251" t="e">
        <f t="shared" si="19"/>
        <v>#DIV/0!</v>
      </c>
    </row>
    <row r="43" spans="2:16" ht="14">
      <c r="B43" s="376">
        <f t="shared" si="10"/>
        <v>0</v>
      </c>
      <c r="C43" s="398" t="str">
        <f t="shared" si="11"/>
        <v>Nellore</v>
      </c>
      <c r="D43" s="387">
        <f t="shared" si="12"/>
        <v>0</v>
      </c>
      <c r="E43" s="388">
        <f t="shared" si="13"/>
        <v>0</v>
      </c>
      <c r="F43" s="389" t="e">
        <f t="shared" si="14"/>
        <v>#DIV/0!</v>
      </c>
      <c r="G43" s="281"/>
      <c r="I43">
        <f t="shared" si="15"/>
        <v>1.2999999999999999E-4</v>
      </c>
      <c r="J43">
        <v>13</v>
      </c>
      <c r="K43">
        <f t="shared" si="16"/>
        <v>8</v>
      </c>
      <c r="L43" s="251">
        <f t="shared" si="17"/>
        <v>0</v>
      </c>
      <c r="M43" s="585" t="s">
        <v>567</v>
      </c>
      <c r="N43" s="251">
        <f>III!F18</f>
        <v>0</v>
      </c>
      <c r="O43" s="251">
        <f t="shared" si="18"/>
        <v>0</v>
      </c>
      <c r="P43" s="251" t="e">
        <f t="shared" si="19"/>
        <v>#DIV/0!</v>
      </c>
    </row>
    <row r="44" spans="2:16" ht="14">
      <c r="B44" s="376">
        <f t="shared" si="10"/>
        <v>0</v>
      </c>
      <c r="C44" s="398" t="str">
        <f t="shared" si="11"/>
        <v>Guntur Urban</v>
      </c>
      <c r="D44" s="387">
        <f t="shared" si="12"/>
        <v>0</v>
      </c>
      <c r="E44" s="388">
        <f t="shared" si="13"/>
        <v>0</v>
      </c>
      <c r="F44" s="389" t="e">
        <f t="shared" si="14"/>
        <v>#DIV/0!</v>
      </c>
      <c r="G44" s="281"/>
      <c r="I44">
        <f t="shared" si="15"/>
        <v>1.3999999999999999E-4</v>
      </c>
      <c r="J44">
        <v>14</v>
      </c>
      <c r="K44">
        <f t="shared" si="16"/>
        <v>7</v>
      </c>
      <c r="L44" s="251">
        <f t="shared" si="17"/>
        <v>0</v>
      </c>
      <c r="M44" s="585" t="s">
        <v>569</v>
      </c>
      <c r="N44" s="251">
        <f>III!F19</f>
        <v>0</v>
      </c>
      <c r="O44" s="251">
        <f t="shared" si="18"/>
        <v>0</v>
      </c>
      <c r="P44" s="251" t="e">
        <f t="shared" si="19"/>
        <v>#DIV/0!</v>
      </c>
    </row>
    <row r="45" spans="2:16" ht="14">
      <c r="B45" s="376">
        <f t="shared" si="10"/>
        <v>0</v>
      </c>
      <c r="C45" s="398" t="str">
        <f t="shared" si="11"/>
        <v>Guntur</v>
      </c>
      <c r="D45" s="387">
        <f t="shared" si="12"/>
        <v>0</v>
      </c>
      <c r="E45" s="388">
        <f t="shared" si="13"/>
        <v>0</v>
      </c>
      <c r="F45" s="389" t="e">
        <f t="shared" si="14"/>
        <v>#DIV/0!</v>
      </c>
      <c r="G45" s="281"/>
      <c r="I45">
        <f t="shared" si="15"/>
        <v>1.4999999999999999E-4</v>
      </c>
      <c r="J45">
        <v>15</v>
      </c>
      <c r="K45">
        <f t="shared" si="16"/>
        <v>6</v>
      </c>
      <c r="L45" s="251">
        <f t="shared" si="17"/>
        <v>0</v>
      </c>
      <c r="M45" s="585" t="s">
        <v>564</v>
      </c>
      <c r="N45" s="251">
        <f>III!F20</f>
        <v>0</v>
      </c>
      <c r="O45" s="251">
        <f t="shared" si="18"/>
        <v>0</v>
      </c>
      <c r="P45" s="251" t="e">
        <f t="shared" si="19"/>
        <v>#DIV/0!</v>
      </c>
    </row>
    <row r="46" spans="2:16" ht="14">
      <c r="B46" s="376">
        <f t="shared" si="10"/>
        <v>0</v>
      </c>
      <c r="C46" s="398" t="str">
        <f t="shared" si="11"/>
        <v>Tirupathi Urban</v>
      </c>
      <c r="D46" s="387">
        <f t="shared" si="12"/>
        <v>0</v>
      </c>
      <c r="E46" s="388">
        <f t="shared" si="13"/>
        <v>0</v>
      </c>
      <c r="F46" s="389" t="e">
        <f t="shared" si="14"/>
        <v>#DIV/0!</v>
      </c>
      <c r="G46" s="281"/>
      <c r="I46">
        <f t="shared" si="15"/>
        <v>1.6000000000000001E-4</v>
      </c>
      <c r="J46">
        <v>16</v>
      </c>
      <c r="K46">
        <f t="shared" si="16"/>
        <v>5</v>
      </c>
      <c r="L46" s="251">
        <f t="shared" si="17"/>
        <v>0</v>
      </c>
      <c r="M46" s="585" t="s">
        <v>560</v>
      </c>
      <c r="N46" s="251">
        <f>III!F21</f>
        <v>0</v>
      </c>
      <c r="O46" s="251">
        <f t="shared" si="18"/>
        <v>0</v>
      </c>
      <c r="P46" s="251" t="e">
        <f t="shared" si="19"/>
        <v>#DIV/0!</v>
      </c>
    </row>
    <row r="47" spans="2:16" ht="14">
      <c r="B47" s="376">
        <f t="shared" si="10"/>
        <v>0</v>
      </c>
      <c r="C47" s="398" t="str">
        <f t="shared" si="11"/>
        <v>Chittoor</v>
      </c>
      <c r="D47" s="387">
        <f t="shared" si="12"/>
        <v>0</v>
      </c>
      <c r="E47" s="388">
        <f t="shared" si="13"/>
        <v>0</v>
      </c>
      <c r="F47" s="389" t="e">
        <f t="shared" si="14"/>
        <v>#DIV/0!</v>
      </c>
      <c r="G47" s="281"/>
      <c r="I47">
        <f t="shared" si="15"/>
        <v>1.7000000000000001E-4</v>
      </c>
      <c r="J47">
        <v>17</v>
      </c>
      <c r="K47">
        <f t="shared" si="16"/>
        <v>4</v>
      </c>
      <c r="L47" s="251">
        <f t="shared" si="17"/>
        <v>0</v>
      </c>
      <c r="M47" s="585" t="s">
        <v>563</v>
      </c>
      <c r="N47" s="251">
        <f>III!F22</f>
        <v>0</v>
      </c>
      <c r="O47" s="251">
        <f t="shared" si="18"/>
        <v>0</v>
      </c>
      <c r="P47" s="251" t="e">
        <f t="shared" si="19"/>
        <v>#DIV/0!</v>
      </c>
    </row>
    <row r="48" spans="2:16" ht="14">
      <c r="B48" s="376">
        <f t="shared" si="10"/>
        <v>0</v>
      </c>
      <c r="C48" s="398" t="str">
        <f t="shared" si="11"/>
        <v>Anantapur</v>
      </c>
      <c r="D48" s="387">
        <f t="shared" si="12"/>
        <v>0</v>
      </c>
      <c r="E48" s="388">
        <f t="shared" si="13"/>
        <v>0</v>
      </c>
      <c r="F48" s="389" t="e">
        <f t="shared" si="14"/>
        <v>#DIV/0!</v>
      </c>
      <c r="G48" s="281"/>
      <c r="I48">
        <f t="shared" si="15"/>
        <v>1.8000000000000001E-4</v>
      </c>
      <c r="J48">
        <v>18</v>
      </c>
      <c r="K48">
        <f t="shared" si="16"/>
        <v>3</v>
      </c>
      <c r="L48" s="251">
        <f t="shared" si="17"/>
        <v>0</v>
      </c>
      <c r="M48" s="585" t="s">
        <v>566</v>
      </c>
      <c r="N48" s="251">
        <f>III!F23</f>
        <v>0</v>
      </c>
      <c r="O48" s="251">
        <f t="shared" si="18"/>
        <v>0</v>
      </c>
      <c r="P48" s="251" t="e">
        <f t="shared" si="19"/>
        <v>#DIV/0!</v>
      </c>
    </row>
    <row r="49" spans="2:17" ht="14">
      <c r="B49" s="376">
        <f t="shared" si="10"/>
        <v>0</v>
      </c>
      <c r="C49" s="398" t="str">
        <f t="shared" si="11"/>
        <v>Cuddapah</v>
      </c>
      <c r="D49" s="387">
        <f t="shared" si="12"/>
        <v>0</v>
      </c>
      <c r="E49" s="388">
        <f t="shared" si="13"/>
        <v>0</v>
      </c>
      <c r="F49" s="389" t="e">
        <f t="shared" si="14"/>
        <v>#DIV/0!</v>
      </c>
      <c r="G49" s="281"/>
      <c r="I49">
        <f t="shared" si="15"/>
        <v>1.9000000000000001E-4</v>
      </c>
      <c r="J49">
        <v>19</v>
      </c>
      <c r="K49">
        <f t="shared" si="16"/>
        <v>2</v>
      </c>
      <c r="L49" s="251">
        <f t="shared" si="17"/>
        <v>0</v>
      </c>
      <c r="M49" s="585" t="s">
        <v>572</v>
      </c>
      <c r="N49" s="251">
        <f>III!F24</f>
        <v>0</v>
      </c>
      <c r="O49" s="251">
        <f t="shared" si="18"/>
        <v>0</v>
      </c>
      <c r="P49" s="251" t="e">
        <f t="shared" si="19"/>
        <v>#DIV/0!</v>
      </c>
    </row>
    <row r="50" spans="2:17" ht="14">
      <c r="B50" s="376">
        <f t="shared" si="10"/>
        <v>0</v>
      </c>
      <c r="C50" s="398" t="str">
        <f t="shared" si="11"/>
        <v>Kurnool</v>
      </c>
      <c r="D50" s="387">
        <f t="shared" si="12"/>
        <v>0</v>
      </c>
      <c r="E50" s="388">
        <f t="shared" si="13"/>
        <v>0</v>
      </c>
      <c r="F50" s="389" t="e">
        <f t="shared" si="14"/>
        <v>#DIV/0!</v>
      </c>
      <c r="G50" s="281"/>
      <c r="I50">
        <f t="shared" si="15"/>
        <v>2.0000000000000001E-4</v>
      </c>
      <c r="J50">
        <v>20</v>
      </c>
      <c r="K50">
        <f t="shared" si="16"/>
        <v>1</v>
      </c>
      <c r="L50" s="251">
        <f t="shared" si="17"/>
        <v>0</v>
      </c>
      <c r="M50" s="585" t="s">
        <v>571</v>
      </c>
      <c r="N50" s="251">
        <f>III!F25</f>
        <v>0</v>
      </c>
      <c r="O50" s="251">
        <f t="shared" si="18"/>
        <v>0</v>
      </c>
      <c r="P50" s="251" t="e">
        <f t="shared" si="19"/>
        <v>#DIV/0!</v>
      </c>
    </row>
    <row r="51" spans="2:17" ht="14">
      <c r="B51" s="376">
        <v>0</v>
      </c>
      <c r="C51" s="393" t="s">
        <v>573</v>
      </c>
      <c r="D51" s="393"/>
      <c r="E51" s="394"/>
      <c r="F51" s="395"/>
      <c r="G51" s="281"/>
      <c r="L51" s="251">
        <v>0</v>
      </c>
      <c r="M51" s="251" t="s">
        <v>573</v>
      </c>
      <c r="N51" s="251"/>
      <c r="O51" s="251"/>
      <c r="P51" s="251"/>
    </row>
    <row r="52" spans="2:17" ht="15" thickBot="1">
      <c r="B52" s="375"/>
      <c r="G52" s="281"/>
    </row>
    <row r="53" spans="2:17" ht="14">
      <c r="B53" s="579">
        <v>3</v>
      </c>
      <c r="C53" s="580" t="s">
        <v>575</v>
      </c>
      <c r="D53" s="377" t="str">
        <f>D28</f>
        <v/>
      </c>
      <c r="E53" s="377" t="str">
        <f>E28</f>
        <v/>
      </c>
      <c r="F53" s="378" t="s">
        <v>549</v>
      </c>
      <c r="G53" s="281"/>
      <c r="L53" s="251">
        <v>3</v>
      </c>
      <c r="M53" s="251" t="s">
        <v>575</v>
      </c>
      <c r="N53" s="251" t="str">
        <f>D28</f>
        <v/>
      </c>
      <c r="O53" s="251" t="str">
        <f>E28</f>
        <v/>
      </c>
      <c r="P53" s="251" t="s">
        <v>549</v>
      </c>
    </row>
    <row r="54" spans="2:17" ht="15" thickBot="1">
      <c r="B54" s="579"/>
      <c r="C54" s="581"/>
      <c r="D54" s="396">
        <f>III!I26</f>
        <v>0</v>
      </c>
      <c r="E54" s="396">
        <f>III!J26</f>
        <v>0</v>
      </c>
      <c r="F54" s="381" t="e">
        <f>ROUND((D54-E54)/E54*100,2)</f>
        <v>#DIV/0!</v>
      </c>
      <c r="G54" s="281" t="e">
        <f>IF(F54&lt;0,"decrease",IF(F54&gt;0,"increase",IF(F54=0,"")))</f>
        <v>#DIV/0!</v>
      </c>
      <c r="L54" s="251"/>
      <c r="M54" s="251"/>
      <c r="N54" s="251">
        <f>III!I26</f>
        <v>0</v>
      </c>
      <c r="O54" s="251">
        <f>III!J26</f>
        <v>0</v>
      </c>
      <c r="P54" s="251" t="e">
        <f>ROUND((D54-E54)/E54*100,2)</f>
        <v>#DIV/0!</v>
      </c>
      <c r="Q54" t="e">
        <f>IF(F54&lt;0,"decrease",IF(F54&gt;0,"increase",IF(F54=0,"")))</f>
        <v>#DIV/0!</v>
      </c>
    </row>
    <row r="55" spans="2:17" ht="14">
      <c r="B55" s="376"/>
      <c r="C55" s="377" t="s">
        <v>550</v>
      </c>
      <c r="D55" s="383" t="s">
        <v>551</v>
      </c>
      <c r="E55" s="379"/>
      <c r="F55" s="397" t="s">
        <v>552</v>
      </c>
      <c r="G55" s="281"/>
      <c r="L55" s="251"/>
      <c r="M55" s="251" t="s">
        <v>550</v>
      </c>
      <c r="N55" s="251" t="s">
        <v>551</v>
      </c>
      <c r="O55" s="251"/>
      <c r="P55" s="251" t="s">
        <v>552</v>
      </c>
    </row>
    <row r="56" spans="2:17" ht="14">
      <c r="B56" s="376">
        <f t="shared" ref="B56:B75" si="20">D56</f>
        <v>0</v>
      </c>
      <c r="C56" s="398" t="str">
        <f t="shared" ref="C56:C75" si="21">INDEX($M$56:$M$75,$K56)</f>
        <v>RP Guntakal</v>
      </c>
      <c r="D56" s="387">
        <f t="shared" ref="D56:D75" si="22">INDEX($N$56:$N$75,$K56)</f>
        <v>0</v>
      </c>
      <c r="E56" s="388">
        <f t="shared" ref="E56:E75" si="23">D$54</f>
        <v>0</v>
      </c>
      <c r="F56" s="389" t="e">
        <f t="shared" ref="F56:F75" si="24">ROUND(D56/E56*100,2)</f>
        <v>#DIV/0!</v>
      </c>
      <c r="G56" s="281"/>
      <c r="I56">
        <f t="shared" ref="I56:I75" si="25">N56+(J56/100000)</f>
        <v>1.0000000000000001E-5</v>
      </c>
      <c r="J56">
        <v>1</v>
      </c>
      <c r="K56">
        <f t="shared" ref="K56:K75" si="26">VLOOKUP(LARGE($I$56:$I$75,J56),$I$56:$J$75,2,FALSE)</f>
        <v>20</v>
      </c>
      <c r="L56" s="251">
        <f t="shared" ref="L56:L75" si="27">D56</f>
        <v>0</v>
      </c>
      <c r="M56" s="585" t="s">
        <v>556</v>
      </c>
      <c r="N56" s="251">
        <f>III!I6</f>
        <v>0</v>
      </c>
      <c r="O56" s="251">
        <f t="shared" ref="O56:O75" si="28">D$54</f>
        <v>0</v>
      </c>
      <c r="P56" s="251" t="e">
        <f t="shared" ref="P56:P75" si="29">ROUND(D56/E56*100,2)</f>
        <v>#DIV/0!</v>
      </c>
    </row>
    <row r="57" spans="2:17" ht="14">
      <c r="B57" s="376">
        <f t="shared" si="20"/>
        <v>0</v>
      </c>
      <c r="C57" s="398" t="str">
        <f t="shared" si="21"/>
        <v>RP Vijayawada</v>
      </c>
      <c r="D57" s="387">
        <f t="shared" si="22"/>
        <v>0</v>
      </c>
      <c r="E57" s="388">
        <f t="shared" si="23"/>
        <v>0</v>
      </c>
      <c r="F57" s="389" t="e">
        <f t="shared" si="24"/>
        <v>#DIV/0!</v>
      </c>
      <c r="G57" s="281"/>
      <c r="I57">
        <f t="shared" si="25"/>
        <v>2.0000000000000002E-5</v>
      </c>
      <c r="J57">
        <v>2</v>
      </c>
      <c r="K57">
        <f t="shared" si="26"/>
        <v>19</v>
      </c>
      <c r="L57" s="251">
        <f t="shared" si="27"/>
        <v>0</v>
      </c>
      <c r="M57" s="585" t="s">
        <v>557</v>
      </c>
      <c r="N57" s="251">
        <f>III!I7</f>
        <v>0</v>
      </c>
      <c r="O57" s="251">
        <f t="shared" si="28"/>
        <v>0</v>
      </c>
      <c r="P57" s="251" t="e">
        <f t="shared" si="29"/>
        <v>#DIV/0!</v>
      </c>
    </row>
    <row r="58" spans="2:17" ht="14">
      <c r="B58" s="376">
        <f t="shared" si="20"/>
        <v>0</v>
      </c>
      <c r="C58" s="398" t="str">
        <f t="shared" si="21"/>
        <v>Srikakulam</v>
      </c>
      <c r="D58" s="387">
        <f t="shared" si="22"/>
        <v>0</v>
      </c>
      <c r="E58" s="388">
        <f t="shared" si="23"/>
        <v>0</v>
      </c>
      <c r="F58" s="389" t="e">
        <f t="shared" si="24"/>
        <v>#DIV/0!</v>
      </c>
      <c r="G58" s="281"/>
      <c r="I58">
        <f t="shared" si="25"/>
        <v>3.0000000000000001E-5</v>
      </c>
      <c r="J58">
        <v>3</v>
      </c>
      <c r="K58">
        <f t="shared" si="26"/>
        <v>18</v>
      </c>
      <c r="L58" s="251">
        <f t="shared" si="27"/>
        <v>0</v>
      </c>
      <c r="M58" s="585" t="s">
        <v>553</v>
      </c>
      <c r="N58" s="251">
        <f>III!I8</f>
        <v>0</v>
      </c>
      <c r="O58" s="251">
        <f t="shared" si="28"/>
        <v>0</v>
      </c>
      <c r="P58" s="251" t="e">
        <f t="shared" si="29"/>
        <v>#DIV/0!</v>
      </c>
    </row>
    <row r="59" spans="2:17" ht="14">
      <c r="B59" s="376">
        <f t="shared" si="20"/>
        <v>0</v>
      </c>
      <c r="C59" s="398" t="str">
        <f t="shared" si="21"/>
        <v>Vizianagaram</v>
      </c>
      <c r="D59" s="387">
        <f t="shared" si="22"/>
        <v>0</v>
      </c>
      <c r="E59" s="388">
        <f t="shared" si="23"/>
        <v>0</v>
      </c>
      <c r="F59" s="389" t="e">
        <f t="shared" si="24"/>
        <v>#DIV/0!</v>
      </c>
      <c r="G59" s="281"/>
      <c r="I59">
        <f t="shared" si="25"/>
        <v>4.0000000000000003E-5</v>
      </c>
      <c r="J59">
        <v>4</v>
      </c>
      <c r="K59">
        <f t="shared" si="26"/>
        <v>17</v>
      </c>
      <c r="L59" s="251">
        <f t="shared" si="27"/>
        <v>0</v>
      </c>
      <c r="M59" s="585" t="s">
        <v>561</v>
      </c>
      <c r="N59" s="251">
        <f>III!I9</f>
        <v>0</v>
      </c>
      <c r="O59" s="251">
        <f t="shared" si="28"/>
        <v>0</v>
      </c>
      <c r="P59" s="251" t="e">
        <f t="shared" si="29"/>
        <v>#DIV/0!</v>
      </c>
    </row>
    <row r="60" spans="2:17" ht="14">
      <c r="B60" s="376">
        <f t="shared" si="20"/>
        <v>0</v>
      </c>
      <c r="C60" s="398" t="str">
        <f t="shared" si="21"/>
        <v>Visakhapatnam  Rural</v>
      </c>
      <c r="D60" s="387">
        <f t="shared" si="22"/>
        <v>0</v>
      </c>
      <c r="E60" s="388">
        <f t="shared" si="23"/>
        <v>0</v>
      </c>
      <c r="F60" s="389" t="e">
        <f t="shared" si="24"/>
        <v>#DIV/0!</v>
      </c>
      <c r="G60" s="281"/>
      <c r="I60">
        <f t="shared" si="25"/>
        <v>5.0000000000000002E-5</v>
      </c>
      <c r="J60">
        <v>5</v>
      </c>
      <c r="K60">
        <f t="shared" si="26"/>
        <v>16</v>
      </c>
      <c r="L60" s="251">
        <f t="shared" si="27"/>
        <v>0</v>
      </c>
      <c r="M60" s="585" t="s">
        <v>568</v>
      </c>
      <c r="N60" s="251">
        <f>III!I10</f>
        <v>0</v>
      </c>
      <c r="O60" s="251">
        <f t="shared" si="28"/>
        <v>0</v>
      </c>
      <c r="P60" s="251" t="e">
        <f t="shared" si="29"/>
        <v>#DIV/0!</v>
      </c>
    </row>
    <row r="61" spans="2:17" ht="14">
      <c r="B61" s="376">
        <f t="shared" si="20"/>
        <v>0</v>
      </c>
      <c r="C61" s="398" t="str">
        <f t="shared" si="21"/>
        <v>Visakhapatnam City</v>
      </c>
      <c r="D61" s="387">
        <f t="shared" si="22"/>
        <v>0</v>
      </c>
      <c r="E61" s="388">
        <f t="shared" si="23"/>
        <v>0</v>
      </c>
      <c r="F61" s="389" t="e">
        <f t="shared" si="24"/>
        <v>#DIV/0!</v>
      </c>
      <c r="G61" s="281"/>
      <c r="I61">
        <f t="shared" si="25"/>
        <v>6.0000000000000002E-5</v>
      </c>
      <c r="J61">
        <v>6</v>
      </c>
      <c r="K61">
        <f t="shared" si="26"/>
        <v>15</v>
      </c>
      <c r="L61" s="251">
        <f t="shared" si="27"/>
        <v>0</v>
      </c>
      <c r="M61" s="585" t="s">
        <v>554</v>
      </c>
      <c r="N61" s="251">
        <f>III!I11</f>
        <v>0</v>
      </c>
      <c r="O61" s="251">
        <f t="shared" si="28"/>
        <v>0</v>
      </c>
      <c r="P61" s="251" t="e">
        <f t="shared" si="29"/>
        <v>#DIV/0!</v>
      </c>
    </row>
    <row r="62" spans="2:17" ht="14">
      <c r="B62" s="376">
        <f t="shared" si="20"/>
        <v>0</v>
      </c>
      <c r="C62" s="398" t="str">
        <f t="shared" si="21"/>
        <v>Vijayawada City</v>
      </c>
      <c r="D62" s="387">
        <f t="shared" si="22"/>
        <v>0</v>
      </c>
      <c r="E62" s="388">
        <f t="shared" si="23"/>
        <v>0</v>
      </c>
      <c r="F62" s="389" t="e">
        <f t="shared" si="24"/>
        <v>#DIV/0!</v>
      </c>
      <c r="G62" s="281"/>
      <c r="I62">
        <f t="shared" si="25"/>
        <v>6.9999999999999994E-5</v>
      </c>
      <c r="J62">
        <v>7</v>
      </c>
      <c r="K62">
        <f t="shared" si="26"/>
        <v>14</v>
      </c>
      <c r="L62" s="251">
        <f t="shared" si="27"/>
        <v>0</v>
      </c>
      <c r="M62" s="585" t="s">
        <v>565</v>
      </c>
      <c r="N62" s="251">
        <f>III!I12</f>
        <v>0</v>
      </c>
      <c r="O62" s="251">
        <f t="shared" si="28"/>
        <v>0</v>
      </c>
      <c r="P62" s="251" t="e">
        <f t="shared" si="29"/>
        <v>#DIV/0!</v>
      </c>
    </row>
    <row r="63" spans="2:17" ht="14">
      <c r="B63" s="376">
        <f t="shared" si="20"/>
        <v>0</v>
      </c>
      <c r="C63" s="398" t="str">
        <f t="shared" si="21"/>
        <v>Krishna</v>
      </c>
      <c r="D63" s="387">
        <f t="shared" si="22"/>
        <v>0</v>
      </c>
      <c r="E63" s="388">
        <f t="shared" si="23"/>
        <v>0</v>
      </c>
      <c r="F63" s="389" t="e">
        <f t="shared" si="24"/>
        <v>#DIV/0!</v>
      </c>
      <c r="G63" s="281"/>
      <c r="I63">
        <f t="shared" si="25"/>
        <v>8.0000000000000007E-5</v>
      </c>
      <c r="J63">
        <v>8</v>
      </c>
      <c r="K63">
        <f t="shared" si="26"/>
        <v>13</v>
      </c>
      <c r="L63" s="251">
        <f t="shared" si="27"/>
        <v>0</v>
      </c>
      <c r="M63" s="585" t="s">
        <v>558</v>
      </c>
      <c r="N63" s="251">
        <f>III!I13</f>
        <v>0</v>
      </c>
      <c r="O63" s="251">
        <f t="shared" si="28"/>
        <v>0</v>
      </c>
      <c r="P63" s="251" t="e">
        <f t="shared" si="29"/>
        <v>#DIV/0!</v>
      </c>
    </row>
    <row r="64" spans="2:17" ht="14">
      <c r="B64" s="376">
        <f t="shared" si="20"/>
        <v>0</v>
      </c>
      <c r="C64" s="398" t="str">
        <f t="shared" si="21"/>
        <v>Rajahmundry  Urban</v>
      </c>
      <c r="D64" s="387">
        <f t="shared" si="22"/>
        <v>0</v>
      </c>
      <c r="E64" s="388">
        <f t="shared" si="23"/>
        <v>0</v>
      </c>
      <c r="F64" s="389" t="e">
        <f t="shared" si="24"/>
        <v>#DIV/0!</v>
      </c>
      <c r="G64" s="281"/>
      <c r="I64">
        <f t="shared" si="25"/>
        <v>9.0000000000000006E-5</v>
      </c>
      <c r="J64">
        <v>9</v>
      </c>
      <c r="K64">
        <f t="shared" si="26"/>
        <v>12</v>
      </c>
      <c r="L64" s="251">
        <f t="shared" si="27"/>
        <v>0</v>
      </c>
      <c r="M64" s="585" t="s">
        <v>555</v>
      </c>
      <c r="N64" s="251">
        <f>III!I14</f>
        <v>0</v>
      </c>
      <c r="O64" s="251">
        <f t="shared" si="28"/>
        <v>0</v>
      </c>
      <c r="P64" s="251" t="e">
        <f t="shared" si="29"/>
        <v>#DIV/0!</v>
      </c>
    </row>
    <row r="65" spans="2:17" ht="14">
      <c r="B65" s="376">
        <f t="shared" si="20"/>
        <v>0</v>
      </c>
      <c r="C65" s="398" t="str">
        <f t="shared" si="21"/>
        <v>East Godavari</v>
      </c>
      <c r="D65" s="387">
        <f t="shared" si="22"/>
        <v>0</v>
      </c>
      <c r="E65" s="388">
        <f t="shared" si="23"/>
        <v>0</v>
      </c>
      <c r="F65" s="389" t="e">
        <f t="shared" si="24"/>
        <v>#DIV/0!</v>
      </c>
      <c r="G65" s="281"/>
      <c r="I65">
        <f t="shared" si="25"/>
        <v>1E-4</v>
      </c>
      <c r="J65">
        <v>10</v>
      </c>
      <c r="K65">
        <f t="shared" si="26"/>
        <v>11</v>
      </c>
      <c r="L65" s="251">
        <f t="shared" si="27"/>
        <v>0</v>
      </c>
      <c r="M65" s="585" t="s">
        <v>562</v>
      </c>
      <c r="N65" s="251">
        <f>III!I15</f>
        <v>0</v>
      </c>
      <c r="O65" s="251">
        <f t="shared" si="28"/>
        <v>0</v>
      </c>
      <c r="P65" s="251" t="e">
        <f t="shared" si="29"/>
        <v>#DIV/0!</v>
      </c>
    </row>
    <row r="66" spans="2:17" ht="14">
      <c r="B66" s="376">
        <f t="shared" si="20"/>
        <v>0</v>
      </c>
      <c r="C66" s="398" t="str">
        <f t="shared" si="21"/>
        <v>West Godavari</v>
      </c>
      <c r="D66" s="387">
        <f t="shared" si="22"/>
        <v>0</v>
      </c>
      <c r="E66" s="388">
        <f t="shared" si="23"/>
        <v>0</v>
      </c>
      <c r="F66" s="389" t="e">
        <f t="shared" si="24"/>
        <v>#DIV/0!</v>
      </c>
      <c r="G66" s="281"/>
      <c r="I66">
        <f t="shared" si="25"/>
        <v>1.1E-4</v>
      </c>
      <c r="J66">
        <v>11</v>
      </c>
      <c r="K66">
        <f t="shared" si="26"/>
        <v>10</v>
      </c>
      <c r="L66" s="251">
        <f t="shared" si="27"/>
        <v>0</v>
      </c>
      <c r="M66" s="585" t="s">
        <v>559</v>
      </c>
      <c r="N66" s="251">
        <f>III!I16</f>
        <v>0</v>
      </c>
      <c r="O66" s="251">
        <f t="shared" si="28"/>
        <v>0</v>
      </c>
      <c r="P66" s="251" t="e">
        <f t="shared" si="29"/>
        <v>#DIV/0!</v>
      </c>
    </row>
    <row r="67" spans="2:17" ht="14">
      <c r="B67" s="376">
        <f t="shared" si="20"/>
        <v>0</v>
      </c>
      <c r="C67" s="398" t="str">
        <f t="shared" si="21"/>
        <v>Prakasham</v>
      </c>
      <c r="D67" s="387">
        <f t="shared" si="22"/>
        <v>0</v>
      </c>
      <c r="E67" s="388">
        <f t="shared" si="23"/>
        <v>0</v>
      </c>
      <c r="F67" s="389" t="e">
        <f t="shared" si="24"/>
        <v>#DIV/0!</v>
      </c>
      <c r="G67" s="281"/>
      <c r="I67">
        <f t="shared" si="25"/>
        <v>1.2E-4</v>
      </c>
      <c r="J67">
        <v>12</v>
      </c>
      <c r="K67">
        <f t="shared" si="26"/>
        <v>9</v>
      </c>
      <c r="L67" s="251">
        <f t="shared" si="27"/>
        <v>0</v>
      </c>
      <c r="M67" s="585" t="s">
        <v>570</v>
      </c>
      <c r="N67" s="251">
        <f>III!I17</f>
        <v>0</v>
      </c>
      <c r="O67" s="251">
        <f t="shared" si="28"/>
        <v>0</v>
      </c>
      <c r="P67" s="251" t="e">
        <f t="shared" si="29"/>
        <v>#DIV/0!</v>
      </c>
    </row>
    <row r="68" spans="2:17" ht="14">
      <c r="B68" s="376">
        <f t="shared" si="20"/>
        <v>0</v>
      </c>
      <c r="C68" s="398" t="str">
        <f t="shared" si="21"/>
        <v>Nellore</v>
      </c>
      <c r="D68" s="387">
        <f t="shared" si="22"/>
        <v>0</v>
      </c>
      <c r="E68" s="388">
        <f t="shared" si="23"/>
        <v>0</v>
      </c>
      <c r="F68" s="389" t="e">
        <f t="shared" si="24"/>
        <v>#DIV/0!</v>
      </c>
      <c r="G68" s="281"/>
      <c r="I68">
        <f t="shared" si="25"/>
        <v>1.2999999999999999E-4</v>
      </c>
      <c r="J68">
        <v>13</v>
      </c>
      <c r="K68">
        <f t="shared" si="26"/>
        <v>8</v>
      </c>
      <c r="L68" s="251">
        <f t="shared" si="27"/>
        <v>0</v>
      </c>
      <c r="M68" s="585" t="s">
        <v>567</v>
      </c>
      <c r="N68" s="251">
        <f>III!I18</f>
        <v>0</v>
      </c>
      <c r="O68" s="251">
        <f t="shared" si="28"/>
        <v>0</v>
      </c>
      <c r="P68" s="251" t="e">
        <f t="shared" si="29"/>
        <v>#DIV/0!</v>
      </c>
    </row>
    <row r="69" spans="2:17" ht="14">
      <c r="B69" s="376">
        <f t="shared" si="20"/>
        <v>0</v>
      </c>
      <c r="C69" s="398" t="str">
        <f t="shared" si="21"/>
        <v>Guntur Urban</v>
      </c>
      <c r="D69" s="387">
        <f t="shared" si="22"/>
        <v>0</v>
      </c>
      <c r="E69" s="388">
        <f t="shared" si="23"/>
        <v>0</v>
      </c>
      <c r="F69" s="389" t="e">
        <f t="shared" si="24"/>
        <v>#DIV/0!</v>
      </c>
      <c r="G69" s="281"/>
      <c r="I69">
        <f t="shared" si="25"/>
        <v>1.3999999999999999E-4</v>
      </c>
      <c r="J69">
        <v>14</v>
      </c>
      <c r="K69">
        <f t="shared" si="26"/>
        <v>7</v>
      </c>
      <c r="L69" s="251">
        <f t="shared" si="27"/>
        <v>0</v>
      </c>
      <c r="M69" s="585" t="s">
        <v>569</v>
      </c>
      <c r="N69" s="251">
        <f>III!I19</f>
        <v>0</v>
      </c>
      <c r="O69" s="251">
        <f t="shared" si="28"/>
        <v>0</v>
      </c>
      <c r="P69" s="251" t="e">
        <f t="shared" si="29"/>
        <v>#DIV/0!</v>
      </c>
    </row>
    <row r="70" spans="2:17" ht="14">
      <c r="B70" s="376">
        <f t="shared" si="20"/>
        <v>0</v>
      </c>
      <c r="C70" s="398" t="str">
        <f t="shared" si="21"/>
        <v>Guntur</v>
      </c>
      <c r="D70" s="387">
        <f t="shared" si="22"/>
        <v>0</v>
      </c>
      <c r="E70" s="388">
        <f t="shared" si="23"/>
        <v>0</v>
      </c>
      <c r="F70" s="389" t="e">
        <f t="shared" si="24"/>
        <v>#DIV/0!</v>
      </c>
      <c r="G70" s="281"/>
      <c r="I70">
        <f t="shared" si="25"/>
        <v>1.4999999999999999E-4</v>
      </c>
      <c r="J70">
        <v>15</v>
      </c>
      <c r="K70">
        <f t="shared" si="26"/>
        <v>6</v>
      </c>
      <c r="L70" s="251">
        <f t="shared" si="27"/>
        <v>0</v>
      </c>
      <c r="M70" s="585" t="s">
        <v>564</v>
      </c>
      <c r="N70" s="251">
        <f>III!I20</f>
        <v>0</v>
      </c>
      <c r="O70" s="251">
        <f t="shared" si="28"/>
        <v>0</v>
      </c>
      <c r="P70" s="251" t="e">
        <f t="shared" si="29"/>
        <v>#DIV/0!</v>
      </c>
    </row>
    <row r="71" spans="2:17" ht="14">
      <c r="B71" s="376">
        <f t="shared" si="20"/>
        <v>0</v>
      </c>
      <c r="C71" s="398" t="str">
        <f t="shared" si="21"/>
        <v>Tirupathi Urban</v>
      </c>
      <c r="D71" s="387">
        <f t="shared" si="22"/>
        <v>0</v>
      </c>
      <c r="E71" s="388">
        <f t="shared" si="23"/>
        <v>0</v>
      </c>
      <c r="F71" s="389" t="e">
        <f t="shared" si="24"/>
        <v>#DIV/0!</v>
      </c>
      <c r="G71" s="281"/>
      <c r="I71">
        <f t="shared" si="25"/>
        <v>1.6000000000000001E-4</v>
      </c>
      <c r="J71">
        <v>16</v>
      </c>
      <c r="K71">
        <f t="shared" si="26"/>
        <v>5</v>
      </c>
      <c r="L71" s="251">
        <f t="shared" si="27"/>
        <v>0</v>
      </c>
      <c r="M71" s="585" t="s">
        <v>560</v>
      </c>
      <c r="N71" s="251">
        <f>III!I21</f>
        <v>0</v>
      </c>
      <c r="O71" s="251">
        <f t="shared" si="28"/>
        <v>0</v>
      </c>
      <c r="P71" s="251" t="e">
        <f t="shared" si="29"/>
        <v>#DIV/0!</v>
      </c>
    </row>
    <row r="72" spans="2:17" ht="14">
      <c r="B72" s="376">
        <f t="shared" si="20"/>
        <v>0</v>
      </c>
      <c r="C72" s="398" t="str">
        <f t="shared" si="21"/>
        <v>Chittoor</v>
      </c>
      <c r="D72" s="387">
        <f t="shared" si="22"/>
        <v>0</v>
      </c>
      <c r="E72" s="388">
        <f t="shared" si="23"/>
        <v>0</v>
      </c>
      <c r="F72" s="389" t="e">
        <f t="shared" si="24"/>
        <v>#DIV/0!</v>
      </c>
      <c r="G72" s="281"/>
      <c r="I72">
        <f t="shared" si="25"/>
        <v>1.7000000000000001E-4</v>
      </c>
      <c r="J72">
        <v>17</v>
      </c>
      <c r="K72">
        <f t="shared" si="26"/>
        <v>4</v>
      </c>
      <c r="L72" s="251">
        <f t="shared" si="27"/>
        <v>0</v>
      </c>
      <c r="M72" s="585" t="s">
        <v>563</v>
      </c>
      <c r="N72" s="251">
        <f>III!I22</f>
        <v>0</v>
      </c>
      <c r="O72" s="251">
        <f t="shared" si="28"/>
        <v>0</v>
      </c>
      <c r="P72" s="251" t="e">
        <f t="shared" si="29"/>
        <v>#DIV/0!</v>
      </c>
    </row>
    <row r="73" spans="2:17" ht="14">
      <c r="B73" s="376">
        <f t="shared" si="20"/>
        <v>0</v>
      </c>
      <c r="C73" s="398" t="str">
        <f t="shared" si="21"/>
        <v>Anantapur</v>
      </c>
      <c r="D73" s="387">
        <f t="shared" si="22"/>
        <v>0</v>
      </c>
      <c r="E73" s="388">
        <f t="shared" si="23"/>
        <v>0</v>
      </c>
      <c r="F73" s="389" t="e">
        <f t="shared" si="24"/>
        <v>#DIV/0!</v>
      </c>
      <c r="G73" s="281"/>
      <c r="I73">
        <f t="shared" si="25"/>
        <v>1.8000000000000001E-4</v>
      </c>
      <c r="J73">
        <v>18</v>
      </c>
      <c r="K73">
        <f t="shared" si="26"/>
        <v>3</v>
      </c>
      <c r="L73" s="251">
        <f t="shared" si="27"/>
        <v>0</v>
      </c>
      <c r="M73" s="585" t="s">
        <v>566</v>
      </c>
      <c r="N73" s="251">
        <f>III!I23</f>
        <v>0</v>
      </c>
      <c r="O73" s="251">
        <f t="shared" si="28"/>
        <v>0</v>
      </c>
      <c r="P73" s="251" t="e">
        <f t="shared" si="29"/>
        <v>#DIV/0!</v>
      </c>
    </row>
    <row r="74" spans="2:17" ht="14">
      <c r="B74" s="376">
        <f t="shared" si="20"/>
        <v>0</v>
      </c>
      <c r="C74" s="398" t="str">
        <f t="shared" si="21"/>
        <v>Cuddapah</v>
      </c>
      <c r="D74" s="387">
        <f t="shared" si="22"/>
        <v>0</v>
      </c>
      <c r="E74" s="388">
        <f t="shared" si="23"/>
        <v>0</v>
      </c>
      <c r="F74" s="389" t="e">
        <f t="shared" si="24"/>
        <v>#DIV/0!</v>
      </c>
      <c r="G74" s="281"/>
      <c r="I74">
        <f t="shared" si="25"/>
        <v>1.9000000000000001E-4</v>
      </c>
      <c r="J74">
        <v>19</v>
      </c>
      <c r="K74">
        <f t="shared" si="26"/>
        <v>2</v>
      </c>
      <c r="L74" s="251">
        <f t="shared" si="27"/>
        <v>0</v>
      </c>
      <c r="M74" s="585" t="s">
        <v>572</v>
      </c>
      <c r="N74" s="251">
        <f>III!I24</f>
        <v>0</v>
      </c>
      <c r="O74" s="251">
        <f t="shared" si="28"/>
        <v>0</v>
      </c>
      <c r="P74" s="251" t="e">
        <f t="shared" si="29"/>
        <v>#DIV/0!</v>
      </c>
    </row>
    <row r="75" spans="2:17" ht="14">
      <c r="B75" s="376">
        <f t="shared" si="20"/>
        <v>0</v>
      </c>
      <c r="C75" s="398" t="str">
        <f t="shared" si="21"/>
        <v>Kurnool</v>
      </c>
      <c r="D75" s="387">
        <f t="shared" si="22"/>
        <v>0</v>
      </c>
      <c r="E75" s="388">
        <f t="shared" si="23"/>
        <v>0</v>
      </c>
      <c r="F75" s="389" t="e">
        <f t="shared" si="24"/>
        <v>#DIV/0!</v>
      </c>
      <c r="G75" s="281"/>
      <c r="I75">
        <f t="shared" si="25"/>
        <v>2.0000000000000001E-4</v>
      </c>
      <c r="J75">
        <v>20</v>
      </c>
      <c r="K75">
        <f t="shared" si="26"/>
        <v>1</v>
      </c>
      <c r="L75" s="251">
        <f t="shared" si="27"/>
        <v>0</v>
      </c>
      <c r="M75" s="585" t="s">
        <v>571</v>
      </c>
      <c r="N75" s="251">
        <f>III!I25</f>
        <v>0</v>
      </c>
      <c r="O75" s="251">
        <f t="shared" si="28"/>
        <v>0</v>
      </c>
      <c r="P75" s="251" t="e">
        <f t="shared" si="29"/>
        <v>#DIV/0!</v>
      </c>
    </row>
    <row r="76" spans="2:17" ht="14">
      <c r="B76" s="376">
        <v>0</v>
      </c>
      <c r="C76" s="393" t="s">
        <v>573</v>
      </c>
      <c r="D76" s="393"/>
      <c r="E76" s="394"/>
      <c r="F76" s="395"/>
      <c r="G76" s="281"/>
      <c r="L76" s="251">
        <v>0</v>
      </c>
      <c r="M76" s="251" t="s">
        <v>573</v>
      </c>
      <c r="N76" s="251"/>
      <c r="O76" s="251"/>
      <c r="P76" s="251"/>
    </row>
    <row r="77" spans="2:17" ht="15" thickBot="1">
      <c r="B77" s="375"/>
      <c r="G77" s="281"/>
    </row>
    <row r="78" spans="2:17" ht="14">
      <c r="B78" s="579">
        <v>4</v>
      </c>
      <c r="C78" s="580" t="s">
        <v>32</v>
      </c>
      <c r="D78" s="377" t="str">
        <f>D53</f>
        <v/>
      </c>
      <c r="E78" s="377" t="str">
        <f>E53</f>
        <v/>
      </c>
      <c r="F78" s="378" t="s">
        <v>549</v>
      </c>
      <c r="G78" s="281"/>
      <c r="L78" s="251">
        <v>4</v>
      </c>
      <c r="M78" s="251" t="s">
        <v>32</v>
      </c>
      <c r="N78" s="251" t="str">
        <f>D53</f>
        <v/>
      </c>
      <c r="O78" s="251" t="str">
        <f>E53</f>
        <v/>
      </c>
      <c r="P78" s="251" t="s">
        <v>549</v>
      </c>
    </row>
    <row r="79" spans="2:17" ht="15" thickBot="1">
      <c r="B79" s="579"/>
      <c r="C79" s="581"/>
      <c r="D79" s="396">
        <f>III!L26</f>
        <v>0</v>
      </c>
      <c r="E79" s="396">
        <f>III!M26</f>
        <v>0</v>
      </c>
      <c r="F79" s="381" t="e">
        <f>ROUND((D79-E79)/E79*100,2)</f>
        <v>#DIV/0!</v>
      </c>
      <c r="G79" s="281" t="e">
        <f>IF(F79&lt;0,"decrease",IF(F79&gt;0,"increase",IF(F79=0,"")))</f>
        <v>#DIV/0!</v>
      </c>
      <c r="L79" s="251"/>
      <c r="M79" s="251"/>
      <c r="N79" s="251">
        <f>III!L26</f>
        <v>0</v>
      </c>
      <c r="O79" s="251">
        <f>III!M26</f>
        <v>0</v>
      </c>
      <c r="P79" s="251" t="e">
        <f>ROUND((D79-E79)/E79*100,2)</f>
        <v>#DIV/0!</v>
      </c>
      <c r="Q79" t="e">
        <f>IF(F79&lt;0,"decrease",IF(F79&gt;0,"increase",IF(F79=0,"")))</f>
        <v>#DIV/0!</v>
      </c>
    </row>
    <row r="80" spans="2:17" ht="14">
      <c r="B80" s="376"/>
      <c r="C80" s="377" t="s">
        <v>550</v>
      </c>
      <c r="D80" s="383" t="s">
        <v>551</v>
      </c>
      <c r="E80" s="379"/>
      <c r="F80" s="397" t="s">
        <v>552</v>
      </c>
      <c r="G80" s="281"/>
      <c r="L80" s="251"/>
      <c r="M80" s="251" t="s">
        <v>550</v>
      </c>
      <c r="N80" s="251" t="s">
        <v>551</v>
      </c>
      <c r="O80" s="251"/>
      <c r="P80" s="251" t="s">
        <v>552</v>
      </c>
    </row>
    <row r="81" spans="2:16" ht="14">
      <c r="B81" s="376">
        <f t="shared" ref="B81:B100" si="30">D81</f>
        <v>0</v>
      </c>
      <c r="C81" s="398" t="str">
        <f t="shared" ref="C81:C100" si="31">INDEX($M$81:$M$100,$K81)</f>
        <v>RP Guntakal</v>
      </c>
      <c r="D81" s="387">
        <f t="shared" ref="D81:D100" si="32">INDEX($N$81:$N$100,$K81)</f>
        <v>0</v>
      </c>
      <c r="E81" s="388">
        <f t="shared" ref="E81:E100" si="33">(D$79)</f>
        <v>0</v>
      </c>
      <c r="F81" s="389" t="e">
        <f t="shared" ref="F81:F100" si="34">ROUND(D81/E81*100,2)</f>
        <v>#DIV/0!</v>
      </c>
      <c r="G81" s="281"/>
      <c r="I81">
        <f t="shared" ref="I81:I100" si="35">N81+(J81/100000)</f>
        <v>1.0000000000000001E-5</v>
      </c>
      <c r="J81">
        <v>1</v>
      </c>
      <c r="K81">
        <f t="shared" ref="K81:K100" si="36">VLOOKUP(LARGE($I$81:$I$100,J81),$I$81:$J$100,2,FALSE)</f>
        <v>20</v>
      </c>
      <c r="L81" s="251">
        <f t="shared" ref="L81:L100" si="37">D81</f>
        <v>0</v>
      </c>
      <c r="M81" s="585" t="s">
        <v>556</v>
      </c>
      <c r="N81" s="251">
        <f>III!L6</f>
        <v>0</v>
      </c>
      <c r="O81" s="251">
        <f t="shared" ref="O81:O100" si="38">(D$79)</f>
        <v>0</v>
      </c>
      <c r="P81" s="251" t="e">
        <f t="shared" ref="P81:P100" si="39">ROUND(D81/E81*100,2)</f>
        <v>#DIV/0!</v>
      </c>
    </row>
    <row r="82" spans="2:16" ht="14">
      <c r="B82" s="376">
        <f t="shared" si="30"/>
        <v>0</v>
      </c>
      <c r="C82" s="398" t="str">
        <f t="shared" si="31"/>
        <v>RP Vijayawada</v>
      </c>
      <c r="D82" s="387">
        <f t="shared" si="32"/>
        <v>0</v>
      </c>
      <c r="E82" s="388">
        <f t="shared" si="33"/>
        <v>0</v>
      </c>
      <c r="F82" s="389" t="e">
        <f t="shared" si="34"/>
        <v>#DIV/0!</v>
      </c>
      <c r="G82" s="281"/>
      <c r="I82">
        <f t="shared" si="35"/>
        <v>2.0000000000000002E-5</v>
      </c>
      <c r="J82">
        <v>2</v>
      </c>
      <c r="K82">
        <f t="shared" si="36"/>
        <v>19</v>
      </c>
      <c r="L82" s="251">
        <f t="shared" si="37"/>
        <v>0</v>
      </c>
      <c r="M82" s="585" t="s">
        <v>557</v>
      </c>
      <c r="N82" s="251">
        <f>III!L7</f>
        <v>0</v>
      </c>
      <c r="O82" s="251">
        <f t="shared" si="38"/>
        <v>0</v>
      </c>
      <c r="P82" s="251" t="e">
        <f t="shared" si="39"/>
        <v>#DIV/0!</v>
      </c>
    </row>
    <row r="83" spans="2:16" ht="14">
      <c r="B83" s="376">
        <f t="shared" si="30"/>
        <v>0</v>
      </c>
      <c r="C83" s="398" t="str">
        <f t="shared" si="31"/>
        <v>Srikakulam</v>
      </c>
      <c r="D83" s="387">
        <f t="shared" si="32"/>
        <v>0</v>
      </c>
      <c r="E83" s="388">
        <f t="shared" si="33"/>
        <v>0</v>
      </c>
      <c r="F83" s="389" t="e">
        <f t="shared" si="34"/>
        <v>#DIV/0!</v>
      </c>
      <c r="G83" s="281"/>
      <c r="I83">
        <f t="shared" si="35"/>
        <v>3.0000000000000001E-5</v>
      </c>
      <c r="J83">
        <v>3</v>
      </c>
      <c r="K83">
        <f t="shared" si="36"/>
        <v>18</v>
      </c>
      <c r="L83" s="251">
        <f t="shared" si="37"/>
        <v>0</v>
      </c>
      <c r="M83" s="585" t="s">
        <v>553</v>
      </c>
      <c r="N83" s="251">
        <f>III!L8</f>
        <v>0</v>
      </c>
      <c r="O83" s="251">
        <f t="shared" si="38"/>
        <v>0</v>
      </c>
      <c r="P83" s="251" t="e">
        <f t="shared" si="39"/>
        <v>#DIV/0!</v>
      </c>
    </row>
    <row r="84" spans="2:16" ht="14">
      <c r="B84" s="376">
        <f t="shared" si="30"/>
        <v>0</v>
      </c>
      <c r="C84" s="398" t="str">
        <f t="shared" si="31"/>
        <v>Vizianagaram</v>
      </c>
      <c r="D84" s="387">
        <f t="shared" si="32"/>
        <v>0</v>
      </c>
      <c r="E84" s="388">
        <f t="shared" si="33"/>
        <v>0</v>
      </c>
      <c r="F84" s="389" t="e">
        <f t="shared" si="34"/>
        <v>#DIV/0!</v>
      </c>
      <c r="G84" s="281"/>
      <c r="I84">
        <f t="shared" si="35"/>
        <v>4.0000000000000003E-5</v>
      </c>
      <c r="J84">
        <v>4</v>
      </c>
      <c r="K84">
        <f t="shared" si="36"/>
        <v>17</v>
      </c>
      <c r="L84" s="251">
        <f t="shared" si="37"/>
        <v>0</v>
      </c>
      <c r="M84" s="585" t="s">
        <v>561</v>
      </c>
      <c r="N84" s="251">
        <f>III!L9</f>
        <v>0</v>
      </c>
      <c r="O84" s="251">
        <f t="shared" si="38"/>
        <v>0</v>
      </c>
      <c r="P84" s="251" t="e">
        <f t="shared" si="39"/>
        <v>#DIV/0!</v>
      </c>
    </row>
    <row r="85" spans="2:16" ht="14">
      <c r="B85" s="376">
        <f t="shared" si="30"/>
        <v>0</v>
      </c>
      <c r="C85" s="398" t="str">
        <f t="shared" si="31"/>
        <v>Visakhapatnam  Rural</v>
      </c>
      <c r="D85" s="387">
        <f t="shared" si="32"/>
        <v>0</v>
      </c>
      <c r="E85" s="388">
        <f t="shared" si="33"/>
        <v>0</v>
      </c>
      <c r="F85" s="389" t="e">
        <f t="shared" si="34"/>
        <v>#DIV/0!</v>
      </c>
      <c r="G85" s="281"/>
      <c r="I85">
        <f t="shared" si="35"/>
        <v>5.0000000000000002E-5</v>
      </c>
      <c r="J85">
        <v>5</v>
      </c>
      <c r="K85">
        <f t="shared" si="36"/>
        <v>16</v>
      </c>
      <c r="L85" s="251">
        <f t="shared" si="37"/>
        <v>0</v>
      </c>
      <c r="M85" s="585" t="s">
        <v>568</v>
      </c>
      <c r="N85" s="251">
        <f>III!L10</f>
        <v>0</v>
      </c>
      <c r="O85" s="251">
        <f t="shared" si="38"/>
        <v>0</v>
      </c>
      <c r="P85" s="251" t="e">
        <f t="shared" si="39"/>
        <v>#DIV/0!</v>
      </c>
    </row>
    <row r="86" spans="2:16" ht="14">
      <c r="B86" s="376">
        <f t="shared" si="30"/>
        <v>0</v>
      </c>
      <c r="C86" s="398" t="str">
        <f t="shared" si="31"/>
        <v>Visakhapatnam City</v>
      </c>
      <c r="D86" s="387">
        <f t="shared" si="32"/>
        <v>0</v>
      </c>
      <c r="E86" s="388">
        <f t="shared" si="33"/>
        <v>0</v>
      </c>
      <c r="F86" s="389" t="e">
        <f t="shared" si="34"/>
        <v>#DIV/0!</v>
      </c>
      <c r="G86" s="281"/>
      <c r="I86">
        <f t="shared" si="35"/>
        <v>6.0000000000000002E-5</v>
      </c>
      <c r="J86">
        <v>6</v>
      </c>
      <c r="K86">
        <f t="shared" si="36"/>
        <v>15</v>
      </c>
      <c r="L86" s="251">
        <f t="shared" si="37"/>
        <v>0</v>
      </c>
      <c r="M86" s="585" t="s">
        <v>554</v>
      </c>
      <c r="N86" s="251">
        <f>III!L11</f>
        <v>0</v>
      </c>
      <c r="O86" s="251">
        <f t="shared" si="38"/>
        <v>0</v>
      </c>
      <c r="P86" s="251" t="e">
        <f t="shared" si="39"/>
        <v>#DIV/0!</v>
      </c>
    </row>
    <row r="87" spans="2:16" ht="14">
      <c r="B87" s="376">
        <f t="shared" si="30"/>
        <v>0</v>
      </c>
      <c r="C87" s="398" t="str">
        <f t="shared" si="31"/>
        <v>Vijayawada City</v>
      </c>
      <c r="D87" s="387">
        <f t="shared" si="32"/>
        <v>0</v>
      </c>
      <c r="E87" s="388">
        <f t="shared" si="33"/>
        <v>0</v>
      </c>
      <c r="F87" s="389" t="e">
        <f t="shared" si="34"/>
        <v>#DIV/0!</v>
      </c>
      <c r="G87" s="281"/>
      <c r="I87">
        <f t="shared" si="35"/>
        <v>6.9999999999999994E-5</v>
      </c>
      <c r="J87">
        <v>7</v>
      </c>
      <c r="K87">
        <f t="shared" si="36"/>
        <v>14</v>
      </c>
      <c r="L87" s="251">
        <f t="shared" si="37"/>
        <v>0</v>
      </c>
      <c r="M87" s="585" t="s">
        <v>565</v>
      </c>
      <c r="N87" s="251">
        <f>III!L12</f>
        <v>0</v>
      </c>
      <c r="O87" s="251">
        <f t="shared" si="38"/>
        <v>0</v>
      </c>
      <c r="P87" s="251" t="e">
        <f t="shared" si="39"/>
        <v>#DIV/0!</v>
      </c>
    </row>
    <row r="88" spans="2:16" ht="14">
      <c r="B88" s="376">
        <f t="shared" si="30"/>
        <v>0</v>
      </c>
      <c r="C88" s="398" t="str">
        <f t="shared" si="31"/>
        <v>Krishna</v>
      </c>
      <c r="D88" s="387">
        <f t="shared" si="32"/>
        <v>0</v>
      </c>
      <c r="E88" s="388">
        <f t="shared" si="33"/>
        <v>0</v>
      </c>
      <c r="F88" s="389" t="e">
        <f t="shared" si="34"/>
        <v>#DIV/0!</v>
      </c>
      <c r="G88" s="281"/>
      <c r="I88">
        <f t="shared" si="35"/>
        <v>8.0000000000000007E-5</v>
      </c>
      <c r="J88">
        <v>8</v>
      </c>
      <c r="K88">
        <f t="shared" si="36"/>
        <v>13</v>
      </c>
      <c r="L88" s="251">
        <f t="shared" si="37"/>
        <v>0</v>
      </c>
      <c r="M88" s="585" t="s">
        <v>558</v>
      </c>
      <c r="N88" s="251">
        <f>III!L13</f>
        <v>0</v>
      </c>
      <c r="O88" s="251">
        <f t="shared" si="38"/>
        <v>0</v>
      </c>
      <c r="P88" s="251" t="e">
        <f t="shared" si="39"/>
        <v>#DIV/0!</v>
      </c>
    </row>
    <row r="89" spans="2:16" ht="14">
      <c r="B89" s="376">
        <f t="shared" si="30"/>
        <v>0</v>
      </c>
      <c r="C89" s="398" t="str">
        <f t="shared" si="31"/>
        <v>Rajahmundry  Urban</v>
      </c>
      <c r="D89" s="387">
        <f t="shared" si="32"/>
        <v>0</v>
      </c>
      <c r="E89" s="388">
        <f t="shared" si="33"/>
        <v>0</v>
      </c>
      <c r="F89" s="389" t="e">
        <f t="shared" si="34"/>
        <v>#DIV/0!</v>
      </c>
      <c r="G89" s="281"/>
      <c r="I89">
        <f t="shared" si="35"/>
        <v>9.0000000000000006E-5</v>
      </c>
      <c r="J89">
        <v>9</v>
      </c>
      <c r="K89">
        <f t="shared" si="36"/>
        <v>12</v>
      </c>
      <c r="L89" s="251">
        <f t="shared" si="37"/>
        <v>0</v>
      </c>
      <c r="M89" s="585" t="s">
        <v>555</v>
      </c>
      <c r="N89" s="251">
        <f>III!L14</f>
        <v>0</v>
      </c>
      <c r="O89" s="251">
        <f t="shared" si="38"/>
        <v>0</v>
      </c>
      <c r="P89" s="251" t="e">
        <f t="shared" si="39"/>
        <v>#DIV/0!</v>
      </c>
    </row>
    <row r="90" spans="2:16" ht="14">
      <c r="B90" s="376">
        <f t="shared" si="30"/>
        <v>0</v>
      </c>
      <c r="C90" s="398" t="str">
        <f t="shared" si="31"/>
        <v>East Godavari</v>
      </c>
      <c r="D90" s="387">
        <f t="shared" si="32"/>
        <v>0</v>
      </c>
      <c r="E90" s="388">
        <f t="shared" si="33"/>
        <v>0</v>
      </c>
      <c r="F90" s="389" t="e">
        <f t="shared" si="34"/>
        <v>#DIV/0!</v>
      </c>
      <c r="G90" s="281"/>
      <c r="I90">
        <f t="shared" si="35"/>
        <v>1E-4</v>
      </c>
      <c r="J90">
        <v>10</v>
      </c>
      <c r="K90">
        <f t="shared" si="36"/>
        <v>11</v>
      </c>
      <c r="L90" s="251">
        <f t="shared" si="37"/>
        <v>0</v>
      </c>
      <c r="M90" s="585" t="s">
        <v>562</v>
      </c>
      <c r="N90" s="251">
        <f>III!L15</f>
        <v>0</v>
      </c>
      <c r="O90" s="251">
        <f t="shared" si="38"/>
        <v>0</v>
      </c>
      <c r="P90" s="251" t="e">
        <f t="shared" si="39"/>
        <v>#DIV/0!</v>
      </c>
    </row>
    <row r="91" spans="2:16" ht="14">
      <c r="B91" s="376">
        <f t="shared" si="30"/>
        <v>0</v>
      </c>
      <c r="C91" s="398" t="str">
        <f t="shared" si="31"/>
        <v>West Godavari</v>
      </c>
      <c r="D91" s="387">
        <f t="shared" si="32"/>
        <v>0</v>
      </c>
      <c r="E91" s="388">
        <f t="shared" si="33"/>
        <v>0</v>
      </c>
      <c r="F91" s="389" t="e">
        <f t="shared" si="34"/>
        <v>#DIV/0!</v>
      </c>
      <c r="G91" s="281"/>
      <c r="I91">
        <f t="shared" si="35"/>
        <v>1.1E-4</v>
      </c>
      <c r="J91">
        <v>11</v>
      </c>
      <c r="K91">
        <f t="shared" si="36"/>
        <v>10</v>
      </c>
      <c r="L91" s="251">
        <f t="shared" si="37"/>
        <v>0</v>
      </c>
      <c r="M91" s="585" t="s">
        <v>559</v>
      </c>
      <c r="N91" s="251">
        <f>III!L16</f>
        <v>0</v>
      </c>
      <c r="O91" s="251">
        <f t="shared" si="38"/>
        <v>0</v>
      </c>
      <c r="P91" s="251" t="e">
        <f t="shared" si="39"/>
        <v>#DIV/0!</v>
      </c>
    </row>
    <row r="92" spans="2:16" ht="14">
      <c r="B92" s="376">
        <f t="shared" si="30"/>
        <v>0</v>
      </c>
      <c r="C92" s="398" t="str">
        <f t="shared" si="31"/>
        <v>Prakasham</v>
      </c>
      <c r="D92" s="387">
        <f t="shared" si="32"/>
        <v>0</v>
      </c>
      <c r="E92" s="388">
        <f t="shared" si="33"/>
        <v>0</v>
      </c>
      <c r="F92" s="389" t="e">
        <f t="shared" si="34"/>
        <v>#DIV/0!</v>
      </c>
      <c r="G92" s="281"/>
      <c r="I92">
        <f t="shared" si="35"/>
        <v>1.2E-4</v>
      </c>
      <c r="J92">
        <v>12</v>
      </c>
      <c r="K92">
        <f t="shared" si="36"/>
        <v>9</v>
      </c>
      <c r="L92" s="251">
        <f t="shared" si="37"/>
        <v>0</v>
      </c>
      <c r="M92" s="585" t="s">
        <v>570</v>
      </c>
      <c r="N92" s="251">
        <f>III!L17</f>
        <v>0</v>
      </c>
      <c r="O92" s="251">
        <f t="shared" si="38"/>
        <v>0</v>
      </c>
      <c r="P92" s="251" t="e">
        <f t="shared" si="39"/>
        <v>#DIV/0!</v>
      </c>
    </row>
    <row r="93" spans="2:16" ht="14">
      <c r="B93" s="376">
        <f t="shared" si="30"/>
        <v>0</v>
      </c>
      <c r="C93" s="398" t="str">
        <f t="shared" si="31"/>
        <v>Nellore</v>
      </c>
      <c r="D93" s="387">
        <f t="shared" si="32"/>
        <v>0</v>
      </c>
      <c r="E93" s="388">
        <f t="shared" si="33"/>
        <v>0</v>
      </c>
      <c r="F93" s="389" t="e">
        <f t="shared" si="34"/>
        <v>#DIV/0!</v>
      </c>
      <c r="G93" s="281"/>
      <c r="I93">
        <f t="shared" si="35"/>
        <v>1.2999999999999999E-4</v>
      </c>
      <c r="J93">
        <v>13</v>
      </c>
      <c r="K93">
        <f t="shared" si="36"/>
        <v>8</v>
      </c>
      <c r="L93" s="251">
        <f t="shared" si="37"/>
        <v>0</v>
      </c>
      <c r="M93" s="585" t="s">
        <v>567</v>
      </c>
      <c r="N93" s="251">
        <f>III!L18</f>
        <v>0</v>
      </c>
      <c r="O93" s="251">
        <f t="shared" si="38"/>
        <v>0</v>
      </c>
      <c r="P93" s="251" t="e">
        <f t="shared" si="39"/>
        <v>#DIV/0!</v>
      </c>
    </row>
    <row r="94" spans="2:16" ht="14">
      <c r="B94" s="376">
        <f t="shared" si="30"/>
        <v>0</v>
      </c>
      <c r="C94" s="398" t="str">
        <f t="shared" si="31"/>
        <v>Guntur Urban</v>
      </c>
      <c r="D94" s="387">
        <f t="shared" si="32"/>
        <v>0</v>
      </c>
      <c r="E94" s="388">
        <f t="shared" si="33"/>
        <v>0</v>
      </c>
      <c r="F94" s="389" t="e">
        <f t="shared" si="34"/>
        <v>#DIV/0!</v>
      </c>
      <c r="G94" s="281"/>
      <c r="I94">
        <f t="shared" si="35"/>
        <v>1.3999999999999999E-4</v>
      </c>
      <c r="J94">
        <v>14</v>
      </c>
      <c r="K94">
        <f t="shared" si="36"/>
        <v>7</v>
      </c>
      <c r="L94" s="251">
        <f t="shared" si="37"/>
        <v>0</v>
      </c>
      <c r="M94" s="585" t="s">
        <v>569</v>
      </c>
      <c r="N94" s="251">
        <f>III!L19</f>
        <v>0</v>
      </c>
      <c r="O94" s="251">
        <f t="shared" si="38"/>
        <v>0</v>
      </c>
      <c r="P94" s="251" t="e">
        <f t="shared" si="39"/>
        <v>#DIV/0!</v>
      </c>
    </row>
    <row r="95" spans="2:16" ht="14">
      <c r="B95" s="376">
        <f t="shared" si="30"/>
        <v>0</v>
      </c>
      <c r="C95" s="398" t="str">
        <f t="shared" si="31"/>
        <v>Guntur</v>
      </c>
      <c r="D95" s="387">
        <f t="shared" si="32"/>
        <v>0</v>
      </c>
      <c r="E95" s="388">
        <f t="shared" si="33"/>
        <v>0</v>
      </c>
      <c r="F95" s="389" t="e">
        <f t="shared" si="34"/>
        <v>#DIV/0!</v>
      </c>
      <c r="G95" s="281"/>
      <c r="I95">
        <f t="shared" si="35"/>
        <v>1.4999999999999999E-4</v>
      </c>
      <c r="J95">
        <v>15</v>
      </c>
      <c r="K95">
        <f t="shared" si="36"/>
        <v>6</v>
      </c>
      <c r="L95" s="251">
        <f t="shared" si="37"/>
        <v>0</v>
      </c>
      <c r="M95" s="585" t="s">
        <v>564</v>
      </c>
      <c r="N95" s="251">
        <f>III!L20</f>
        <v>0</v>
      </c>
      <c r="O95" s="251">
        <f t="shared" si="38"/>
        <v>0</v>
      </c>
      <c r="P95" s="251" t="e">
        <f t="shared" si="39"/>
        <v>#DIV/0!</v>
      </c>
    </row>
    <row r="96" spans="2:16" ht="14">
      <c r="B96" s="376">
        <f t="shared" si="30"/>
        <v>0</v>
      </c>
      <c r="C96" s="398" t="str">
        <f t="shared" si="31"/>
        <v>Tirupathi Urban</v>
      </c>
      <c r="D96" s="387">
        <f t="shared" si="32"/>
        <v>0</v>
      </c>
      <c r="E96" s="388">
        <f t="shared" si="33"/>
        <v>0</v>
      </c>
      <c r="F96" s="389" t="e">
        <f t="shared" si="34"/>
        <v>#DIV/0!</v>
      </c>
      <c r="G96" s="281"/>
      <c r="I96">
        <f t="shared" si="35"/>
        <v>1.6000000000000001E-4</v>
      </c>
      <c r="J96">
        <v>16</v>
      </c>
      <c r="K96">
        <f t="shared" si="36"/>
        <v>5</v>
      </c>
      <c r="L96" s="251">
        <f t="shared" si="37"/>
        <v>0</v>
      </c>
      <c r="M96" s="585" t="s">
        <v>560</v>
      </c>
      <c r="N96" s="251">
        <f>III!L21</f>
        <v>0</v>
      </c>
      <c r="O96" s="251">
        <f t="shared" si="38"/>
        <v>0</v>
      </c>
      <c r="P96" s="251" t="e">
        <f t="shared" si="39"/>
        <v>#DIV/0!</v>
      </c>
    </row>
    <row r="97" spans="2:17" ht="14">
      <c r="B97" s="376">
        <f t="shared" si="30"/>
        <v>0</v>
      </c>
      <c r="C97" s="398" t="str">
        <f t="shared" si="31"/>
        <v>Chittoor</v>
      </c>
      <c r="D97" s="387">
        <f t="shared" si="32"/>
        <v>0</v>
      </c>
      <c r="E97" s="388">
        <f t="shared" si="33"/>
        <v>0</v>
      </c>
      <c r="F97" s="389" t="e">
        <f t="shared" si="34"/>
        <v>#DIV/0!</v>
      </c>
      <c r="G97" s="281"/>
      <c r="I97">
        <f t="shared" si="35"/>
        <v>1.7000000000000001E-4</v>
      </c>
      <c r="J97">
        <v>17</v>
      </c>
      <c r="K97">
        <f t="shared" si="36"/>
        <v>4</v>
      </c>
      <c r="L97" s="251">
        <f t="shared" si="37"/>
        <v>0</v>
      </c>
      <c r="M97" s="585" t="s">
        <v>563</v>
      </c>
      <c r="N97" s="251">
        <f>III!L22</f>
        <v>0</v>
      </c>
      <c r="O97" s="251">
        <f t="shared" si="38"/>
        <v>0</v>
      </c>
      <c r="P97" s="251" t="e">
        <f t="shared" si="39"/>
        <v>#DIV/0!</v>
      </c>
    </row>
    <row r="98" spans="2:17" ht="14">
      <c r="B98" s="376">
        <f t="shared" si="30"/>
        <v>0</v>
      </c>
      <c r="C98" s="398" t="str">
        <f t="shared" si="31"/>
        <v>Anantapur</v>
      </c>
      <c r="D98" s="387">
        <f t="shared" si="32"/>
        <v>0</v>
      </c>
      <c r="E98" s="388">
        <f t="shared" si="33"/>
        <v>0</v>
      </c>
      <c r="F98" s="389" t="e">
        <f t="shared" si="34"/>
        <v>#DIV/0!</v>
      </c>
      <c r="G98" s="281"/>
      <c r="I98">
        <f t="shared" si="35"/>
        <v>1.8000000000000001E-4</v>
      </c>
      <c r="J98">
        <v>18</v>
      </c>
      <c r="K98">
        <f t="shared" si="36"/>
        <v>3</v>
      </c>
      <c r="L98" s="251">
        <f t="shared" si="37"/>
        <v>0</v>
      </c>
      <c r="M98" s="585" t="s">
        <v>566</v>
      </c>
      <c r="N98" s="251">
        <f>III!L23</f>
        <v>0</v>
      </c>
      <c r="O98" s="251">
        <f t="shared" si="38"/>
        <v>0</v>
      </c>
      <c r="P98" s="251" t="e">
        <f t="shared" si="39"/>
        <v>#DIV/0!</v>
      </c>
    </row>
    <row r="99" spans="2:17" ht="14">
      <c r="B99" s="376">
        <f t="shared" si="30"/>
        <v>0</v>
      </c>
      <c r="C99" s="398" t="str">
        <f t="shared" si="31"/>
        <v>Cuddapah</v>
      </c>
      <c r="D99" s="387">
        <f t="shared" si="32"/>
        <v>0</v>
      </c>
      <c r="E99" s="388">
        <f t="shared" si="33"/>
        <v>0</v>
      </c>
      <c r="F99" s="389" t="e">
        <f t="shared" si="34"/>
        <v>#DIV/0!</v>
      </c>
      <c r="G99" s="281"/>
      <c r="I99">
        <f t="shared" si="35"/>
        <v>1.9000000000000001E-4</v>
      </c>
      <c r="J99">
        <v>19</v>
      </c>
      <c r="K99">
        <f t="shared" si="36"/>
        <v>2</v>
      </c>
      <c r="L99" s="251">
        <f t="shared" si="37"/>
        <v>0</v>
      </c>
      <c r="M99" s="585" t="s">
        <v>572</v>
      </c>
      <c r="N99" s="251">
        <f>III!L24</f>
        <v>0</v>
      </c>
      <c r="O99" s="251">
        <f t="shared" si="38"/>
        <v>0</v>
      </c>
      <c r="P99" s="251" t="e">
        <f t="shared" si="39"/>
        <v>#DIV/0!</v>
      </c>
    </row>
    <row r="100" spans="2:17" ht="14">
      <c r="B100" s="376">
        <f t="shared" si="30"/>
        <v>0</v>
      </c>
      <c r="C100" s="398" t="str">
        <f t="shared" si="31"/>
        <v>Kurnool</v>
      </c>
      <c r="D100" s="387">
        <f t="shared" si="32"/>
        <v>0</v>
      </c>
      <c r="E100" s="388">
        <f t="shared" si="33"/>
        <v>0</v>
      </c>
      <c r="F100" s="389" t="e">
        <f t="shared" si="34"/>
        <v>#DIV/0!</v>
      </c>
      <c r="G100" s="281"/>
      <c r="I100">
        <f t="shared" si="35"/>
        <v>2.0000000000000001E-4</v>
      </c>
      <c r="J100">
        <v>20</v>
      </c>
      <c r="K100">
        <f t="shared" si="36"/>
        <v>1</v>
      </c>
      <c r="L100" s="251">
        <f t="shared" si="37"/>
        <v>0</v>
      </c>
      <c r="M100" s="585" t="s">
        <v>571</v>
      </c>
      <c r="N100" s="251">
        <f>III!L25</f>
        <v>0</v>
      </c>
      <c r="O100" s="251">
        <f t="shared" si="38"/>
        <v>0</v>
      </c>
      <c r="P100" s="251" t="e">
        <f t="shared" si="39"/>
        <v>#DIV/0!</v>
      </c>
    </row>
    <row r="101" spans="2:17" ht="14">
      <c r="B101" s="376">
        <v>0</v>
      </c>
      <c r="C101" s="393" t="s">
        <v>573</v>
      </c>
      <c r="D101" s="393"/>
      <c r="E101" s="394"/>
      <c r="F101" s="395"/>
      <c r="G101" s="281"/>
      <c r="L101" s="251">
        <v>0</v>
      </c>
      <c r="M101" s="251" t="s">
        <v>573</v>
      </c>
      <c r="N101" s="251"/>
      <c r="O101" s="251"/>
      <c r="P101" s="251"/>
    </row>
    <row r="102" spans="2:17" ht="15" thickBot="1">
      <c r="B102" s="375"/>
      <c r="G102" s="281"/>
    </row>
    <row r="103" spans="2:17" ht="14">
      <c r="B103" s="579">
        <v>5</v>
      </c>
      <c r="C103" s="580" t="s">
        <v>15</v>
      </c>
      <c r="D103" s="377" t="str">
        <f>D78</f>
        <v/>
      </c>
      <c r="E103" s="377" t="str">
        <f>E78</f>
        <v/>
      </c>
      <c r="F103" s="378" t="s">
        <v>549</v>
      </c>
      <c r="G103" s="281"/>
      <c r="L103" s="251">
        <v>5</v>
      </c>
      <c r="M103" s="251" t="s">
        <v>15</v>
      </c>
      <c r="N103" s="251" t="str">
        <f>D78</f>
        <v/>
      </c>
      <c r="O103" s="251" t="str">
        <f>E78</f>
        <v/>
      </c>
      <c r="P103" s="251" t="s">
        <v>549</v>
      </c>
    </row>
    <row r="104" spans="2:17" ht="15" thickBot="1">
      <c r="B104" s="579"/>
      <c r="C104" s="581"/>
      <c r="D104" s="396">
        <f>'III c'!F26</f>
        <v>0</v>
      </c>
      <c r="E104" s="396">
        <f>'III c'!G26</f>
        <v>0</v>
      </c>
      <c r="F104" s="381" t="e">
        <f>ROUND((D104-E104)/E104*100,2)</f>
        <v>#DIV/0!</v>
      </c>
      <c r="G104" s="281" t="e">
        <f>IF(F104&lt;0,"decrease",IF(F104&gt;0,"increase",IF(F104=0,"")))</f>
        <v>#DIV/0!</v>
      </c>
      <c r="L104" s="251"/>
      <c r="M104" s="251"/>
      <c r="N104" s="251">
        <f>'III c'!F26</f>
        <v>0</v>
      </c>
      <c r="O104" s="251">
        <f>'III c'!G26</f>
        <v>0</v>
      </c>
      <c r="P104" s="251" t="e">
        <f>ROUND((D104-E104)/E104*100,2)</f>
        <v>#DIV/0!</v>
      </c>
      <c r="Q104" t="e">
        <f>IF(F104&lt;0,"decrease",IF(F104&gt;0,"increase",IF(F104=0,"")))</f>
        <v>#DIV/0!</v>
      </c>
    </row>
    <row r="105" spans="2:17" ht="14">
      <c r="B105" s="376"/>
      <c r="C105" s="377" t="s">
        <v>550</v>
      </c>
      <c r="D105" s="383" t="s">
        <v>551</v>
      </c>
      <c r="E105" s="379"/>
      <c r="F105" s="397" t="s">
        <v>552</v>
      </c>
      <c r="G105" s="281"/>
      <c r="L105" s="251"/>
      <c r="M105" s="251" t="s">
        <v>550</v>
      </c>
      <c r="N105" s="251" t="s">
        <v>551</v>
      </c>
      <c r="O105" s="251"/>
      <c r="P105" s="251" t="s">
        <v>552</v>
      </c>
    </row>
    <row r="106" spans="2:17" ht="14">
      <c r="B106" s="376">
        <f t="shared" ref="B106:B125" si="40">D106</f>
        <v>0</v>
      </c>
      <c r="C106" s="398" t="str">
        <f t="shared" ref="C106:C125" si="41">INDEX($M$106:$M$125,$K106)</f>
        <v>RP Guntakal</v>
      </c>
      <c r="D106" s="387">
        <f t="shared" ref="D106:D125" si="42">INDEX($N$106:$N$125,$K106)</f>
        <v>0</v>
      </c>
      <c r="E106" s="388">
        <f t="shared" ref="E106:E125" si="43">(D$104)</f>
        <v>0</v>
      </c>
      <c r="F106" s="389" t="e">
        <f t="shared" ref="F106:F125" si="44">ROUND(D106/E106*100,2)</f>
        <v>#DIV/0!</v>
      </c>
      <c r="G106" s="281"/>
      <c r="I106">
        <f t="shared" ref="I106:I125" si="45">N106+(J106/100000)</f>
        <v>1.0000000000000001E-5</v>
      </c>
      <c r="J106">
        <v>1</v>
      </c>
      <c r="K106">
        <f t="shared" ref="K106:K125" si="46">VLOOKUP(LARGE($I$106:$I$125,J106),$I$106:$J$125,2,FALSE)</f>
        <v>20</v>
      </c>
      <c r="L106" s="251">
        <f t="shared" ref="L106:L125" si="47">D106</f>
        <v>0</v>
      </c>
      <c r="M106" s="585" t="s">
        <v>556</v>
      </c>
      <c r="N106" s="251">
        <f>'III c'!F6</f>
        <v>0</v>
      </c>
      <c r="O106" s="251">
        <f t="shared" ref="O106:O125" si="48">(D$104)</f>
        <v>0</v>
      </c>
      <c r="P106" s="251" t="e">
        <f t="shared" ref="P106:P125" si="49">ROUND(D106/E106*100,2)</f>
        <v>#DIV/0!</v>
      </c>
    </row>
    <row r="107" spans="2:17" ht="14">
      <c r="B107" s="376">
        <f t="shared" si="40"/>
        <v>0</v>
      </c>
      <c r="C107" s="398" t="str">
        <f t="shared" si="41"/>
        <v>RP Vijayawada</v>
      </c>
      <c r="D107" s="387">
        <f t="shared" si="42"/>
        <v>0</v>
      </c>
      <c r="E107" s="388">
        <f t="shared" si="43"/>
        <v>0</v>
      </c>
      <c r="F107" s="389" t="e">
        <f t="shared" si="44"/>
        <v>#DIV/0!</v>
      </c>
      <c r="G107" s="281"/>
      <c r="I107">
        <f t="shared" si="45"/>
        <v>2.0000000000000002E-5</v>
      </c>
      <c r="J107">
        <v>2</v>
      </c>
      <c r="K107">
        <f t="shared" si="46"/>
        <v>19</v>
      </c>
      <c r="L107" s="251">
        <f t="shared" si="47"/>
        <v>0</v>
      </c>
      <c r="M107" s="585" t="s">
        <v>557</v>
      </c>
      <c r="N107" s="251">
        <f>'III c'!F7</f>
        <v>0</v>
      </c>
      <c r="O107" s="251">
        <f t="shared" si="48"/>
        <v>0</v>
      </c>
      <c r="P107" s="251" t="e">
        <f t="shared" si="49"/>
        <v>#DIV/0!</v>
      </c>
    </row>
    <row r="108" spans="2:17" ht="14">
      <c r="B108" s="376">
        <f t="shared" si="40"/>
        <v>0</v>
      </c>
      <c r="C108" s="398" t="str">
        <f t="shared" si="41"/>
        <v>Srikakulam</v>
      </c>
      <c r="D108" s="387">
        <f t="shared" si="42"/>
        <v>0</v>
      </c>
      <c r="E108" s="388">
        <f t="shared" si="43"/>
        <v>0</v>
      </c>
      <c r="F108" s="389" t="e">
        <f t="shared" si="44"/>
        <v>#DIV/0!</v>
      </c>
      <c r="G108" s="281"/>
      <c r="I108">
        <f t="shared" si="45"/>
        <v>3.0000000000000001E-5</v>
      </c>
      <c r="J108">
        <v>3</v>
      </c>
      <c r="K108">
        <f t="shared" si="46"/>
        <v>18</v>
      </c>
      <c r="L108" s="251">
        <f t="shared" si="47"/>
        <v>0</v>
      </c>
      <c r="M108" s="585" t="s">
        <v>553</v>
      </c>
      <c r="N108" s="251">
        <f>'III c'!F8</f>
        <v>0</v>
      </c>
      <c r="O108" s="251">
        <f t="shared" si="48"/>
        <v>0</v>
      </c>
      <c r="P108" s="251" t="e">
        <f t="shared" si="49"/>
        <v>#DIV/0!</v>
      </c>
    </row>
    <row r="109" spans="2:17" ht="14">
      <c r="B109" s="376">
        <f t="shared" si="40"/>
        <v>0</v>
      </c>
      <c r="C109" s="398" t="str">
        <f t="shared" si="41"/>
        <v>Vizianagaram</v>
      </c>
      <c r="D109" s="387">
        <f t="shared" si="42"/>
        <v>0</v>
      </c>
      <c r="E109" s="388">
        <f t="shared" si="43"/>
        <v>0</v>
      </c>
      <c r="F109" s="389" t="e">
        <f t="shared" si="44"/>
        <v>#DIV/0!</v>
      </c>
      <c r="G109" s="281"/>
      <c r="I109">
        <f t="shared" si="45"/>
        <v>4.0000000000000003E-5</v>
      </c>
      <c r="J109">
        <v>4</v>
      </c>
      <c r="K109">
        <f t="shared" si="46"/>
        <v>17</v>
      </c>
      <c r="L109" s="251">
        <f t="shared" si="47"/>
        <v>0</v>
      </c>
      <c r="M109" s="585" t="s">
        <v>561</v>
      </c>
      <c r="N109" s="251">
        <f>'III c'!F9</f>
        <v>0</v>
      </c>
      <c r="O109" s="251">
        <f t="shared" si="48"/>
        <v>0</v>
      </c>
      <c r="P109" s="251" t="e">
        <f t="shared" si="49"/>
        <v>#DIV/0!</v>
      </c>
    </row>
    <row r="110" spans="2:17" ht="14">
      <c r="B110" s="376">
        <f t="shared" si="40"/>
        <v>0</v>
      </c>
      <c r="C110" s="398" t="str">
        <f t="shared" si="41"/>
        <v>Visakhapatnam  Rural</v>
      </c>
      <c r="D110" s="387">
        <f t="shared" si="42"/>
        <v>0</v>
      </c>
      <c r="E110" s="388">
        <f t="shared" si="43"/>
        <v>0</v>
      </c>
      <c r="F110" s="389" t="e">
        <f t="shared" si="44"/>
        <v>#DIV/0!</v>
      </c>
      <c r="G110" s="281"/>
      <c r="I110">
        <f t="shared" si="45"/>
        <v>5.0000000000000002E-5</v>
      </c>
      <c r="J110">
        <v>5</v>
      </c>
      <c r="K110">
        <f t="shared" si="46"/>
        <v>16</v>
      </c>
      <c r="L110" s="251">
        <f t="shared" si="47"/>
        <v>0</v>
      </c>
      <c r="M110" s="585" t="s">
        <v>568</v>
      </c>
      <c r="N110" s="251">
        <f>'III c'!F10</f>
        <v>0</v>
      </c>
      <c r="O110" s="251">
        <f t="shared" si="48"/>
        <v>0</v>
      </c>
      <c r="P110" s="251" t="e">
        <f t="shared" si="49"/>
        <v>#DIV/0!</v>
      </c>
    </row>
    <row r="111" spans="2:17" ht="14">
      <c r="B111" s="376">
        <f t="shared" si="40"/>
        <v>0</v>
      </c>
      <c r="C111" s="398" t="str">
        <f t="shared" si="41"/>
        <v>Visakhapatnam City</v>
      </c>
      <c r="D111" s="387">
        <f t="shared" si="42"/>
        <v>0</v>
      </c>
      <c r="E111" s="388">
        <f t="shared" si="43"/>
        <v>0</v>
      </c>
      <c r="F111" s="389" t="e">
        <f t="shared" si="44"/>
        <v>#DIV/0!</v>
      </c>
      <c r="G111" s="281"/>
      <c r="I111">
        <f t="shared" si="45"/>
        <v>6.0000000000000002E-5</v>
      </c>
      <c r="J111">
        <v>6</v>
      </c>
      <c r="K111">
        <f t="shared" si="46"/>
        <v>15</v>
      </c>
      <c r="L111" s="251">
        <f t="shared" si="47"/>
        <v>0</v>
      </c>
      <c r="M111" s="585" t="s">
        <v>554</v>
      </c>
      <c r="N111" s="251">
        <f>'III c'!F11</f>
        <v>0</v>
      </c>
      <c r="O111" s="251">
        <f t="shared" si="48"/>
        <v>0</v>
      </c>
      <c r="P111" s="251" t="e">
        <f t="shared" si="49"/>
        <v>#DIV/0!</v>
      </c>
    </row>
    <row r="112" spans="2:17" ht="14">
      <c r="B112" s="376">
        <f t="shared" si="40"/>
        <v>0</v>
      </c>
      <c r="C112" s="398" t="str">
        <f t="shared" si="41"/>
        <v>Vijayawada City</v>
      </c>
      <c r="D112" s="387">
        <f t="shared" si="42"/>
        <v>0</v>
      </c>
      <c r="E112" s="388">
        <f t="shared" si="43"/>
        <v>0</v>
      </c>
      <c r="F112" s="389" t="e">
        <f t="shared" si="44"/>
        <v>#DIV/0!</v>
      </c>
      <c r="G112" s="281"/>
      <c r="I112">
        <f t="shared" si="45"/>
        <v>6.9999999999999994E-5</v>
      </c>
      <c r="J112">
        <v>7</v>
      </c>
      <c r="K112">
        <f t="shared" si="46"/>
        <v>14</v>
      </c>
      <c r="L112" s="251">
        <f t="shared" si="47"/>
        <v>0</v>
      </c>
      <c r="M112" s="585" t="s">
        <v>565</v>
      </c>
      <c r="N112" s="251">
        <f>'III c'!F12</f>
        <v>0</v>
      </c>
      <c r="O112" s="251">
        <f t="shared" si="48"/>
        <v>0</v>
      </c>
      <c r="P112" s="251" t="e">
        <f t="shared" si="49"/>
        <v>#DIV/0!</v>
      </c>
    </row>
    <row r="113" spans="2:16" ht="14">
      <c r="B113" s="376">
        <f t="shared" si="40"/>
        <v>0</v>
      </c>
      <c r="C113" s="398" t="str">
        <f t="shared" si="41"/>
        <v>Krishna</v>
      </c>
      <c r="D113" s="387">
        <f t="shared" si="42"/>
        <v>0</v>
      </c>
      <c r="E113" s="388">
        <f t="shared" si="43"/>
        <v>0</v>
      </c>
      <c r="F113" s="389" t="e">
        <f t="shared" si="44"/>
        <v>#DIV/0!</v>
      </c>
      <c r="G113" s="281"/>
      <c r="I113">
        <f t="shared" si="45"/>
        <v>8.0000000000000007E-5</v>
      </c>
      <c r="J113">
        <v>8</v>
      </c>
      <c r="K113">
        <f t="shared" si="46"/>
        <v>13</v>
      </c>
      <c r="L113" s="251">
        <f t="shared" si="47"/>
        <v>0</v>
      </c>
      <c r="M113" s="585" t="s">
        <v>558</v>
      </c>
      <c r="N113" s="251">
        <f>'III c'!F13</f>
        <v>0</v>
      </c>
      <c r="O113" s="251">
        <f t="shared" si="48"/>
        <v>0</v>
      </c>
      <c r="P113" s="251" t="e">
        <f t="shared" si="49"/>
        <v>#DIV/0!</v>
      </c>
    </row>
    <row r="114" spans="2:16" ht="14">
      <c r="B114" s="376">
        <f t="shared" si="40"/>
        <v>0</v>
      </c>
      <c r="C114" s="398" t="str">
        <f t="shared" si="41"/>
        <v>Rajahmundry  Urban</v>
      </c>
      <c r="D114" s="387">
        <f t="shared" si="42"/>
        <v>0</v>
      </c>
      <c r="E114" s="388">
        <f t="shared" si="43"/>
        <v>0</v>
      </c>
      <c r="F114" s="389" t="e">
        <f t="shared" si="44"/>
        <v>#DIV/0!</v>
      </c>
      <c r="G114" s="281"/>
      <c r="I114">
        <f t="shared" si="45"/>
        <v>9.0000000000000006E-5</v>
      </c>
      <c r="J114">
        <v>9</v>
      </c>
      <c r="K114">
        <f t="shared" si="46"/>
        <v>12</v>
      </c>
      <c r="L114" s="251">
        <f t="shared" si="47"/>
        <v>0</v>
      </c>
      <c r="M114" s="585" t="s">
        <v>555</v>
      </c>
      <c r="N114" s="251">
        <f>'III c'!F14</f>
        <v>0</v>
      </c>
      <c r="O114" s="251">
        <f t="shared" si="48"/>
        <v>0</v>
      </c>
      <c r="P114" s="251" t="e">
        <f t="shared" si="49"/>
        <v>#DIV/0!</v>
      </c>
    </row>
    <row r="115" spans="2:16" ht="14">
      <c r="B115" s="376">
        <f t="shared" si="40"/>
        <v>0</v>
      </c>
      <c r="C115" s="398" t="str">
        <f t="shared" si="41"/>
        <v>East Godavari</v>
      </c>
      <c r="D115" s="387">
        <f t="shared" si="42"/>
        <v>0</v>
      </c>
      <c r="E115" s="388">
        <f t="shared" si="43"/>
        <v>0</v>
      </c>
      <c r="F115" s="389" t="e">
        <f t="shared" si="44"/>
        <v>#DIV/0!</v>
      </c>
      <c r="G115" s="281"/>
      <c r="I115">
        <f t="shared" si="45"/>
        <v>1E-4</v>
      </c>
      <c r="J115">
        <v>10</v>
      </c>
      <c r="K115">
        <f t="shared" si="46"/>
        <v>11</v>
      </c>
      <c r="L115" s="251">
        <f t="shared" si="47"/>
        <v>0</v>
      </c>
      <c r="M115" s="585" t="s">
        <v>562</v>
      </c>
      <c r="N115" s="251">
        <f>'III c'!F15</f>
        <v>0</v>
      </c>
      <c r="O115" s="251">
        <f t="shared" si="48"/>
        <v>0</v>
      </c>
      <c r="P115" s="251" t="e">
        <f t="shared" si="49"/>
        <v>#DIV/0!</v>
      </c>
    </row>
    <row r="116" spans="2:16" ht="14">
      <c r="B116" s="376">
        <f t="shared" si="40"/>
        <v>0</v>
      </c>
      <c r="C116" s="398" t="str">
        <f t="shared" si="41"/>
        <v>West Godavari</v>
      </c>
      <c r="D116" s="387">
        <f t="shared" si="42"/>
        <v>0</v>
      </c>
      <c r="E116" s="388">
        <f t="shared" si="43"/>
        <v>0</v>
      </c>
      <c r="F116" s="389" t="e">
        <f t="shared" si="44"/>
        <v>#DIV/0!</v>
      </c>
      <c r="G116" s="281"/>
      <c r="I116">
        <f t="shared" si="45"/>
        <v>1.1E-4</v>
      </c>
      <c r="J116">
        <v>11</v>
      </c>
      <c r="K116">
        <f t="shared" si="46"/>
        <v>10</v>
      </c>
      <c r="L116" s="251">
        <f t="shared" si="47"/>
        <v>0</v>
      </c>
      <c r="M116" s="585" t="s">
        <v>559</v>
      </c>
      <c r="N116" s="251">
        <f>'III c'!F16</f>
        <v>0</v>
      </c>
      <c r="O116" s="251">
        <f t="shared" si="48"/>
        <v>0</v>
      </c>
      <c r="P116" s="251" t="e">
        <f t="shared" si="49"/>
        <v>#DIV/0!</v>
      </c>
    </row>
    <row r="117" spans="2:16" ht="14">
      <c r="B117" s="376">
        <f t="shared" si="40"/>
        <v>0</v>
      </c>
      <c r="C117" s="398" t="str">
        <f t="shared" si="41"/>
        <v>Prakasham</v>
      </c>
      <c r="D117" s="387">
        <f t="shared" si="42"/>
        <v>0</v>
      </c>
      <c r="E117" s="388">
        <f t="shared" si="43"/>
        <v>0</v>
      </c>
      <c r="F117" s="389" t="e">
        <f t="shared" si="44"/>
        <v>#DIV/0!</v>
      </c>
      <c r="G117" s="281"/>
      <c r="I117">
        <f t="shared" si="45"/>
        <v>1.2E-4</v>
      </c>
      <c r="J117">
        <v>12</v>
      </c>
      <c r="K117">
        <f t="shared" si="46"/>
        <v>9</v>
      </c>
      <c r="L117" s="251">
        <f t="shared" si="47"/>
        <v>0</v>
      </c>
      <c r="M117" s="585" t="s">
        <v>570</v>
      </c>
      <c r="N117" s="251">
        <f>'III c'!F17</f>
        <v>0</v>
      </c>
      <c r="O117" s="251">
        <f t="shared" si="48"/>
        <v>0</v>
      </c>
      <c r="P117" s="251" t="e">
        <f t="shared" si="49"/>
        <v>#DIV/0!</v>
      </c>
    </row>
    <row r="118" spans="2:16" ht="14">
      <c r="B118" s="376">
        <f t="shared" si="40"/>
        <v>0</v>
      </c>
      <c r="C118" s="398" t="str">
        <f t="shared" si="41"/>
        <v>Nellore</v>
      </c>
      <c r="D118" s="387">
        <f t="shared" si="42"/>
        <v>0</v>
      </c>
      <c r="E118" s="388">
        <f t="shared" si="43"/>
        <v>0</v>
      </c>
      <c r="F118" s="389" t="e">
        <f t="shared" si="44"/>
        <v>#DIV/0!</v>
      </c>
      <c r="G118" s="281"/>
      <c r="I118">
        <f t="shared" si="45"/>
        <v>1.2999999999999999E-4</v>
      </c>
      <c r="J118">
        <v>13</v>
      </c>
      <c r="K118">
        <f t="shared" si="46"/>
        <v>8</v>
      </c>
      <c r="L118" s="251">
        <f t="shared" si="47"/>
        <v>0</v>
      </c>
      <c r="M118" s="585" t="s">
        <v>567</v>
      </c>
      <c r="N118" s="251">
        <f>'III c'!F18</f>
        <v>0</v>
      </c>
      <c r="O118" s="251">
        <f t="shared" si="48"/>
        <v>0</v>
      </c>
      <c r="P118" s="251" t="e">
        <f t="shared" si="49"/>
        <v>#DIV/0!</v>
      </c>
    </row>
    <row r="119" spans="2:16" ht="14">
      <c r="B119" s="376">
        <f t="shared" si="40"/>
        <v>0</v>
      </c>
      <c r="C119" s="398" t="str">
        <f t="shared" si="41"/>
        <v>Guntur Urban</v>
      </c>
      <c r="D119" s="387">
        <f t="shared" si="42"/>
        <v>0</v>
      </c>
      <c r="E119" s="388">
        <f t="shared" si="43"/>
        <v>0</v>
      </c>
      <c r="F119" s="389" t="e">
        <f t="shared" si="44"/>
        <v>#DIV/0!</v>
      </c>
      <c r="G119" s="281"/>
      <c r="I119">
        <f t="shared" si="45"/>
        <v>1.3999999999999999E-4</v>
      </c>
      <c r="J119">
        <v>14</v>
      </c>
      <c r="K119">
        <f t="shared" si="46"/>
        <v>7</v>
      </c>
      <c r="L119" s="251">
        <f t="shared" si="47"/>
        <v>0</v>
      </c>
      <c r="M119" s="585" t="s">
        <v>569</v>
      </c>
      <c r="N119" s="251">
        <f>'III c'!F19</f>
        <v>0</v>
      </c>
      <c r="O119" s="251">
        <f t="shared" si="48"/>
        <v>0</v>
      </c>
      <c r="P119" s="251" t="e">
        <f t="shared" si="49"/>
        <v>#DIV/0!</v>
      </c>
    </row>
    <row r="120" spans="2:16" ht="14">
      <c r="B120" s="376">
        <f t="shared" si="40"/>
        <v>0</v>
      </c>
      <c r="C120" s="398" t="str">
        <f t="shared" si="41"/>
        <v>Guntur</v>
      </c>
      <c r="D120" s="387">
        <f t="shared" si="42"/>
        <v>0</v>
      </c>
      <c r="E120" s="388">
        <f t="shared" si="43"/>
        <v>0</v>
      </c>
      <c r="F120" s="389" t="e">
        <f t="shared" si="44"/>
        <v>#DIV/0!</v>
      </c>
      <c r="G120" s="281"/>
      <c r="I120">
        <f t="shared" si="45"/>
        <v>1.4999999999999999E-4</v>
      </c>
      <c r="J120">
        <v>15</v>
      </c>
      <c r="K120">
        <f t="shared" si="46"/>
        <v>6</v>
      </c>
      <c r="L120" s="251">
        <f t="shared" si="47"/>
        <v>0</v>
      </c>
      <c r="M120" s="585" t="s">
        <v>564</v>
      </c>
      <c r="N120" s="251">
        <f>'III c'!F20</f>
        <v>0</v>
      </c>
      <c r="O120" s="251">
        <f t="shared" si="48"/>
        <v>0</v>
      </c>
      <c r="P120" s="251" t="e">
        <f t="shared" si="49"/>
        <v>#DIV/0!</v>
      </c>
    </row>
    <row r="121" spans="2:16" ht="14">
      <c r="B121" s="376">
        <f t="shared" si="40"/>
        <v>0</v>
      </c>
      <c r="C121" s="398" t="str">
        <f t="shared" si="41"/>
        <v>Tirupathi Urban</v>
      </c>
      <c r="D121" s="387">
        <f t="shared" si="42"/>
        <v>0</v>
      </c>
      <c r="E121" s="388">
        <f t="shared" si="43"/>
        <v>0</v>
      </c>
      <c r="F121" s="389" t="e">
        <f t="shared" si="44"/>
        <v>#DIV/0!</v>
      </c>
      <c r="G121" s="281"/>
      <c r="I121">
        <f t="shared" si="45"/>
        <v>1.6000000000000001E-4</v>
      </c>
      <c r="J121">
        <v>16</v>
      </c>
      <c r="K121">
        <f t="shared" si="46"/>
        <v>5</v>
      </c>
      <c r="L121" s="251">
        <f t="shared" si="47"/>
        <v>0</v>
      </c>
      <c r="M121" s="585" t="s">
        <v>560</v>
      </c>
      <c r="N121" s="251">
        <f>'III c'!F21</f>
        <v>0</v>
      </c>
      <c r="O121" s="251">
        <f t="shared" si="48"/>
        <v>0</v>
      </c>
      <c r="P121" s="251" t="e">
        <f t="shared" si="49"/>
        <v>#DIV/0!</v>
      </c>
    </row>
    <row r="122" spans="2:16" ht="14">
      <c r="B122" s="376">
        <f t="shared" si="40"/>
        <v>0</v>
      </c>
      <c r="C122" s="398" t="str">
        <f t="shared" si="41"/>
        <v>Chittoor</v>
      </c>
      <c r="D122" s="387">
        <f t="shared" si="42"/>
        <v>0</v>
      </c>
      <c r="E122" s="388">
        <f t="shared" si="43"/>
        <v>0</v>
      </c>
      <c r="F122" s="389" t="e">
        <f t="shared" si="44"/>
        <v>#DIV/0!</v>
      </c>
      <c r="G122" s="281"/>
      <c r="I122">
        <f t="shared" si="45"/>
        <v>1.7000000000000001E-4</v>
      </c>
      <c r="J122">
        <v>17</v>
      </c>
      <c r="K122">
        <f t="shared" si="46"/>
        <v>4</v>
      </c>
      <c r="L122" s="251">
        <f t="shared" si="47"/>
        <v>0</v>
      </c>
      <c r="M122" s="585" t="s">
        <v>563</v>
      </c>
      <c r="N122" s="251">
        <f>'III c'!F22</f>
        <v>0</v>
      </c>
      <c r="O122" s="251">
        <f t="shared" si="48"/>
        <v>0</v>
      </c>
      <c r="P122" s="251" t="e">
        <f t="shared" si="49"/>
        <v>#DIV/0!</v>
      </c>
    </row>
    <row r="123" spans="2:16" ht="14">
      <c r="B123" s="376">
        <f t="shared" si="40"/>
        <v>0</v>
      </c>
      <c r="C123" s="398" t="str">
        <f t="shared" si="41"/>
        <v>Anantapur</v>
      </c>
      <c r="D123" s="387">
        <f t="shared" si="42"/>
        <v>0</v>
      </c>
      <c r="E123" s="388">
        <f t="shared" si="43"/>
        <v>0</v>
      </c>
      <c r="F123" s="389" t="e">
        <f t="shared" si="44"/>
        <v>#DIV/0!</v>
      </c>
      <c r="G123" s="281"/>
      <c r="I123">
        <f t="shared" si="45"/>
        <v>1.8000000000000001E-4</v>
      </c>
      <c r="J123">
        <v>18</v>
      </c>
      <c r="K123">
        <f t="shared" si="46"/>
        <v>3</v>
      </c>
      <c r="L123" s="251">
        <f t="shared" si="47"/>
        <v>0</v>
      </c>
      <c r="M123" s="585" t="s">
        <v>566</v>
      </c>
      <c r="N123" s="251">
        <f>'III c'!F23</f>
        <v>0</v>
      </c>
      <c r="O123" s="251">
        <f t="shared" si="48"/>
        <v>0</v>
      </c>
      <c r="P123" s="251" t="e">
        <f t="shared" si="49"/>
        <v>#DIV/0!</v>
      </c>
    </row>
    <row r="124" spans="2:16" ht="14">
      <c r="B124" s="376">
        <f t="shared" si="40"/>
        <v>0</v>
      </c>
      <c r="C124" s="398" t="str">
        <f t="shared" si="41"/>
        <v>Cuddapah</v>
      </c>
      <c r="D124" s="387">
        <f t="shared" si="42"/>
        <v>0</v>
      </c>
      <c r="E124" s="388">
        <f t="shared" si="43"/>
        <v>0</v>
      </c>
      <c r="F124" s="389" t="e">
        <f t="shared" si="44"/>
        <v>#DIV/0!</v>
      </c>
      <c r="G124" s="281"/>
      <c r="I124">
        <f t="shared" si="45"/>
        <v>1.9000000000000001E-4</v>
      </c>
      <c r="J124">
        <v>19</v>
      </c>
      <c r="K124">
        <f t="shared" si="46"/>
        <v>2</v>
      </c>
      <c r="L124" s="251">
        <f t="shared" si="47"/>
        <v>0</v>
      </c>
      <c r="M124" s="585" t="s">
        <v>572</v>
      </c>
      <c r="N124" s="251">
        <f>'III c'!F24</f>
        <v>0</v>
      </c>
      <c r="O124" s="251">
        <f t="shared" si="48"/>
        <v>0</v>
      </c>
      <c r="P124" s="251" t="e">
        <f t="shared" si="49"/>
        <v>#DIV/0!</v>
      </c>
    </row>
    <row r="125" spans="2:16" ht="14">
      <c r="B125" s="376">
        <f t="shared" si="40"/>
        <v>0</v>
      </c>
      <c r="C125" s="398" t="str">
        <f t="shared" si="41"/>
        <v>Kurnool</v>
      </c>
      <c r="D125" s="387">
        <f t="shared" si="42"/>
        <v>0</v>
      </c>
      <c r="E125" s="388">
        <f t="shared" si="43"/>
        <v>0</v>
      </c>
      <c r="F125" s="389" t="e">
        <f t="shared" si="44"/>
        <v>#DIV/0!</v>
      </c>
      <c r="G125" s="281"/>
      <c r="I125">
        <f t="shared" si="45"/>
        <v>2.0000000000000001E-4</v>
      </c>
      <c r="J125">
        <v>20</v>
      </c>
      <c r="K125">
        <f t="shared" si="46"/>
        <v>1</v>
      </c>
      <c r="L125" s="251">
        <f t="shared" si="47"/>
        <v>0</v>
      </c>
      <c r="M125" s="585" t="s">
        <v>571</v>
      </c>
      <c r="N125" s="251">
        <f>'III c'!F25</f>
        <v>0</v>
      </c>
      <c r="O125" s="251">
        <f t="shared" si="48"/>
        <v>0</v>
      </c>
      <c r="P125" s="251" t="e">
        <f t="shared" si="49"/>
        <v>#DIV/0!</v>
      </c>
    </row>
    <row r="126" spans="2:16" ht="14">
      <c r="B126" s="376">
        <v>0</v>
      </c>
      <c r="C126" s="393" t="s">
        <v>573</v>
      </c>
      <c r="D126" s="393"/>
      <c r="E126" s="394"/>
      <c r="F126" s="395"/>
      <c r="G126" s="281"/>
      <c r="L126" s="251">
        <v>0</v>
      </c>
      <c r="M126" s="251" t="s">
        <v>573</v>
      </c>
      <c r="N126" s="251"/>
      <c r="O126" s="251"/>
      <c r="P126" s="251"/>
    </row>
    <row r="127" spans="2:16" ht="15" thickBot="1">
      <c r="B127" s="375"/>
      <c r="G127" s="281"/>
    </row>
    <row r="128" spans="2:16" ht="14">
      <c r="B128" s="579">
        <v>6</v>
      </c>
      <c r="C128" s="580" t="s">
        <v>576</v>
      </c>
      <c r="D128" s="377" t="str">
        <f>D103</f>
        <v/>
      </c>
      <c r="E128" s="377" t="str">
        <f>E103</f>
        <v/>
      </c>
      <c r="F128" s="378" t="s">
        <v>549</v>
      </c>
      <c r="G128" s="281"/>
      <c r="L128" s="251">
        <v>6</v>
      </c>
      <c r="M128" s="251" t="s">
        <v>576</v>
      </c>
      <c r="N128" s="251" t="str">
        <f>D103</f>
        <v/>
      </c>
      <c r="O128" s="251" t="str">
        <f>E103</f>
        <v/>
      </c>
      <c r="P128" s="251" t="s">
        <v>549</v>
      </c>
    </row>
    <row r="129" spans="2:17" ht="15" thickBot="1">
      <c r="B129" s="579"/>
      <c r="C129" s="581"/>
      <c r="D129" s="396">
        <f>'III c'!I26</f>
        <v>0</v>
      </c>
      <c r="E129" s="396">
        <f>'III c'!J26</f>
        <v>0</v>
      </c>
      <c r="F129" s="381" t="e">
        <f>ROUND((D129-E129)/E129*100,2)</f>
        <v>#DIV/0!</v>
      </c>
      <c r="G129" s="281" t="e">
        <f>IF(F129&lt;0,"decrease",IF(F129&gt;0,"increase",IF(F129=0,"")))</f>
        <v>#DIV/0!</v>
      </c>
      <c r="L129" s="251"/>
      <c r="M129" s="251"/>
      <c r="N129" s="251">
        <f>'III c'!I26</f>
        <v>0</v>
      </c>
      <c r="O129" s="251">
        <f>'III c'!J26</f>
        <v>0</v>
      </c>
      <c r="P129" s="251" t="e">
        <f>ROUND((D129-E129)/E129*100,2)</f>
        <v>#DIV/0!</v>
      </c>
      <c r="Q129" t="e">
        <f>IF(F129&lt;0,"decrease",IF(F129&gt;0,"increase",IF(F129=0,"")))</f>
        <v>#DIV/0!</v>
      </c>
    </row>
    <row r="130" spans="2:17" ht="14">
      <c r="B130" s="376"/>
      <c r="C130" s="377" t="s">
        <v>550</v>
      </c>
      <c r="D130" s="383" t="s">
        <v>551</v>
      </c>
      <c r="E130" s="379"/>
      <c r="F130" s="397" t="s">
        <v>552</v>
      </c>
      <c r="G130" s="281"/>
      <c r="L130" s="251"/>
      <c r="M130" s="251" t="s">
        <v>550</v>
      </c>
      <c r="N130" s="251" t="s">
        <v>551</v>
      </c>
      <c r="O130" s="251"/>
      <c r="P130" s="251" t="s">
        <v>552</v>
      </c>
    </row>
    <row r="131" spans="2:17" ht="14">
      <c r="B131" s="376">
        <f t="shared" ref="B131:B150" si="50">D131</f>
        <v>0</v>
      </c>
      <c r="C131" s="398" t="str">
        <f t="shared" ref="C131:C150" si="51">INDEX($M$131:$M$150,$K131)</f>
        <v>RP Guntakal</v>
      </c>
      <c r="D131" s="387">
        <f t="shared" ref="D131:D150" si="52">INDEX($N$131:$N$150,$K131)</f>
        <v>0</v>
      </c>
      <c r="E131" s="388">
        <f t="shared" ref="E131:E150" si="53">(D$129)</f>
        <v>0</v>
      </c>
      <c r="F131" s="389" t="e">
        <f t="shared" ref="F131:F150" si="54">ROUND(D131/E131*100,2)</f>
        <v>#DIV/0!</v>
      </c>
      <c r="G131" s="281"/>
      <c r="I131">
        <f t="shared" ref="I131:I150" si="55">N131+(J131/100000)</f>
        <v>1.0000000000000001E-5</v>
      </c>
      <c r="J131">
        <v>1</v>
      </c>
      <c r="K131">
        <f t="shared" ref="K131:K150" si="56">VLOOKUP(LARGE($I$131:$I$150,J131),$I$131:$J$150,2,FALSE)</f>
        <v>20</v>
      </c>
      <c r="L131" s="251">
        <f t="shared" ref="L131:L150" si="57">D131</f>
        <v>0</v>
      </c>
      <c r="M131" s="585" t="s">
        <v>556</v>
      </c>
      <c r="N131" s="251">
        <f>'III c'!I6</f>
        <v>0</v>
      </c>
      <c r="O131" s="251">
        <f t="shared" ref="O131:O150" si="58">(D$129)</f>
        <v>0</v>
      </c>
      <c r="P131" s="251" t="e">
        <f t="shared" ref="P131:P150" si="59">ROUND(D131/E131*100,2)</f>
        <v>#DIV/0!</v>
      </c>
    </row>
    <row r="132" spans="2:17" ht="14">
      <c r="B132" s="376">
        <f t="shared" si="50"/>
        <v>0</v>
      </c>
      <c r="C132" s="398" t="str">
        <f t="shared" si="51"/>
        <v>RP Vijayawada</v>
      </c>
      <c r="D132" s="387">
        <f t="shared" si="52"/>
        <v>0</v>
      </c>
      <c r="E132" s="388">
        <f t="shared" si="53"/>
        <v>0</v>
      </c>
      <c r="F132" s="389" t="e">
        <f t="shared" si="54"/>
        <v>#DIV/0!</v>
      </c>
      <c r="G132" s="281"/>
      <c r="I132">
        <f t="shared" si="55"/>
        <v>2.0000000000000002E-5</v>
      </c>
      <c r="J132">
        <v>2</v>
      </c>
      <c r="K132">
        <f t="shared" si="56"/>
        <v>19</v>
      </c>
      <c r="L132" s="251">
        <f t="shared" si="57"/>
        <v>0</v>
      </c>
      <c r="M132" s="585" t="s">
        <v>557</v>
      </c>
      <c r="N132" s="251">
        <f>'III c'!I7</f>
        <v>0</v>
      </c>
      <c r="O132" s="251">
        <f t="shared" si="58"/>
        <v>0</v>
      </c>
      <c r="P132" s="251" t="e">
        <f t="shared" si="59"/>
        <v>#DIV/0!</v>
      </c>
    </row>
    <row r="133" spans="2:17" ht="14">
      <c r="B133" s="376">
        <f t="shared" si="50"/>
        <v>0</v>
      </c>
      <c r="C133" s="398" t="str">
        <f t="shared" si="51"/>
        <v>Srikakulam</v>
      </c>
      <c r="D133" s="387">
        <f t="shared" si="52"/>
        <v>0</v>
      </c>
      <c r="E133" s="388">
        <f t="shared" si="53"/>
        <v>0</v>
      </c>
      <c r="F133" s="389" t="e">
        <f t="shared" si="54"/>
        <v>#DIV/0!</v>
      </c>
      <c r="G133" s="281"/>
      <c r="I133">
        <f t="shared" si="55"/>
        <v>3.0000000000000001E-5</v>
      </c>
      <c r="J133">
        <v>3</v>
      </c>
      <c r="K133">
        <f t="shared" si="56"/>
        <v>18</v>
      </c>
      <c r="L133" s="251">
        <f t="shared" si="57"/>
        <v>0</v>
      </c>
      <c r="M133" s="585" t="s">
        <v>553</v>
      </c>
      <c r="N133" s="251">
        <f>'III c'!I8</f>
        <v>0</v>
      </c>
      <c r="O133" s="251">
        <f t="shared" si="58"/>
        <v>0</v>
      </c>
      <c r="P133" s="251" t="e">
        <f t="shared" si="59"/>
        <v>#DIV/0!</v>
      </c>
    </row>
    <row r="134" spans="2:17" ht="14">
      <c r="B134" s="376">
        <f t="shared" si="50"/>
        <v>0</v>
      </c>
      <c r="C134" s="398" t="str">
        <f t="shared" si="51"/>
        <v>Vizianagaram</v>
      </c>
      <c r="D134" s="387">
        <f t="shared" si="52"/>
        <v>0</v>
      </c>
      <c r="E134" s="388">
        <f t="shared" si="53"/>
        <v>0</v>
      </c>
      <c r="F134" s="389" t="e">
        <f t="shared" si="54"/>
        <v>#DIV/0!</v>
      </c>
      <c r="G134" s="281"/>
      <c r="I134">
        <f t="shared" si="55"/>
        <v>4.0000000000000003E-5</v>
      </c>
      <c r="J134">
        <v>4</v>
      </c>
      <c r="K134">
        <f t="shared" si="56"/>
        <v>17</v>
      </c>
      <c r="L134" s="251">
        <f t="shared" si="57"/>
        <v>0</v>
      </c>
      <c r="M134" s="585" t="s">
        <v>561</v>
      </c>
      <c r="N134" s="251">
        <f>'III c'!I9</f>
        <v>0</v>
      </c>
      <c r="O134" s="251">
        <f t="shared" si="58"/>
        <v>0</v>
      </c>
      <c r="P134" s="251" t="e">
        <f t="shared" si="59"/>
        <v>#DIV/0!</v>
      </c>
    </row>
    <row r="135" spans="2:17" ht="14">
      <c r="B135" s="376">
        <f t="shared" si="50"/>
        <v>0</v>
      </c>
      <c r="C135" s="386" t="str">
        <f t="shared" si="51"/>
        <v>Visakhapatnam  Rural</v>
      </c>
      <c r="D135" s="387">
        <f t="shared" si="52"/>
        <v>0</v>
      </c>
      <c r="E135" s="388">
        <f t="shared" si="53"/>
        <v>0</v>
      </c>
      <c r="F135" s="389" t="e">
        <f t="shared" si="54"/>
        <v>#DIV/0!</v>
      </c>
      <c r="G135" s="281"/>
      <c r="I135">
        <f t="shared" si="55"/>
        <v>5.0000000000000002E-5</v>
      </c>
      <c r="J135">
        <v>5</v>
      </c>
      <c r="K135">
        <f t="shared" si="56"/>
        <v>16</v>
      </c>
      <c r="L135" s="251">
        <f t="shared" si="57"/>
        <v>0</v>
      </c>
      <c r="M135" s="585" t="s">
        <v>568</v>
      </c>
      <c r="N135" s="251">
        <f>'III c'!I10</f>
        <v>0</v>
      </c>
      <c r="O135" s="251">
        <f t="shared" si="58"/>
        <v>0</v>
      </c>
      <c r="P135" s="251" t="e">
        <f t="shared" si="59"/>
        <v>#DIV/0!</v>
      </c>
    </row>
    <row r="136" spans="2:17" ht="14">
      <c r="B136" s="376">
        <f t="shared" si="50"/>
        <v>0</v>
      </c>
      <c r="C136" s="398" t="str">
        <f t="shared" si="51"/>
        <v>Visakhapatnam City</v>
      </c>
      <c r="D136" s="387">
        <f t="shared" si="52"/>
        <v>0</v>
      </c>
      <c r="E136" s="388">
        <f t="shared" si="53"/>
        <v>0</v>
      </c>
      <c r="F136" s="389" t="e">
        <f t="shared" si="54"/>
        <v>#DIV/0!</v>
      </c>
      <c r="G136" s="281"/>
      <c r="I136">
        <f t="shared" si="55"/>
        <v>6.0000000000000002E-5</v>
      </c>
      <c r="J136">
        <v>6</v>
      </c>
      <c r="K136">
        <f t="shared" si="56"/>
        <v>15</v>
      </c>
      <c r="L136" s="251">
        <f t="shared" si="57"/>
        <v>0</v>
      </c>
      <c r="M136" s="585" t="s">
        <v>554</v>
      </c>
      <c r="N136" s="251">
        <f>'III c'!I11</f>
        <v>0</v>
      </c>
      <c r="O136" s="251">
        <f t="shared" si="58"/>
        <v>0</v>
      </c>
      <c r="P136" s="251" t="e">
        <f t="shared" si="59"/>
        <v>#DIV/0!</v>
      </c>
    </row>
    <row r="137" spans="2:17" ht="14">
      <c r="B137" s="376">
        <f t="shared" si="50"/>
        <v>0</v>
      </c>
      <c r="C137" s="398" t="str">
        <f t="shared" si="51"/>
        <v>Vijayawada City</v>
      </c>
      <c r="D137" s="387">
        <f t="shared" si="52"/>
        <v>0</v>
      </c>
      <c r="E137" s="388">
        <f t="shared" si="53"/>
        <v>0</v>
      </c>
      <c r="F137" s="389" t="e">
        <f t="shared" si="54"/>
        <v>#DIV/0!</v>
      </c>
      <c r="G137" s="281"/>
      <c r="I137">
        <f t="shared" si="55"/>
        <v>6.9999999999999994E-5</v>
      </c>
      <c r="J137">
        <v>7</v>
      </c>
      <c r="K137">
        <f t="shared" si="56"/>
        <v>14</v>
      </c>
      <c r="L137" s="251">
        <f t="shared" si="57"/>
        <v>0</v>
      </c>
      <c r="M137" s="585" t="s">
        <v>565</v>
      </c>
      <c r="N137" s="251">
        <f>'III c'!I12</f>
        <v>0</v>
      </c>
      <c r="O137" s="251">
        <f t="shared" si="58"/>
        <v>0</v>
      </c>
      <c r="P137" s="251" t="e">
        <f t="shared" si="59"/>
        <v>#DIV/0!</v>
      </c>
    </row>
    <row r="138" spans="2:17" ht="14">
      <c r="B138" s="376">
        <f t="shared" si="50"/>
        <v>0</v>
      </c>
      <c r="C138" s="398" t="str">
        <f t="shared" si="51"/>
        <v>Krishna</v>
      </c>
      <c r="D138" s="387">
        <f t="shared" si="52"/>
        <v>0</v>
      </c>
      <c r="E138" s="388">
        <f t="shared" si="53"/>
        <v>0</v>
      </c>
      <c r="F138" s="389" t="e">
        <f t="shared" si="54"/>
        <v>#DIV/0!</v>
      </c>
      <c r="G138" s="281"/>
      <c r="I138">
        <f t="shared" si="55"/>
        <v>8.0000000000000007E-5</v>
      </c>
      <c r="J138">
        <v>8</v>
      </c>
      <c r="K138">
        <f t="shared" si="56"/>
        <v>13</v>
      </c>
      <c r="L138" s="251">
        <f t="shared" si="57"/>
        <v>0</v>
      </c>
      <c r="M138" s="585" t="s">
        <v>558</v>
      </c>
      <c r="N138" s="251">
        <f>'III c'!I13</f>
        <v>0</v>
      </c>
      <c r="O138" s="251">
        <f t="shared" si="58"/>
        <v>0</v>
      </c>
      <c r="P138" s="251" t="e">
        <f t="shared" si="59"/>
        <v>#DIV/0!</v>
      </c>
    </row>
    <row r="139" spans="2:17" ht="14">
      <c r="B139" s="376">
        <f t="shared" si="50"/>
        <v>0</v>
      </c>
      <c r="C139" s="398" t="str">
        <f t="shared" si="51"/>
        <v>Rajahmundry  Urban</v>
      </c>
      <c r="D139" s="387">
        <f t="shared" si="52"/>
        <v>0</v>
      </c>
      <c r="E139" s="388">
        <f t="shared" si="53"/>
        <v>0</v>
      </c>
      <c r="F139" s="389" t="e">
        <f t="shared" si="54"/>
        <v>#DIV/0!</v>
      </c>
      <c r="G139" s="281"/>
      <c r="I139">
        <f t="shared" si="55"/>
        <v>9.0000000000000006E-5</v>
      </c>
      <c r="J139">
        <v>9</v>
      </c>
      <c r="K139">
        <f t="shared" si="56"/>
        <v>12</v>
      </c>
      <c r="L139" s="251">
        <f t="shared" si="57"/>
        <v>0</v>
      </c>
      <c r="M139" s="585" t="s">
        <v>555</v>
      </c>
      <c r="N139" s="251">
        <f>'III c'!I14</f>
        <v>0</v>
      </c>
      <c r="O139" s="251">
        <f t="shared" si="58"/>
        <v>0</v>
      </c>
      <c r="P139" s="251" t="e">
        <f t="shared" si="59"/>
        <v>#DIV/0!</v>
      </c>
    </row>
    <row r="140" spans="2:17" ht="14">
      <c r="B140" s="376">
        <f t="shared" si="50"/>
        <v>0</v>
      </c>
      <c r="C140" s="398" t="str">
        <f t="shared" si="51"/>
        <v>East Godavari</v>
      </c>
      <c r="D140" s="387">
        <f t="shared" si="52"/>
        <v>0</v>
      </c>
      <c r="E140" s="388">
        <f t="shared" si="53"/>
        <v>0</v>
      </c>
      <c r="F140" s="389" t="e">
        <f t="shared" si="54"/>
        <v>#DIV/0!</v>
      </c>
      <c r="G140" s="281"/>
      <c r="I140">
        <f t="shared" si="55"/>
        <v>1E-4</v>
      </c>
      <c r="J140">
        <v>10</v>
      </c>
      <c r="K140">
        <f t="shared" si="56"/>
        <v>11</v>
      </c>
      <c r="L140" s="251">
        <f t="shared" si="57"/>
        <v>0</v>
      </c>
      <c r="M140" s="585" t="s">
        <v>562</v>
      </c>
      <c r="N140" s="251">
        <f>'III c'!I15</f>
        <v>0</v>
      </c>
      <c r="O140" s="251">
        <f t="shared" si="58"/>
        <v>0</v>
      </c>
      <c r="P140" s="251" t="e">
        <f t="shared" si="59"/>
        <v>#DIV/0!</v>
      </c>
    </row>
    <row r="141" spans="2:17" ht="14">
      <c r="B141" s="376">
        <f t="shared" si="50"/>
        <v>0</v>
      </c>
      <c r="C141" s="398" t="str">
        <f t="shared" si="51"/>
        <v>West Godavari</v>
      </c>
      <c r="D141" s="387">
        <f t="shared" si="52"/>
        <v>0</v>
      </c>
      <c r="E141" s="388">
        <f t="shared" si="53"/>
        <v>0</v>
      </c>
      <c r="F141" s="389" t="e">
        <f t="shared" si="54"/>
        <v>#DIV/0!</v>
      </c>
      <c r="G141" s="281"/>
      <c r="I141">
        <f t="shared" si="55"/>
        <v>1.1E-4</v>
      </c>
      <c r="J141">
        <v>11</v>
      </c>
      <c r="K141">
        <f t="shared" si="56"/>
        <v>10</v>
      </c>
      <c r="L141" s="251">
        <f t="shared" si="57"/>
        <v>0</v>
      </c>
      <c r="M141" s="585" t="s">
        <v>559</v>
      </c>
      <c r="N141" s="251">
        <f>'III c'!I16</f>
        <v>0</v>
      </c>
      <c r="O141" s="251">
        <f t="shared" si="58"/>
        <v>0</v>
      </c>
      <c r="P141" s="251" t="e">
        <f t="shared" si="59"/>
        <v>#DIV/0!</v>
      </c>
    </row>
    <row r="142" spans="2:17" ht="14">
      <c r="B142" s="376">
        <f t="shared" si="50"/>
        <v>0</v>
      </c>
      <c r="C142" s="398" t="str">
        <f t="shared" si="51"/>
        <v>Prakasham</v>
      </c>
      <c r="D142" s="387">
        <f t="shared" si="52"/>
        <v>0</v>
      </c>
      <c r="E142" s="388">
        <f t="shared" si="53"/>
        <v>0</v>
      </c>
      <c r="F142" s="389" t="e">
        <f t="shared" si="54"/>
        <v>#DIV/0!</v>
      </c>
      <c r="G142" s="281"/>
      <c r="I142">
        <f t="shared" si="55"/>
        <v>1.2E-4</v>
      </c>
      <c r="J142">
        <v>12</v>
      </c>
      <c r="K142">
        <f t="shared" si="56"/>
        <v>9</v>
      </c>
      <c r="L142" s="251">
        <f t="shared" si="57"/>
        <v>0</v>
      </c>
      <c r="M142" s="585" t="s">
        <v>570</v>
      </c>
      <c r="N142" s="251">
        <f>'III c'!I17</f>
        <v>0</v>
      </c>
      <c r="O142" s="251">
        <f t="shared" si="58"/>
        <v>0</v>
      </c>
      <c r="P142" s="251" t="e">
        <f t="shared" si="59"/>
        <v>#DIV/0!</v>
      </c>
    </row>
    <row r="143" spans="2:17" ht="14">
      <c r="B143" s="376">
        <f t="shared" si="50"/>
        <v>0</v>
      </c>
      <c r="C143" s="398" t="str">
        <f t="shared" si="51"/>
        <v>Nellore</v>
      </c>
      <c r="D143" s="387">
        <f t="shared" si="52"/>
        <v>0</v>
      </c>
      <c r="E143" s="388">
        <f t="shared" si="53"/>
        <v>0</v>
      </c>
      <c r="F143" s="389" t="e">
        <f t="shared" si="54"/>
        <v>#DIV/0!</v>
      </c>
      <c r="G143" s="281"/>
      <c r="I143">
        <f t="shared" si="55"/>
        <v>1.2999999999999999E-4</v>
      </c>
      <c r="J143">
        <v>13</v>
      </c>
      <c r="K143">
        <f t="shared" si="56"/>
        <v>8</v>
      </c>
      <c r="L143" s="251">
        <f t="shared" si="57"/>
        <v>0</v>
      </c>
      <c r="M143" s="585" t="s">
        <v>567</v>
      </c>
      <c r="N143" s="251">
        <f>'III c'!I18</f>
        <v>0</v>
      </c>
      <c r="O143" s="251">
        <f t="shared" si="58"/>
        <v>0</v>
      </c>
      <c r="P143" s="251" t="e">
        <f t="shared" si="59"/>
        <v>#DIV/0!</v>
      </c>
    </row>
    <row r="144" spans="2:17" ht="14">
      <c r="B144" s="376">
        <f t="shared" si="50"/>
        <v>0</v>
      </c>
      <c r="C144" s="398" t="str">
        <f t="shared" si="51"/>
        <v>Guntur Urban</v>
      </c>
      <c r="D144" s="387">
        <f t="shared" si="52"/>
        <v>0</v>
      </c>
      <c r="E144" s="388">
        <f t="shared" si="53"/>
        <v>0</v>
      </c>
      <c r="F144" s="389" t="e">
        <f t="shared" si="54"/>
        <v>#DIV/0!</v>
      </c>
      <c r="G144" s="281"/>
      <c r="I144">
        <f t="shared" si="55"/>
        <v>1.3999999999999999E-4</v>
      </c>
      <c r="J144">
        <v>14</v>
      </c>
      <c r="K144">
        <f t="shared" si="56"/>
        <v>7</v>
      </c>
      <c r="L144" s="251">
        <f t="shared" si="57"/>
        <v>0</v>
      </c>
      <c r="M144" s="585" t="s">
        <v>569</v>
      </c>
      <c r="N144" s="251">
        <f>'III c'!I19</f>
        <v>0</v>
      </c>
      <c r="O144" s="251">
        <f t="shared" si="58"/>
        <v>0</v>
      </c>
      <c r="P144" s="251" t="e">
        <f t="shared" si="59"/>
        <v>#DIV/0!</v>
      </c>
    </row>
    <row r="145" spans="2:17" ht="14">
      <c r="B145" s="376">
        <f t="shared" si="50"/>
        <v>0</v>
      </c>
      <c r="C145" s="398" t="str">
        <f t="shared" si="51"/>
        <v>Guntur</v>
      </c>
      <c r="D145" s="387">
        <f t="shared" si="52"/>
        <v>0</v>
      </c>
      <c r="E145" s="388">
        <f t="shared" si="53"/>
        <v>0</v>
      </c>
      <c r="F145" s="389" t="e">
        <f t="shared" si="54"/>
        <v>#DIV/0!</v>
      </c>
      <c r="G145" s="281"/>
      <c r="I145">
        <f t="shared" si="55"/>
        <v>1.4999999999999999E-4</v>
      </c>
      <c r="J145">
        <v>15</v>
      </c>
      <c r="K145">
        <f t="shared" si="56"/>
        <v>6</v>
      </c>
      <c r="L145" s="251">
        <f t="shared" si="57"/>
        <v>0</v>
      </c>
      <c r="M145" s="585" t="s">
        <v>564</v>
      </c>
      <c r="N145" s="251">
        <f>'III c'!I20</f>
        <v>0</v>
      </c>
      <c r="O145" s="251">
        <f t="shared" si="58"/>
        <v>0</v>
      </c>
      <c r="P145" s="251" t="e">
        <f t="shared" si="59"/>
        <v>#DIV/0!</v>
      </c>
    </row>
    <row r="146" spans="2:17" ht="14">
      <c r="B146" s="376">
        <f t="shared" si="50"/>
        <v>0</v>
      </c>
      <c r="C146" s="398" t="str">
        <f t="shared" si="51"/>
        <v>Tirupathi Urban</v>
      </c>
      <c r="D146" s="387">
        <f t="shared" si="52"/>
        <v>0</v>
      </c>
      <c r="E146" s="388">
        <f t="shared" si="53"/>
        <v>0</v>
      </c>
      <c r="F146" s="389" t="e">
        <f t="shared" si="54"/>
        <v>#DIV/0!</v>
      </c>
      <c r="G146" s="281"/>
      <c r="I146">
        <f t="shared" si="55"/>
        <v>1.6000000000000001E-4</v>
      </c>
      <c r="J146">
        <v>16</v>
      </c>
      <c r="K146">
        <f t="shared" si="56"/>
        <v>5</v>
      </c>
      <c r="L146" s="251">
        <f t="shared" si="57"/>
        <v>0</v>
      </c>
      <c r="M146" s="585" t="s">
        <v>560</v>
      </c>
      <c r="N146" s="251">
        <f>'III c'!I21</f>
        <v>0</v>
      </c>
      <c r="O146" s="251">
        <f t="shared" si="58"/>
        <v>0</v>
      </c>
      <c r="P146" s="251" t="e">
        <f t="shared" si="59"/>
        <v>#DIV/0!</v>
      </c>
    </row>
    <row r="147" spans="2:17" ht="14">
      <c r="B147" s="376">
        <f t="shared" si="50"/>
        <v>0</v>
      </c>
      <c r="C147" s="398" t="str">
        <f t="shared" si="51"/>
        <v>Chittoor</v>
      </c>
      <c r="D147" s="387">
        <f t="shared" si="52"/>
        <v>0</v>
      </c>
      <c r="E147" s="388">
        <f t="shared" si="53"/>
        <v>0</v>
      </c>
      <c r="F147" s="389" t="e">
        <f t="shared" si="54"/>
        <v>#DIV/0!</v>
      </c>
      <c r="G147" s="281"/>
      <c r="I147">
        <f t="shared" si="55"/>
        <v>1.7000000000000001E-4</v>
      </c>
      <c r="J147">
        <v>17</v>
      </c>
      <c r="K147">
        <f t="shared" si="56"/>
        <v>4</v>
      </c>
      <c r="L147" s="251">
        <f t="shared" si="57"/>
        <v>0</v>
      </c>
      <c r="M147" s="585" t="s">
        <v>563</v>
      </c>
      <c r="N147" s="251">
        <f>'III c'!I22</f>
        <v>0</v>
      </c>
      <c r="O147" s="251">
        <f t="shared" si="58"/>
        <v>0</v>
      </c>
      <c r="P147" s="251" t="e">
        <f t="shared" si="59"/>
        <v>#DIV/0!</v>
      </c>
    </row>
    <row r="148" spans="2:17" ht="14">
      <c r="B148" s="376">
        <f t="shared" si="50"/>
        <v>0</v>
      </c>
      <c r="C148" s="398" t="str">
        <f t="shared" si="51"/>
        <v>Anantapur</v>
      </c>
      <c r="D148" s="387">
        <f t="shared" si="52"/>
        <v>0</v>
      </c>
      <c r="E148" s="388">
        <f t="shared" si="53"/>
        <v>0</v>
      </c>
      <c r="F148" s="389" t="e">
        <f t="shared" si="54"/>
        <v>#DIV/0!</v>
      </c>
      <c r="G148" s="281"/>
      <c r="I148">
        <f t="shared" si="55"/>
        <v>1.8000000000000001E-4</v>
      </c>
      <c r="J148">
        <v>18</v>
      </c>
      <c r="K148">
        <f t="shared" si="56"/>
        <v>3</v>
      </c>
      <c r="L148" s="251">
        <f t="shared" si="57"/>
        <v>0</v>
      </c>
      <c r="M148" s="585" t="s">
        <v>566</v>
      </c>
      <c r="N148" s="251">
        <f>'III c'!I23</f>
        <v>0</v>
      </c>
      <c r="O148" s="251">
        <f t="shared" si="58"/>
        <v>0</v>
      </c>
      <c r="P148" s="251" t="e">
        <f t="shared" si="59"/>
        <v>#DIV/0!</v>
      </c>
    </row>
    <row r="149" spans="2:17" ht="14">
      <c r="B149" s="376">
        <f t="shared" si="50"/>
        <v>0</v>
      </c>
      <c r="C149" s="398" t="str">
        <f t="shared" si="51"/>
        <v>Cuddapah</v>
      </c>
      <c r="D149" s="387">
        <f t="shared" si="52"/>
        <v>0</v>
      </c>
      <c r="E149" s="388">
        <f t="shared" si="53"/>
        <v>0</v>
      </c>
      <c r="F149" s="389" t="e">
        <f t="shared" si="54"/>
        <v>#DIV/0!</v>
      </c>
      <c r="G149" s="281"/>
      <c r="I149">
        <f t="shared" si="55"/>
        <v>1.9000000000000001E-4</v>
      </c>
      <c r="J149">
        <v>19</v>
      </c>
      <c r="K149">
        <f t="shared" si="56"/>
        <v>2</v>
      </c>
      <c r="L149" s="251">
        <f t="shared" si="57"/>
        <v>0</v>
      </c>
      <c r="M149" s="585" t="s">
        <v>572</v>
      </c>
      <c r="N149" s="251">
        <f>'III c'!I24</f>
        <v>0</v>
      </c>
      <c r="O149" s="251">
        <f t="shared" si="58"/>
        <v>0</v>
      </c>
      <c r="P149" s="251" t="e">
        <f t="shared" si="59"/>
        <v>#DIV/0!</v>
      </c>
    </row>
    <row r="150" spans="2:17" ht="14">
      <c r="B150" s="376">
        <f t="shared" si="50"/>
        <v>0</v>
      </c>
      <c r="C150" s="398" t="str">
        <f t="shared" si="51"/>
        <v>Kurnool</v>
      </c>
      <c r="D150" s="387">
        <f t="shared" si="52"/>
        <v>0</v>
      </c>
      <c r="E150" s="388">
        <f t="shared" si="53"/>
        <v>0</v>
      </c>
      <c r="F150" s="389" t="e">
        <f t="shared" si="54"/>
        <v>#DIV/0!</v>
      </c>
      <c r="G150" s="281"/>
      <c r="I150">
        <f t="shared" si="55"/>
        <v>2.0000000000000001E-4</v>
      </c>
      <c r="J150">
        <v>20</v>
      </c>
      <c r="K150">
        <f t="shared" si="56"/>
        <v>1</v>
      </c>
      <c r="L150" s="251">
        <f t="shared" si="57"/>
        <v>0</v>
      </c>
      <c r="M150" s="585" t="s">
        <v>571</v>
      </c>
      <c r="N150" s="251">
        <f>'III c'!I25</f>
        <v>0</v>
      </c>
      <c r="O150" s="251">
        <f t="shared" si="58"/>
        <v>0</v>
      </c>
      <c r="P150" s="251" t="e">
        <f t="shared" si="59"/>
        <v>#DIV/0!</v>
      </c>
    </row>
    <row r="151" spans="2:17" ht="14">
      <c r="B151" s="376">
        <v>0</v>
      </c>
      <c r="C151" s="393" t="s">
        <v>573</v>
      </c>
      <c r="D151" s="393"/>
      <c r="E151" s="394"/>
      <c r="F151" s="395"/>
      <c r="G151" s="281"/>
      <c r="L151" s="251">
        <v>0</v>
      </c>
      <c r="M151" s="251" t="s">
        <v>573</v>
      </c>
      <c r="N151" s="251"/>
      <c r="O151" s="251"/>
      <c r="P151" s="251"/>
    </row>
    <row r="152" spans="2:17" ht="15" thickBot="1">
      <c r="B152" s="375"/>
      <c r="G152" s="281"/>
    </row>
    <row r="153" spans="2:17" ht="14">
      <c r="B153" s="579">
        <v>7</v>
      </c>
      <c r="C153" s="580" t="s">
        <v>249</v>
      </c>
      <c r="D153" s="377" t="str">
        <f>D128</f>
        <v/>
      </c>
      <c r="E153" s="377" t="str">
        <f>E128</f>
        <v/>
      </c>
      <c r="F153" s="378" t="s">
        <v>549</v>
      </c>
      <c r="G153" s="281"/>
      <c r="L153" s="251">
        <v>7</v>
      </c>
      <c r="M153" s="251" t="s">
        <v>249</v>
      </c>
      <c r="N153" s="251" t="str">
        <f>D128</f>
        <v/>
      </c>
      <c r="O153" s="251" t="str">
        <f>E128</f>
        <v/>
      </c>
      <c r="P153" s="251" t="s">
        <v>549</v>
      </c>
    </row>
    <row r="154" spans="2:17" ht="15" thickBot="1">
      <c r="B154" s="579"/>
      <c r="C154" s="581"/>
      <c r="D154" s="396">
        <f>'III c'!L26</f>
        <v>0</v>
      </c>
      <c r="E154" s="396">
        <f>'III c'!M26</f>
        <v>0</v>
      </c>
      <c r="F154" s="381" t="e">
        <f>ROUND((D154-E154)/E154*100,2)</f>
        <v>#DIV/0!</v>
      </c>
      <c r="G154" s="281" t="e">
        <f>IF(F154&lt;0,"decrease",IF(F154&gt;0,"increase",IF(F154=0,"")))</f>
        <v>#DIV/0!</v>
      </c>
      <c r="L154" s="251"/>
      <c r="M154" s="251"/>
      <c r="N154" s="251">
        <f>'III c'!L26</f>
        <v>0</v>
      </c>
      <c r="O154" s="251">
        <f>'III c'!M26</f>
        <v>0</v>
      </c>
      <c r="P154" s="251" t="e">
        <f>ROUND((D154-E154)/E154*100,2)</f>
        <v>#DIV/0!</v>
      </c>
      <c r="Q154" t="e">
        <f>IF(F154&lt;0,"decrease",IF(F154&gt;0,"increase",IF(F154=0,"")))</f>
        <v>#DIV/0!</v>
      </c>
    </row>
    <row r="155" spans="2:17" ht="14">
      <c r="B155" s="376"/>
      <c r="C155" s="377" t="s">
        <v>550</v>
      </c>
      <c r="D155" s="383" t="s">
        <v>551</v>
      </c>
      <c r="E155" s="379"/>
      <c r="F155" s="397" t="s">
        <v>552</v>
      </c>
      <c r="G155" s="281"/>
      <c r="L155" s="251"/>
      <c r="M155" s="251" t="s">
        <v>550</v>
      </c>
      <c r="N155" s="251" t="s">
        <v>551</v>
      </c>
      <c r="O155" s="251"/>
      <c r="P155" s="251" t="s">
        <v>552</v>
      </c>
    </row>
    <row r="156" spans="2:17" ht="14">
      <c r="B156" s="376">
        <f t="shared" ref="B156:B175" si="60">D156</f>
        <v>0</v>
      </c>
      <c r="C156" s="398" t="str">
        <f t="shared" ref="C156:C175" si="61">INDEX($M$156:$M$175,$K156)</f>
        <v>RP Guntakal</v>
      </c>
      <c r="D156" s="387">
        <f t="shared" ref="D156:D175" si="62">INDEX($N$156:$N$175,$K156)</f>
        <v>0</v>
      </c>
      <c r="E156" s="388">
        <f t="shared" ref="E156:E175" si="63">(D$154)</f>
        <v>0</v>
      </c>
      <c r="F156" s="389" t="e">
        <f t="shared" ref="F156:F175" si="64">ROUND(D156/E156*100,2)</f>
        <v>#DIV/0!</v>
      </c>
      <c r="G156" s="281"/>
      <c r="I156">
        <f t="shared" ref="I156:I175" si="65">N156+(J156/100000)</f>
        <v>1.0000000000000001E-5</v>
      </c>
      <c r="J156">
        <v>1</v>
      </c>
      <c r="K156">
        <f t="shared" ref="K156:K175" si="66">VLOOKUP(LARGE($I$156:$I$175,J156),$I$156:$J$175,2,FALSE)</f>
        <v>20</v>
      </c>
      <c r="L156" s="251">
        <f t="shared" ref="L156:L175" si="67">D156</f>
        <v>0</v>
      </c>
      <c r="M156" s="585" t="s">
        <v>556</v>
      </c>
      <c r="N156" s="251">
        <f>'III c'!L6</f>
        <v>0</v>
      </c>
      <c r="O156" s="251">
        <f t="shared" ref="O156:O175" si="68">(D$154)</f>
        <v>0</v>
      </c>
      <c r="P156" s="251" t="e">
        <f t="shared" ref="P156:P175" si="69">ROUND(D156/E156*100,2)</f>
        <v>#DIV/0!</v>
      </c>
    </row>
    <row r="157" spans="2:17" ht="14">
      <c r="B157" s="376">
        <f t="shared" si="60"/>
        <v>0</v>
      </c>
      <c r="C157" s="398" t="str">
        <f t="shared" si="61"/>
        <v>RP Vijayawada</v>
      </c>
      <c r="D157" s="387">
        <f t="shared" si="62"/>
        <v>0</v>
      </c>
      <c r="E157" s="388">
        <f t="shared" si="63"/>
        <v>0</v>
      </c>
      <c r="F157" s="389" t="e">
        <f t="shared" si="64"/>
        <v>#DIV/0!</v>
      </c>
      <c r="G157" s="281"/>
      <c r="I157">
        <f t="shared" si="65"/>
        <v>2.0000000000000002E-5</v>
      </c>
      <c r="J157">
        <v>2</v>
      </c>
      <c r="K157">
        <f t="shared" si="66"/>
        <v>19</v>
      </c>
      <c r="L157" s="251">
        <f t="shared" si="67"/>
        <v>0</v>
      </c>
      <c r="M157" s="585" t="s">
        <v>557</v>
      </c>
      <c r="N157" s="251">
        <f>'III c'!L7</f>
        <v>0</v>
      </c>
      <c r="O157" s="251">
        <f t="shared" si="68"/>
        <v>0</v>
      </c>
      <c r="P157" s="251" t="e">
        <f t="shared" si="69"/>
        <v>#DIV/0!</v>
      </c>
    </row>
    <row r="158" spans="2:17" ht="14">
      <c r="B158" s="376">
        <f t="shared" si="60"/>
        <v>0</v>
      </c>
      <c r="C158" s="398" t="str">
        <f t="shared" si="61"/>
        <v>Srikakulam</v>
      </c>
      <c r="D158" s="387">
        <f t="shared" si="62"/>
        <v>0</v>
      </c>
      <c r="E158" s="388">
        <f t="shared" si="63"/>
        <v>0</v>
      </c>
      <c r="F158" s="389" t="e">
        <f t="shared" si="64"/>
        <v>#DIV/0!</v>
      </c>
      <c r="G158" s="281"/>
      <c r="I158">
        <f t="shared" si="65"/>
        <v>3.0000000000000001E-5</v>
      </c>
      <c r="J158">
        <v>3</v>
      </c>
      <c r="K158">
        <f t="shared" si="66"/>
        <v>18</v>
      </c>
      <c r="L158" s="251">
        <f t="shared" si="67"/>
        <v>0</v>
      </c>
      <c r="M158" s="585" t="s">
        <v>553</v>
      </c>
      <c r="N158" s="251">
        <f>'III c'!L8</f>
        <v>0</v>
      </c>
      <c r="O158" s="251">
        <f t="shared" si="68"/>
        <v>0</v>
      </c>
      <c r="P158" s="251" t="e">
        <f t="shared" si="69"/>
        <v>#DIV/0!</v>
      </c>
    </row>
    <row r="159" spans="2:17" ht="14">
      <c r="B159" s="376">
        <f t="shared" si="60"/>
        <v>0</v>
      </c>
      <c r="C159" s="398" t="str">
        <f t="shared" si="61"/>
        <v>Vizianagaram</v>
      </c>
      <c r="D159" s="387">
        <f t="shared" si="62"/>
        <v>0</v>
      </c>
      <c r="E159" s="388">
        <f t="shared" si="63"/>
        <v>0</v>
      </c>
      <c r="F159" s="389" t="e">
        <f t="shared" si="64"/>
        <v>#DIV/0!</v>
      </c>
      <c r="G159" s="281"/>
      <c r="I159">
        <f t="shared" si="65"/>
        <v>4.0000000000000003E-5</v>
      </c>
      <c r="J159">
        <v>4</v>
      </c>
      <c r="K159">
        <f t="shared" si="66"/>
        <v>17</v>
      </c>
      <c r="L159" s="251">
        <f t="shared" si="67"/>
        <v>0</v>
      </c>
      <c r="M159" s="585" t="s">
        <v>561</v>
      </c>
      <c r="N159" s="251">
        <f>'III c'!L9</f>
        <v>0</v>
      </c>
      <c r="O159" s="251">
        <f t="shared" si="68"/>
        <v>0</v>
      </c>
      <c r="P159" s="251" t="e">
        <f t="shared" si="69"/>
        <v>#DIV/0!</v>
      </c>
    </row>
    <row r="160" spans="2:17" ht="14">
      <c r="B160" s="376">
        <f t="shared" si="60"/>
        <v>0</v>
      </c>
      <c r="C160" s="398" t="str">
        <f t="shared" si="61"/>
        <v>Visakhapatnam  Rural</v>
      </c>
      <c r="D160" s="387">
        <f t="shared" si="62"/>
        <v>0</v>
      </c>
      <c r="E160" s="388">
        <f t="shared" si="63"/>
        <v>0</v>
      </c>
      <c r="F160" s="389" t="e">
        <f t="shared" si="64"/>
        <v>#DIV/0!</v>
      </c>
      <c r="G160" s="281"/>
      <c r="I160">
        <f t="shared" si="65"/>
        <v>5.0000000000000002E-5</v>
      </c>
      <c r="J160">
        <v>5</v>
      </c>
      <c r="K160">
        <f t="shared" si="66"/>
        <v>16</v>
      </c>
      <c r="L160" s="251">
        <f t="shared" si="67"/>
        <v>0</v>
      </c>
      <c r="M160" s="585" t="s">
        <v>568</v>
      </c>
      <c r="N160" s="251">
        <f>'III c'!L10</f>
        <v>0</v>
      </c>
      <c r="O160" s="251">
        <f t="shared" si="68"/>
        <v>0</v>
      </c>
      <c r="P160" s="251" t="e">
        <f t="shared" si="69"/>
        <v>#DIV/0!</v>
      </c>
    </row>
    <row r="161" spans="2:16" ht="14">
      <c r="B161" s="376">
        <f t="shared" si="60"/>
        <v>0</v>
      </c>
      <c r="C161" s="398" t="str">
        <f t="shared" si="61"/>
        <v>Visakhapatnam City</v>
      </c>
      <c r="D161" s="387">
        <f t="shared" si="62"/>
        <v>0</v>
      </c>
      <c r="E161" s="388">
        <f t="shared" si="63"/>
        <v>0</v>
      </c>
      <c r="F161" s="389" t="e">
        <f t="shared" si="64"/>
        <v>#DIV/0!</v>
      </c>
      <c r="G161" s="281"/>
      <c r="I161">
        <f t="shared" si="65"/>
        <v>6.0000000000000002E-5</v>
      </c>
      <c r="J161">
        <v>6</v>
      </c>
      <c r="K161">
        <f t="shared" si="66"/>
        <v>15</v>
      </c>
      <c r="L161" s="251">
        <f t="shared" si="67"/>
        <v>0</v>
      </c>
      <c r="M161" s="585" t="s">
        <v>554</v>
      </c>
      <c r="N161" s="251">
        <f>'III c'!L11</f>
        <v>0</v>
      </c>
      <c r="O161" s="251">
        <f t="shared" si="68"/>
        <v>0</v>
      </c>
      <c r="P161" s="251" t="e">
        <f t="shared" si="69"/>
        <v>#DIV/0!</v>
      </c>
    </row>
    <row r="162" spans="2:16" ht="14">
      <c r="B162" s="376">
        <f t="shared" si="60"/>
        <v>0</v>
      </c>
      <c r="C162" s="398" t="str">
        <f t="shared" si="61"/>
        <v>Vijayawada City</v>
      </c>
      <c r="D162" s="387">
        <f t="shared" si="62"/>
        <v>0</v>
      </c>
      <c r="E162" s="388">
        <f t="shared" si="63"/>
        <v>0</v>
      </c>
      <c r="F162" s="389" t="e">
        <f t="shared" si="64"/>
        <v>#DIV/0!</v>
      </c>
      <c r="G162" s="281"/>
      <c r="I162">
        <f t="shared" si="65"/>
        <v>6.9999999999999994E-5</v>
      </c>
      <c r="J162">
        <v>7</v>
      </c>
      <c r="K162">
        <f t="shared" si="66"/>
        <v>14</v>
      </c>
      <c r="L162" s="251">
        <f t="shared" si="67"/>
        <v>0</v>
      </c>
      <c r="M162" s="585" t="s">
        <v>565</v>
      </c>
      <c r="N162" s="251">
        <f>'III c'!L12</f>
        <v>0</v>
      </c>
      <c r="O162" s="251">
        <f t="shared" si="68"/>
        <v>0</v>
      </c>
      <c r="P162" s="251" t="e">
        <f t="shared" si="69"/>
        <v>#DIV/0!</v>
      </c>
    </row>
    <row r="163" spans="2:16" ht="14">
      <c r="B163" s="376">
        <f t="shared" si="60"/>
        <v>0</v>
      </c>
      <c r="C163" s="398" t="str">
        <f t="shared" si="61"/>
        <v>Krishna</v>
      </c>
      <c r="D163" s="387">
        <f t="shared" si="62"/>
        <v>0</v>
      </c>
      <c r="E163" s="388">
        <f t="shared" si="63"/>
        <v>0</v>
      </c>
      <c r="F163" s="389" t="e">
        <f t="shared" si="64"/>
        <v>#DIV/0!</v>
      </c>
      <c r="G163" s="281"/>
      <c r="I163">
        <f t="shared" si="65"/>
        <v>8.0000000000000007E-5</v>
      </c>
      <c r="J163">
        <v>8</v>
      </c>
      <c r="K163">
        <f t="shared" si="66"/>
        <v>13</v>
      </c>
      <c r="L163" s="251">
        <f t="shared" si="67"/>
        <v>0</v>
      </c>
      <c r="M163" s="585" t="s">
        <v>558</v>
      </c>
      <c r="N163" s="251">
        <f>'III c'!L13</f>
        <v>0</v>
      </c>
      <c r="O163" s="251">
        <f t="shared" si="68"/>
        <v>0</v>
      </c>
      <c r="P163" s="251" t="e">
        <f t="shared" si="69"/>
        <v>#DIV/0!</v>
      </c>
    </row>
    <row r="164" spans="2:16" ht="14">
      <c r="B164" s="376">
        <f t="shared" si="60"/>
        <v>0</v>
      </c>
      <c r="C164" s="398" t="str">
        <f t="shared" si="61"/>
        <v>Rajahmundry  Urban</v>
      </c>
      <c r="D164" s="387">
        <f t="shared" si="62"/>
        <v>0</v>
      </c>
      <c r="E164" s="388">
        <f t="shared" si="63"/>
        <v>0</v>
      </c>
      <c r="F164" s="389" t="e">
        <f t="shared" si="64"/>
        <v>#DIV/0!</v>
      </c>
      <c r="G164" s="281"/>
      <c r="I164">
        <f t="shared" si="65"/>
        <v>9.0000000000000006E-5</v>
      </c>
      <c r="J164">
        <v>9</v>
      </c>
      <c r="K164">
        <f t="shared" si="66"/>
        <v>12</v>
      </c>
      <c r="L164" s="251">
        <f t="shared" si="67"/>
        <v>0</v>
      </c>
      <c r="M164" s="585" t="s">
        <v>555</v>
      </c>
      <c r="N164" s="251">
        <f>'III c'!L14</f>
        <v>0</v>
      </c>
      <c r="O164" s="251">
        <f t="shared" si="68"/>
        <v>0</v>
      </c>
      <c r="P164" s="251" t="e">
        <f t="shared" si="69"/>
        <v>#DIV/0!</v>
      </c>
    </row>
    <row r="165" spans="2:16" ht="14">
      <c r="B165" s="376">
        <f t="shared" si="60"/>
        <v>0</v>
      </c>
      <c r="C165" s="398" t="str">
        <f t="shared" si="61"/>
        <v>East Godavari</v>
      </c>
      <c r="D165" s="387">
        <f t="shared" si="62"/>
        <v>0</v>
      </c>
      <c r="E165" s="388">
        <f t="shared" si="63"/>
        <v>0</v>
      </c>
      <c r="F165" s="389" t="e">
        <f t="shared" si="64"/>
        <v>#DIV/0!</v>
      </c>
      <c r="G165" s="281"/>
      <c r="I165">
        <f t="shared" si="65"/>
        <v>1E-4</v>
      </c>
      <c r="J165">
        <v>10</v>
      </c>
      <c r="K165">
        <f t="shared" si="66"/>
        <v>11</v>
      </c>
      <c r="L165" s="251">
        <f t="shared" si="67"/>
        <v>0</v>
      </c>
      <c r="M165" s="585" t="s">
        <v>562</v>
      </c>
      <c r="N165" s="251">
        <f>'III c'!L15</f>
        <v>0</v>
      </c>
      <c r="O165" s="251">
        <f t="shared" si="68"/>
        <v>0</v>
      </c>
      <c r="P165" s="251" t="e">
        <f t="shared" si="69"/>
        <v>#DIV/0!</v>
      </c>
    </row>
    <row r="166" spans="2:16" ht="14">
      <c r="B166" s="376">
        <f t="shared" si="60"/>
        <v>0</v>
      </c>
      <c r="C166" s="398" t="str">
        <f t="shared" si="61"/>
        <v>West Godavari</v>
      </c>
      <c r="D166" s="387">
        <f t="shared" si="62"/>
        <v>0</v>
      </c>
      <c r="E166" s="388">
        <f t="shared" si="63"/>
        <v>0</v>
      </c>
      <c r="F166" s="389" t="e">
        <f t="shared" si="64"/>
        <v>#DIV/0!</v>
      </c>
      <c r="G166" s="281"/>
      <c r="I166">
        <f t="shared" si="65"/>
        <v>1.1E-4</v>
      </c>
      <c r="J166">
        <v>11</v>
      </c>
      <c r="K166">
        <f t="shared" si="66"/>
        <v>10</v>
      </c>
      <c r="L166" s="251">
        <f t="shared" si="67"/>
        <v>0</v>
      </c>
      <c r="M166" s="585" t="s">
        <v>559</v>
      </c>
      <c r="N166" s="251">
        <f>'III c'!L16</f>
        <v>0</v>
      </c>
      <c r="O166" s="251">
        <f t="shared" si="68"/>
        <v>0</v>
      </c>
      <c r="P166" s="251" t="e">
        <f t="shared" si="69"/>
        <v>#DIV/0!</v>
      </c>
    </row>
    <row r="167" spans="2:16" ht="14">
      <c r="B167" s="376">
        <f t="shared" si="60"/>
        <v>0</v>
      </c>
      <c r="C167" s="398" t="str">
        <f t="shared" si="61"/>
        <v>Prakasham</v>
      </c>
      <c r="D167" s="387">
        <f t="shared" si="62"/>
        <v>0</v>
      </c>
      <c r="E167" s="388">
        <f t="shared" si="63"/>
        <v>0</v>
      </c>
      <c r="F167" s="389" t="e">
        <f t="shared" si="64"/>
        <v>#DIV/0!</v>
      </c>
      <c r="G167" s="281"/>
      <c r="I167">
        <f t="shared" si="65"/>
        <v>1.2E-4</v>
      </c>
      <c r="J167">
        <v>12</v>
      </c>
      <c r="K167">
        <f t="shared" si="66"/>
        <v>9</v>
      </c>
      <c r="L167" s="251">
        <f t="shared" si="67"/>
        <v>0</v>
      </c>
      <c r="M167" s="585" t="s">
        <v>570</v>
      </c>
      <c r="N167" s="251">
        <f>'III c'!L17</f>
        <v>0</v>
      </c>
      <c r="O167" s="251">
        <f t="shared" si="68"/>
        <v>0</v>
      </c>
      <c r="P167" s="251" t="e">
        <f t="shared" si="69"/>
        <v>#DIV/0!</v>
      </c>
    </row>
    <row r="168" spans="2:16" ht="14">
      <c r="B168" s="376">
        <f t="shared" si="60"/>
        <v>0</v>
      </c>
      <c r="C168" s="398" t="str">
        <f t="shared" si="61"/>
        <v>Nellore</v>
      </c>
      <c r="D168" s="387">
        <f t="shared" si="62"/>
        <v>0</v>
      </c>
      <c r="E168" s="388">
        <f t="shared" si="63"/>
        <v>0</v>
      </c>
      <c r="F168" s="389" t="e">
        <f t="shared" si="64"/>
        <v>#DIV/0!</v>
      </c>
      <c r="G168" s="281"/>
      <c r="I168">
        <f t="shared" si="65"/>
        <v>1.2999999999999999E-4</v>
      </c>
      <c r="J168">
        <v>13</v>
      </c>
      <c r="K168">
        <f t="shared" si="66"/>
        <v>8</v>
      </c>
      <c r="L168" s="251">
        <f t="shared" si="67"/>
        <v>0</v>
      </c>
      <c r="M168" s="585" t="s">
        <v>567</v>
      </c>
      <c r="N168" s="251">
        <f>'III c'!L18</f>
        <v>0</v>
      </c>
      <c r="O168" s="251">
        <f t="shared" si="68"/>
        <v>0</v>
      </c>
      <c r="P168" s="251" t="e">
        <f t="shared" si="69"/>
        <v>#DIV/0!</v>
      </c>
    </row>
    <row r="169" spans="2:16" ht="14">
      <c r="B169" s="376">
        <f t="shared" si="60"/>
        <v>0</v>
      </c>
      <c r="C169" s="398" t="str">
        <f t="shared" si="61"/>
        <v>Guntur Urban</v>
      </c>
      <c r="D169" s="387">
        <f t="shared" si="62"/>
        <v>0</v>
      </c>
      <c r="E169" s="388">
        <f t="shared" si="63"/>
        <v>0</v>
      </c>
      <c r="F169" s="389" t="e">
        <f t="shared" si="64"/>
        <v>#DIV/0!</v>
      </c>
      <c r="G169" s="281"/>
      <c r="I169">
        <f t="shared" si="65"/>
        <v>1.3999999999999999E-4</v>
      </c>
      <c r="J169">
        <v>14</v>
      </c>
      <c r="K169">
        <f t="shared" si="66"/>
        <v>7</v>
      </c>
      <c r="L169" s="251">
        <f t="shared" si="67"/>
        <v>0</v>
      </c>
      <c r="M169" s="585" t="s">
        <v>569</v>
      </c>
      <c r="N169" s="251">
        <f>'III c'!L19</f>
        <v>0</v>
      </c>
      <c r="O169" s="251">
        <f t="shared" si="68"/>
        <v>0</v>
      </c>
      <c r="P169" s="251" t="e">
        <f t="shared" si="69"/>
        <v>#DIV/0!</v>
      </c>
    </row>
    <row r="170" spans="2:16" ht="14">
      <c r="B170" s="376">
        <f t="shared" si="60"/>
        <v>0</v>
      </c>
      <c r="C170" s="398" t="str">
        <f t="shared" si="61"/>
        <v>Guntur</v>
      </c>
      <c r="D170" s="387">
        <f t="shared" si="62"/>
        <v>0</v>
      </c>
      <c r="E170" s="388">
        <f t="shared" si="63"/>
        <v>0</v>
      </c>
      <c r="F170" s="389" t="e">
        <f t="shared" si="64"/>
        <v>#DIV/0!</v>
      </c>
      <c r="G170" s="281"/>
      <c r="I170">
        <f t="shared" si="65"/>
        <v>1.4999999999999999E-4</v>
      </c>
      <c r="J170">
        <v>15</v>
      </c>
      <c r="K170">
        <f t="shared" si="66"/>
        <v>6</v>
      </c>
      <c r="L170" s="251">
        <f t="shared" si="67"/>
        <v>0</v>
      </c>
      <c r="M170" s="585" t="s">
        <v>564</v>
      </c>
      <c r="N170" s="251">
        <f>'III c'!L20</f>
        <v>0</v>
      </c>
      <c r="O170" s="251">
        <f t="shared" si="68"/>
        <v>0</v>
      </c>
      <c r="P170" s="251" t="e">
        <f t="shared" si="69"/>
        <v>#DIV/0!</v>
      </c>
    </row>
    <row r="171" spans="2:16" ht="14">
      <c r="B171" s="376">
        <f t="shared" si="60"/>
        <v>0</v>
      </c>
      <c r="C171" s="398" t="str">
        <f t="shared" si="61"/>
        <v>Tirupathi Urban</v>
      </c>
      <c r="D171" s="387">
        <f t="shared" si="62"/>
        <v>0</v>
      </c>
      <c r="E171" s="388">
        <f t="shared" si="63"/>
        <v>0</v>
      </c>
      <c r="F171" s="389" t="e">
        <f t="shared" si="64"/>
        <v>#DIV/0!</v>
      </c>
      <c r="G171" s="281"/>
      <c r="I171">
        <f t="shared" si="65"/>
        <v>1.6000000000000001E-4</v>
      </c>
      <c r="J171">
        <v>16</v>
      </c>
      <c r="K171">
        <f t="shared" si="66"/>
        <v>5</v>
      </c>
      <c r="L171" s="251">
        <f t="shared" si="67"/>
        <v>0</v>
      </c>
      <c r="M171" s="585" t="s">
        <v>560</v>
      </c>
      <c r="N171" s="251">
        <f>'III c'!L21</f>
        <v>0</v>
      </c>
      <c r="O171" s="251">
        <f t="shared" si="68"/>
        <v>0</v>
      </c>
      <c r="P171" s="251" t="e">
        <f t="shared" si="69"/>
        <v>#DIV/0!</v>
      </c>
    </row>
    <row r="172" spans="2:16" ht="14">
      <c r="B172" s="376">
        <f t="shared" si="60"/>
        <v>0</v>
      </c>
      <c r="C172" s="398" t="str">
        <f t="shared" si="61"/>
        <v>Chittoor</v>
      </c>
      <c r="D172" s="387">
        <f t="shared" si="62"/>
        <v>0</v>
      </c>
      <c r="E172" s="388">
        <f t="shared" si="63"/>
        <v>0</v>
      </c>
      <c r="F172" s="389" t="e">
        <f t="shared" si="64"/>
        <v>#DIV/0!</v>
      </c>
      <c r="G172" s="281"/>
      <c r="I172">
        <f t="shared" si="65"/>
        <v>1.7000000000000001E-4</v>
      </c>
      <c r="J172">
        <v>17</v>
      </c>
      <c r="K172">
        <f t="shared" si="66"/>
        <v>4</v>
      </c>
      <c r="L172" s="251">
        <f t="shared" si="67"/>
        <v>0</v>
      </c>
      <c r="M172" s="585" t="s">
        <v>563</v>
      </c>
      <c r="N172" s="251">
        <f>'III c'!L22</f>
        <v>0</v>
      </c>
      <c r="O172" s="251">
        <f t="shared" si="68"/>
        <v>0</v>
      </c>
      <c r="P172" s="251" t="e">
        <f t="shared" si="69"/>
        <v>#DIV/0!</v>
      </c>
    </row>
    <row r="173" spans="2:16" ht="14">
      <c r="B173" s="376">
        <f t="shared" si="60"/>
        <v>0</v>
      </c>
      <c r="C173" s="398" t="str">
        <f t="shared" si="61"/>
        <v>Anantapur</v>
      </c>
      <c r="D173" s="387">
        <f t="shared" si="62"/>
        <v>0</v>
      </c>
      <c r="E173" s="388">
        <f t="shared" si="63"/>
        <v>0</v>
      </c>
      <c r="F173" s="389" t="e">
        <f t="shared" si="64"/>
        <v>#DIV/0!</v>
      </c>
      <c r="G173" s="281"/>
      <c r="I173">
        <f t="shared" si="65"/>
        <v>1.8000000000000001E-4</v>
      </c>
      <c r="J173">
        <v>18</v>
      </c>
      <c r="K173">
        <f t="shared" si="66"/>
        <v>3</v>
      </c>
      <c r="L173" s="251">
        <f t="shared" si="67"/>
        <v>0</v>
      </c>
      <c r="M173" s="585" t="s">
        <v>566</v>
      </c>
      <c r="N173" s="251">
        <f>'III c'!L23</f>
        <v>0</v>
      </c>
      <c r="O173" s="251">
        <f t="shared" si="68"/>
        <v>0</v>
      </c>
      <c r="P173" s="251" t="e">
        <f t="shared" si="69"/>
        <v>#DIV/0!</v>
      </c>
    </row>
    <row r="174" spans="2:16" ht="14">
      <c r="B174" s="376">
        <f t="shared" si="60"/>
        <v>0</v>
      </c>
      <c r="C174" s="398" t="str">
        <f t="shared" si="61"/>
        <v>Cuddapah</v>
      </c>
      <c r="D174" s="387">
        <f t="shared" si="62"/>
        <v>0</v>
      </c>
      <c r="E174" s="388">
        <f t="shared" si="63"/>
        <v>0</v>
      </c>
      <c r="F174" s="389" t="e">
        <f t="shared" si="64"/>
        <v>#DIV/0!</v>
      </c>
      <c r="G174" s="281"/>
      <c r="I174">
        <f t="shared" si="65"/>
        <v>1.9000000000000001E-4</v>
      </c>
      <c r="J174">
        <v>19</v>
      </c>
      <c r="K174">
        <f t="shared" si="66"/>
        <v>2</v>
      </c>
      <c r="L174" s="251">
        <f t="shared" si="67"/>
        <v>0</v>
      </c>
      <c r="M174" s="585" t="s">
        <v>572</v>
      </c>
      <c r="N174" s="251">
        <f>'III c'!L24</f>
        <v>0</v>
      </c>
      <c r="O174" s="251">
        <f t="shared" si="68"/>
        <v>0</v>
      </c>
      <c r="P174" s="251" t="e">
        <f t="shared" si="69"/>
        <v>#DIV/0!</v>
      </c>
    </row>
    <row r="175" spans="2:16" ht="14">
      <c r="B175" s="376">
        <f t="shared" si="60"/>
        <v>0</v>
      </c>
      <c r="C175" s="398" t="str">
        <f t="shared" si="61"/>
        <v>Kurnool</v>
      </c>
      <c r="D175" s="387">
        <f t="shared" si="62"/>
        <v>0</v>
      </c>
      <c r="E175" s="388">
        <f t="shared" si="63"/>
        <v>0</v>
      </c>
      <c r="F175" s="389" t="e">
        <f t="shared" si="64"/>
        <v>#DIV/0!</v>
      </c>
      <c r="G175" s="281"/>
      <c r="I175">
        <f t="shared" si="65"/>
        <v>2.0000000000000001E-4</v>
      </c>
      <c r="J175">
        <v>20</v>
      </c>
      <c r="K175">
        <f t="shared" si="66"/>
        <v>1</v>
      </c>
      <c r="L175" s="251">
        <f t="shared" si="67"/>
        <v>0</v>
      </c>
      <c r="M175" s="585" t="s">
        <v>571</v>
      </c>
      <c r="N175" s="251">
        <f>'III c'!L25</f>
        <v>0</v>
      </c>
      <c r="O175" s="251">
        <f t="shared" si="68"/>
        <v>0</v>
      </c>
      <c r="P175" s="251" t="e">
        <f t="shared" si="69"/>
        <v>#DIV/0!</v>
      </c>
    </row>
    <row r="176" spans="2:16" ht="14">
      <c r="B176" s="376">
        <v>0</v>
      </c>
      <c r="C176" s="393" t="s">
        <v>573</v>
      </c>
      <c r="D176" s="393"/>
      <c r="E176" s="394"/>
      <c r="F176" s="395"/>
      <c r="G176" s="281"/>
      <c r="L176" s="251">
        <v>0</v>
      </c>
      <c r="M176" s="251" t="s">
        <v>573</v>
      </c>
      <c r="N176" s="251"/>
      <c r="O176" s="251"/>
      <c r="P176" s="251"/>
    </row>
    <row r="177" spans="2:17" ht="15" thickBot="1">
      <c r="B177" s="375"/>
      <c r="G177" s="281"/>
    </row>
    <row r="178" spans="2:17" ht="14">
      <c r="B178" s="579">
        <v>8</v>
      </c>
      <c r="C178" s="580" t="s">
        <v>20</v>
      </c>
      <c r="D178" s="377" t="str">
        <f>D153</f>
        <v/>
      </c>
      <c r="E178" s="377" t="str">
        <f>E153</f>
        <v/>
      </c>
      <c r="F178" s="378" t="s">
        <v>549</v>
      </c>
      <c r="G178" s="281"/>
      <c r="L178" s="251">
        <v>8</v>
      </c>
      <c r="M178" s="251" t="s">
        <v>20</v>
      </c>
      <c r="N178" s="251" t="str">
        <f>D153</f>
        <v/>
      </c>
      <c r="O178" s="251" t="str">
        <f>E153</f>
        <v/>
      </c>
      <c r="P178" s="251" t="s">
        <v>549</v>
      </c>
    </row>
    <row r="179" spans="2:17" ht="15" thickBot="1">
      <c r="B179" s="579"/>
      <c r="C179" s="581"/>
      <c r="D179" s="396">
        <f>'III c'!R26</f>
        <v>0</v>
      </c>
      <c r="E179" s="396">
        <f>'III c'!S26</f>
        <v>0</v>
      </c>
      <c r="F179" s="381" t="e">
        <f>ROUND((D179-E179)/E179*100,2)</f>
        <v>#DIV/0!</v>
      </c>
      <c r="G179" s="281" t="e">
        <f>IF(F179&lt;0,"decrease",IF(F179&gt;0,"increase",IF(F179=0,"")))</f>
        <v>#DIV/0!</v>
      </c>
      <c r="H179" s="382"/>
      <c r="L179" s="251"/>
      <c r="M179" s="251"/>
      <c r="N179" s="251">
        <f>'III c'!R26</f>
        <v>0</v>
      </c>
      <c r="O179" s="251">
        <f>'III c'!S26</f>
        <v>0</v>
      </c>
      <c r="P179" s="251" t="e">
        <f>ROUND((D179-E179)/E179*100,2)</f>
        <v>#DIV/0!</v>
      </c>
      <c r="Q179" t="e">
        <f>IF(F179&lt;0,"decrease",IF(F179&gt;0,"increase",IF(F179=0,"")))</f>
        <v>#DIV/0!</v>
      </c>
    </row>
    <row r="180" spans="2:17" ht="14">
      <c r="B180" s="376"/>
      <c r="C180" s="377" t="s">
        <v>550</v>
      </c>
      <c r="D180" s="383" t="s">
        <v>551</v>
      </c>
      <c r="E180" s="379"/>
      <c r="F180" s="397" t="s">
        <v>552</v>
      </c>
      <c r="G180" s="281"/>
      <c r="L180" s="251"/>
      <c r="M180" s="251" t="s">
        <v>550</v>
      </c>
      <c r="N180" s="251" t="s">
        <v>551</v>
      </c>
      <c r="O180" s="251"/>
      <c r="P180" s="251" t="s">
        <v>552</v>
      </c>
    </row>
    <row r="181" spans="2:17" ht="14">
      <c r="B181" s="376">
        <f t="shared" ref="B181:B200" si="70">D181</f>
        <v>0</v>
      </c>
      <c r="C181" s="398" t="str">
        <f t="shared" ref="C181:C200" si="71">INDEX($M$181:$M$200,$K181)</f>
        <v>RP Guntakal</v>
      </c>
      <c r="D181" s="387">
        <f t="shared" ref="D181:D200" si="72">INDEX($N$181:$N$200,$K181)</f>
        <v>0</v>
      </c>
      <c r="E181" s="388">
        <f t="shared" ref="E181:E200" si="73">(D$179)</f>
        <v>0</v>
      </c>
      <c r="F181" s="389" t="e">
        <f t="shared" ref="F181:F200" si="74">ROUND(D181/E181*100,2)</f>
        <v>#DIV/0!</v>
      </c>
      <c r="G181" s="281"/>
      <c r="I181">
        <f t="shared" ref="I181:I200" si="75">N181+(J181/100000)</f>
        <v>1.0000000000000001E-5</v>
      </c>
      <c r="J181">
        <v>1</v>
      </c>
      <c r="K181">
        <f t="shared" ref="K181:K200" si="76">VLOOKUP(LARGE($I$181:$I$200,J181),$I$181:$J$200,2,FALSE)</f>
        <v>20</v>
      </c>
      <c r="L181" s="251">
        <f t="shared" ref="L181:L200" si="77">D181</f>
        <v>0</v>
      </c>
      <c r="M181" s="585" t="s">
        <v>556</v>
      </c>
      <c r="N181" s="251">
        <f>'III c'!R6</f>
        <v>0</v>
      </c>
      <c r="O181" s="251">
        <f t="shared" ref="O181:O200" si="78">(D$179)</f>
        <v>0</v>
      </c>
      <c r="P181" s="251" t="e">
        <f t="shared" ref="P181:P200" si="79">ROUND(D181/E181*100,2)</f>
        <v>#DIV/0!</v>
      </c>
    </row>
    <row r="182" spans="2:17" ht="14">
      <c r="B182" s="376">
        <f t="shared" si="70"/>
        <v>0</v>
      </c>
      <c r="C182" s="398" t="str">
        <f t="shared" si="71"/>
        <v>RP Vijayawada</v>
      </c>
      <c r="D182" s="387">
        <f t="shared" si="72"/>
        <v>0</v>
      </c>
      <c r="E182" s="388">
        <f t="shared" si="73"/>
        <v>0</v>
      </c>
      <c r="F182" s="389" t="e">
        <f t="shared" si="74"/>
        <v>#DIV/0!</v>
      </c>
      <c r="G182" s="281"/>
      <c r="I182">
        <f t="shared" si="75"/>
        <v>2.0000000000000002E-5</v>
      </c>
      <c r="J182">
        <v>2</v>
      </c>
      <c r="K182">
        <f t="shared" si="76"/>
        <v>19</v>
      </c>
      <c r="L182" s="251">
        <f t="shared" si="77"/>
        <v>0</v>
      </c>
      <c r="M182" s="585" t="s">
        <v>557</v>
      </c>
      <c r="N182" s="251">
        <f>'III c'!R7</f>
        <v>0</v>
      </c>
      <c r="O182" s="251">
        <f t="shared" si="78"/>
        <v>0</v>
      </c>
      <c r="P182" s="251" t="e">
        <f t="shared" si="79"/>
        <v>#DIV/0!</v>
      </c>
    </row>
    <row r="183" spans="2:17" ht="14">
      <c r="B183" s="376">
        <f t="shared" si="70"/>
        <v>0</v>
      </c>
      <c r="C183" s="398" t="str">
        <f t="shared" si="71"/>
        <v>Srikakulam</v>
      </c>
      <c r="D183" s="387">
        <f t="shared" si="72"/>
        <v>0</v>
      </c>
      <c r="E183" s="388">
        <f t="shared" si="73"/>
        <v>0</v>
      </c>
      <c r="F183" s="389" t="e">
        <f t="shared" si="74"/>
        <v>#DIV/0!</v>
      </c>
      <c r="G183" s="281"/>
      <c r="I183">
        <f t="shared" si="75"/>
        <v>3.0000000000000001E-5</v>
      </c>
      <c r="J183">
        <v>3</v>
      </c>
      <c r="K183">
        <f t="shared" si="76"/>
        <v>18</v>
      </c>
      <c r="L183" s="251">
        <f t="shared" si="77"/>
        <v>0</v>
      </c>
      <c r="M183" s="585" t="s">
        <v>553</v>
      </c>
      <c r="N183" s="251">
        <f>'III c'!R8</f>
        <v>0</v>
      </c>
      <c r="O183" s="251">
        <f t="shared" si="78"/>
        <v>0</v>
      </c>
      <c r="P183" s="251" t="e">
        <f t="shared" si="79"/>
        <v>#DIV/0!</v>
      </c>
    </row>
    <row r="184" spans="2:17" ht="14">
      <c r="B184" s="376">
        <f t="shared" si="70"/>
        <v>0</v>
      </c>
      <c r="C184" s="398" t="str">
        <f t="shared" si="71"/>
        <v>Vizianagaram</v>
      </c>
      <c r="D184" s="387">
        <f t="shared" si="72"/>
        <v>0</v>
      </c>
      <c r="E184" s="388">
        <f t="shared" si="73"/>
        <v>0</v>
      </c>
      <c r="F184" s="389" t="e">
        <f t="shared" si="74"/>
        <v>#DIV/0!</v>
      </c>
      <c r="G184" s="281"/>
      <c r="I184">
        <f t="shared" si="75"/>
        <v>4.0000000000000003E-5</v>
      </c>
      <c r="J184">
        <v>4</v>
      </c>
      <c r="K184">
        <f t="shared" si="76"/>
        <v>17</v>
      </c>
      <c r="L184" s="251">
        <f t="shared" si="77"/>
        <v>0</v>
      </c>
      <c r="M184" s="585" t="s">
        <v>561</v>
      </c>
      <c r="N184" s="251">
        <f>'III c'!R9</f>
        <v>0</v>
      </c>
      <c r="O184" s="251">
        <f t="shared" si="78"/>
        <v>0</v>
      </c>
      <c r="P184" s="251" t="e">
        <f t="shared" si="79"/>
        <v>#DIV/0!</v>
      </c>
    </row>
    <row r="185" spans="2:17" ht="14">
      <c r="B185" s="376">
        <f t="shared" si="70"/>
        <v>0</v>
      </c>
      <c r="C185" s="398" t="str">
        <f t="shared" si="71"/>
        <v>Visakhapatnam  Rural</v>
      </c>
      <c r="D185" s="387">
        <f t="shared" si="72"/>
        <v>0</v>
      </c>
      <c r="E185" s="388">
        <f t="shared" si="73"/>
        <v>0</v>
      </c>
      <c r="F185" s="389" t="e">
        <f t="shared" si="74"/>
        <v>#DIV/0!</v>
      </c>
      <c r="G185" s="281"/>
      <c r="I185">
        <f t="shared" si="75"/>
        <v>5.0000000000000002E-5</v>
      </c>
      <c r="J185">
        <v>5</v>
      </c>
      <c r="K185">
        <f t="shared" si="76"/>
        <v>16</v>
      </c>
      <c r="L185" s="251">
        <f t="shared" si="77"/>
        <v>0</v>
      </c>
      <c r="M185" s="585" t="s">
        <v>568</v>
      </c>
      <c r="N185" s="251">
        <f>'III c'!R10</f>
        <v>0</v>
      </c>
      <c r="O185" s="251">
        <f t="shared" si="78"/>
        <v>0</v>
      </c>
      <c r="P185" s="251" t="e">
        <f t="shared" si="79"/>
        <v>#DIV/0!</v>
      </c>
    </row>
    <row r="186" spans="2:17" ht="14">
      <c r="B186" s="376">
        <f t="shared" si="70"/>
        <v>0</v>
      </c>
      <c r="C186" s="398" t="str">
        <f t="shared" si="71"/>
        <v>Visakhapatnam City</v>
      </c>
      <c r="D186" s="387">
        <f t="shared" si="72"/>
        <v>0</v>
      </c>
      <c r="E186" s="388">
        <f t="shared" si="73"/>
        <v>0</v>
      </c>
      <c r="F186" s="389" t="e">
        <f t="shared" si="74"/>
        <v>#DIV/0!</v>
      </c>
      <c r="G186" s="281"/>
      <c r="I186">
        <f t="shared" si="75"/>
        <v>6.0000000000000002E-5</v>
      </c>
      <c r="J186">
        <v>6</v>
      </c>
      <c r="K186">
        <f t="shared" si="76"/>
        <v>15</v>
      </c>
      <c r="L186" s="251">
        <f t="shared" si="77"/>
        <v>0</v>
      </c>
      <c r="M186" s="585" t="s">
        <v>554</v>
      </c>
      <c r="N186" s="251">
        <f>'III c'!R11</f>
        <v>0</v>
      </c>
      <c r="O186" s="251">
        <f t="shared" si="78"/>
        <v>0</v>
      </c>
      <c r="P186" s="251" t="e">
        <f t="shared" si="79"/>
        <v>#DIV/0!</v>
      </c>
    </row>
    <row r="187" spans="2:17" ht="14">
      <c r="B187" s="376">
        <f t="shared" si="70"/>
        <v>0</v>
      </c>
      <c r="C187" s="398" t="str">
        <f t="shared" si="71"/>
        <v>Vijayawada City</v>
      </c>
      <c r="D187" s="387">
        <f t="shared" si="72"/>
        <v>0</v>
      </c>
      <c r="E187" s="388">
        <f t="shared" si="73"/>
        <v>0</v>
      </c>
      <c r="F187" s="389" t="e">
        <f t="shared" si="74"/>
        <v>#DIV/0!</v>
      </c>
      <c r="G187" s="281"/>
      <c r="I187">
        <f t="shared" si="75"/>
        <v>6.9999999999999994E-5</v>
      </c>
      <c r="J187">
        <v>7</v>
      </c>
      <c r="K187">
        <f t="shared" si="76"/>
        <v>14</v>
      </c>
      <c r="L187" s="251">
        <f t="shared" si="77"/>
        <v>0</v>
      </c>
      <c r="M187" s="585" t="s">
        <v>565</v>
      </c>
      <c r="N187" s="251">
        <f>'III c'!R12</f>
        <v>0</v>
      </c>
      <c r="O187" s="251">
        <f t="shared" si="78"/>
        <v>0</v>
      </c>
      <c r="P187" s="251" t="e">
        <f t="shared" si="79"/>
        <v>#DIV/0!</v>
      </c>
    </row>
    <row r="188" spans="2:17" ht="14">
      <c r="B188" s="376">
        <f t="shared" si="70"/>
        <v>0</v>
      </c>
      <c r="C188" s="398" t="str">
        <f t="shared" si="71"/>
        <v>Krishna</v>
      </c>
      <c r="D188" s="387">
        <f t="shared" si="72"/>
        <v>0</v>
      </c>
      <c r="E188" s="388">
        <f t="shared" si="73"/>
        <v>0</v>
      </c>
      <c r="F188" s="389" t="e">
        <f t="shared" si="74"/>
        <v>#DIV/0!</v>
      </c>
      <c r="G188" s="281"/>
      <c r="I188">
        <f t="shared" si="75"/>
        <v>8.0000000000000007E-5</v>
      </c>
      <c r="J188">
        <v>8</v>
      </c>
      <c r="K188">
        <f t="shared" si="76"/>
        <v>13</v>
      </c>
      <c r="L188" s="251">
        <f t="shared" si="77"/>
        <v>0</v>
      </c>
      <c r="M188" s="585" t="s">
        <v>558</v>
      </c>
      <c r="N188" s="251">
        <f>'III c'!R13</f>
        <v>0</v>
      </c>
      <c r="O188" s="251">
        <f t="shared" si="78"/>
        <v>0</v>
      </c>
      <c r="P188" s="251" t="e">
        <f t="shared" si="79"/>
        <v>#DIV/0!</v>
      </c>
    </row>
    <row r="189" spans="2:17" ht="14">
      <c r="B189" s="376">
        <f t="shared" si="70"/>
        <v>0</v>
      </c>
      <c r="C189" s="398" t="str">
        <f t="shared" si="71"/>
        <v>Rajahmundry  Urban</v>
      </c>
      <c r="D189" s="387">
        <f t="shared" si="72"/>
        <v>0</v>
      </c>
      <c r="E189" s="388">
        <f t="shared" si="73"/>
        <v>0</v>
      </c>
      <c r="F189" s="389" t="e">
        <f t="shared" si="74"/>
        <v>#DIV/0!</v>
      </c>
      <c r="G189" s="281"/>
      <c r="I189">
        <f t="shared" si="75"/>
        <v>9.0000000000000006E-5</v>
      </c>
      <c r="J189">
        <v>9</v>
      </c>
      <c r="K189">
        <f t="shared" si="76"/>
        <v>12</v>
      </c>
      <c r="L189" s="251">
        <f t="shared" si="77"/>
        <v>0</v>
      </c>
      <c r="M189" s="585" t="s">
        <v>555</v>
      </c>
      <c r="N189" s="251">
        <f>'III c'!R14</f>
        <v>0</v>
      </c>
      <c r="O189" s="251">
        <f t="shared" si="78"/>
        <v>0</v>
      </c>
      <c r="P189" s="251" t="e">
        <f t="shared" si="79"/>
        <v>#DIV/0!</v>
      </c>
    </row>
    <row r="190" spans="2:17" ht="14">
      <c r="B190" s="376">
        <f t="shared" si="70"/>
        <v>0</v>
      </c>
      <c r="C190" s="398" t="str">
        <f t="shared" si="71"/>
        <v>East Godavari</v>
      </c>
      <c r="D190" s="387">
        <f t="shared" si="72"/>
        <v>0</v>
      </c>
      <c r="E190" s="388">
        <f t="shared" si="73"/>
        <v>0</v>
      </c>
      <c r="F190" s="389" t="e">
        <f t="shared" si="74"/>
        <v>#DIV/0!</v>
      </c>
      <c r="G190" s="281"/>
      <c r="I190">
        <f t="shared" si="75"/>
        <v>1E-4</v>
      </c>
      <c r="J190">
        <v>10</v>
      </c>
      <c r="K190">
        <f t="shared" si="76"/>
        <v>11</v>
      </c>
      <c r="L190" s="251">
        <f t="shared" si="77"/>
        <v>0</v>
      </c>
      <c r="M190" s="585" t="s">
        <v>562</v>
      </c>
      <c r="N190" s="251">
        <f>'III c'!R15</f>
        <v>0</v>
      </c>
      <c r="O190" s="251">
        <f t="shared" si="78"/>
        <v>0</v>
      </c>
      <c r="P190" s="251" t="e">
        <f t="shared" si="79"/>
        <v>#DIV/0!</v>
      </c>
    </row>
    <row r="191" spans="2:17" ht="14">
      <c r="B191" s="376">
        <f t="shared" si="70"/>
        <v>0</v>
      </c>
      <c r="C191" s="398" t="str">
        <f t="shared" si="71"/>
        <v>West Godavari</v>
      </c>
      <c r="D191" s="387">
        <f t="shared" si="72"/>
        <v>0</v>
      </c>
      <c r="E191" s="388">
        <f t="shared" si="73"/>
        <v>0</v>
      </c>
      <c r="F191" s="389" t="e">
        <f t="shared" si="74"/>
        <v>#DIV/0!</v>
      </c>
      <c r="G191" s="281"/>
      <c r="I191">
        <f t="shared" si="75"/>
        <v>1.1E-4</v>
      </c>
      <c r="J191">
        <v>11</v>
      </c>
      <c r="K191">
        <f t="shared" si="76"/>
        <v>10</v>
      </c>
      <c r="L191" s="251">
        <f t="shared" si="77"/>
        <v>0</v>
      </c>
      <c r="M191" s="585" t="s">
        <v>559</v>
      </c>
      <c r="N191" s="251">
        <f>'III c'!R16</f>
        <v>0</v>
      </c>
      <c r="O191" s="251">
        <f t="shared" si="78"/>
        <v>0</v>
      </c>
      <c r="P191" s="251" t="e">
        <f t="shared" si="79"/>
        <v>#DIV/0!</v>
      </c>
    </row>
    <row r="192" spans="2:17" ht="14">
      <c r="B192" s="376">
        <f t="shared" si="70"/>
        <v>0</v>
      </c>
      <c r="C192" s="398" t="str">
        <f t="shared" si="71"/>
        <v>Prakasham</v>
      </c>
      <c r="D192" s="387">
        <f t="shared" si="72"/>
        <v>0</v>
      </c>
      <c r="E192" s="388">
        <f t="shared" si="73"/>
        <v>0</v>
      </c>
      <c r="F192" s="389" t="e">
        <f t="shared" si="74"/>
        <v>#DIV/0!</v>
      </c>
      <c r="G192" s="281"/>
      <c r="I192">
        <f t="shared" si="75"/>
        <v>1.2E-4</v>
      </c>
      <c r="J192">
        <v>12</v>
      </c>
      <c r="K192">
        <f t="shared" si="76"/>
        <v>9</v>
      </c>
      <c r="L192" s="251">
        <f t="shared" si="77"/>
        <v>0</v>
      </c>
      <c r="M192" s="585" t="s">
        <v>570</v>
      </c>
      <c r="N192" s="251">
        <f>'III c'!R17</f>
        <v>0</v>
      </c>
      <c r="O192" s="251">
        <f t="shared" si="78"/>
        <v>0</v>
      </c>
      <c r="P192" s="251" t="e">
        <f t="shared" si="79"/>
        <v>#DIV/0!</v>
      </c>
    </row>
    <row r="193" spans="2:17" ht="14">
      <c r="B193" s="376">
        <f t="shared" si="70"/>
        <v>0</v>
      </c>
      <c r="C193" s="398" t="str">
        <f t="shared" si="71"/>
        <v>Nellore</v>
      </c>
      <c r="D193" s="387">
        <f t="shared" si="72"/>
        <v>0</v>
      </c>
      <c r="E193" s="388">
        <f t="shared" si="73"/>
        <v>0</v>
      </c>
      <c r="F193" s="389" t="e">
        <f t="shared" si="74"/>
        <v>#DIV/0!</v>
      </c>
      <c r="G193" s="281"/>
      <c r="I193">
        <f t="shared" si="75"/>
        <v>1.2999999999999999E-4</v>
      </c>
      <c r="J193">
        <v>13</v>
      </c>
      <c r="K193">
        <f t="shared" si="76"/>
        <v>8</v>
      </c>
      <c r="L193" s="251">
        <f t="shared" si="77"/>
        <v>0</v>
      </c>
      <c r="M193" s="585" t="s">
        <v>567</v>
      </c>
      <c r="N193" s="251">
        <f>'III c'!R18</f>
        <v>0</v>
      </c>
      <c r="O193" s="251">
        <f t="shared" si="78"/>
        <v>0</v>
      </c>
      <c r="P193" s="251" t="e">
        <f t="shared" si="79"/>
        <v>#DIV/0!</v>
      </c>
    </row>
    <row r="194" spans="2:17" ht="14">
      <c r="B194" s="376">
        <f t="shared" si="70"/>
        <v>0</v>
      </c>
      <c r="C194" s="398" t="str">
        <f t="shared" si="71"/>
        <v>Guntur Urban</v>
      </c>
      <c r="D194" s="387">
        <f t="shared" si="72"/>
        <v>0</v>
      </c>
      <c r="E194" s="388">
        <f t="shared" si="73"/>
        <v>0</v>
      </c>
      <c r="F194" s="389" t="e">
        <f t="shared" si="74"/>
        <v>#DIV/0!</v>
      </c>
      <c r="G194" s="281"/>
      <c r="I194">
        <f t="shared" si="75"/>
        <v>1.3999999999999999E-4</v>
      </c>
      <c r="J194">
        <v>14</v>
      </c>
      <c r="K194">
        <f t="shared" si="76"/>
        <v>7</v>
      </c>
      <c r="L194" s="251">
        <f t="shared" si="77"/>
        <v>0</v>
      </c>
      <c r="M194" s="585" t="s">
        <v>569</v>
      </c>
      <c r="N194" s="251">
        <f>'III c'!R19</f>
        <v>0</v>
      </c>
      <c r="O194" s="251">
        <f t="shared" si="78"/>
        <v>0</v>
      </c>
      <c r="P194" s="251" t="e">
        <f t="shared" si="79"/>
        <v>#DIV/0!</v>
      </c>
    </row>
    <row r="195" spans="2:17" ht="14">
      <c r="B195" s="376">
        <f t="shared" si="70"/>
        <v>0</v>
      </c>
      <c r="C195" s="398" t="str">
        <f t="shared" si="71"/>
        <v>Guntur</v>
      </c>
      <c r="D195" s="387">
        <f t="shared" si="72"/>
        <v>0</v>
      </c>
      <c r="E195" s="388">
        <f t="shared" si="73"/>
        <v>0</v>
      </c>
      <c r="F195" s="389" t="e">
        <f t="shared" si="74"/>
        <v>#DIV/0!</v>
      </c>
      <c r="G195" s="281"/>
      <c r="I195">
        <f t="shared" si="75"/>
        <v>1.4999999999999999E-4</v>
      </c>
      <c r="J195">
        <v>15</v>
      </c>
      <c r="K195">
        <f t="shared" si="76"/>
        <v>6</v>
      </c>
      <c r="L195" s="251">
        <f t="shared" si="77"/>
        <v>0</v>
      </c>
      <c r="M195" s="585" t="s">
        <v>564</v>
      </c>
      <c r="N195" s="251">
        <f>'III c'!R20</f>
        <v>0</v>
      </c>
      <c r="O195" s="251">
        <f t="shared" si="78"/>
        <v>0</v>
      </c>
      <c r="P195" s="251" t="e">
        <f t="shared" si="79"/>
        <v>#DIV/0!</v>
      </c>
    </row>
    <row r="196" spans="2:17" ht="14">
      <c r="B196" s="376">
        <f t="shared" si="70"/>
        <v>0</v>
      </c>
      <c r="C196" s="398" t="str">
        <f t="shared" si="71"/>
        <v>Tirupathi Urban</v>
      </c>
      <c r="D196" s="387">
        <f t="shared" si="72"/>
        <v>0</v>
      </c>
      <c r="E196" s="388">
        <f t="shared" si="73"/>
        <v>0</v>
      </c>
      <c r="F196" s="389" t="e">
        <f t="shared" si="74"/>
        <v>#DIV/0!</v>
      </c>
      <c r="G196" s="281"/>
      <c r="I196">
        <f t="shared" si="75"/>
        <v>1.6000000000000001E-4</v>
      </c>
      <c r="J196">
        <v>16</v>
      </c>
      <c r="K196">
        <f t="shared" si="76"/>
        <v>5</v>
      </c>
      <c r="L196" s="251">
        <f t="shared" si="77"/>
        <v>0</v>
      </c>
      <c r="M196" s="585" t="s">
        <v>560</v>
      </c>
      <c r="N196" s="251">
        <f>'III c'!R21</f>
        <v>0</v>
      </c>
      <c r="O196" s="251">
        <f t="shared" si="78"/>
        <v>0</v>
      </c>
      <c r="P196" s="251" t="e">
        <f t="shared" si="79"/>
        <v>#DIV/0!</v>
      </c>
    </row>
    <row r="197" spans="2:17" ht="14">
      <c r="B197" s="376">
        <f t="shared" si="70"/>
        <v>0</v>
      </c>
      <c r="C197" s="398" t="str">
        <f t="shared" si="71"/>
        <v>Chittoor</v>
      </c>
      <c r="D197" s="387">
        <f t="shared" si="72"/>
        <v>0</v>
      </c>
      <c r="E197" s="388">
        <f t="shared" si="73"/>
        <v>0</v>
      </c>
      <c r="F197" s="389" t="e">
        <f t="shared" si="74"/>
        <v>#DIV/0!</v>
      </c>
      <c r="G197" s="281"/>
      <c r="I197">
        <f t="shared" si="75"/>
        <v>1.7000000000000001E-4</v>
      </c>
      <c r="J197">
        <v>17</v>
      </c>
      <c r="K197">
        <f t="shared" si="76"/>
        <v>4</v>
      </c>
      <c r="L197" s="251">
        <f t="shared" si="77"/>
        <v>0</v>
      </c>
      <c r="M197" s="585" t="s">
        <v>563</v>
      </c>
      <c r="N197" s="251">
        <f>'III c'!R22</f>
        <v>0</v>
      </c>
      <c r="O197" s="251">
        <f t="shared" si="78"/>
        <v>0</v>
      </c>
      <c r="P197" s="251" t="e">
        <f t="shared" si="79"/>
        <v>#DIV/0!</v>
      </c>
    </row>
    <row r="198" spans="2:17" ht="14">
      <c r="B198" s="376">
        <f t="shared" si="70"/>
        <v>0</v>
      </c>
      <c r="C198" s="398" t="str">
        <f t="shared" si="71"/>
        <v>Anantapur</v>
      </c>
      <c r="D198" s="387">
        <f t="shared" si="72"/>
        <v>0</v>
      </c>
      <c r="E198" s="388">
        <f t="shared" si="73"/>
        <v>0</v>
      </c>
      <c r="F198" s="389" t="e">
        <f t="shared" si="74"/>
        <v>#DIV/0!</v>
      </c>
      <c r="G198" s="281"/>
      <c r="I198">
        <f t="shared" si="75"/>
        <v>1.8000000000000001E-4</v>
      </c>
      <c r="J198">
        <v>18</v>
      </c>
      <c r="K198">
        <f t="shared" si="76"/>
        <v>3</v>
      </c>
      <c r="L198" s="251">
        <f t="shared" si="77"/>
        <v>0</v>
      </c>
      <c r="M198" s="585" t="s">
        <v>566</v>
      </c>
      <c r="N198" s="251">
        <f>'III c'!R23</f>
        <v>0</v>
      </c>
      <c r="O198" s="251">
        <f t="shared" si="78"/>
        <v>0</v>
      </c>
      <c r="P198" s="251" t="e">
        <f t="shared" si="79"/>
        <v>#DIV/0!</v>
      </c>
    </row>
    <row r="199" spans="2:17" ht="14">
      <c r="B199" s="376">
        <f t="shared" si="70"/>
        <v>0</v>
      </c>
      <c r="C199" s="398" t="str">
        <f t="shared" si="71"/>
        <v>Cuddapah</v>
      </c>
      <c r="D199" s="387">
        <f t="shared" si="72"/>
        <v>0</v>
      </c>
      <c r="E199" s="388">
        <f t="shared" si="73"/>
        <v>0</v>
      </c>
      <c r="F199" s="389" t="e">
        <f t="shared" si="74"/>
        <v>#DIV/0!</v>
      </c>
      <c r="G199" s="281"/>
      <c r="I199">
        <f t="shared" si="75"/>
        <v>1.9000000000000001E-4</v>
      </c>
      <c r="J199">
        <v>19</v>
      </c>
      <c r="K199">
        <f t="shared" si="76"/>
        <v>2</v>
      </c>
      <c r="L199" s="251">
        <f t="shared" si="77"/>
        <v>0</v>
      </c>
      <c r="M199" s="585" t="s">
        <v>572</v>
      </c>
      <c r="N199" s="251">
        <f>'III c'!R24</f>
        <v>0</v>
      </c>
      <c r="O199" s="251">
        <f t="shared" si="78"/>
        <v>0</v>
      </c>
      <c r="P199" s="251" t="e">
        <f t="shared" si="79"/>
        <v>#DIV/0!</v>
      </c>
    </row>
    <row r="200" spans="2:17" ht="14">
      <c r="B200" s="376">
        <f t="shared" si="70"/>
        <v>0</v>
      </c>
      <c r="C200" s="398" t="str">
        <f t="shared" si="71"/>
        <v>Kurnool</v>
      </c>
      <c r="D200" s="387">
        <f t="shared" si="72"/>
        <v>0</v>
      </c>
      <c r="E200" s="388">
        <f t="shared" si="73"/>
        <v>0</v>
      </c>
      <c r="F200" s="389" t="e">
        <f t="shared" si="74"/>
        <v>#DIV/0!</v>
      </c>
      <c r="G200" s="281"/>
      <c r="I200">
        <f t="shared" si="75"/>
        <v>2.0000000000000001E-4</v>
      </c>
      <c r="J200">
        <v>20</v>
      </c>
      <c r="K200">
        <f t="shared" si="76"/>
        <v>1</v>
      </c>
      <c r="L200" s="251">
        <f t="shared" si="77"/>
        <v>0</v>
      </c>
      <c r="M200" s="585" t="s">
        <v>571</v>
      </c>
      <c r="N200" s="251">
        <f>'III c'!R25</f>
        <v>0</v>
      </c>
      <c r="O200" s="251">
        <f t="shared" si="78"/>
        <v>0</v>
      </c>
      <c r="P200" s="251" t="e">
        <f t="shared" si="79"/>
        <v>#DIV/0!</v>
      </c>
    </row>
    <row r="201" spans="2:17" ht="14">
      <c r="B201" s="376">
        <v>0</v>
      </c>
      <c r="C201" s="393" t="s">
        <v>573</v>
      </c>
      <c r="D201" s="393"/>
      <c r="E201" s="394"/>
      <c r="F201" s="395"/>
      <c r="G201" s="281"/>
      <c r="L201" s="251">
        <v>0</v>
      </c>
      <c r="M201" s="251" t="s">
        <v>573</v>
      </c>
      <c r="N201" s="251"/>
      <c r="O201" s="251"/>
      <c r="P201" s="251"/>
    </row>
    <row r="202" spans="2:17" ht="15" thickBot="1">
      <c r="B202" s="375"/>
      <c r="G202" s="281"/>
    </row>
    <row r="203" spans="2:17" ht="14">
      <c r="B203" s="579">
        <v>9</v>
      </c>
      <c r="C203" s="580" t="s">
        <v>577</v>
      </c>
      <c r="D203" s="377" t="str">
        <f>D178</f>
        <v/>
      </c>
      <c r="E203" s="377" t="str">
        <f>E178</f>
        <v/>
      </c>
      <c r="F203" s="378" t="s">
        <v>549</v>
      </c>
      <c r="G203" s="281"/>
      <c r="L203" s="251">
        <v>9</v>
      </c>
      <c r="M203" s="251" t="s">
        <v>577</v>
      </c>
      <c r="N203" s="251" t="str">
        <f>D178</f>
        <v/>
      </c>
      <c r="O203" s="251" t="str">
        <f>E178</f>
        <v/>
      </c>
      <c r="P203" s="251" t="s">
        <v>549</v>
      </c>
    </row>
    <row r="204" spans="2:17" ht="15" thickBot="1">
      <c r="B204" s="579"/>
      <c r="C204" s="581"/>
      <c r="D204" s="396">
        <f>cIII!C26</f>
        <v>0</v>
      </c>
      <c r="E204" s="396">
        <f>cIII!D26</f>
        <v>0</v>
      </c>
      <c r="F204" s="381" t="e">
        <f>ROUND((D204-E204)/E204*100,2)</f>
        <v>#DIV/0!</v>
      </c>
      <c r="G204" s="281" t="e">
        <f>IF(F204&lt;0,"decrease",IF(F204&gt;0,"increase",IF(F204=0,"")))</f>
        <v>#DIV/0!</v>
      </c>
      <c r="L204" s="251"/>
      <c r="M204" s="251"/>
      <c r="N204" s="251">
        <f>cIII!C26</f>
        <v>0</v>
      </c>
      <c r="O204" s="251">
        <f>cIII!D26</f>
        <v>0</v>
      </c>
      <c r="P204" s="251" t="e">
        <f>ROUND((D204-E204)/E204*100,2)</f>
        <v>#DIV/0!</v>
      </c>
      <c r="Q204" t="e">
        <f>IF(F204&lt;0,"decrease",IF(F204&gt;0,"increase",IF(F204=0,"")))</f>
        <v>#DIV/0!</v>
      </c>
    </row>
    <row r="205" spans="2:17" ht="14">
      <c r="B205" s="376"/>
      <c r="C205" s="377" t="s">
        <v>550</v>
      </c>
      <c r="D205" s="383" t="s">
        <v>551</v>
      </c>
      <c r="E205" s="379"/>
      <c r="F205" s="397" t="s">
        <v>552</v>
      </c>
      <c r="G205" s="281"/>
      <c r="L205" s="251"/>
      <c r="M205" s="251" t="s">
        <v>550</v>
      </c>
      <c r="N205" s="251" t="s">
        <v>551</v>
      </c>
      <c r="O205" s="251"/>
      <c r="P205" s="251" t="s">
        <v>552</v>
      </c>
    </row>
    <row r="206" spans="2:17" ht="14">
      <c r="B206" s="376">
        <f t="shared" ref="B206:B225" si="80">D206</f>
        <v>0</v>
      </c>
      <c r="C206" s="398" t="str">
        <f t="shared" ref="C206:C225" si="81">INDEX($M$206:$M$225,$K206)</f>
        <v>RP Guntakal</v>
      </c>
      <c r="D206" s="387">
        <f t="shared" ref="D206:D225" si="82">INDEX($N$206:$N$225,$K206)</f>
        <v>0</v>
      </c>
      <c r="E206" s="388">
        <f t="shared" ref="E206:E225" si="83">(D$204)</f>
        <v>0</v>
      </c>
      <c r="F206" s="389" t="e">
        <f t="shared" ref="F206:F225" si="84">ROUND(D206/E206*100,2)</f>
        <v>#DIV/0!</v>
      </c>
      <c r="G206" s="281"/>
      <c r="I206">
        <f t="shared" ref="I206:I225" si="85">N206+(J206/100000)</f>
        <v>1.0000000000000001E-5</v>
      </c>
      <c r="J206">
        <v>1</v>
      </c>
      <c r="K206">
        <f t="shared" ref="K206:K225" si="86">VLOOKUP(LARGE($I$206:$I$225,J206),$I$206:$J$225,2,FALSE)</f>
        <v>20</v>
      </c>
      <c r="L206" s="251">
        <f t="shared" ref="L206:L225" si="87">D206</f>
        <v>0</v>
      </c>
      <c r="M206" s="585" t="s">
        <v>556</v>
      </c>
      <c r="N206" s="251">
        <f>cIII!C6</f>
        <v>0</v>
      </c>
      <c r="O206" s="251">
        <f t="shared" ref="O206:O225" si="88">(D$204)</f>
        <v>0</v>
      </c>
      <c r="P206" s="251" t="e">
        <f t="shared" ref="P206:P225" si="89">ROUND(D206/E206*100,2)</f>
        <v>#DIV/0!</v>
      </c>
    </row>
    <row r="207" spans="2:17" ht="14">
      <c r="B207" s="376">
        <f t="shared" si="80"/>
        <v>0</v>
      </c>
      <c r="C207" s="398" t="str">
        <f t="shared" si="81"/>
        <v>RP Vijayawada</v>
      </c>
      <c r="D207" s="387">
        <f t="shared" si="82"/>
        <v>0</v>
      </c>
      <c r="E207" s="388">
        <f t="shared" si="83"/>
        <v>0</v>
      </c>
      <c r="F207" s="389" t="e">
        <f t="shared" si="84"/>
        <v>#DIV/0!</v>
      </c>
      <c r="G207" s="281"/>
      <c r="I207">
        <f t="shared" si="85"/>
        <v>2.0000000000000002E-5</v>
      </c>
      <c r="J207">
        <v>2</v>
      </c>
      <c r="K207">
        <f t="shared" si="86"/>
        <v>19</v>
      </c>
      <c r="L207" s="251">
        <f t="shared" si="87"/>
        <v>0</v>
      </c>
      <c r="M207" s="585" t="s">
        <v>557</v>
      </c>
      <c r="N207" s="251">
        <f>cIII!C7</f>
        <v>0</v>
      </c>
      <c r="O207" s="251">
        <f t="shared" si="88"/>
        <v>0</v>
      </c>
      <c r="P207" s="251" t="e">
        <f t="shared" si="89"/>
        <v>#DIV/0!</v>
      </c>
    </row>
    <row r="208" spans="2:17" ht="14">
      <c r="B208" s="376">
        <f t="shared" si="80"/>
        <v>0</v>
      </c>
      <c r="C208" s="398" t="str">
        <f t="shared" si="81"/>
        <v>Srikakulam</v>
      </c>
      <c r="D208" s="387">
        <f t="shared" si="82"/>
        <v>0</v>
      </c>
      <c r="E208" s="388">
        <f t="shared" si="83"/>
        <v>0</v>
      </c>
      <c r="F208" s="389" t="e">
        <f t="shared" si="84"/>
        <v>#DIV/0!</v>
      </c>
      <c r="G208" s="281"/>
      <c r="I208">
        <f t="shared" si="85"/>
        <v>3.0000000000000001E-5</v>
      </c>
      <c r="J208">
        <v>3</v>
      </c>
      <c r="K208">
        <f t="shared" si="86"/>
        <v>18</v>
      </c>
      <c r="L208" s="251">
        <f t="shared" si="87"/>
        <v>0</v>
      </c>
      <c r="M208" s="585" t="s">
        <v>553</v>
      </c>
      <c r="N208" s="251">
        <f>cIII!C8</f>
        <v>0</v>
      </c>
      <c r="O208" s="251">
        <f t="shared" si="88"/>
        <v>0</v>
      </c>
      <c r="P208" s="251" t="e">
        <f t="shared" si="89"/>
        <v>#DIV/0!</v>
      </c>
    </row>
    <row r="209" spans="2:16" ht="14">
      <c r="B209" s="376">
        <f t="shared" si="80"/>
        <v>0</v>
      </c>
      <c r="C209" s="398" t="str">
        <f t="shared" si="81"/>
        <v>Vizianagaram</v>
      </c>
      <c r="D209" s="387">
        <f t="shared" si="82"/>
        <v>0</v>
      </c>
      <c r="E209" s="388">
        <f t="shared" si="83"/>
        <v>0</v>
      </c>
      <c r="F209" s="389" t="e">
        <f t="shared" si="84"/>
        <v>#DIV/0!</v>
      </c>
      <c r="G209" s="281"/>
      <c r="I209">
        <f t="shared" si="85"/>
        <v>4.0000000000000003E-5</v>
      </c>
      <c r="J209">
        <v>4</v>
      </c>
      <c r="K209">
        <f t="shared" si="86"/>
        <v>17</v>
      </c>
      <c r="L209" s="251">
        <f t="shared" si="87"/>
        <v>0</v>
      </c>
      <c r="M209" s="585" t="s">
        <v>561</v>
      </c>
      <c r="N209" s="251">
        <f>cIII!C9</f>
        <v>0</v>
      </c>
      <c r="O209" s="251">
        <f t="shared" si="88"/>
        <v>0</v>
      </c>
      <c r="P209" s="251" t="e">
        <f t="shared" si="89"/>
        <v>#DIV/0!</v>
      </c>
    </row>
    <row r="210" spans="2:16" ht="14">
      <c r="B210" s="376">
        <f t="shared" si="80"/>
        <v>0</v>
      </c>
      <c r="C210" s="398" t="str">
        <f t="shared" si="81"/>
        <v>Visakhapatnam  Rural</v>
      </c>
      <c r="D210" s="387">
        <f t="shared" si="82"/>
        <v>0</v>
      </c>
      <c r="E210" s="388">
        <f t="shared" si="83"/>
        <v>0</v>
      </c>
      <c r="F210" s="389" t="e">
        <f t="shared" si="84"/>
        <v>#DIV/0!</v>
      </c>
      <c r="G210" s="281"/>
      <c r="I210">
        <f t="shared" si="85"/>
        <v>5.0000000000000002E-5</v>
      </c>
      <c r="J210">
        <v>5</v>
      </c>
      <c r="K210">
        <f t="shared" si="86"/>
        <v>16</v>
      </c>
      <c r="L210" s="251">
        <f t="shared" si="87"/>
        <v>0</v>
      </c>
      <c r="M210" s="585" t="s">
        <v>568</v>
      </c>
      <c r="N210" s="251">
        <f>cIII!C10</f>
        <v>0</v>
      </c>
      <c r="O210" s="251">
        <f t="shared" si="88"/>
        <v>0</v>
      </c>
      <c r="P210" s="251" t="e">
        <f t="shared" si="89"/>
        <v>#DIV/0!</v>
      </c>
    </row>
    <row r="211" spans="2:16" ht="14">
      <c r="B211" s="376">
        <f t="shared" si="80"/>
        <v>0</v>
      </c>
      <c r="C211" s="398" t="str">
        <f t="shared" si="81"/>
        <v>Visakhapatnam City</v>
      </c>
      <c r="D211" s="387">
        <f t="shared" si="82"/>
        <v>0</v>
      </c>
      <c r="E211" s="388">
        <f t="shared" si="83"/>
        <v>0</v>
      </c>
      <c r="F211" s="389" t="e">
        <f t="shared" si="84"/>
        <v>#DIV/0!</v>
      </c>
      <c r="G211" s="281"/>
      <c r="I211">
        <f t="shared" si="85"/>
        <v>6.0000000000000002E-5</v>
      </c>
      <c r="J211">
        <v>6</v>
      </c>
      <c r="K211">
        <f t="shared" si="86"/>
        <v>15</v>
      </c>
      <c r="L211" s="251">
        <f t="shared" si="87"/>
        <v>0</v>
      </c>
      <c r="M211" s="585" t="s">
        <v>554</v>
      </c>
      <c r="N211" s="251">
        <f>cIII!C11</f>
        <v>0</v>
      </c>
      <c r="O211" s="251">
        <f t="shared" si="88"/>
        <v>0</v>
      </c>
      <c r="P211" s="251" t="e">
        <f t="shared" si="89"/>
        <v>#DIV/0!</v>
      </c>
    </row>
    <row r="212" spans="2:16" ht="14">
      <c r="B212" s="376">
        <f t="shared" si="80"/>
        <v>0</v>
      </c>
      <c r="C212" s="398" t="str">
        <f t="shared" si="81"/>
        <v>Vijayawada City</v>
      </c>
      <c r="D212" s="387">
        <f t="shared" si="82"/>
        <v>0</v>
      </c>
      <c r="E212" s="388">
        <f t="shared" si="83"/>
        <v>0</v>
      </c>
      <c r="F212" s="389" t="e">
        <f t="shared" si="84"/>
        <v>#DIV/0!</v>
      </c>
      <c r="G212" s="281"/>
      <c r="I212">
        <f t="shared" si="85"/>
        <v>6.9999999999999994E-5</v>
      </c>
      <c r="J212">
        <v>7</v>
      </c>
      <c r="K212">
        <f t="shared" si="86"/>
        <v>14</v>
      </c>
      <c r="L212" s="251">
        <f t="shared" si="87"/>
        <v>0</v>
      </c>
      <c r="M212" s="585" t="s">
        <v>565</v>
      </c>
      <c r="N212" s="251">
        <f>cIII!C12</f>
        <v>0</v>
      </c>
      <c r="O212" s="251">
        <f t="shared" si="88"/>
        <v>0</v>
      </c>
      <c r="P212" s="251" t="e">
        <f t="shared" si="89"/>
        <v>#DIV/0!</v>
      </c>
    </row>
    <row r="213" spans="2:16" ht="14">
      <c r="B213" s="376">
        <f t="shared" si="80"/>
        <v>0</v>
      </c>
      <c r="C213" s="398" t="str">
        <f t="shared" si="81"/>
        <v>Krishna</v>
      </c>
      <c r="D213" s="387">
        <f t="shared" si="82"/>
        <v>0</v>
      </c>
      <c r="E213" s="388">
        <f t="shared" si="83"/>
        <v>0</v>
      </c>
      <c r="F213" s="389" t="e">
        <f t="shared" si="84"/>
        <v>#DIV/0!</v>
      </c>
      <c r="G213" s="281"/>
      <c r="I213">
        <f t="shared" si="85"/>
        <v>8.0000000000000007E-5</v>
      </c>
      <c r="J213">
        <v>8</v>
      </c>
      <c r="K213">
        <f t="shared" si="86"/>
        <v>13</v>
      </c>
      <c r="L213" s="251">
        <f t="shared" si="87"/>
        <v>0</v>
      </c>
      <c r="M213" s="585" t="s">
        <v>558</v>
      </c>
      <c r="N213" s="251">
        <f>cIII!C13</f>
        <v>0</v>
      </c>
      <c r="O213" s="251">
        <f t="shared" si="88"/>
        <v>0</v>
      </c>
      <c r="P213" s="251" t="e">
        <f t="shared" si="89"/>
        <v>#DIV/0!</v>
      </c>
    </row>
    <row r="214" spans="2:16" ht="14">
      <c r="B214" s="376">
        <f t="shared" si="80"/>
        <v>0</v>
      </c>
      <c r="C214" s="398" t="str">
        <f t="shared" si="81"/>
        <v>Rajahmundry  Urban</v>
      </c>
      <c r="D214" s="387">
        <f t="shared" si="82"/>
        <v>0</v>
      </c>
      <c r="E214" s="388">
        <f t="shared" si="83"/>
        <v>0</v>
      </c>
      <c r="F214" s="389" t="e">
        <f t="shared" si="84"/>
        <v>#DIV/0!</v>
      </c>
      <c r="G214" s="281"/>
      <c r="I214">
        <f t="shared" si="85"/>
        <v>9.0000000000000006E-5</v>
      </c>
      <c r="J214">
        <v>9</v>
      </c>
      <c r="K214">
        <f t="shared" si="86"/>
        <v>12</v>
      </c>
      <c r="L214" s="251">
        <f t="shared" si="87"/>
        <v>0</v>
      </c>
      <c r="M214" s="585" t="s">
        <v>555</v>
      </c>
      <c r="N214" s="251">
        <f>cIII!C14</f>
        <v>0</v>
      </c>
      <c r="O214" s="251">
        <f t="shared" si="88"/>
        <v>0</v>
      </c>
      <c r="P214" s="251" t="e">
        <f t="shared" si="89"/>
        <v>#DIV/0!</v>
      </c>
    </row>
    <row r="215" spans="2:16" ht="14">
      <c r="B215" s="376">
        <f t="shared" si="80"/>
        <v>0</v>
      </c>
      <c r="C215" s="398" t="str">
        <f t="shared" si="81"/>
        <v>East Godavari</v>
      </c>
      <c r="D215" s="387">
        <f t="shared" si="82"/>
        <v>0</v>
      </c>
      <c r="E215" s="388">
        <f t="shared" si="83"/>
        <v>0</v>
      </c>
      <c r="F215" s="389" t="e">
        <f t="shared" si="84"/>
        <v>#DIV/0!</v>
      </c>
      <c r="G215" s="281"/>
      <c r="I215">
        <f t="shared" si="85"/>
        <v>1E-4</v>
      </c>
      <c r="J215">
        <v>10</v>
      </c>
      <c r="K215">
        <f t="shared" si="86"/>
        <v>11</v>
      </c>
      <c r="L215" s="251">
        <f t="shared" si="87"/>
        <v>0</v>
      </c>
      <c r="M215" s="585" t="s">
        <v>562</v>
      </c>
      <c r="N215" s="251">
        <f>cIII!C15</f>
        <v>0</v>
      </c>
      <c r="O215" s="251">
        <f t="shared" si="88"/>
        <v>0</v>
      </c>
      <c r="P215" s="251" t="e">
        <f t="shared" si="89"/>
        <v>#DIV/0!</v>
      </c>
    </row>
    <row r="216" spans="2:16" ht="14">
      <c r="B216" s="376">
        <f t="shared" si="80"/>
        <v>0</v>
      </c>
      <c r="C216" s="398" t="str">
        <f t="shared" si="81"/>
        <v>West Godavari</v>
      </c>
      <c r="D216" s="387">
        <f t="shared" si="82"/>
        <v>0</v>
      </c>
      <c r="E216" s="388">
        <f t="shared" si="83"/>
        <v>0</v>
      </c>
      <c r="F216" s="389" t="e">
        <f t="shared" si="84"/>
        <v>#DIV/0!</v>
      </c>
      <c r="G216" s="281"/>
      <c r="I216">
        <f t="shared" si="85"/>
        <v>1.1E-4</v>
      </c>
      <c r="J216">
        <v>11</v>
      </c>
      <c r="K216">
        <f t="shared" si="86"/>
        <v>10</v>
      </c>
      <c r="L216" s="251">
        <f t="shared" si="87"/>
        <v>0</v>
      </c>
      <c r="M216" s="585" t="s">
        <v>559</v>
      </c>
      <c r="N216" s="251">
        <f>cIII!C16</f>
        <v>0</v>
      </c>
      <c r="O216" s="251">
        <f t="shared" si="88"/>
        <v>0</v>
      </c>
      <c r="P216" s="251" t="e">
        <f t="shared" si="89"/>
        <v>#DIV/0!</v>
      </c>
    </row>
    <row r="217" spans="2:16" ht="14">
      <c r="B217" s="376">
        <f t="shared" si="80"/>
        <v>0</v>
      </c>
      <c r="C217" s="398" t="str">
        <f t="shared" si="81"/>
        <v>Prakasham</v>
      </c>
      <c r="D217" s="387">
        <f t="shared" si="82"/>
        <v>0</v>
      </c>
      <c r="E217" s="388">
        <f t="shared" si="83"/>
        <v>0</v>
      </c>
      <c r="F217" s="389" t="e">
        <f t="shared" si="84"/>
        <v>#DIV/0!</v>
      </c>
      <c r="G217" s="281"/>
      <c r="I217">
        <f t="shared" si="85"/>
        <v>1.2E-4</v>
      </c>
      <c r="J217">
        <v>12</v>
      </c>
      <c r="K217">
        <f t="shared" si="86"/>
        <v>9</v>
      </c>
      <c r="L217" s="251">
        <f t="shared" si="87"/>
        <v>0</v>
      </c>
      <c r="M217" s="585" t="s">
        <v>570</v>
      </c>
      <c r="N217" s="251">
        <f>cIII!C17</f>
        <v>0</v>
      </c>
      <c r="O217" s="251">
        <f t="shared" si="88"/>
        <v>0</v>
      </c>
      <c r="P217" s="251" t="e">
        <f t="shared" si="89"/>
        <v>#DIV/0!</v>
      </c>
    </row>
    <row r="218" spans="2:16" ht="14">
      <c r="B218" s="376">
        <f t="shared" si="80"/>
        <v>0</v>
      </c>
      <c r="C218" s="398" t="str">
        <f t="shared" si="81"/>
        <v>Nellore</v>
      </c>
      <c r="D218" s="387">
        <f t="shared" si="82"/>
        <v>0</v>
      </c>
      <c r="E218" s="388">
        <f t="shared" si="83"/>
        <v>0</v>
      </c>
      <c r="F218" s="389" t="e">
        <f t="shared" si="84"/>
        <v>#DIV/0!</v>
      </c>
      <c r="G218" s="281"/>
      <c r="I218">
        <f t="shared" si="85"/>
        <v>1.2999999999999999E-4</v>
      </c>
      <c r="J218">
        <v>13</v>
      </c>
      <c r="K218">
        <f t="shared" si="86"/>
        <v>8</v>
      </c>
      <c r="L218" s="251">
        <f t="shared" si="87"/>
        <v>0</v>
      </c>
      <c r="M218" s="585" t="s">
        <v>567</v>
      </c>
      <c r="N218" s="251">
        <f>cIII!C18</f>
        <v>0</v>
      </c>
      <c r="O218" s="251">
        <f t="shared" si="88"/>
        <v>0</v>
      </c>
      <c r="P218" s="251" t="e">
        <f t="shared" si="89"/>
        <v>#DIV/0!</v>
      </c>
    </row>
    <row r="219" spans="2:16" ht="14">
      <c r="B219" s="376">
        <f t="shared" si="80"/>
        <v>0</v>
      </c>
      <c r="C219" s="398" t="str">
        <f t="shared" si="81"/>
        <v>Guntur Urban</v>
      </c>
      <c r="D219" s="387">
        <f t="shared" si="82"/>
        <v>0</v>
      </c>
      <c r="E219" s="388">
        <f t="shared" si="83"/>
        <v>0</v>
      </c>
      <c r="F219" s="389" t="e">
        <f t="shared" si="84"/>
        <v>#DIV/0!</v>
      </c>
      <c r="G219" s="281"/>
      <c r="I219">
        <f t="shared" si="85"/>
        <v>1.3999999999999999E-4</v>
      </c>
      <c r="J219">
        <v>14</v>
      </c>
      <c r="K219">
        <f t="shared" si="86"/>
        <v>7</v>
      </c>
      <c r="L219" s="251">
        <f t="shared" si="87"/>
        <v>0</v>
      </c>
      <c r="M219" s="585" t="s">
        <v>569</v>
      </c>
      <c r="N219" s="251">
        <f>cIII!C19</f>
        <v>0</v>
      </c>
      <c r="O219" s="251">
        <f t="shared" si="88"/>
        <v>0</v>
      </c>
      <c r="P219" s="251" t="e">
        <f t="shared" si="89"/>
        <v>#DIV/0!</v>
      </c>
    </row>
    <row r="220" spans="2:16" ht="14">
      <c r="B220" s="376">
        <f t="shared" si="80"/>
        <v>0</v>
      </c>
      <c r="C220" s="398" t="str">
        <f t="shared" si="81"/>
        <v>Guntur</v>
      </c>
      <c r="D220" s="387">
        <f t="shared" si="82"/>
        <v>0</v>
      </c>
      <c r="E220" s="388">
        <f t="shared" si="83"/>
        <v>0</v>
      </c>
      <c r="F220" s="389" t="e">
        <f t="shared" si="84"/>
        <v>#DIV/0!</v>
      </c>
      <c r="G220" s="281"/>
      <c r="I220">
        <f t="shared" si="85"/>
        <v>1.4999999999999999E-4</v>
      </c>
      <c r="J220">
        <v>15</v>
      </c>
      <c r="K220">
        <f t="shared" si="86"/>
        <v>6</v>
      </c>
      <c r="L220" s="251">
        <f t="shared" si="87"/>
        <v>0</v>
      </c>
      <c r="M220" s="585" t="s">
        <v>564</v>
      </c>
      <c r="N220" s="251">
        <f>cIII!C20</f>
        <v>0</v>
      </c>
      <c r="O220" s="251">
        <f t="shared" si="88"/>
        <v>0</v>
      </c>
      <c r="P220" s="251" t="e">
        <f t="shared" si="89"/>
        <v>#DIV/0!</v>
      </c>
    </row>
    <row r="221" spans="2:16" ht="14">
      <c r="B221" s="376">
        <f t="shared" si="80"/>
        <v>0</v>
      </c>
      <c r="C221" s="398" t="str">
        <f t="shared" si="81"/>
        <v>Tirupathi Urban</v>
      </c>
      <c r="D221" s="387">
        <f t="shared" si="82"/>
        <v>0</v>
      </c>
      <c r="E221" s="388">
        <f t="shared" si="83"/>
        <v>0</v>
      </c>
      <c r="F221" s="389" t="e">
        <f t="shared" si="84"/>
        <v>#DIV/0!</v>
      </c>
      <c r="G221" s="281"/>
      <c r="I221">
        <f t="shared" si="85"/>
        <v>1.6000000000000001E-4</v>
      </c>
      <c r="J221">
        <v>16</v>
      </c>
      <c r="K221">
        <f t="shared" si="86"/>
        <v>5</v>
      </c>
      <c r="L221" s="251">
        <f t="shared" si="87"/>
        <v>0</v>
      </c>
      <c r="M221" s="585" t="s">
        <v>560</v>
      </c>
      <c r="N221" s="251">
        <f>cIII!C21</f>
        <v>0</v>
      </c>
      <c r="O221" s="251">
        <f t="shared" si="88"/>
        <v>0</v>
      </c>
      <c r="P221" s="251" t="e">
        <f t="shared" si="89"/>
        <v>#DIV/0!</v>
      </c>
    </row>
    <row r="222" spans="2:16" ht="14">
      <c r="B222" s="376">
        <f t="shared" si="80"/>
        <v>0</v>
      </c>
      <c r="C222" s="398" t="str">
        <f t="shared" si="81"/>
        <v>Chittoor</v>
      </c>
      <c r="D222" s="387">
        <f t="shared" si="82"/>
        <v>0</v>
      </c>
      <c r="E222" s="388">
        <f t="shared" si="83"/>
        <v>0</v>
      </c>
      <c r="F222" s="389" t="e">
        <f t="shared" si="84"/>
        <v>#DIV/0!</v>
      </c>
      <c r="G222" s="281"/>
      <c r="I222">
        <f t="shared" si="85"/>
        <v>1.7000000000000001E-4</v>
      </c>
      <c r="J222">
        <v>17</v>
      </c>
      <c r="K222">
        <f t="shared" si="86"/>
        <v>4</v>
      </c>
      <c r="L222" s="251">
        <f t="shared" si="87"/>
        <v>0</v>
      </c>
      <c r="M222" s="585" t="s">
        <v>563</v>
      </c>
      <c r="N222" s="251">
        <f>cIII!C22</f>
        <v>0</v>
      </c>
      <c r="O222" s="251">
        <f t="shared" si="88"/>
        <v>0</v>
      </c>
      <c r="P222" s="251" t="e">
        <f t="shared" si="89"/>
        <v>#DIV/0!</v>
      </c>
    </row>
    <row r="223" spans="2:16" ht="14">
      <c r="B223" s="376">
        <f t="shared" si="80"/>
        <v>0</v>
      </c>
      <c r="C223" s="398" t="str">
        <f t="shared" si="81"/>
        <v>Anantapur</v>
      </c>
      <c r="D223" s="387">
        <f t="shared" si="82"/>
        <v>0</v>
      </c>
      <c r="E223" s="388">
        <f t="shared" si="83"/>
        <v>0</v>
      </c>
      <c r="F223" s="389" t="e">
        <f t="shared" si="84"/>
        <v>#DIV/0!</v>
      </c>
      <c r="G223" s="281"/>
      <c r="I223">
        <f t="shared" si="85"/>
        <v>1.8000000000000001E-4</v>
      </c>
      <c r="J223">
        <v>18</v>
      </c>
      <c r="K223">
        <f t="shared" si="86"/>
        <v>3</v>
      </c>
      <c r="L223" s="251">
        <f t="shared" si="87"/>
        <v>0</v>
      </c>
      <c r="M223" s="585" t="s">
        <v>566</v>
      </c>
      <c r="N223" s="251">
        <f>cIII!C23</f>
        <v>0</v>
      </c>
      <c r="O223" s="251">
        <f t="shared" si="88"/>
        <v>0</v>
      </c>
      <c r="P223" s="251" t="e">
        <f t="shared" si="89"/>
        <v>#DIV/0!</v>
      </c>
    </row>
    <row r="224" spans="2:16" ht="14">
      <c r="B224" s="376">
        <f t="shared" si="80"/>
        <v>0</v>
      </c>
      <c r="C224" s="398" t="str">
        <f t="shared" si="81"/>
        <v>Cuddapah</v>
      </c>
      <c r="D224" s="387">
        <f t="shared" si="82"/>
        <v>0</v>
      </c>
      <c r="E224" s="388">
        <f t="shared" si="83"/>
        <v>0</v>
      </c>
      <c r="F224" s="389" t="e">
        <f t="shared" si="84"/>
        <v>#DIV/0!</v>
      </c>
      <c r="G224" s="281"/>
      <c r="I224">
        <f t="shared" si="85"/>
        <v>1.9000000000000001E-4</v>
      </c>
      <c r="J224">
        <v>19</v>
      </c>
      <c r="K224">
        <f t="shared" si="86"/>
        <v>2</v>
      </c>
      <c r="L224" s="251">
        <f t="shared" si="87"/>
        <v>0</v>
      </c>
      <c r="M224" s="585" t="s">
        <v>572</v>
      </c>
      <c r="N224" s="251">
        <f>cIII!C24</f>
        <v>0</v>
      </c>
      <c r="O224" s="251">
        <f t="shared" si="88"/>
        <v>0</v>
      </c>
      <c r="P224" s="251" t="e">
        <f t="shared" si="89"/>
        <v>#DIV/0!</v>
      </c>
    </row>
    <row r="225" spans="2:17" ht="14">
      <c r="B225" s="376">
        <f t="shared" si="80"/>
        <v>0</v>
      </c>
      <c r="C225" s="398" t="str">
        <f t="shared" si="81"/>
        <v>Kurnool</v>
      </c>
      <c r="D225" s="387">
        <f t="shared" si="82"/>
        <v>0</v>
      </c>
      <c r="E225" s="388">
        <f t="shared" si="83"/>
        <v>0</v>
      </c>
      <c r="F225" s="389" t="e">
        <f t="shared" si="84"/>
        <v>#DIV/0!</v>
      </c>
      <c r="G225" s="281"/>
      <c r="I225">
        <f t="shared" si="85"/>
        <v>2.0000000000000001E-4</v>
      </c>
      <c r="J225">
        <v>20</v>
      </c>
      <c r="K225">
        <f t="shared" si="86"/>
        <v>1</v>
      </c>
      <c r="L225" s="251">
        <f t="shared" si="87"/>
        <v>0</v>
      </c>
      <c r="M225" s="585" t="s">
        <v>571</v>
      </c>
      <c r="N225" s="251">
        <f>cIII!C25</f>
        <v>0</v>
      </c>
      <c r="O225" s="251">
        <f t="shared" si="88"/>
        <v>0</v>
      </c>
      <c r="P225" s="251" t="e">
        <f t="shared" si="89"/>
        <v>#DIV/0!</v>
      </c>
    </row>
    <row r="226" spans="2:17" ht="14">
      <c r="B226" s="376">
        <v>0</v>
      </c>
      <c r="C226" s="393" t="s">
        <v>573</v>
      </c>
      <c r="D226" s="393"/>
      <c r="E226" s="394"/>
      <c r="F226" s="395"/>
      <c r="G226" s="281"/>
      <c r="L226" s="251">
        <v>0</v>
      </c>
      <c r="M226" s="251" t="s">
        <v>573</v>
      </c>
      <c r="N226" s="251"/>
      <c r="O226" s="251"/>
      <c r="P226" s="251"/>
    </row>
    <row r="227" spans="2:17" ht="15" thickBot="1">
      <c r="B227" s="375"/>
      <c r="G227" s="281"/>
    </row>
    <row r="228" spans="2:17" ht="14" customHeight="1">
      <c r="B228" s="579">
        <v>10</v>
      </c>
      <c r="C228" s="582" t="s">
        <v>578</v>
      </c>
      <c r="D228" s="377" t="str">
        <f>D203</f>
        <v/>
      </c>
      <c r="E228" s="377" t="str">
        <f>E203</f>
        <v/>
      </c>
      <c r="F228" s="378" t="s">
        <v>549</v>
      </c>
      <c r="G228" s="281"/>
      <c r="L228" s="251">
        <v>10</v>
      </c>
      <c r="M228" s="251" t="s">
        <v>578</v>
      </c>
      <c r="N228" s="251" t="str">
        <f>D203</f>
        <v/>
      </c>
      <c r="O228" s="251" t="str">
        <f>E203</f>
        <v/>
      </c>
      <c r="P228" s="251" t="s">
        <v>549</v>
      </c>
    </row>
    <row r="229" spans="2:17" ht="15" thickBot="1">
      <c r="B229" s="579"/>
      <c r="C229" s="583"/>
      <c r="D229" s="396">
        <f>'XVII A'!M25</f>
        <v>0</v>
      </c>
      <c r="E229" s="396">
        <f>'SCRB-PRE_DATA'!C5</f>
        <v>0</v>
      </c>
      <c r="F229" s="381" t="e">
        <f>ROUND((D229-E229)/E229*100,2)</f>
        <v>#DIV/0!</v>
      </c>
      <c r="G229" s="281" t="e">
        <f>IF(F229&lt;0,"decrease",IF(F229&gt;0,"increase",IF(F229=0,"")))</f>
        <v>#DIV/0!</v>
      </c>
      <c r="L229" s="251"/>
      <c r="M229" s="251"/>
      <c r="N229" s="251">
        <f>'XVII A'!M25</f>
        <v>0</v>
      </c>
      <c r="O229" s="251">
        <f>'SCRB-PRE_DATA'!C5</f>
        <v>0</v>
      </c>
      <c r="P229" s="251" t="e">
        <f>ROUND((D229-E229)/E229*100,2)</f>
        <v>#DIV/0!</v>
      </c>
      <c r="Q229" t="e">
        <f>IF(F229&lt;0,"decrease",IF(F229&gt;0,"increase",IF(F229=0,"")))</f>
        <v>#DIV/0!</v>
      </c>
    </row>
    <row r="230" spans="2:17" ht="14">
      <c r="B230" s="376"/>
      <c r="C230" s="377" t="s">
        <v>550</v>
      </c>
      <c r="D230" s="383" t="s">
        <v>551</v>
      </c>
      <c r="E230" s="379"/>
      <c r="F230" s="397" t="s">
        <v>552</v>
      </c>
      <c r="G230" s="281"/>
      <c r="L230" s="251"/>
      <c r="M230" s="251" t="s">
        <v>550</v>
      </c>
      <c r="N230" s="251" t="s">
        <v>551</v>
      </c>
      <c r="O230" s="251"/>
      <c r="P230" s="251" t="s">
        <v>552</v>
      </c>
    </row>
    <row r="231" spans="2:17" ht="14">
      <c r="B231" s="376">
        <f t="shared" ref="B231:B250" si="90">D231</f>
        <v>0</v>
      </c>
      <c r="C231" s="398" t="str">
        <f t="shared" ref="C231:C250" si="91">INDEX($M$231:$M$250,$K231)</f>
        <v>RP Guntakal</v>
      </c>
      <c r="D231" s="387">
        <f t="shared" ref="D231:D250" si="92">INDEX($N$231:$N$250,$K231)</f>
        <v>0</v>
      </c>
      <c r="E231" s="388">
        <f t="shared" ref="E231:E250" si="93">(D$229)</f>
        <v>0</v>
      </c>
      <c r="F231" s="389" t="e">
        <f t="shared" ref="F231:F250" si="94">ROUND(D231/E231*100,2)</f>
        <v>#DIV/0!</v>
      </c>
      <c r="G231" s="281"/>
      <c r="I231">
        <f t="shared" ref="I231:I250" si="95">N231+(J231/100000)</f>
        <v>1.0000000000000001E-5</v>
      </c>
      <c r="J231">
        <v>1</v>
      </c>
      <c r="K231">
        <f t="shared" ref="K231:K250" si="96">VLOOKUP(LARGE($I$231:$I$250,J231),$I$231:$J$250,2,FALSE)</f>
        <v>20</v>
      </c>
      <c r="L231" s="251">
        <f t="shared" ref="L231:L250" si="97">D231</f>
        <v>0</v>
      </c>
      <c r="M231" s="585" t="s">
        <v>556</v>
      </c>
      <c r="N231" s="251">
        <f>'XVII A'!M5</f>
        <v>0</v>
      </c>
      <c r="O231" s="251">
        <f t="shared" ref="O231:O250" si="98">(D$229)</f>
        <v>0</v>
      </c>
      <c r="P231" s="251" t="e">
        <f t="shared" ref="P231:P250" si="99">ROUND(D231/E231*100,2)</f>
        <v>#DIV/0!</v>
      </c>
    </row>
    <row r="232" spans="2:17" ht="14">
      <c r="B232" s="376">
        <f t="shared" si="90"/>
        <v>0</v>
      </c>
      <c r="C232" s="398" t="str">
        <f t="shared" si="91"/>
        <v>RP Vijayawada</v>
      </c>
      <c r="D232" s="387">
        <f t="shared" si="92"/>
        <v>0</v>
      </c>
      <c r="E232" s="388">
        <f t="shared" si="93"/>
        <v>0</v>
      </c>
      <c r="F232" s="389" t="e">
        <f t="shared" si="94"/>
        <v>#DIV/0!</v>
      </c>
      <c r="G232" s="281"/>
      <c r="I232">
        <f t="shared" si="95"/>
        <v>2.0000000000000002E-5</v>
      </c>
      <c r="J232">
        <v>2</v>
      </c>
      <c r="K232">
        <f t="shared" si="96"/>
        <v>19</v>
      </c>
      <c r="L232" s="251">
        <f t="shared" si="97"/>
        <v>0</v>
      </c>
      <c r="M232" s="585" t="s">
        <v>557</v>
      </c>
      <c r="N232" s="251">
        <f>'XVII A'!M6</f>
        <v>0</v>
      </c>
      <c r="O232" s="251">
        <f t="shared" si="98"/>
        <v>0</v>
      </c>
      <c r="P232" s="251" t="e">
        <f t="shared" si="99"/>
        <v>#DIV/0!</v>
      </c>
    </row>
    <row r="233" spans="2:17" ht="14">
      <c r="B233" s="376">
        <f t="shared" si="90"/>
        <v>0</v>
      </c>
      <c r="C233" s="398" t="str">
        <f t="shared" si="91"/>
        <v>Srikakulam</v>
      </c>
      <c r="D233" s="387">
        <f t="shared" si="92"/>
        <v>0</v>
      </c>
      <c r="E233" s="388">
        <f t="shared" si="93"/>
        <v>0</v>
      </c>
      <c r="F233" s="389" t="e">
        <f t="shared" si="94"/>
        <v>#DIV/0!</v>
      </c>
      <c r="G233" s="281"/>
      <c r="I233">
        <f t="shared" si="95"/>
        <v>3.0000000000000001E-5</v>
      </c>
      <c r="J233">
        <v>3</v>
      </c>
      <c r="K233">
        <f t="shared" si="96"/>
        <v>18</v>
      </c>
      <c r="L233" s="251">
        <f t="shared" si="97"/>
        <v>0</v>
      </c>
      <c r="M233" s="585" t="s">
        <v>553</v>
      </c>
      <c r="N233" s="251">
        <f>'XVII A'!M7</f>
        <v>0</v>
      </c>
      <c r="O233" s="251">
        <f t="shared" si="98"/>
        <v>0</v>
      </c>
      <c r="P233" s="251" t="e">
        <f t="shared" si="99"/>
        <v>#DIV/0!</v>
      </c>
    </row>
    <row r="234" spans="2:17" ht="14">
      <c r="B234" s="376">
        <f t="shared" si="90"/>
        <v>0</v>
      </c>
      <c r="C234" s="398" t="str">
        <f t="shared" si="91"/>
        <v>Vizianagaram</v>
      </c>
      <c r="D234" s="387">
        <f t="shared" si="92"/>
        <v>0</v>
      </c>
      <c r="E234" s="388">
        <f t="shared" si="93"/>
        <v>0</v>
      </c>
      <c r="F234" s="389" t="e">
        <f t="shared" si="94"/>
        <v>#DIV/0!</v>
      </c>
      <c r="G234" s="281"/>
      <c r="I234">
        <f t="shared" si="95"/>
        <v>4.0000000000000003E-5</v>
      </c>
      <c r="J234">
        <v>4</v>
      </c>
      <c r="K234">
        <f t="shared" si="96"/>
        <v>17</v>
      </c>
      <c r="L234" s="251">
        <f t="shared" si="97"/>
        <v>0</v>
      </c>
      <c r="M234" s="585" t="s">
        <v>561</v>
      </c>
      <c r="N234" s="251">
        <f>'XVII A'!M8</f>
        <v>0</v>
      </c>
      <c r="O234" s="251">
        <f t="shared" si="98"/>
        <v>0</v>
      </c>
      <c r="P234" s="251" t="e">
        <f t="shared" si="99"/>
        <v>#DIV/0!</v>
      </c>
    </row>
    <row r="235" spans="2:17" ht="14">
      <c r="B235" s="376">
        <f t="shared" si="90"/>
        <v>0</v>
      </c>
      <c r="C235" s="398" t="str">
        <f t="shared" si="91"/>
        <v>Visakhapatnam  Rural</v>
      </c>
      <c r="D235" s="387">
        <f t="shared" si="92"/>
        <v>0</v>
      </c>
      <c r="E235" s="388">
        <f t="shared" si="93"/>
        <v>0</v>
      </c>
      <c r="F235" s="389" t="e">
        <f t="shared" si="94"/>
        <v>#DIV/0!</v>
      </c>
      <c r="G235" s="281"/>
      <c r="I235">
        <f t="shared" si="95"/>
        <v>5.0000000000000002E-5</v>
      </c>
      <c r="J235">
        <v>5</v>
      </c>
      <c r="K235">
        <f t="shared" si="96"/>
        <v>16</v>
      </c>
      <c r="L235" s="251">
        <f t="shared" si="97"/>
        <v>0</v>
      </c>
      <c r="M235" s="585" t="s">
        <v>568</v>
      </c>
      <c r="N235" s="251">
        <f>'XVII A'!M9</f>
        <v>0</v>
      </c>
      <c r="O235" s="251">
        <f t="shared" si="98"/>
        <v>0</v>
      </c>
      <c r="P235" s="251" t="e">
        <f t="shared" si="99"/>
        <v>#DIV/0!</v>
      </c>
    </row>
    <row r="236" spans="2:17" ht="14">
      <c r="B236" s="376">
        <f t="shared" si="90"/>
        <v>0</v>
      </c>
      <c r="C236" s="398" t="str">
        <f t="shared" si="91"/>
        <v>Visakhapatnam City</v>
      </c>
      <c r="D236" s="387">
        <f t="shared" si="92"/>
        <v>0</v>
      </c>
      <c r="E236" s="388">
        <f t="shared" si="93"/>
        <v>0</v>
      </c>
      <c r="F236" s="389" t="e">
        <f t="shared" si="94"/>
        <v>#DIV/0!</v>
      </c>
      <c r="G236" s="281"/>
      <c r="I236">
        <f t="shared" si="95"/>
        <v>6.0000000000000002E-5</v>
      </c>
      <c r="J236">
        <v>6</v>
      </c>
      <c r="K236">
        <f t="shared" si="96"/>
        <v>15</v>
      </c>
      <c r="L236" s="251">
        <f t="shared" si="97"/>
        <v>0</v>
      </c>
      <c r="M236" s="585" t="s">
        <v>554</v>
      </c>
      <c r="N236" s="251">
        <f>'XVII A'!M10</f>
        <v>0</v>
      </c>
      <c r="O236" s="251">
        <f t="shared" si="98"/>
        <v>0</v>
      </c>
      <c r="P236" s="251" t="e">
        <f t="shared" si="99"/>
        <v>#DIV/0!</v>
      </c>
    </row>
    <row r="237" spans="2:17" ht="14">
      <c r="B237" s="376">
        <f t="shared" si="90"/>
        <v>0</v>
      </c>
      <c r="C237" s="398" t="str">
        <f t="shared" si="91"/>
        <v>Vijayawada City</v>
      </c>
      <c r="D237" s="387">
        <f t="shared" si="92"/>
        <v>0</v>
      </c>
      <c r="E237" s="388">
        <f t="shared" si="93"/>
        <v>0</v>
      </c>
      <c r="F237" s="389" t="e">
        <f t="shared" si="94"/>
        <v>#DIV/0!</v>
      </c>
      <c r="G237" s="281"/>
      <c r="I237">
        <f t="shared" si="95"/>
        <v>6.9999999999999994E-5</v>
      </c>
      <c r="J237">
        <v>7</v>
      </c>
      <c r="K237">
        <f t="shared" si="96"/>
        <v>14</v>
      </c>
      <c r="L237" s="251">
        <f t="shared" si="97"/>
        <v>0</v>
      </c>
      <c r="M237" s="585" t="s">
        <v>565</v>
      </c>
      <c r="N237" s="251">
        <f>'XVII A'!M11</f>
        <v>0</v>
      </c>
      <c r="O237" s="251">
        <f t="shared" si="98"/>
        <v>0</v>
      </c>
      <c r="P237" s="251" t="e">
        <f t="shared" si="99"/>
        <v>#DIV/0!</v>
      </c>
    </row>
    <row r="238" spans="2:17" ht="14">
      <c r="B238" s="376">
        <f t="shared" si="90"/>
        <v>0</v>
      </c>
      <c r="C238" s="398" t="str">
        <f t="shared" si="91"/>
        <v>Krishna</v>
      </c>
      <c r="D238" s="387">
        <f t="shared" si="92"/>
        <v>0</v>
      </c>
      <c r="E238" s="388">
        <f t="shared" si="93"/>
        <v>0</v>
      </c>
      <c r="F238" s="389" t="e">
        <f t="shared" si="94"/>
        <v>#DIV/0!</v>
      </c>
      <c r="G238" s="281"/>
      <c r="I238">
        <f t="shared" si="95"/>
        <v>8.0000000000000007E-5</v>
      </c>
      <c r="J238">
        <v>8</v>
      </c>
      <c r="K238">
        <f t="shared" si="96"/>
        <v>13</v>
      </c>
      <c r="L238" s="251">
        <f t="shared" si="97"/>
        <v>0</v>
      </c>
      <c r="M238" s="585" t="s">
        <v>558</v>
      </c>
      <c r="N238" s="251">
        <f>'XVII A'!M12</f>
        <v>0</v>
      </c>
      <c r="O238" s="251">
        <f t="shared" si="98"/>
        <v>0</v>
      </c>
      <c r="P238" s="251" t="e">
        <f t="shared" si="99"/>
        <v>#DIV/0!</v>
      </c>
    </row>
    <row r="239" spans="2:17" ht="14">
      <c r="B239" s="376">
        <f t="shared" si="90"/>
        <v>0</v>
      </c>
      <c r="C239" s="398" t="str">
        <f t="shared" si="91"/>
        <v>Rajahmundry  Urban</v>
      </c>
      <c r="D239" s="387">
        <f t="shared" si="92"/>
        <v>0</v>
      </c>
      <c r="E239" s="388">
        <f t="shared" si="93"/>
        <v>0</v>
      </c>
      <c r="F239" s="389" t="e">
        <f t="shared" si="94"/>
        <v>#DIV/0!</v>
      </c>
      <c r="G239" s="281"/>
      <c r="I239">
        <f t="shared" si="95"/>
        <v>9.0000000000000006E-5</v>
      </c>
      <c r="J239">
        <v>9</v>
      </c>
      <c r="K239">
        <f t="shared" si="96"/>
        <v>12</v>
      </c>
      <c r="L239" s="251">
        <f t="shared" si="97"/>
        <v>0</v>
      </c>
      <c r="M239" s="585" t="s">
        <v>555</v>
      </c>
      <c r="N239" s="251">
        <f>'XVII A'!M13</f>
        <v>0</v>
      </c>
      <c r="O239" s="251">
        <f t="shared" si="98"/>
        <v>0</v>
      </c>
      <c r="P239" s="251" t="e">
        <f t="shared" si="99"/>
        <v>#DIV/0!</v>
      </c>
    </row>
    <row r="240" spans="2:17" ht="14">
      <c r="B240" s="376">
        <f t="shared" si="90"/>
        <v>0</v>
      </c>
      <c r="C240" s="398" t="str">
        <f t="shared" si="91"/>
        <v>East Godavari</v>
      </c>
      <c r="D240" s="387">
        <f t="shared" si="92"/>
        <v>0</v>
      </c>
      <c r="E240" s="388">
        <f t="shared" si="93"/>
        <v>0</v>
      </c>
      <c r="F240" s="389" t="e">
        <f t="shared" si="94"/>
        <v>#DIV/0!</v>
      </c>
      <c r="G240" s="281"/>
      <c r="I240">
        <f t="shared" si="95"/>
        <v>1E-4</v>
      </c>
      <c r="J240">
        <v>10</v>
      </c>
      <c r="K240">
        <f t="shared" si="96"/>
        <v>11</v>
      </c>
      <c r="L240" s="251">
        <f t="shared" si="97"/>
        <v>0</v>
      </c>
      <c r="M240" s="585" t="s">
        <v>562</v>
      </c>
      <c r="N240" s="251">
        <f>'XVII A'!M14</f>
        <v>0</v>
      </c>
      <c r="O240" s="251">
        <f t="shared" si="98"/>
        <v>0</v>
      </c>
      <c r="P240" s="251" t="e">
        <f t="shared" si="99"/>
        <v>#DIV/0!</v>
      </c>
    </row>
    <row r="241" spans="2:17" ht="14">
      <c r="B241" s="376">
        <f t="shared" si="90"/>
        <v>0</v>
      </c>
      <c r="C241" s="398" t="str">
        <f t="shared" si="91"/>
        <v>West Godavari</v>
      </c>
      <c r="D241" s="387">
        <f t="shared" si="92"/>
        <v>0</v>
      </c>
      <c r="E241" s="388">
        <f t="shared" si="93"/>
        <v>0</v>
      </c>
      <c r="F241" s="389" t="e">
        <f t="shared" si="94"/>
        <v>#DIV/0!</v>
      </c>
      <c r="G241" s="281"/>
      <c r="I241">
        <f t="shared" si="95"/>
        <v>1.1E-4</v>
      </c>
      <c r="J241">
        <v>11</v>
      </c>
      <c r="K241">
        <f t="shared" si="96"/>
        <v>10</v>
      </c>
      <c r="L241" s="251">
        <f t="shared" si="97"/>
        <v>0</v>
      </c>
      <c r="M241" s="585" t="s">
        <v>559</v>
      </c>
      <c r="N241" s="251">
        <f>'XVII A'!M15</f>
        <v>0</v>
      </c>
      <c r="O241" s="251">
        <f t="shared" si="98"/>
        <v>0</v>
      </c>
      <c r="P241" s="251" t="e">
        <f t="shared" si="99"/>
        <v>#DIV/0!</v>
      </c>
    </row>
    <row r="242" spans="2:17" ht="14">
      <c r="B242" s="376">
        <f t="shared" si="90"/>
        <v>0</v>
      </c>
      <c r="C242" s="398" t="str">
        <f t="shared" si="91"/>
        <v>Prakasham</v>
      </c>
      <c r="D242" s="387">
        <f t="shared" si="92"/>
        <v>0</v>
      </c>
      <c r="E242" s="388">
        <f t="shared" si="93"/>
        <v>0</v>
      </c>
      <c r="F242" s="389" t="e">
        <f t="shared" si="94"/>
        <v>#DIV/0!</v>
      </c>
      <c r="G242" s="281"/>
      <c r="I242">
        <f t="shared" si="95"/>
        <v>1.2E-4</v>
      </c>
      <c r="J242">
        <v>12</v>
      </c>
      <c r="K242">
        <f t="shared" si="96"/>
        <v>9</v>
      </c>
      <c r="L242" s="251">
        <f t="shared" si="97"/>
        <v>0</v>
      </c>
      <c r="M242" s="585" t="s">
        <v>570</v>
      </c>
      <c r="N242" s="251">
        <f>'XVII A'!M16</f>
        <v>0</v>
      </c>
      <c r="O242" s="251">
        <f t="shared" si="98"/>
        <v>0</v>
      </c>
      <c r="P242" s="251" t="e">
        <f t="shared" si="99"/>
        <v>#DIV/0!</v>
      </c>
    </row>
    <row r="243" spans="2:17" ht="14">
      <c r="B243" s="376">
        <f t="shared" si="90"/>
        <v>0</v>
      </c>
      <c r="C243" s="398" t="str">
        <f t="shared" si="91"/>
        <v>Nellore</v>
      </c>
      <c r="D243" s="387">
        <f t="shared" si="92"/>
        <v>0</v>
      </c>
      <c r="E243" s="388">
        <f t="shared" si="93"/>
        <v>0</v>
      </c>
      <c r="F243" s="389" t="e">
        <f t="shared" si="94"/>
        <v>#DIV/0!</v>
      </c>
      <c r="G243" s="281"/>
      <c r="I243">
        <f t="shared" si="95"/>
        <v>1.2999999999999999E-4</v>
      </c>
      <c r="J243">
        <v>13</v>
      </c>
      <c r="K243">
        <f t="shared" si="96"/>
        <v>8</v>
      </c>
      <c r="L243" s="251">
        <f t="shared" si="97"/>
        <v>0</v>
      </c>
      <c r="M243" s="585" t="s">
        <v>567</v>
      </c>
      <c r="N243" s="251">
        <f>'XVII A'!M17</f>
        <v>0</v>
      </c>
      <c r="O243" s="251">
        <f t="shared" si="98"/>
        <v>0</v>
      </c>
      <c r="P243" s="251" t="e">
        <f t="shared" si="99"/>
        <v>#DIV/0!</v>
      </c>
    </row>
    <row r="244" spans="2:17" ht="14">
      <c r="B244" s="376">
        <f t="shared" si="90"/>
        <v>0</v>
      </c>
      <c r="C244" s="398" t="str">
        <f t="shared" si="91"/>
        <v>Guntur Urban</v>
      </c>
      <c r="D244" s="387">
        <f t="shared" si="92"/>
        <v>0</v>
      </c>
      <c r="E244" s="388">
        <f t="shared" si="93"/>
        <v>0</v>
      </c>
      <c r="F244" s="389" t="e">
        <f t="shared" si="94"/>
        <v>#DIV/0!</v>
      </c>
      <c r="G244" s="281"/>
      <c r="I244">
        <f t="shared" si="95"/>
        <v>1.3999999999999999E-4</v>
      </c>
      <c r="J244">
        <v>14</v>
      </c>
      <c r="K244">
        <f t="shared" si="96"/>
        <v>7</v>
      </c>
      <c r="L244" s="251">
        <f t="shared" si="97"/>
        <v>0</v>
      </c>
      <c r="M244" s="585" t="s">
        <v>569</v>
      </c>
      <c r="N244" s="251">
        <f>'XVII A'!M18</f>
        <v>0</v>
      </c>
      <c r="O244" s="251">
        <f t="shared" si="98"/>
        <v>0</v>
      </c>
      <c r="P244" s="251" t="e">
        <f t="shared" si="99"/>
        <v>#DIV/0!</v>
      </c>
    </row>
    <row r="245" spans="2:17" ht="14">
      <c r="B245" s="376">
        <f t="shared" si="90"/>
        <v>0</v>
      </c>
      <c r="C245" s="398" t="str">
        <f t="shared" si="91"/>
        <v>Guntur</v>
      </c>
      <c r="D245" s="387">
        <f t="shared" si="92"/>
        <v>0</v>
      </c>
      <c r="E245" s="388">
        <f t="shared" si="93"/>
        <v>0</v>
      </c>
      <c r="F245" s="389" t="e">
        <f t="shared" si="94"/>
        <v>#DIV/0!</v>
      </c>
      <c r="G245" s="281"/>
      <c r="I245">
        <f t="shared" si="95"/>
        <v>1.4999999999999999E-4</v>
      </c>
      <c r="J245">
        <v>15</v>
      </c>
      <c r="K245">
        <f t="shared" si="96"/>
        <v>6</v>
      </c>
      <c r="L245" s="251">
        <f t="shared" si="97"/>
        <v>0</v>
      </c>
      <c r="M245" s="585" t="s">
        <v>564</v>
      </c>
      <c r="N245" s="251">
        <f>'XVII A'!M19</f>
        <v>0</v>
      </c>
      <c r="O245" s="251">
        <f t="shared" si="98"/>
        <v>0</v>
      </c>
      <c r="P245" s="251" t="e">
        <f t="shared" si="99"/>
        <v>#DIV/0!</v>
      </c>
    </row>
    <row r="246" spans="2:17" ht="14">
      <c r="B246" s="376">
        <f t="shared" si="90"/>
        <v>0</v>
      </c>
      <c r="C246" s="398" t="str">
        <f t="shared" si="91"/>
        <v>Tirupathi Urban</v>
      </c>
      <c r="D246" s="387">
        <f t="shared" si="92"/>
        <v>0</v>
      </c>
      <c r="E246" s="388">
        <f t="shared" si="93"/>
        <v>0</v>
      </c>
      <c r="F246" s="389" t="e">
        <f t="shared" si="94"/>
        <v>#DIV/0!</v>
      </c>
      <c r="G246" s="281"/>
      <c r="I246">
        <f t="shared" si="95"/>
        <v>1.6000000000000001E-4</v>
      </c>
      <c r="J246">
        <v>16</v>
      </c>
      <c r="K246">
        <f t="shared" si="96"/>
        <v>5</v>
      </c>
      <c r="L246" s="251">
        <f t="shared" si="97"/>
        <v>0</v>
      </c>
      <c r="M246" s="585" t="s">
        <v>560</v>
      </c>
      <c r="N246" s="251">
        <f>'XVII A'!M20</f>
        <v>0</v>
      </c>
      <c r="O246" s="251">
        <f t="shared" si="98"/>
        <v>0</v>
      </c>
      <c r="P246" s="251" t="e">
        <f t="shared" si="99"/>
        <v>#DIV/0!</v>
      </c>
    </row>
    <row r="247" spans="2:17" ht="14">
      <c r="B247" s="376">
        <f t="shared" si="90"/>
        <v>0</v>
      </c>
      <c r="C247" s="398" t="str">
        <f t="shared" si="91"/>
        <v>Chittoor</v>
      </c>
      <c r="D247" s="387">
        <f t="shared" si="92"/>
        <v>0</v>
      </c>
      <c r="E247" s="388">
        <f t="shared" si="93"/>
        <v>0</v>
      </c>
      <c r="F247" s="389" t="e">
        <f t="shared" si="94"/>
        <v>#DIV/0!</v>
      </c>
      <c r="G247" s="281"/>
      <c r="I247">
        <f t="shared" si="95"/>
        <v>1.7000000000000001E-4</v>
      </c>
      <c r="J247">
        <v>17</v>
      </c>
      <c r="K247">
        <f t="shared" si="96"/>
        <v>4</v>
      </c>
      <c r="L247" s="251">
        <f t="shared" si="97"/>
        <v>0</v>
      </c>
      <c r="M247" s="585" t="s">
        <v>563</v>
      </c>
      <c r="N247" s="251">
        <f>'XVII A'!M21</f>
        <v>0</v>
      </c>
      <c r="O247" s="251">
        <f t="shared" si="98"/>
        <v>0</v>
      </c>
      <c r="P247" s="251" t="e">
        <f t="shared" si="99"/>
        <v>#DIV/0!</v>
      </c>
    </row>
    <row r="248" spans="2:17" ht="14">
      <c r="B248" s="376">
        <f t="shared" si="90"/>
        <v>0</v>
      </c>
      <c r="C248" s="398" t="str">
        <f t="shared" si="91"/>
        <v>Anantapur</v>
      </c>
      <c r="D248" s="387">
        <f t="shared" si="92"/>
        <v>0</v>
      </c>
      <c r="E248" s="388">
        <f t="shared" si="93"/>
        <v>0</v>
      </c>
      <c r="F248" s="389" t="e">
        <f t="shared" si="94"/>
        <v>#DIV/0!</v>
      </c>
      <c r="G248" s="281"/>
      <c r="I248">
        <f t="shared" si="95"/>
        <v>1.8000000000000001E-4</v>
      </c>
      <c r="J248">
        <v>18</v>
      </c>
      <c r="K248">
        <f t="shared" si="96"/>
        <v>3</v>
      </c>
      <c r="L248" s="251">
        <f t="shared" si="97"/>
        <v>0</v>
      </c>
      <c r="M248" s="585" t="s">
        <v>566</v>
      </c>
      <c r="N248" s="251">
        <f>'XVII A'!M22</f>
        <v>0</v>
      </c>
      <c r="O248" s="251">
        <f t="shared" si="98"/>
        <v>0</v>
      </c>
      <c r="P248" s="251" t="e">
        <f t="shared" si="99"/>
        <v>#DIV/0!</v>
      </c>
    </row>
    <row r="249" spans="2:17" ht="14">
      <c r="B249" s="376">
        <f t="shared" si="90"/>
        <v>0</v>
      </c>
      <c r="C249" s="398" t="str">
        <f t="shared" si="91"/>
        <v>Cuddapah</v>
      </c>
      <c r="D249" s="387">
        <f t="shared" si="92"/>
        <v>0</v>
      </c>
      <c r="E249" s="388">
        <f t="shared" si="93"/>
        <v>0</v>
      </c>
      <c r="F249" s="389" t="e">
        <f t="shared" si="94"/>
        <v>#DIV/0!</v>
      </c>
      <c r="G249" s="281"/>
      <c r="I249">
        <f t="shared" si="95"/>
        <v>1.9000000000000001E-4</v>
      </c>
      <c r="J249">
        <v>19</v>
      </c>
      <c r="K249">
        <f t="shared" si="96"/>
        <v>2</v>
      </c>
      <c r="L249" s="251">
        <f t="shared" si="97"/>
        <v>0</v>
      </c>
      <c r="M249" s="585" t="s">
        <v>572</v>
      </c>
      <c r="N249" s="251">
        <f>'XVII A'!M23</f>
        <v>0</v>
      </c>
      <c r="O249" s="251">
        <f t="shared" si="98"/>
        <v>0</v>
      </c>
      <c r="P249" s="251" t="e">
        <f t="shared" si="99"/>
        <v>#DIV/0!</v>
      </c>
    </row>
    <row r="250" spans="2:17" ht="14">
      <c r="B250" s="376">
        <f t="shared" si="90"/>
        <v>0</v>
      </c>
      <c r="C250" s="398" t="str">
        <f t="shared" si="91"/>
        <v>Kurnool</v>
      </c>
      <c r="D250" s="387">
        <f t="shared" si="92"/>
        <v>0</v>
      </c>
      <c r="E250" s="388">
        <f t="shared" si="93"/>
        <v>0</v>
      </c>
      <c r="F250" s="389" t="e">
        <f t="shared" si="94"/>
        <v>#DIV/0!</v>
      </c>
      <c r="G250" s="281"/>
      <c r="I250">
        <f t="shared" si="95"/>
        <v>2.0000000000000001E-4</v>
      </c>
      <c r="J250">
        <v>20</v>
      </c>
      <c r="K250">
        <f t="shared" si="96"/>
        <v>1</v>
      </c>
      <c r="L250" s="251">
        <f t="shared" si="97"/>
        <v>0</v>
      </c>
      <c r="M250" s="585" t="s">
        <v>571</v>
      </c>
      <c r="N250" s="251">
        <f>'XVII A'!M24</f>
        <v>0</v>
      </c>
      <c r="O250" s="251">
        <f t="shared" si="98"/>
        <v>0</v>
      </c>
      <c r="P250" s="251" t="e">
        <f t="shared" si="99"/>
        <v>#DIV/0!</v>
      </c>
    </row>
    <row r="251" spans="2:17" ht="14">
      <c r="B251" s="376">
        <v>0</v>
      </c>
      <c r="C251" s="393" t="s">
        <v>573</v>
      </c>
      <c r="D251" s="393"/>
      <c r="E251" s="394"/>
      <c r="F251" s="395"/>
      <c r="G251" s="281"/>
      <c r="L251" s="251">
        <v>0</v>
      </c>
      <c r="M251" s="251" t="s">
        <v>573</v>
      </c>
      <c r="N251" s="251"/>
      <c r="O251" s="251"/>
      <c r="P251" s="251"/>
    </row>
    <row r="252" spans="2:17" ht="15" thickBot="1">
      <c r="B252" s="375"/>
      <c r="G252" s="281"/>
    </row>
    <row r="253" spans="2:17" ht="14" customHeight="1">
      <c r="B253" s="579">
        <v>11</v>
      </c>
      <c r="C253" s="582" t="s">
        <v>579</v>
      </c>
      <c r="D253" s="377" t="str">
        <f>D228</f>
        <v/>
      </c>
      <c r="E253" s="377" t="str">
        <f>E228</f>
        <v/>
      </c>
      <c r="F253" s="378" t="s">
        <v>549</v>
      </c>
      <c r="G253" s="281"/>
      <c r="L253" s="251">
        <v>11</v>
      </c>
      <c r="M253" s="251" t="s">
        <v>579</v>
      </c>
      <c r="N253" s="251" t="str">
        <f>D228</f>
        <v/>
      </c>
      <c r="O253" s="251" t="str">
        <f>E228</f>
        <v/>
      </c>
      <c r="P253" s="251" t="s">
        <v>549</v>
      </c>
    </row>
    <row r="254" spans="2:17" ht="15" thickBot="1">
      <c r="B254" s="579"/>
      <c r="C254" s="583"/>
      <c r="D254" s="396">
        <f>'XVIII A '!J25</f>
        <v>0</v>
      </c>
      <c r="E254" s="396">
        <f>'SCRB-PRE_DATA'!D5</f>
        <v>0</v>
      </c>
      <c r="F254" s="381" t="e">
        <f>ROUND((D254-E254)/E254*100,2)</f>
        <v>#DIV/0!</v>
      </c>
      <c r="G254" s="281" t="e">
        <f>IF(F254&lt;0,"decrease",IF(F254&gt;0,"increase",IF(F254=0,"")))</f>
        <v>#DIV/0!</v>
      </c>
      <c r="L254" s="251"/>
      <c r="M254" s="251"/>
      <c r="N254" s="251">
        <f>'XVIII A '!J25</f>
        <v>0</v>
      </c>
      <c r="O254" s="251">
        <f>'SCRB-PRE_DATA'!D5</f>
        <v>0</v>
      </c>
      <c r="P254" s="251" t="e">
        <f>ROUND((D254-E254)/E254*100,2)</f>
        <v>#DIV/0!</v>
      </c>
      <c r="Q254" t="e">
        <f>IF(F254&lt;0,"decrease",IF(F254&gt;0,"increase",IF(F254=0,"")))</f>
        <v>#DIV/0!</v>
      </c>
    </row>
    <row r="255" spans="2:17" ht="14">
      <c r="B255" s="376"/>
      <c r="C255" s="377" t="s">
        <v>550</v>
      </c>
      <c r="D255" s="383" t="s">
        <v>551</v>
      </c>
      <c r="E255" s="379"/>
      <c r="F255" s="397" t="s">
        <v>552</v>
      </c>
      <c r="G255" s="281"/>
      <c r="L255" s="251"/>
      <c r="M255" s="251" t="s">
        <v>550</v>
      </c>
      <c r="N255" s="251" t="s">
        <v>551</v>
      </c>
      <c r="O255" s="251"/>
      <c r="P255" s="251" t="s">
        <v>552</v>
      </c>
    </row>
    <row r="256" spans="2:17" ht="14">
      <c r="B256" s="376">
        <f t="shared" ref="B256:B275" si="100">D256</f>
        <v>0</v>
      </c>
      <c r="C256" s="398" t="str">
        <f t="shared" ref="C256:C275" si="101">INDEX($M$256:$M$275,$K256)</f>
        <v>RP Guntakal</v>
      </c>
      <c r="D256" s="387">
        <f t="shared" ref="D256:D275" si="102">INDEX($N$256:$N$275,$K256)</f>
        <v>0</v>
      </c>
      <c r="E256" s="388">
        <f t="shared" ref="E256:E275" si="103">(D$254)</f>
        <v>0</v>
      </c>
      <c r="F256" s="389" t="e">
        <f t="shared" ref="F256:F275" si="104">ROUND(D256/E256*100,2)</f>
        <v>#DIV/0!</v>
      </c>
      <c r="G256" s="281"/>
      <c r="I256">
        <f t="shared" ref="I256:I275" si="105">N256+(J256/100000)</f>
        <v>1.0000000000000001E-5</v>
      </c>
      <c r="J256">
        <v>1</v>
      </c>
      <c r="K256">
        <f t="shared" ref="K256:K275" si="106">VLOOKUP(LARGE($I$256:$I$275,J256),$I$256:$J$275,2,FALSE)</f>
        <v>20</v>
      </c>
      <c r="L256" s="251">
        <f t="shared" ref="L256:L275" si="107">D256</f>
        <v>0</v>
      </c>
      <c r="M256" s="585" t="s">
        <v>556</v>
      </c>
      <c r="N256" s="251">
        <f>'XVIII A '!J5</f>
        <v>0</v>
      </c>
      <c r="O256" s="251">
        <f t="shared" ref="O256:O275" si="108">(D$254)</f>
        <v>0</v>
      </c>
      <c r="P256" s="251" t="e">
        <f t="shared" ref="P256:P275" si="109">ROUND(D256/E256*100,2)</f>
        <v>#DIV/0!</v>
      </c>
    </row>
    <row r="257" spans="2:16" ht="14">
      <c r="B257" s="376">
        <f t="shared" si="100"/>
        <v>0</v>
      </c>
      <c r="C257" s="398" t="str">
        <f t="shared" si="101"/>
        <v>RP Vijayawada</v>
      </c>
      <c r="D257" s="387">
        <f t="shared" si="102"/>
        <v>0</v>
      </c>
      <c r="E257" s="388">
        <f t="shared" si="103"/>
        <v>0</v>
      </c>
      <c r="F257" s="389" t="e">
        <f t="shared" si="104"/>
        <v>#DIV/0!</v>
      </c>
      <c r="G257" s="281"/>
      <c r="I257">
        <f t="shared" si="105"/>
        <v>2.0000000000000002E-5</v>
      </c>
      <c r="J257">
        <v>2</v>
      </c>
      <c r="K257">
        <f t="shared" si="106"/>
        <v>19</v>
      </c>
      <c r="L257" s="251">
        <f t="shared" si="107"/>
        <v>0</v>
      </c>
      <c r="M257" s="585" t="s">
        <v>557</v>
      </c>
      <c r="N257" s="251">
        <f>'XVIII A '!J6</f>
        <v>0</v>
      </c>
      <c r="O257" s="251">
        <f t="shared" si="108"/>
        <v>0</v>
      </c>
      <c r="P257" s="251" t="e">
        <f t="shared" si="109"/>
        <v>#DIV/0!</v>
      </c>
    </row>
    <row r="258" spans="2:16" ht="14">
      <c r="B258" s="376">
        <f t="shared" si="100"/>
        <v>0</v>
      </c>
      <c r="C258" s="398" t="str">
        <f t="shared" si="101"/>
        <v>Srikakulam</v>
      </c>
      <c r="D258" s="387">
        <f t="shared" si="102"/>
        <v>0</v>
      </c>
      <c r="E258" s="388">
        <f t="shared" si="103"/>
        <v>0</v>
      </c>
      <c r="F258" s="389" t="e">
        <f t="shared" si="104"/>
        <v>#DIV/0!</v>
      </c>
      <c r="G258" s="281"/>
      <c r="I258">
        <f t="shared" si="105"/>
        <v>3.0000000000000001E-5</v>
      </c>
      <c r="J258">
        <v>3</v>
      </c>
      <c r="K258">
        <f t="shared" si="106"/>
        <v>18</v>
      </c>
      <c r="L258" s="251">
        <f t="shared" si="107"/>
        <v>0</v>
      </c>
      <c r="M258" s="585" t="s">
        <v>553</v>
      </c>
      <c r="N258" s="251">
        <f>'XVIII A '!J7</f>
        <v>0</v>
      </c>
      <c r="O258" s="251">
        <f t="shared" si="108"/>
        <v>0</v>
      </c>
      <c r="P258" s="251" t="e">
        <f t="shared" si="109"/>
        <v>#DIV/0!</v>
      </c>
    </row>
    <row r="259" spans="2:16" ht="14">
      <c r="B259" s="376">
        <f t="shared" si="100"/>
        <v>0</v>
      </c>
      <c r="C259" s="398" t="str">
        <f t="shared" si="101"/>
        <v>Vizianagaram</v>
      </c>
      <c r="D259" s="387">
        <f t="shared" si="102"/>
        <v>0</v>
      </c>
      <c r="E259" s="388">
        <f t="shared" si="103"/>
        <v>0</v>
      </c>
      <c r="F259" s="389" t="e">
        <f t="shared" si="104"/>
        <v>#DIV/0!</v>
      </c>
      <c r="G259" s="281"/>
      <c r="I259">
        <f t="shared" si="105"/>
        <v>4.0000000000000003E-5</v>
      </c>
      <c r="J259">
        <v>4</v>
      </c>
      <c r="K259">
        <f t="shared" si="106"/>
        <v>17</v>
      </c>
      <c r="L259" s="251">
        <f t="shared" si="107"/>
        <v>0</v>
      </c>
      <c r="M259" s="585" t="s">
        <v>561</v>
      </c>
      <c r="N259" s="251">
        <f>'XVIII A '!J8</f>
        <v>0</v>
      </c>
      <c r="O259" s="251">
        <f t="shared" si="108"/>
        <v>0</v>
      </c>
      <c r="P259" s="251" t="e">
        <f t="shared" si="109"/>
        <v>#DIV/0!</v>
      </c>
    </row>
    <row r="260" spans="2:16" ht="14">
      <c r="B260" s="376">
        <f t="shared" si="100"/>
        <v>0</v>
      </c>
      <c r="C260" s="398" t="str">
        <f t="shared" si="101"/>
        <v>Visakhapatnam  Rural</v>
      </c>
      <c r="D260" s="387">
        <f t="shared" si="102"/>
        <v>0</v>
      </c>
      <c r="E260" s="388">
        <f t="shared" si="103"/>
        <v>0</v>
      </c>
      <c r="F260" s="389" t="e">
        <f t="shared" si="104"/>
        <v>#DIV/0!</v>
      </c>
      <c r="G260" s="281"/>
      <c r="I260">
        <f t="shared" si="105"/>
        <v>5.0000000000000002E-5</v>
      </c>
      <c r="J260">
        <v>5</v>
      </c>
      <c r="K260">
        <f t="shared" si="106"/>
        <v>16</v>
      </c>
      <c r="L260" s="251">
        <f t="shared" si="107"/>
        <v>0</v>
      </c>
      <c r="M260" s="585" t="s">
        <v>568</v>
      </c>
      <c r="N260" s="251">
        <f>'XVIII A '!J9</f>
        <v>0</v>
      </c>
      <c r="O260" s="251">
        <f t="shared" si="108"/>
        <v>0</v>
      </c>
      <c r="P260" s="251" t="e">
        <f t="shared" si="109"/>
        <v>#DIV/0!</v>
      </c>
    </row>
    <row r="261" spans="2:16" ht="14">
      <c r="B261" s="376">
        <f t="shared" si="100"/>
        <v>0</v>
      </c>
      <c r="C261" s="398" t="str">
        <f t="shared" si="101"/>
        <v>Visakhapatnam City</v>
      </c>
      <c r="D261" s="387">
        <f t="shared" si="102"/>
        <v>0</v>
      </c>
      <c r="E261" s="388">
        <f t="shared" si="103"/>
        <v>0</v>
      </c>
      <c r="F261" s="389" t="e">
        <f t="shared" si="104"/>
        <v>#DIV/0!</v>
      </c>
      <c r="G261" s="281"/>
      <c r="I261">
        <f t="shared" si="105"/>
        <v>6.0000000000000002E-5</v>
      </c>
      <c r="J261">
        <v>6</v>
      </c>
      <c r="K261">
        <f t="shared" si="106"/>
        <v>15</v>
      </c>
      <c r="L261" s="251">
        <f t="shared" si="107"/>
        <v>0</v>
      </c>
      <c r="M261" s="585" t="s">
        <v>554</v>
      </c>
      <c r="N261" s="251">
        <f>'XVIII A '!J10</f>
        <v>0</v>
      </c>
      <c r="O261" s="251">
        <f t="shared" si="108"/>
        <v>0</v>
      </c>
      <c r="P261" s="251" t="e">
        <f t="shared" si="109"/>
        <v>#DIV/0!</v>
      </c>
    </row>
    <row r="262" spans="2:16" ht="14">
      <c r="B262" s="376">
        <f t="shared" si="100"/>
        <v>0</v>
      </c>
      <c r="C262" s="398" t="str">
        <f t="shared" si="101"/>
        <v>Vijayawada City</v>
      </c>
      <c r="D262" s="387">
        <f t="shared" si="102"/>
        <v>0</v>
      </c>
      <c r="E262" s="388">
        <f t="shared" si="103"/>
        <v>0</v>
      </c>
      <c r="F262" s="389" t="e">
        <f t="shared" si="104"/>
        <v>#DIV/0!</v>
      </c>
      <c r="G262" s="281"/>
      <c r="I262">
        <f t="shared" si="105"/>
        <v>6.9999999999999994E-5</v>
      </c>
      <c r="J262">
        <v>7</v>
      </c>
      <c r="K262">
        <f t="shared" si="106"/>
        <v>14</v>
      </c>
      <c r="L262" s="251">
        <f t="shared" si="107"/>
        <v>0</v>
      </c>
      <c r="M262" s="585" t="s">
        <v>565</v>
      </c>
      <c r="N262" s="251">
        <f>'XVIII A '!J11</f>
        <v>0</v>
      </c>
      <c r="O262" s="251">
        <f t="shared" si="108"/>
        <v>0</v>
      </c>
      <c r="P262" s="251" t="e">
        <f t="shared" si="109"/>
        <v>#DIV/0!</v>
      </c>
    </row>
    <row r="263" spans="2:16" ht="14">
      <c r="B263" s="376">
        <f t="shared" si="100"/>
        <v>0</v>
      </c>
      <c r="C263" s="398" t="str">
        <f t="shared" si="101"/>
        <v>Krishna</v>
      </c>
      <c r="D263" s="387">
        <f t="shared" si="102"/>
        <v>0</v>
      </c>
      <c r="E263" s="388">
        <f t="shared" si="103"/>
        <v>0</v>
      </c>
      <c r="F263" s="389" t="e">
        <f t="shared" si="104"/>
        <v>#DIV/0!</v>
      </c>
      <c r="G263" s="281"/>
      <c r="I263">
        <f t="shared" si="105"/>
        <v>8.0000000000000007E-5</v>
      </c>
      <c r="J263">
        <v>8</v>
      </c>
      <c r="K263">
        <f t="shared" si="106"/>
        <v>13</v>
      </c>
      <c r="L263" s="251">
        <f t="shared" si="107"/>
        <v>0</v>
      </c>
      <c r="M263" s="585" t="s">
        <v>558</v>
      </c>
      <c r="N263" s="251">
        <f>'XVIII A '!J12</f>
        <v>0</v>
      </c>
      <c r="O263" s="251">
        <f t="shared" si="108"/>
        <v>0</v>
      </c>
      <c r="P263" s="251" t="e">
        <f t="shared" si="109"/>
        <v>#DIV/0!</v>
      </c>
    </row>
    <row r="264" spans="2:16" ht="14">
      <c r="B264" s="376">
        <f t="shared" si="100"/>
        <v>0</v>
      </c>
      <c r="C264" s="398" t="str">
        <f t="shared" si="101"/>
        <v>Rajahmundry  Urban</v>
      </c>
      <c r="D264" s="387">
        <f t="shared" si="102"/>
        <v>0</v>
      </c>
      <c r="E264" s="388">
        <f t="shared" si="103"/>
        <v>0</v>
      </c>
      <c r="F264" s="389" t="e">
        <f t="shared" si="104"/>
        <v>#DIV/0!</v>
      </c>
      <c r="G264" s="281"/>
      <c r="I264">
        <f t="shared" si="105"/>
        <v>9.0000000000000006E-5</v>
      </c>
      <c r="J264">
        <v>9</v>
      </c>
      <c r="K264">
        <f t="shared" si="106"/>
        <v>12</v>
      </c>
      <c r="L264" s="251">
        <f t="shared" si="107"/>
        <v>0</v>
      </c>
      <c r="M264" s="585" t="s">
        <v>555</v>
      </c>
      <c r="N264" s="251">
        <f>'XVIII A '!J13</f>
        <v>0</v>
      </c>
      <c r="O264" s="251">
        <f t="shared" si="108"/>
        <v>0</v>
      </c>
      <c r="P264" s="251" t="e">
        <f t="shared" si="109"/>
        <v>#DIV/0!</v>
      </c>
    </row>
    <row r="265" spans="2:16" ht="14">
      <c r="B265" s="376">
        <f t="shared" si="100"/>
        <v>0</v>
      </c>
      <c r="C265" s="398" t="str">
        <f t="shared" si="101"/>
        <v>East Godavari</v>
      </c>
      <c r="D265" s="387">
        <f t="shared" si="102"/>
        <v>0</v>
      </c>
      <c r="E265" s="388">
        <f t="shared" si="103"/>
        <v>0</v>
      </c>
      <c r="F265" s="389" t="e">
        <f t="shared" si="104"/>
        <v>#DIV/0!</v>
      </c>
      <c r="G265" s="281"/>
      <c r="I265">
        <f t="shared" si="105"/>
        <v>1E-4</v>
      </c>
      <c r="J265">
        <v>10</v>
      </c>
      <c r="K265">
        <f t="shared" si="106"/>
        <v>11</v>
      </c>
      <c r="L265" s="251">
        <f t="shared" si="107"/>
        <v>0</v>
      </c>
      <c r="M265" s="585" t="s">
        <v>562</v>
      </c>
      <c r="N265" s="251">
        <f>'XVIII A '!J14</f>
        <v>0</v>
      </c>
      <c r="O265" s="251">
        <f t="shared" si="108"/>
        <v>0</v>
      </c>
      <c r="P265" s="251" t="e">
        <f t="shared" si="109"/>
        <v>#DIV/0!</v>
      </c>
    </row>
    <row r="266" spans="2:16" ht="14">
      <c r="B266" s="376">
        <f t="shared" si="100"/>
        <v>0</v>
      </c>
      <c r="C266" s="398" t="str">
        <f t="shared" si="101"/>
        <v>West Godavari</v>
      </c>
      <c r="D266" s="387">
        <f t="shared" si="102"/>
        <v>0</v>
      </c>
      <c r="E266" s="388">
        <f t="shared" si="103"/>
        <v>0</v>
      </c>
      <c r="F266" s="389" t="e">
        <f t="shared" si="104"/>
        <v>#DIV/0!</v>
      </c>
      <c r="G266" s="281"/>
      <c r="I266">
        <f t="shared" si="105"/>
        <v>1.1E-4</v>
      </c>
      <c r="J266">
        <v>11</v>
      </c>
      <c r="K266">
        <f t="shared" si="106"/>
        <v>10</v>
      </c>
      <c r="L266" s="251">
        <f t="shared" si="107"/>
        <v>0</v>
      </c>
      <c r="M266" s="585" t="s">
        <v>559</v>
      </c>
      <c r="N266" s="251">
        <f>'XVIII A '!J15</f>
        <v>0</v>
      </c>
      <c r="O266" s="251">
        <f t="shared" si="108"/>
        <v>0</v>
      </c>
      <c r="P266" s="251" t="e">
        <f t="shared" si="109"/>
        <v>#DIV/0!</v>
      </c>
    </row>
    <row r="267" spans="2:16" ht="14">
      <c r="B267" s="376">
        <f t="shared" si="100"/>
        <v>0</v>
      </c>
      <c r="C267" s="398" t="str">
        <f t="shared" si="101"/>
        <v>Prakasham</v>
      </c>
      <c r="D267" s="387">
        <f t="shared" si="102"/>
        <v>0</v>
      </c>
      <c r="E267" s="388">
        <f t="shared" si="103"/>
        <v>0</v>
      </c>
      <c r="F267" s="389" t="e">
        <f t="shared" si="104"/>
        <v>#DIV/0!</v>
      </c>
      <c r="G267" s="281"/>
      <c r="I267">
        <f t="shared" si="105"/>
        <v>1.2E-4</v>
      </c>
      <c r="J267">
        <v>12</v>
      </c>
      <c r="K267">
        <f t="shared" si="106"/>
        <v>9</v>
      </c>
      <c r="L267" s="251">
        <f t="shared" si="107"/>
        <v>0</v>
      </c>
      <c r="M267" s="585" t="s">
        <v>570</v>
      </c>
      <c r="N267" s="251">
        <f>'XVIII A '!J16</f>
        <v>0</v>
      </c>
      <c r="O267" s="251">
        <f t="shared" si="108"/>
        <v>0</v>
      </c>
      <c r="P267" s="251" t="e">
        <f t="shared" si="109"/>
        <v>#DIV/0!</v>
      </c>
    </row>
    <row r="268" spans="2:16" ht="14">
      <c r="B268" s="376">
        <f t="shared" si="100"/>
        <v>0</v>
      </c>
      <c r="C268" s="398" t="str">
        <f t="shared" si="101"/>
        <v>Nellore</v>
      </c>
      <c r="D268" s="387">
        <f t="shared" si="102"/>
        <v>0</v>
      </c>
      <c r="E268" s="388">
        <f t="shared" si="103"/>
        <v>0</v>
      </c>
      <c r="F268" s="389" t="e">
        <f t="shared" si="104"/>
        <v>#DIV/0!</v>
      </c>
      <c r="G268" s="281"/>
      <c r="I268">
        <f t="shared" si="105"/>
        <v>1.2999999999999999E-4</v>
      </c>
      <c r="J268">
        <v>13</v>
      </c>
      <c r="K268">
        <f t="shared" si="106"/>
        <v>8</v>
      </c>
      <c r="L268" s="251">
        <f t="shared" si="107"/>
        <v>0</v>
      </c>
      <c r="M268" s="585" t="s">
        <v>567</v>
      </c>
      <c r="N268" s="251">
        <f>'XVIII A '!J17</f>
        <v>0</v>
      </c>
      <c r="O268" s="251">
        <f t="shared" si="108"/>
        <v>0</v>
      </c>
      <c r="P268" s="251" t="e">
        <f t="shared" si="109"/>
        <v>#DIV/0!</v>
      </c>
    </row>
    <row r="269" spans="2:16" ht="14">
      <c r="B269" s="376">
        <f t="shared" si="100"/>
        <v>0</v>
      </c>
      <c r="C269" s="398" t="str">
        <f t="shared" si="101"/>
        <v>Guntur Urban</v>
      </c>
      <c r="D269" s="387">
        <f t="shared" si="102"/>
        <v>0</v>
      </c>
      <c r="E269" s="388">
        <f t="shared" si="103"/>
        <v>0</v>
      </c>
      <c r="F269" s="389" t="e">
        <f t="shared" si="104"/>
        <v>#DIV/0!</v>
      </c>
      <c r="G269" s="281"/>
      <c r="I269">
        <f t="shared" si="105"/>
        <v>1.3999999999999999E-4</v>
      </c>
      <c r="J269">
        <v>14</v>
      </c>
      <c r="K269">
        <f t="shared" si="106"/>
        <v>7</v>
      </c>
      <c r="L269" s="251">
        <f t="shared" si="107"/>
        <v>0</v>
      </c>
      <c r="M269" s="585" t="s">
        <v>569</v>
      </c>
      <c r="N269" s="251">
        <f>'XVIII A '!J18</f>
        <v>0</v>
      </c>
      <c r="O269" s="251">
        <f t="shared" si="108"/>
        <v>0</v>
      </c>
      <c r="P269" s="251" t="e">
        <f t="shared" si="109"/>
        <v>#DIV/0!</v>
      </c>
    </row>
    <row r="270" spans="2:16" ht="14">
      <c r="B270" s="376">
        <f t="shared" si="100"/>
        <v>0</v>
      </c>
      <c r="C270" s="398" t="str">
        <f t="shared" si="101"/>
        <v>Guntur</v>
      </c>
      <c r="D270" s="387">
        <f t="shared" si="102"/>
        <v>0</v>
      </c>
      <c r="E270" s="388">
        <f t="shared" si="103"/>
        <v>0</v>
      </c>
      <c r="F270" s="389" t="e">
        <f t="shared" si="104"/>
        <v>#DIV/0!</v>
      </c>
      <c r="G270" s="281"/>
      <c r="I270">
        <f t="shared" si="105"/>
        <v>1.4999999999999999E-4</v>
      </c>
      <c r="J270">
        <v>15</v>
      </c>
      <c r="K270">
        <f t="shared" si="106"/>
        <v>6</v>
      </c>
      <c r="L270" s="251">
        <f t="shared" si="107"/>
        <v>0</v>
      </c>
      <c r="M270" s="585" t="s">
        <v>564</v>
      </c>
      <c r="N270" s="251">
        <f>'XVIII A '!J19</f>
        <v>0</v>
      </c>
      <c r="O270" s="251">
        <f t="shared" si="108"/>
        <v>0</v>
      </c>
      <c r="P270" s="251" t="e">
        <f t="shared" si="109"/>
        <v>#DIV/0!</v>
      </c>
    </row>
    <row r="271" spans="2:16" ht="14">
      <c r="B271" s="376">
        <f t="shared" si="100"/>
        <v>0</v>
      </c>
      <c r="C271" s="398" t="str">
        <f t="shared" si="101"/>
        <v>Tirupathi Urban</v>
      </c>
      <c r="D271" s="387">
        <f t="shared" si="102"/>
        <v>0</v>
      </c>
      <c r="E271" s="388">
        <f t="shared" si="103"/>
        <v>0</v>
      </c>
      <c r="F271" s="389" t="e">
        <f t="shared" si="104"/>
        <v>#DIV/0!</v>
      </c>
      <c r="G271" s="281"/>
      <c r="I271">
        <f t="shared" si="105"/>
        <v>1.6000000000000001E-4</v>
      </c>
      <c r="J271">
        <v>16</v>
      </c>
      <c r="K271">
        <f t="shared" si="106"/>
        <v>5</v>
      </c>
      <c r="L271" s="251">
        <f t="shared" si="107"/>
        <v>0</v>
      </c>
      <c r="M271" s="585" t="s">
        <v>560</v>
      </c>
      <c r="N271" s="251">
        <f>'XVIII A '!J20</f>
        <v>0</v>
      </c>
      <c r="O271" s="251">
        <f t="shared" si="108"/>
        <v>0</v>
      </c>
      <c r="P271" s="251" t="e">
        <f t="shared" si="109"/>
        <v>#DIV/0!</v>
      </c>
    </row>
    <row r="272" spans="2:16" ht="14">
      <c r="B272" s="376">
        <f t="shared" si="100"/>
        <v>0</v>
      </c>
      <c r="C272" s="398" t="str">
        <f t="shared" si="101"/>
        <v>Chittoor</v>
      </c>
      <c r="D272" s="387">
        <f t="shared" si="102"/>
        <v>0</v>
      </c>
      <c r="E272" s="388">
        <f t="shared" si="103"/>
        <v>0</v>
      </c>
      <c r="F272" s="389" t="e">
        <f t="shared" si="104"/>
        <v>#DIV/0!</v>
      </c>
      <c r="G272" s="281"/>
      <c r="I272">
        <f t="shared" si="105"/>
        <v>1.7000000000000001E-4</v>
      </c>
      <c r="J272">
        <v>17</v>
      </c>
      <c r="K272">
        <f t="shared" si="106"/>
        <v>4</v>
      </c>
      <c r="L272" s="251">
        <f t="shared" si="107"/>
        <v>0</v>
      </c>
      <c r="M272" s="585" t="s">
        <v>563</v>
      </c>
      <c r="N272" s="251">
        <f>'XVIII A '!J21</f>
        <v>0</v>
      </c>
      <c r="O272" s="251">
        <f t="shared" si="108"/>
        <v>0</v>
      </c>
      <c r="P272" s="251" t="e">
        <f t="shared" si="109"/>
        <v>#DIV/0!</v>
      </c>
    </row>
    <row r="273" spans="2:17" ht="14">
      <c r="B273" s="376">
        <f t="shared" si="100"/>
        <v>0</v>
      </c>
      <c r="C273" s="398" t="str">
        <f t="shared" si="101"/>
        <v>Anantapur</v>
      </c>
      <c r="D273" s="387">
        <f t="shared" si="102"/>
        <v>0</v>
      </c>
      <c r="E273" s="388">
        <f t="shared" si="103"/>
        <v>0</v>
      </c>
      <c r="F273" s="389" t="e">
        <f t="shared" si="104"/>
        <v>#DIV/0!</v>
      </c>
      <c r="G273" s="281"/>
      <c r="I273">
        <f t="shared" si="105"/>
        <v>1.8000000000000001E-4</v>
      </c>
      <c r="J273">
        <v>18</v>
      </c>
      <c r="K273">
        <f t="shared" si="106"/>
        <v>3</v>
      </c>
      <c r="L273" s="251">
        <f t="shared" si="107"/>
        <v>0</v>
      </c>
      <c r="M273" s="585" t="s">
        <v>566</v>
      </c>
      <c r="N273" s="251">
        <f>'XVIII A '!J22</f>
        <v>0</v>
      </c>
      <c r="O273" s="251">
        <f t="shared" si="108"/>
        <v>0</v>
      </c>
      <c r="P273" s="251" t="e">
        <f t="shared" si="109"/>
        <v>#DIV/0!</v>
      </c>
    </row>
    <row r="274" spans="2:17" ht="14">
      <c r="B274" s="376">
        <f t="shared" si="100"/>
        <v>0</v>
      </c>
      <c r="C274" s="398" t="str">
        <f t="shared" si="101"/>
        <v>Cuddapah</v>
      </c>
      <c r="D274" s="387">
        <f t="shared" si="102"/>
        <v>0</v>
      </c>
      <c r="E274" s="388">
        <f t="shared" si="103"/>
        <v>0</v>
      </c>
      <c r="F274" s="389" t="e">
        <f t="shared" si="104"/>
        <v>#DIV/0!</v>
      </c>
      <c r="G274" s="281"/>
      <c r="I274">
        <f t="shared" si="105"/>
        <v>1.9000000000000001E-4</v>
      </c>
      <c r="J274">
        <v>19</v>
      </c>
      <c r="K274">
        <f t="shared" si="106"/>
        <v>2</v>
      </c>
      <c r="L274" s="251">
        <f t="shared" si="107"/>
        <v>0</v>
      </c>
      <c r="M274" s="585" t="s">
        <v>572</v>
      </c>
      <c r="N274" s="251">
        <f>'XVIII A '!J23</f>
        <v>0</v>
      </c>
      <c r="O274" s="251">
        <f t="shared" si="108"/>
        <v>0</v>
      </c>
      <c r="P274" s="251" t="e">
        <f t="shared" si="109"/>
        <v>#DIV/0!</v>
      </c>
    </row>
    <row r="275" spans="2:17" ht="14">
      <c r="B275" s="376">
        <f t="shared" si="100"/>
        <v>0</v>
      </c>
      <c r="C275" s="398" t="str">
        <f t="shared" si="101"/>
        <v>Kurnool</v>
      </c>
      <c r="D275" s="387">
        <f t="shared" si="102"/>
        <v>0</v>
      </c>
      <c r="E275" s="388">
        <f t="shared" si="103"/>
        <v>0</v>
      </c>
      <c r="F275" s="389" t="e">
        <f t="shared" si="104"/>
        <v>#DIV/0!</v>
      </c>
      <c r="G275" s="281"/>
      <c r="I275">
        <f t="shared" si="105"/>
        <v>2.0000000000000001E-4</v>
      </c>
      <c r="J275">
        <v>20</v>
      </c>
      <c r="K275">
        <f t="shared" si="106"/>
        <v>1</v>
      </c>
      <c r="L275" s="251">
        <f t="shared" si="107"/>
        <v>0</v>
      </c>
      <c r="M275" s="585" t="s">
        <v>571</v>
      </c>
      <c r="N275" s="251">
        <f>'XVIII A '!J24</f>
        <v>0</v>
      </c>
      <c r="O275" s="251">
        <f t="shared" si="108"/>
        <v>0</v>
      </c>
      <c r="P275" s="251" t="e">
        <f t="shared" si="109"/>
        <v>#DIV/0!</v>
      </c>
    </row>
    <row r="276" spans="2:17" ht="14">
      <c r="B276" s="376">
        <v>0</v>
      </c>
      <c r="C276" s="393" t="s">
        <v>573</v>
      </c>
      <c r="D276" s="393"/>
      <c r="E276" s="394"/>
      <c r="F276" s="395"/>
      <c r="G276" s="281"/>
      <c r="L276" s="251">
        <v>0</v>
      </c>
      <c r="M276" s="251" t="s">
        <v>573</v>
      </c>
      <c r="N276" s="251"/>
      <c r="O276" s="251"/>
      <c r="P276" s="251"/>
    </row>
    <row r="277" spans="2:17" ht="15" thickBot="1">
      <c r="B277" s="375"/>
      <c r="G277" s="281"/>
    </row>
    <row r="278" spans="2:17" ht="14">
      <c r="B278" s="579">
        <v>12</v>
      </c>
      <c r="C278" s="580" t="s">
        <v>580</v>
      </c>
      <c r="D278" s="377" t="str">
        <f>D253</f>
        <v/>
      </c>
      <c r="E278" s="377" t="str">
        <f>E253</f>
        <v/>
      </c>
      <c r="F278" s="378" t="s">
        <v>549</v>
      </c>
      <c r="G278" s="281"/>
      <c r="L278" s="251">
        <v>12</v>
      </c>
      <c r="M278" s="251" t="s">
        <v>580</v>
      </c>
      <c r="N278" s="251" t="str">
        <f>D253</f>
        <v/>
      </c>
      <c r="O278" s="251" t="str">
        <f>E253</f>
        <v/>
      </c>
      <c r="P278" s="251" t="s">
        <v>549</v>
      </c>
    </row>
    <row r="279" spans="2:17" ht="15" thickBot="1">
      <c r="B279" s="579"/>
      <c r="C279" s="581"/>
      <c r="D279" s="396">
        <f>IX!M25</f>
        <v>0</v>
      </c>
      <c r="E279" s="396"/>
      <c r="F279" s="381" t="e">
        <f>ROUND((D279-E279)/E279*100,2)</f>
        <v>#DIV/0!</v>
      </c>
      <c r="G279" s="281" t="e">
        <f>IF(F279&lt;0,"decrease",IF(F279&gt;0,"increase",IF(F279=0,"")))</f>
        <v>#DIV/0!</v>
      </c>
      <c r="L279" s="251"/>
      <c r="M279" s="251"/>
      <c r="N279" s="251">
        <f>IX!M25</f>
        <v>0</v>
      </c>
      <c r="O279" s="251"/>
      <c r="P279" s="251" t="e">
        <f>ROUND((D279-E279)/E279*100,2)</f>
        <v>#DIV/0!</v>
      </c>
      <c r="Q279" t="e">
        <f>IF(F279&lt;0,"decrease",IF(F279&gt;0,"increase",IF(F279=0,"")))</f>
        <v>#DIV/0!</v>
      </c>
    </row>
    <row r="280" spans="2:17" ht="14">
      <c r="B280" s="376"/>
      <c r="C280" s="377" t="s">
        <v>550</v>
      </c>
      <c r="D280" s="383" t="s">
        <v>551</v>
      </c>
      <c r="E280" s="379"/>
      <c r="F280" s="397" t="s">
        <v>552</v>
      </c>
      <c r="G280" s="281"/>
      <c r="L280" s="251"/>
      <c r="M280" s="251" t="s">
        <v>550</v>
      </c>
      <c r="N280" s="251" t="s">
        <v>551</v>
      </c>
      <c r="O280" s="251"/>
      <c r="P280" s="251" t="s">
        <v>552</v>
      </c>
    </row>
    <row r="281" spans="2:17" ht="14">
      <c r="B281" s="376">
        <f t="shared" ref="B281:B300" si="110">D281</f>
        <v>0</v>
      </c>
      <c r="C281" s="398" t="str">
        <f t="shared" ref="C281:C300" si="111">INDEX($M$281:$M$300,$K281)</f>
        <v>RP Guntakal</v>
      </c>
      <c r="D281" s="387">
        <f t="shared" ref="D281:D300" si="112">INDEX($N$281:$N$300,$K281)</f>
        <v>0</v>
      </c>
      <c r="E281" s="388">
        <f t="shared" ref="E281:E300" si="113">(D$279)</f>
        <v>0</v>
      </c>
      <c r="F281" s="389" t="e">
        <f t="shared" ref="F281:F300" si="114">ROUND(D281/E281*100,2)</f>
        <v>#DIV/0!</v>
      </c>
      <c r="G281" s="281"/>
      <c r="I281">
        <f t="shared" ref="I281:I300" si="115">N281+(J281/100000)</f>
        <v>1.0000000000000001E-5</v>
      </c>
      <c r="J281">
        <v>1</v>
      </c>
      <c r="K281">
        <f t="shared" ref="K281:K300" si="116">VLOOKUP(LARGE($I$281:$I$300,J281),$I$281:$J$300,2,FALSE)</f>
        <v>20</v>
      </c>
      <c r="L281" s="251">
        <f t="shared" ref="L281:L300" si="117">D281</f>
        <v>0</v>
      </c>
      <c r="M281" s="585" t="s">
        <v>556</v>
      </c>
      <c r="N281" s="251">
        <f>IX!M5</f>
        <v>0</v>
      </c>
      <c r="O281" s="251">
        <f t="shared" ref="O281:O300" si="118">(D$279)</f>
        <v>0</v>
      </c>
      <c r="P281" s="251" t="e">
        <f t="shared" ref="P281:P300" si="119">ROUND(D281/E281*100,2)</f>
        <v>#DIV/0!</v>
      </c>
    </row>
    <row r="282" spans="2:17" ht="14">
      <c r="B282" s="376">
        <f t="shared" si="110"/>
        <v>0</v>
      </c>
      <c r="C282" s="398" t="str">
        <f t="shared" si="111"/>
        <v>RP Vijayawada</v>
      </c>
      <c r="D282" s="387">
        <f t="shared" si="112"/>
        <v>0</v>
      </c>
      <c r="E282" s="388">
        <f t="shared" si="113"/>
        <v>0</v>
      </c>
      <c r="F282" s="389" t="e">
        <f t="shared" si="114"/>
        <v>#DIV/0!</v>
      </c>
      <c r="G282" s="281"/>
      <c r="I282">
        <f t="shared" si="115"/>
        <v>2.0000000000000002E-5</v>
      </c>
      <c r="J282">
        <v>2</v>
      </c>
      <c r="K282">
        <f t="shared" si="116"/>
        <v>19</v>
      </c>
      <c r="L282" s="251">
        <f t="shared" si="117"/>
        <v>0</v>
      </c>
      <c r="M282" s="585" t="s">
        <v>557</v>
      </c>
      <c r="N282" s="251">
        <f>IX!M6</f>
        <v>0</v>
      </c>
      <c r="O282" s="251">
        <f t="shared" si="118"/>
        <v>0</v>
      </c>
      <c r="P282" s="251" t="e">
        <f t="shared" si="119"/>
        <v>#DIV/0!</v>
      </c>
    </row>
    <row r="283" spans="2:17" ht="14">
      <c r="B283" s="376">
        <f t="shared" si="110"/>
        <v>0</v>
      </c>
      <c r="C283" s="398" t="str">
        <f t="shared" si="111"/>
        <v>Srikakulam</v>
      </c>
      <c r="D283" s="387">
        <f t="shared" si="112"/>
        <v>0</v>
      </c>
      <c r="E283" s="388">
        <f t="shared" si="113"/>
        <v>0</v>
      </c>
      <c r="F283" s="389" t="e">
        <f t="shared" si="114"/>
        <v>#DIV/0!</v>
      </c>
      <c r="G283" s="281"/>
      <c r="I283">
        <f t="shared" si="115"/>
        <v>3.0000000000000001E-5</v>
      </c>
      <c r="J283">
        <v>3</v>
      </c>
      <c r="K283">
        <f t="shared" si="116"/>
        <v>18</v>
      </c>
      <c r="L283" s="251">
        <f t="shared" si="117"/>
        <v>0</v>
      </c>
      <c r="M283" s="585" t="s">
        <v>553</v>
      </c>
      <c r="N283" s="251">
        <f>IX!M7</f>
        <v>0</v>
      </c>
      <c r="O283" s="251">
        <f t="shared" si="118"/>
        <v>0</v>
      </c>
      <c r="P283" s="251" t="e">
        <f t="shared" si="119"/>
        <v>#DIV/0!</v>
      </c>
    </row>
    <row r="284" spans="2:17" ht="14">
      <c r="B284" s="376">
        <f t="shared" si="110"/>
        <v>0</v>
      </c>
      <c r="C284" s="398" t="str">
        <f t="shared" si="111"/>
        <v>Vizianagaram</v>
      </c>
      <c r="D284" s="387">
        <f t="shared" si="112"/>
        <v>0</v>
      </c>
      <c r="E284" s="388">
        <f t="shared" si="113"/>
        <v>0</v>
      </c>
      <c r="F284" s="389" t="e">
        <f t="shared" si="114"/>
        <v>#DIV/0!</v>
      </c>
      <c r="G284" s="281"/>
      <c r="I284">
        <f t="shared" si="115"/>
        <v>4.0000000000000003E-5</v>
      </c>
      <c r="J284">
        <v>4</v>
      </c>
      <c r="K284">
        <f t="shared" si="116"/>
        <v>17</v>
      </c>
      <c r="L284" s="251">
        <f t="shared" si="117"/>
        <v>0</v>
      </c>
      <c r="M284" s="585" t="s">
        <v>561</v>
      </c>
      <c r="N284" s="251">
        <f>IX!M8</f>
        <v>0</v>
      </c>
      <c r="O284" s="251">
        <f t="shared" si="118"/>
        <v>0</v>
      </c>
      <c r="P284" s="251" t="e">
        <f t="shared" si="119"/>
        <v>#DIV/0!</v>
      </c>
    </row>
    <row r="285" spans="2:17" ht="14">
      <c r="B285" s="376">
        <f t="shared" si="110"/>
        <v>0</v>
      </c>
      <c r="C285" s="398" t="str">
        <f t="shared" si="111"/>
        <v>Visakhapatnam  Rural</v>
      </c>
      <c r="D285" s="387">
        <f t="shared" si="112"/>
        <v>0</v>
      </c>
      <c r="E285" s="388">
        <f t="shared" si="113"/>
        <v>0</v>
      </c>
      <c r="F285" s="389" t="e">
        <f t="shared" si="114"/>
        <v>#DIV/0!</v>
      </c>
      <c r="G285" s="281"/>
      <c r="I285">
        <f t="shared" si="115"/>
        <v>5.0000000000000002E-5</v>
      </c>
      <c r="J285">
        <v>5</v>
      </c>
      <c r="K285">
        <f t="shared" si="116"/>
        <v>16</v>
      </c>
      <c r="L285" s="251">
        <f t="shared" si="117"/>
        <v>0</v>
      </c>
      <c r="M285" s="585" t="s">
        <v>568</v>
      </c>
      <c r="N285" s="251">
        <f>IX!M9</f>
        <v>0</v>
      </c>
      <c r="O285" s="251">
        <f t="shared" si="118"/>
        <v>0</v>
      </c>
      <c r="P285" s="251" t="e">
        <f t="shared" si="119"/>
        <v>#DIV/0!</v>
      </c>
    </row>
    <row r="286" spans="2:17" ht="14">
      <c r="B286" s="376">
        <f t="shared" si="110"/>
        <v>0</v>
      </c>
      <c r="C286" s="398" t="str">
        <f t="shared" si="111"/>
        <v>Visakhapatnam City</v>
      </c>
      <c r="D286" s="387">
        <f t="shared" si="112"/>
        <v>0</v>
      </c>
      <c r="E286" s="388">
        <f t="shared" si="113"/>
        <v>0</v>
      </c>
      <c r="F286" s="389" t="e">
        <f t="shared" si="114"/>
        <v>#DIV/0!</v>
      </c>
      <c r="G286" s="281"/>
      <c r="I286">
        <f t="shared" si="115"/>
        <v>6.0000000000000002E-5</v>
      </c>
      <c r="J286">
        <v>6</v>
      </c>
      <c r="K286">
        <f t="shared" si="116"/>
        <v>15</v>
      </c>
      <c r="L286" s="251">
        <f t="shared" si="117"/>
        <v>0</v>
      </c>
      <c r="M286" s="585" t="s">
        <v>554</v>
      </c>
      <c r="N286" s="251">
        <f>IX!M10</f>
        <v>0</v>
      </c>
      <c r="O286" s="251">
        <f t="shared" si="118"/>
        <v>0</v>
      </c>
      <c r="P286" s="251" t="e">
        <f t="shared" si="119"/>
        <v>#DIV/0!</v>
      </c>
    </row>
    <row r="287" spans="2:17" ht="14">
      <c r="B287" s="376">
        <f t="shared" si="110"/>
        <v>0</v>
      </c>
      <c r="C287" s="398" t="str">
        <f t="shared" si="111"/>
        <v>Vijayawada City</v>
      </c>
      <c r="D287" s="387">
        <f t="shared" si="112"/>
        <v>0</v>
      </c>
      <c r="E287" s="388">
        <f t="shared" si="113"/>
        <v>0</v>
      </c>
      <c r="F287" s="389" t="e">
        <f t="shared" si="114"/>
        <v>#DIV/0!</v>
      </c>
      <c r="G287" s="281"/>
      <c r="I287">
        <f t="shared" si="115"/>
        <v>6.9999999999999994E-5</v>
      </c>
      <c r="J287">
        <v>7</v>
      </c>
      <c r="K287">
        <f t="shared" si="116"/>
        <v>14</v>
      </c>
      <c r="L287" s="251">
        <f t="shared" si="117"/>
        <v>0</v>
      </c>
      <c r="M287" s="585" t="s">
        <v>565</v>
      </c>
      <c r="N287" s="251">
        <f>IX!M11</f>
        <v>0</v>
      </c>
      <c r="O287" s="251">
        <f t="shared" si="118"/>
        <v>0</v>
      </c>
      <c r="P287" s="251" t="e">
        <f t="shared" si="119"/>
        <v>#DIV/0!</v>
      </c>
    </row>
    <row r="288" spans="2:17" ht="14">
      <c r="B288" s="376">
        <f t="shared" si="110"/>
        <v>0</v>
      </c>
      <c r="C288" s="398" t="str">
        <f t="shared" si="111"/>
        <v>Krishna</v>
      </c>
      <c r="D288" s="387">
        <f t="shared" si="112"/>
        <v>0</v>
      </c>
      <c r="E288" s="388">
        <f t="shared" si="113"/>
        <v>0</v>
      </c>
      <c r="F288" s="389" t="e">
        <f t="shared" si="114"/>
        <v>#DIV/0!</v>
      </c>
      <c r="G288" s="281"/>
      <c r="I288">
        <f t="shared" si="115"/>
        <v>8.0000000000000007E-5</v>
      </c>
      <c r="J288">
        <v>8</v>
      </c>
      <c r="K288">
        <f t="shared" si="116"/>
        <v>13</v>
      </c>
      <c r="L288" s="251">
        <f t="shared" si="117"/>
        <v>0</v>
      </c>
      <c r="M288" s="585" t="s">
        <v>558</v>
      </c>
      <c r="N288" s="251">
        <f>IX!M12</f>
        <v>0</v>
      </c>
      <c r="O288" s="251">
        <f t="shared" si="118"/>
        <v>0</v>
      </c>
      <c r="P288" s="251" t="e">
        <f t="shared" si="119"/>
        <v>#DIV/0!</v>
      </c>
    </row>
    <row r="289" spans="2:17" ht="14">
      <c r="B289" s="376">
        <f t="shared" si="110"/>
        <v>0</v>
      </c>
      <c r="C289" s="398" t="str">
        <f t="shared" si="111"/>
        <v>Rajahmundry  Urban</v>
      </c>
      <c r="D289" s="387">
        <f t="shared" si="112"/>
        <v>0</v>
      </c>
      <c r="E289" s="388">
        <f t="shared" si="113"/>
        <v>0</v>
      </c>
      <c r="F289" s="389" t="e">
        <f t="shared" si="114"/>
        <v>#DIV/0!</v>
      </c>
      <c r="G289" s="281"/>
      <c r="I289">
        <f t="shared" si="115"/>
        <v>9.0000000000000006E-5</v>
      </c>
      <c r="J289">
        <v>9</v>
      </c>
      <c r="K289">
        <f t="shared" si="116"/>
        <v>12</v>
      </c>
      <c r="L289" s="251">
        <f t="shared" si="117"/>
        <v>0</v>
      </c>
      <c r="M289" s="585" t="s">
        <v>555</v>
      </c>
      <c r="N289" s="251">
        <f>IX!M13</f>
        <v>0</v>
      </c>
      <c r="O289" s="251">
        <f t="shared" si="118"/>
        <v>0</v>
      </c>
      <c r="P289" s="251" t="e">
        <f t="shared" si="119"/>
        <v>#DIV/0!</v>
      </c>
    </row>
    <row r="290" spans="2:17" ht="14">
      <c r="B290" s="376">
        <f t="shared" si="110"/>
        <v>0</v>
      </c>
      <c r="C290" s="398" t="str">
        <f t="shared" si="111"/>
        <v>East Godavari</v>
      </c>
      <c r="D290" s="387">
        <f t="shared" si="112"/>
        <v>0</v>
      </c>
      <c r="E290" s="388">
        <f t="shared" si="113"/>
        <v>0</v>
      </c>
      <c r="F290" s="389" t="e">
        <f t="shared" si="114"/>
        <v>#DIV/0!</v>
      </c>
      <c r="G290" s="281"/>
      <c r="I290">
        <f t="shared" si="115"/>
        <v>1E-4</v>
      </c>
      <c r="J290">
        <v>10</v>
      </c>
      <c r="K290">
        <f t="shared" si="116"/>
        <v>11</v>
      </c>
      <c r="L290" s="251">
        <f t="shared" si="117"/>
        <v>0</v>
      </c>
      <c r="M290" s="585" t="s">
        <v>562</v>
      </c>
      <c r="N290" s="251">
        <f>IX!M14</f>
        <v>0</v>
      </c>
      <c r="O290" s="251">
        <f t="shared" si="118"/>
        <v>0</v>
      </c>
      <c r="P290" s="251" t="e">
        <f t="shared" si="119"/>
        <v>#DIV/0!</v>
      </c>
    </row>
    <row r="291" spans="2:17" ht="14">
      <c r="B291" s="376">
        <f t="shared" si="110"/>
        <v>0</v>
      </c>
      <c r="C291" s="398" t="str">
        <f t="shared" si="111"/>
        <v>West Godavari</v>
      </c>
      <c r="D291" s="387">
        <f t="shared" si="112"/>
        <v>0</v>
      </c>
      <c r="E291" s="388">
        <f t="shared" si="113"/>
        <v>0</v>
      </c>
      <c r="F291" s="389" t="e">
        <f t="shared" si="114"/>
        <v>#DIV/0!</v>
      </c>
      <c r="G291" s="281"/>
      <c r="I291">
        <f t="shared" si="115"/>
        <v>1.1E-4</v>
      </c>
      <c r="J291">
        <v>11</v>
      </c>
      <c r="K291">
        <f t="shared" si="116"/>
        <v>10</v>
      </c>
      <c r="L291" s="251">
        <f t="shared" si="117"/>
        <v>0</v>
      </c>
      <c r="M291" s="585" t="s">
        <v>559</v>
      </c>
      <c r="N291" s="251">
        <f>IX!M15</f>
        <v>0</v>
      </c>
      <c r="O291" s="251">
        <f t="shared" si="118"/>
        <v>0</v>
      </c>
      <c r="P291" s="251" t="e">
        <f t="shared" si="119"/>
        <v>#DIV/0!</v>
      </c>
    </row>
    <row r="292" spans="2:17" ht="14">
      <c r="B292" s="376">
        <f t="shared" si="110"/>
        <v>0</v>
      </c>
      <c r="C292" s="398" t="str">
        <f t="shared" si="111"/>
        <v>Prakasham</v>
      </c>
      <c r="D292" s="387">
        <f t="shared" si="112"/>
        <v>0</v>
      </c>
      <c r="E292" s="388">
        <f t="shared" si="113"/>
        <v>0</v>
      </c>
      <c r="F292" s="389" t="e">
        <f t="shared" si="114"/>
        <v>#DIV/0!</v>
      </c>
      <c r="G292" s="281"/>
      <c r="I292">
        <f t="shared" si="115"/>
        <v>1.2E-4</v>
      </c>
      <c r="J292">
        <v>12</v>
      </c>
      <c r="K292">
        <f t="shared" si="116"/>
        <v>9</v>
      </c>
      <c r="L292" s="251">
        <f t="shared" si="117"/>
        <v>0</v>
      </c>
      <c r="M292" s="585" t="s">
        <v>570</v>
      </c>
      <c r="N292" s="251">
        <f>IX!M16</f>
        <v>0</v>
      </c>
      <c r="O292" s="251">
        <f t="shared" si="118"/>
        <v>0</v>
      </c>
      <c r="P292" s="251" t="e">
        <f t="shared" si="119"/>
        <v>#DIV/0!</v>
      </c>
    </row>
    <row r="293" spans="2:17" ht="14">
      <c r="B293" s="376">
        <f t="shared" si="110"/>
        <v>0</v>
      </c>
      <c r="C293" s="398" t="str">
        <f t="shared" si="111"/>
        <v>Nellore</v>
      </c>
      <c r="D293" s="387">
        <f t="shared" si="112"/>
        <v>0</v>
      </c>
      <c r="E293" s="388">
        <f t="shared" si="113"/>
        <v>0</v>
      </c>
      <c r="F293" s="389" t="e">
        <f t="shared" si="114"/>
        <v>#DIV/0!</v>
      </c>
      <c r="G293" s="281"/>
      <c r="I293">
        <f t="shared" si="115"/>
        <v>1.2999999999999999E-4</v>
      </c>
      <c r="J293">
        <v>13</v>
      </c>
      <c r="K293">
        <f t="shared" si="116"/>
        <v>8</v>
      </c>
      <c r="L293" s="251">
        <f t="shared" si="117"/>
        <v>0</v>
      </c>
      <c r="M293" s="585" t="s">
        <v>567</v>
      </c>
      <c r="N293" s="251">
        <f>IX!M17</f>
        <v>0</v>
      </c>
      <c r="O293" s="251">
        <f t="shared" si="118"/>
        <v>0</v>
      </c>
      <c r="P293" s="251" t="e">
        <f t="shared" si="119"/>
        <v>#DIV/0!</v>
      </c>
    </row>
    <row r="294" spans="2:17" ht="14">
      <c r="B294" s="376">
        <f t="shared" si="110"/>
        <v>0</v>
      </c>
      <c r="C294" s="398" t="str">
        <f t="shared" si="111"/>
        <v>Guntur Urban</v>
      </c>
      <c r="D294" s="387">
        <f t="shared" si="112"/>
        <v>0</v>
      </c>
      <c r="E294" s="388">
        <f t="shared" si="113"/>
        <v>0</v>
      </c>
      <c r="F294" s="389" t="e">
        <f t="shared" si="114"/>
        <v>#DIV/0!</v>
      </c>
      <c r="G294" s="281"/>
      <c r="I294">
        <f t="shared" si="115"/>
        <v>1.3999999999999999E-4</v>
      </c>
      <c r="J294">
        <v>14</v>
      </c>
      <c r="K294">
        <f t="shared" si="116"/>
        <v>7</v>
      </c>
      <c r="L294" s="251">
        <f t="shared" si="117"/>
        <v>0</v>
      </c>
      <c r="M294" s="585" t="s">
        <v>569</v>
      </c>
      <c r="N294" s="251">
        <f>IX!M18</f>
        <v>0</v>
      </c>
      <c r="O294" s="251">
        <f t="shared" si="118"/>
        <v>0</v>
      </c>
      <c r="P294" s="251" t="e">
        <f t="shared" si="119"/>
        <v>#DIV/0!</v>
      </c>
    </row>
    <row r="295" spans="2:17" ht="14">
      <c r="B295" s="376">
        <f t="shared" si="110"/>
        <v>0</v>
      </c>
      <c r="C295" s="398" t="str">
        <f t="shared" si="111"/>
        <v>Guntur</v>
      </c>
      <c r="D295" s="387">
        <f t="shared" si="112"/>
        <v>0</v>
      </c>
      <c r="E295" s="388">
        <f t="shared" si="113"/>
        <v>0</v>
      </c>
      <c r="F295" s="389" t="e">
        <f t="shared" si="114"/>
        <v>#DIV/0!</v>
      </c>
      <c r="G295" s="281"/>
      <c r="I295">
        <f t="shared" si="115"/>
        <v>1.4999999999999999E-4</v>
      </c>
      <c r="J295">
        <v>15</v>
      </c>
      <c r="K295">
        <f t="shared" si="116"/>
        <v>6</v>
      </c>
      <c r="L295" s="251">
        <f t="shared" si="117"/>
        <v>0</v>
      </c>
      <c r="M295" s="585" t="s">
        <v>564</v>
      </c>
      <c r="N295" s="251">
        <f>IX!M19</f>
        <v>0</v>
      </c>
      <c r="O295" s="251">
        <f t="shared" si="118"/>
        <v>0</v>
      </c>
      <c r="P295" s="251" t="e">
        <f t="shared" si="119"/>
        <v>#DIV/0!</v>
      </c>
    </row>
    <row r="296" spans="2:17" ht="14">
      <c r="B296" s="376">
        <f t="shared" si="110"/>
        <v>0</v>
      </c>
      <c r="C296" s="398" t="str">
        <f t="shared" si="111"/>
        <v>Tirupathi Urban</v>
      </c>
      <c r="D296" s="387">
        <f t="shared" si="112"/>
        <v>0</v>
      </c>
      <c r="E296" s="388">
        <f t="shared" si="113"/>
        <v>0</v>
      </c>
      <c r="F296" s="389" t="e">
        <f t="shared" si="114"/>
        <v>#DIV/0!</v>
      </c>
      <c r="G296" s="281"/>
      <c r="I296">
        <f t="shared" si="115"/>
        <v>1.6000000000000001E-4</v>
      </c>
      <c r="J296">
        <v>16</v>
      </c>
      <c r="K296">
        <f t="shared" si="116"/>
        <v>5</v>
      </c>
      <c r="L296" s="251">
        <f t="shared" si="117"/>
        <v>0</v>
      </c>
      <c r="M296" s="585" t="s">
        <v>560</v>
      </c>
      <c r="N296" s="251">
        <f>IX!M20</f>
        <v>0</v>
      </c>
      <c r="O296" s="251">
        <f t="shared" si="118"/>
        <v>0</v>
      </c>
      <c r="P296" s="251" t="e">
        <f t="shared" si="119"/>
        <v>#DIV/0!</v>
      </c>
    </row>
    <row r="297" spans="2:17" ht="14">
      <c r="B297" s="376">
        <f t="shared" si="110"/>
        <v>0</v>
      </c>
      <c r="C297" s="398" t="str">
        <f t="shared" si="111"/>
        <v>Chittoor</v>
      </c>
      <c r="D297" s="387">
        <f t="shared" si="112"/>
        <v>0</v>
      </c>
      <c r="E297" s="388">
        <f t="shared" si="113"/>
        <v>0</v>
      </c>
      <c r="F297" s="389" t="e">
        <f t="shared" si="114"/>
        <v>#DIV/0!</v>
      </c>
      <c r="G297" s="281"/>
      <c r="I297">
        <f t="shared" si="115"/>
        <v>1.7000000000000001E-4</v>
      </c>
      <c r="J297">
        <v>17</v>
      </c>
      <c r="K297">
        <f t="shared" si="116"/>
        <v>4</v>
      </c>
      <c r="L297" s="251">
        <f t="shared" si="117"/>
        <v>0</v>
      </c>
      <c r="M297" s="585" t="s">
        <v>563</v>
      </c>
      <c r="N297" s="251">
        <f>IX!M21</f>
        <v>0</v>
      </c>
      <c r="O297" s="251">
        <f t="shared" si="118"/>
        <v>0</v>
      </c>
      <c r="P297" s="251" t="e">
        <f t="shared" si="119"/>
        <v>#DIV/0!</v>
      </c>
    </row>
    <row r="298" spans="2:17" ht="14">
      <c r="B298" s="376">
        <f t="shared" si="110"/>
        <v>0</v>
      </c>
      <c r="C298" s="398" t="str">
        <f t="shared" si="111"/>
        <v>Anantapur</v>
      </c>
      <c r="D298" s="387">
        <f t="shared" si="112"/>
        <v>0</v>
      </c>
      <c r="E298" s="388">
        <f t="shared" si="113"/>
        <v>0</v>
      </c>
      <c r="F298" s="389" t="e">
        <f t="shared" si="114"/>
        <v>#DIV/0!</v>
      </c>
      <c r="G298" s="281"/>
      <c r="I298">
        <f t="shared" si="115"/>
        <v>1.8000000000000001E-4</v>
      </c>
      <c r="J298">
        <v>18</v>
      </c>
      <c r="K298">
        <f t="shared" si="116"/>
        <v>3</v>
      </c>
      <c r="L298" s="251">
        <f t="shared" si="117"/>
        <v>0</v>
      </c>
      <c r="M298" s="585" t="s">
        <v>566</v>
      </c>
      <c r="N298" s="251">
        <f>IX!M22</f>
        <v>0</v>
      </c>
      <c r="O298" s="251">
        <f t="shared" si="118"/>
        <v>0</v>
      </c>
      <c r="P298" s="251" t="e">
        <f t="shared" si="119"/>
        <v>#DIV/0!</v>
      </c>
    </row>
    <row r="299" spans="2:17" ht="14">
      <c r="B299" s="376">
        <f t="shared" si="110"/>
        <v>0</v>
      </c>
      <c r="C299" s="398" t="str">
        <f t="shared" si="111"/>
        <v>Cuddapah</v>
      </c>
      <c r="D299" s="387">
        <f t="shared" si="112"/>
        <v>0</v>
      </c>
      <c r="E299" s="388">
        <f t="shared" si="113"/>
        <v>0</v>
      </c>
      <c r="F299" s="389" t="e">
        <f t="shared" si="114"/>
        <v>#DIV/0!</v>
      </c>
      <c r="G299" s="281"/>
      <c r="I299">
        <f t="shared" si="115"/>
        <v>1.9000000000000001E-4</v>
      </c>
      <c r="J299">
        <v>19</v>
      </c>
      <c r="K299">
        <f t="shared" si="116"/>
        <v>2</v>
      </c>
      <c r="L299" s="251">
        <f t="shared" si="117"/>
        <v>0</v>
      </c>
      <c r="M299" s="585" t="s">
        <v>572</v>
      </c>
      <c r="N299" s="251">
        <f>IX!M23</f>
        <v>0</v>
      </c>
      <c r="O299" s="251">
        <f t="shared" si="118"/>
        <v>0</v>
      </c>
      <c r="P299" s="251" t="e">
        <f t="shared" si="119"/>
        <v>#DIV/0!</v>
      </c>
    </row>
    <row r="300" spans="2:17" ht="14">
      <c r="B300" s="376">
        <f t="shared" si="110"/>
        <v>0</v>
      </c>
      <c r="C300" s="398" t="str">
        <f t="shared" si="111"/>
        <v>Kurnool</v>
      </c>
      <c r="D300" s="387">
        <f t="shared" si="112"/>
        <v>0</v>
      </c>
      <c r="E300" s="388">
        <f t="shared" si="113"/>
        <v>0</v>
      </c>
      <c r="F300" s="389" t="e">
        <f t="shared" si="114"/>
        <v>#DIV/0!</v>
      </c>
      <c r="G300" s="281"/>
      <c r="I300">
        <f t="shared" si="115"/>
        <v>2.0000000000000001E-4</v>
      </c>
      <c r="J300">
        <v>20</v>
      </c>
      <c r="K300">
        <f t="shared" si="116"/>
        <v>1</v>
      </c>
      <c r="L300" s="251">
        <f t="shared" si="117"/>
        <v>0</v>
      </c>
      <c r="M300" s="585" t="s">
        <v>571</v>
      </c>
      <c r="N300" s="251">
        <f>IX!M24</f>
        <v>0</v>
      </c>
      <c r="O300" s="251">
        <f t="shared" si="118"/>
        <v>0</v>
      </c>
      <c r="P300" s="251" t="e">
        <f t="shared" si="119"/>
        <v>#DIV/0!</v>
      </c>
    </row>
    <row r="301" spans="2:17" ht="14">
      <c r="B301" s="376">
        <v>0</v>
      </c>
      <c r="C301" s="393" t="s">
        <v>573</v>
      </c>
      <c r="D301" s="393"/>
      <c r="E301" s="394"/>
      <c r="F301" s="395"/>
      <c r="G301" s="281"/>
      <c r="L301" s="251">
        <v>0</v>
      </c>
      <c r="M301" s="251" t="s">
        <v>573</v>
      </c>
      <c r="N301" s="251"/>
      <c r="O301" s="251"/>
      <c r="P301" s="251"/>
    </row>
    <row r="302" spans="2:17" ht="15" thickBot="1">
      <c r="B302" s="375"/>
      <c r="G302" s="281"/>
    </row>
    <row r="303" spans="2:17" ht="14">
      <c r="B303" s="579">
        <v>13</v>
      </c>
      <c r="C303" s="580" t="s">
        <v>581</v>
      </c>
      <c r="D303" s="377" t="str">
        <f>D278</f>
        <v/>
      </c>
      <c r="E303" s="377" t="str">
        <f>E278</f>
        <v/>
      </c>
      <c r="F303" s="378" t="s">
        <v>549</v>
      </c>
      <c r="G303" s="281"/>
      <c r="L303" s="251">
        <v>13</v>
      </c>
      <c r="M303" s="251" t="s">
        <v>581</v>
      </c>
      <c r="N303" s="251" t="str">
        <f>D278</f>
        <v/>
      </c>
      <c r="O303" s="251" t="str">
        <f>E278</f>
        <v/>
      </c>
      <c r="P303" s="251" t="s">
        <v>549</v>
      </c>
    </row>
    <row r="304" spans="2:17" ht="15" thickBot="1">
      <c r="B304" s="579"/>
      <c r="C304" s="581"/>
      <c r="D304" s="396">
        <f>IX!N25</f>
        <v>0</v>
      </c>
      <c r="E304" s="396"/>
      <c r="F304" s="381" t="e">
        <f>ROUND((D304-E304)/E304*100,2)</f>
        <v>#DIV/0!</v>
      </c>
      <c r="G304" s="281" t="e">
        <f>IF(F304&lt;0,"decrease",IF(F304&gt;0,"increase",IF(F304=0,"")))</f>
        <v>#DIV/0!</v>
      </c>
      <c r="L304" s="251"/>
      <c r="M304" s="251"/>
      <c r="N304" s="251">
        <f>IX!N25</f>
        <v>0</v>
      </c>
      <c r="O304" s="251"/>
      <c r="P304" s="251" t="e">
        <f>ROUND((D304-E304)/E304*100,2)</f>
        <v>#DIV/0!</v>
      </c>
      <c r="Q304" t="e">
        <f>IF(F304&lt;0,"decrease",IF(F304&gt;0,"increase",IF(F304=0,"")))</f>
        <v>#DIV/0!</v>
      </c>
    </row>
    <row r="305" spans="2:16" ht="14">
      <c r="B305" s="376">
        <f t="shared" ref="B305:B324" si="120">D305</f>
        <v>0</v>
      </c>
      <c r="C305" s="399" t="str">
        <f t="shared" ref="C305:C324" si="121">INDEX($M$305:$M$324,$K305)</f>
        <v>RP Guntakal</v>
      </c>
      <c r="D305" s="400">
        <f t="shared" ref="D305:D324" si="122">INDEX($N$305:$N$324,$K305)</f>
        <v>0</v>
      </c>
      <c r="E305" s="401">
        <f t="shared" ref="E305:E324" si="123">(D$304)</f>
        <v>0</v>
      </c>
      <c r="F305" s="389" t="e">
        <f t="shared" ref="F305:F324" si="124">ROUND(D305/E305*100,2)</f>
        <v>#DIV/0!</v>
      </c>
      <c r="G305" s="281"/>
      <c r="I305">
        <f t="shared" ref="I305:I324" si="125">N305+(J305/100000)</f>
        <v>1.0000000000000001E-5</v>
      </c>
      <c r="J305">
        <v>1</v>
      </c>
      <c r="K305">
        <f t="shared" ref="K305:K324" si="126">VLOOKUP(LARGE($I$305:$I$324,J305),$I$305:$J$324,2,FALSE)</f>
        <v>20</v>
      </c>
      <c r="L305" s="251">
        <f t="shared" ref="L305:L324" si="127">D305</f>
        <v>0</v>
      </c>
      <c r="M305" s="585" t="s">
        <v>556</v>
      </c>
      <c r="N305" s="251">
        <f>IX!N5</f>
        <v>0</v>
      </c>
      <c r="O305" s="251">
        <f t="shared" ref="O305:O324" si="128">(D$304)</f>
        <v>0</v>
      </c>
      <c r="P305" s="251" t="e">
        <f t="shared" ref="P305:P324" si="129">ROUND(D305/E305*100,2)</f>
        <v>#DIV/0!</v>
      </c>
    </row>
    <row r="306" spans="2:16" ht="14">
      <c r="B306" s="376">
        <f t="shared" si="120"/>
        <v>0</v>
      </c>
      <c r="C306" s="398" t="str">
        <f t="shared" si="121"/>
        <v>RP Vijayawada</v>
      </c>
      <c r="D306" s="387">
        <f t="shared" si="122"/>
        <v>0</v>
      </c>
      <c r="E306" s="388">
        <f t="shared" si="123"/>
        <v>0</v>
      </c>
      <c r="F306" s="389" t="e">
        <f t="shared" si="124"/>
        <v>#DIV/0!</v>
      </c>
      <c r="G306" s="281"/>
      <c r="I306">
        <f t="shared" si="125"/>
        <v>2.0000000000000002E-5</v>
      </c>
      <c r="J306">
        <v>2</v>
      </c>
      <c r="K306">
        <f t="shared" si="126"/>
        <v>19</v>
      </c>
      <c r="L306" s="251">
        <f t="shared" si="127"/>
        <v>0</v>
      </c>
      <c r="M306" s="585" t="s">
        <v>557</v>
      </c>
      <c r="N306" s="251">
        <f>IX!N6</f>
        <v>0</v>
      </c>
      <c r="O306" s="251">
        <f t="shared" si="128"/>
        <v>0</v>
      </c>
      <c r="P306" s="251" t="e">
        <f t="shared" si="129"/>
        <v>#DIV/0!</v>
      </c>
    </row>
    <row r="307" spans="2:16" ht="14">
      <c r="B307" s="376">
        <f t="shared" si="120"/>
        <v>0</v>
      </c>
      <c r="C307" s="398" t="str">
        <f t="shared" si="121"/>
        <v>Srikakulam</v>
      </c>
      <c r="D307" s="387">
        <f t="shared" si="122"/>
        <v>0</v>
      </c>
      <c r="E307" s="388">
        <f t="shared" si="123"/>
        <v>0</v>
      </c>
      <c r="F307" s="389" t="e">
        <f t="shared" si="124"/>
        <v>#DIV/0!</v>
      </c>
      <c r="G307" s="281"/>
      <c r="I307">
        <f t="shared" si="125"/>
        <v>3.0000000000000001E-5</v>
      </c>
      <c r="J307">
        <v>3</v>
      </c>
      <c r="K307">
        <f t="shared" si="126"/>
        <v>18</v>
      </c>
      <c r="L307" s="251">
        <f t="shared" si="127"/>
        <v>0</v>
      </c>
      <c r="M307" s="585" t="s">
        <v>553</v>
      </c>
      <c r="N307" s="251">
        <f>IX!N7</f>
        <v>0</v>
      </c>
      <c r="O307" s="251">
        <f t="shared" si="128"/>
        <v>0</v>
      </c>
      <c r="P307" s="251" t="e">
        <f t="shared" si="129"/>
        <v>#DIV/0!</v>
      </c>
    </row>
    <row r="308" spans="2:16" ht="14">
      <c r="B308" s="376">
        <f t="shared" si="120"/>
        <v>0</v>
      </c>
      <c r="C308" s="398" t="str">
        <f t="shared" si="121"/>
        <v>Vizianagaram</v>
      </c>
      <c r="D308" s="387">
        <f t="shared" si="122"/>
        <v>0</v>
      </c>
      <c r="E308" s="388">
        <f t="shared" si="123"/>
        <v>0</v>
      </c>
      <c r="F308" s="389" t="e">
        <f t="shared" si="124"/>
        <v>#DIV/0!</v>
      </c>
      <c r="G308" s="281"/>
      <c r="I308">
        <f t="shared" si="125"/>
        <v>4.0000000000000003E-5</v>
      </c>
      <c r="J308">
        <v>4</v>
      </c>
      <c r="K308">
        <f t="shared" si="126"/>
        <v>17</v>
      </c>
      <c r="L308" s="251">
        <f t="shared" si="127"/>
        <v>0</v>
      </c>
      <c r="M308" s="585" t="s">
        <v>561</v>
      </c>
      <c r="N308" s="251">
        <f>IX!N8</f>
        <v>0</v>
      </c>
      <c r="O308" s="251">
        <f t="shared" si="128"/>
        <v>0</v>
      </c>
      <c r="P308" s="251" t="e">
        <f t="shared" si="129"/>
        <v>#DIV/0!</v>
      </c>
    </row>
    <row r="309" spans="2:16" ht="14">
      <c r="B309" s="376">
        <f t="shared" si="120"/>
        <v>0</v>
      </c>
      <c r="C309" s="398" t="str">
        <f t="shared" si="121"/>
        <v>Visakhapatnam  Rural</v>
      </c>
      <c r="D309" s="387">
        <f t="shared" si="122"/>
        <v>0</v>
      </c>
      <c r="E309" s="388">
        <f t="shared" si="123"/>
        <v>0</v>
      </c>
      <c r="F309" s="389" t="e">
        <f t="shared" si="124"/>
        <v>#DIV/0!</v>
      </c>
      <c r="G309" s="281"/>
      <c r="I309">
        <f t="shared" si="125"/>
        <v>5.0000000000000002E-5</v>
      </c>
      <c r="J309">
        <v>5</v>
      </c>
      <c r="K309">
        <f t="shared" si="126"/>
        <v>16</v>
      </c>
      <c r="L309" s="251">
        <f t="shared" si="127"/>
        <v>0</v>
      </c>
      <c r="M309" s="585" t="s">
        <v>568</v>
      </c>
      <c r="N309" s="251">
        <f>IX!N9</f>
        <v>0</v>
      </c>
      <c r="O309" s="251">
        <f t="shared" si="128"/>
        <v>0</v>
      </c>
      <c r="P309" s="251" t="e">
        <f t="shared" si="129"/>
        <v>#DIV/0!</v>
      </c>
    </row>
    <row r="310" spans="2:16" ht="14">
      <c r="B310" s="376">
        <f t="shared" si="120"/>
        <v>0</v>
      </c>
      <c r="C310" s="398" t="str">
        <f t="shared" si="121"/>
        <v>Visakhapatnam City</v>
      </c>
      <c r="D310" s="387">
        <f t="shared" si="122"/>
        <v>0</v>
      </c>
      <c r="E310" s="388">
        <f t="shared" si="123"/>
        <v>0</v>
      </c>
      <c r="F310" s="389" t="e">
        <f t="shared" si="124"/>
        <v>#DIV/0!</v>
      </c>
      <c r="G310" s="281"/>
      <c r="I310">
        <f t="shared" si="125"/>
        <v>6.0000000000000002E-5</v>
      </c>
      <c r="J310">
        <v>6</v>
      </c>
      <c r="K310">
        <f t="shared" si="126"/>
        <v>15</v>
      </c>
      <c r="L310" s="251">
        <f t="shared" si="127"/>
        <v>0</v>
      </c>
      <c r="M310" s="585" t="s">
        <v>554</v>
      </c>
      <c r="N310" s="251">
        <f>IX!N10</f>
        <v>0</v>
      </c>
      <c r="O310" s="251">
        <f t="shared" si="128"/>
        <v>0</v>
      </c>
      <c r="P310" s="251" t="e">
        <f t="shared" si="129"/>
        <v>#DIV/0!</v>
      </c>
    </row>
    <row r="311" spans="2:16" ht="14">
      <c r="B311" s="376">
        <f t="shared" si="120"/>
        <v>0</v>
      </c>
      <c r="C311" s="398" t="str">
        <f t="shared" si="121"/>
        <v>Vijayawada City</v>
      </c>
      <c r="D311" s="387">
        <f t="shared" si="122"/>
        <v>0</v>
      </c>
      <c r="E311" s="388">
        <f t="shared" si="123"/>
        <v>0</v>
      </c>
      <c r="F311" s="389" t="e">
        <f t="shared" si="124"/>
        <v>#DIV/0!</v>
      </c>
      <c r="G311" s="281"/>
      <c r="I311">
        <f t="shared" si="125"/>
        <v>6.9999999999999994E-5</v>
      </c>
      <c r="J311">
        <v>7</v>
      </c>
      <c r="K311">
        <f t="shared" si="126"/>
        <v>14</v>
      </c>
      <c r="L311" s="251">
        <f t="shared" si="127"/>
        <v>0</v>
      </c>
      <c r="M311" s="585" t="s">
        <v>565</v>
      </c>
      <c r="N311" s="251">
        <f>IX!N11</f>
        <v>0</v>
      </c>
      <c r="O311" s="251">
        <f t="shared" si="128"/>
        <v>0</v>
      </c>
      <c r="P311" s="251" t="e">
        <f t="shared" si="129"/>
        <v>#DIV/0!</v>
      </c>
    </row>
    <row r="312" spans="2:16" ht="14">
      <c r="B312" s="376">
        <f t="shared" si="120"/>
        <v>0</v>
      </c>
      <c r="C312" s="398" t="str">
        <f t="shared" si="121"/>
        <v>Krishna</v>
      </c>
      <c r="D312" s="387">
        <f t="shared" si="122"/>
        <v>0</v>
      </c>
      <c r="E312" s="388">
        <f t="shared" si="123"/>
        <v>0</v>
      </c>
      <c r="F312" s="389" t="e">
        <f t="shared" si="124"/>
        <v>#DIV/0!</v>
      </c>
      <c r="G312" s="281"/>
      <c r="I312">
        <f t="shared" si="125"/>
        <v>8.0000000000000007E-5</v>
      </c>
      <c r="J312">
        <v>8</v>
      </c>
      <c r="K312">
        <f t="shared" si="126"/>
        <v>13</v>
      </c>
      <c r="L312" s="251">
        <f t="shared" si="127"/>
        <v>0</v>
      </c>
      <c r="M312" s="585" t="s">
        <v>558</v>
      </c>
      <c r="N312" s="251">
        <f>IX!N12</f>
        <v>0</v>
      </c>
      <c r="O312" s="251">
        <f t="shared" si="128"/>
        <v>0</v>
      </c>
      <c r="P312" s="251" t="e">
        <f t="shared" si="129"/>
        <v>#DIV/0!</v>
      </c>
    </row>
    <row r="313" spans="2:16" ht="14">
      <c r="B313" s="376">
        <f t="shared" si="120"/>
        <v>0</v>
      </c>
      <c r="C313" s="398" t="str">
        <f t="shared" si="121"/>
        <v>Rajahmundry  Urban</v>
      </c>
      <c r="D313" s="387">
        <f t="shared" si="122"/>
        <v>0</v>
      </c>
      <c r="E313" s="388">
        <f t="shared" si="123"/>
        <v>0</v>
      </c>
      <c r="F313" s="389" t="e">
        <f t="shared" si="124"/>
        <v>#DIV/0!</v>
      </c>
      <c r="G313" s="281"/>
      <c r="I313">
        <f t="shared" si="125"/>
        <v>9.0000000000000006E-5</v>
      </c>
      <c r="J313">
        <v>9</v>
      </c>
      <c r="K313">
        <f t="shared" si="126"/>
        <v>12</v>
      </c>
      <c r="L313" s="251">
        <f t="shared" si="127"/>
        <v>0</v>
      </c>
      <c r="M313" s="585" t="s">
        <v>555</v>
      </c>
      <c r="N313" s="251">
        <f>IX!N13</f>
        <v>0</v>
      </c>
      <c r="O313" s="251">
        <f t="shared" si="128"/>
        <v>0</v>
      </c>
      <c r="P313" s="251" t="e">
        <f t="shared" si="129"/>
        <v>#DIV/0!</v>
      </c>
    </row>
    <row r="314" spans="2:16" ht="14">
      <c r="B314" s="376">
        <f t="shared" si="120"/>
        <v>0</v>
      </c>
      <c r="C314" s="398" t="str">
        <f t="shared" si="121"/>
        <v>East Godavari</v>
      </c>
      <c r="D314" s="387">
        <f t="shared" si="122"/>
        <v>0</v>
      </c>
      <c r="E314" s="388">
        <f t="shared" si="123"/>
        <v>0</v>
      </c>
      <c r="F314" s="389" t="e">
        <f t="shared" si="124"/>
        <v>#DIV/0!</v>
      </c>
      <c r="G314" s="281"/>
      <c r="I314">
        <f t="shared" si="125"/>
        <v>1E-4</v>
      </c>
      <c r="J314">
        <v>10</v>
      </c>
      <c r="K314">
        <f t="shared" si="126"/>
        <v>11</v>
      </c>
      <c r="L314" s="251">
        <f t="shared" si="127"/>
        <v>0</v>
      </c>
      <c r="M314" s="585" t="s">
        <v>562</v>
      </c>
      <c r="N314" s="251">
        <f>IX!N14</f>
        <v>0</v>
      </c>
      <c r="O314" s="251">
        <f t="shared" si="128"/>
        <v>0</v>
      </c>
      <c r="P314" s="251" t="e">
        <f t="shared" si="129"/>
        <v>#DIV/0!</v>
      </c>
    </row>
    <row r="315" spans="2:16" ht="14">
      <c r="B315" s="376">
        <f t="shared" si="120"/>
        <v>0</v>
      </c>
      <c r="C315" s="398" t="str">
        <f t="shared" si="121"/>
        <v>West Godavari</v>
      </c>
      <c r="D315" s="387">
        <f t="shared" si="122"/>
        <v>0</v>
      </c>
      <c r="E315" s="388">
        <f t="shared" si="123"/>
        <v>0</v>
      </c>
      <c r="F315" s="389" t="e">
        <f t="shared" si="124"/>
        <v>#DIV/0!</v>
      </c>
      <c r="G315" s="281"/>
      <c r="I315">
        <f t="shared" si="125"/>
        <v>1.1E-4</v>
      </c>
      <c r="J315">
        <v>11</v>
      </c>
      <c r="K315">
        <f t="shared" si="126"/>
        <v>10</v>
      </c>
      <c r="L315" s="251">
        <f t="shared" si="127"/>
        <v>0</v>
      </c>
      <c r="M315" s="585" t="s">
        <v>559</v>
      </c>
      <c r="N315" s="251">
        <f>IX!N15</f>
        <v>0</v>
      </c>
      <c r="O315" s="251">
        <f t="shared" si="128"/>
        <v>0</v>
      </c>
      <c r="P315" s="251" t="e">
        <f t="shared" si="129"/>
        <v>#DIV/0!</v>
      </c>
    </row>
    <row r="316" spans="2:16" ht="14">
      <c r="B316" s="376">
        <f t="shared" si="120"/>
        <v>0</v>
      </c>
      <c r="C316" s="398" t="str">
        <f t="shared" si="121"/>
        <v>Prakasham</v>
      </c>
      <c r="D316" s="387">
        <f t="shared" si="122"/>
        <v>0</v>
      </c>
      <c r="E316" s="388">
        <f t="shared" si="123"/>
        <v>0</v>
      </c>
      <c r="F316" s="389" t="e">
        <f t="shared" si="124"/>
        <v>#DIV/0!</v>
      </c>
      <c r="G316" s="281"/>
      <c r="I316">
        <f t="shared" si="125"/>
        <v>1.2E-4</v>
      </c>
      <c r="J316">
        <v>12</v>
      </c>
      <c r="K316">
        <f t="shared" si="126"/>
        <v>9</v>
      </c>
      <c r="L316" s="251">
        <f t="shared" si="127"/>
        <v>0</v>
      </c>
      <c r="M316" s="585" t="s">
        <v>570</v>
      </c>
      <c r="N316" s="251">
        <f>IX!N16</f>
        <v>0</v>
      </c>
      <c r="O316" s="251">
        <f t="shared" si="128"/>
        <v>0</v>
      </c>
      <c r="P316" s="251" t="e">
        <f t="shared" si="129"/>
        <v>#DIV/0!</v>
      </c>
    </row>
    <row r="317" spans="2:16" ht="14">
      <c r="B317" s="376">
        <f t="shared" si="120"/>
        <v>0</v>
      </c>
      <c r="C317" s="398" t="str">
        <f t="shared" si="121"/>
        <v>Nellore</v>
      </c>
      <c r="D317" s="387">
        <f t="shared" si="122"/>
        <v>0</v>
      </c>
      <c r="E317" s="388">
        <f t="shared" si="123"/>
        <v>0</v>
      </c>
      <c r="F317" s="389" t="e">
        <f t="shared" si="124"/>
        <v>#DIV/0!</v>
      </c>
      <c r="G317" s="281"/>
      <c r="I317">
        <f t="shared" si="125"/>
        <v>1.2999999999999999E-4</v>
      </c>
      <c r="J317">
        <v>13</v>
      </c>
      <c r="K317">
        <f t="shared" si="126"/>
        <v>8</v>
      </c>
      <c r="L317" s="251">
        <f t="shared" si="127"/>
        <v>0</v>
      </c>
      <c r="M317" s="585" t="s">
        <v>567</v>
      </c>
      <c r="N317" s="251">
        <f>IX!N17</f>
        <v>0</v>
      </c>
      <c r="O317" s="251">
        <f t="shared" si="128"/>
        <v>0</v>
      </c>
      <c r="P317" s="251" t="e">
        <f t="shared" si="129"/>
        <v>#DIV/0!</v>
      </c>
    </row>
    <row r="318" spans="2:16" ht="14">
      <c r="B318" s="376">
        <f t="shared" si="120"/>
        <v>0</v>
      </c>
      <c r="C318" s="398" t="str">
        <f t="shared" si="121"/>
        <v>Guntur Urban</v>
      </c>
      <c r="D318" s="387">
        <f t="shared" si="122"/>
        <v>0</v>
      </c>
      <c r="E318" s="388">
        <f t="shared" si="123"/>
        <v>0</v>
      </c>
      <c r="F318" s="389" t="e">
        <f t="shared" si="124"/>
        <v>#DIV/0!</v>
      </c>
      <c r="G318" s="281"/>
      <c r="I318">
        <f t="shared" si="125"/>
        <v>1.3999999999999999E-4</v>
      </c>
      <c r="J318">
        <v>14</v>
      </c>
      <c r="K318">
        <f t="shared" si="126"/>
        <v>7</v>
      </c>
      <c r="L318" s="251">
        <f t="shared" si="127"/>
        <v>0</v>
      </c>
      <c r="M318" s="585" t="s">
        <v>569</v>
      </c>
      <c r="N318" s="251">
        <f>IX!N18</f>
        <v>0</v>
      </c>
      <c r="O318" s="251">
        <f t="shared" si="128"/>
        <v>0</v>
      </c>
      <c r="P318" s="251" t="e">
        <f t="shared" si="129"/>
        <v>#DIV/0!</v>
      </c>
    </row>
    <row r="319" spans="2:16" ht="14">
      <c r="B319" s="376">
        <f t="shared" si="120"/>
        <v>0</v>
      </c>
      <c r="C319" s="398" t="str">
        <f t="shared" si="121"/>
        <v>Guntur</v>
      </c>
      <c r="D319" s="387">
        <f t="shared" si="122"/>
        <v>0</v>
      </c>
      <c r="E319" s="388">
        <f t="shared" si="123"/>
        <v>0</v>
      </c>
      <c r="F319" s="389" t="e">
        <f t="shared" si="124"/>
        <v>#DIV/0!</v>
      </c>
      <c r="G319" s="281"/>
      <c r="I319">
        <f t="shared" si="125"/>
        <v>1.4999999999999999E-4</v>
      </c>
      <c r="J319">
        <v>15</v>
      </c>
      <c r="K319">
        <f t="shared" si="126"/>
        <v>6</v>
      </c>
      <c r="L319" s="251">
        <f t="shared" si="127"/>
        <v>0</v>
      </c>
      <c r="M319" s="585" t="s">
        <v>564</v>
      </c>
      <c r="N319" s="251">
        <f>IX!N19</f>
        <v>0</v>
      </c>
      <c r="O319" s="251">
        <f t="shared" si="128"/>
        <v>0</v>
      </c>
      <c r="P319" s="251" t="e">
        <f t="shared" si="129"/>
        <v>#DIV/0!</v>
      </c>
    </row>
    <row r="320" spans="2:16" ht="14">
      <c r="B320" s="376">
        <f t="shared" si="120"/>
        <v>0</v>
      </c>
      <c r="C320" s="398" t="str">
        <f t="shared" si="121"/>
        <v>Tirupathi Urban</v>
      </c>
      <c r="D320" s="387">
        <f t="shared" si="122"/>
        <v>0</v>
      </c>
      <c r="E320" s="388">
        <f t="shared" si="123"/>
        <v>0</v>
      </c>
      <c r="F320" s="389" t="e">
        <f t="shared" si="124"/>
        <v>#DIV/0!</v>
      </c>
      <c r="G320" s="281"/>
      <c r="I320">
        <f t="shared" si="125"/>
        <v>1.6000000000000001E-4</v>
      </c>
      <c r="J320">
        <v>16</v>
      </c>
      <c r="K320">
        <f t="shared" si="126"/>
        <v>5</v>
      </c>
      <c r="L320" s="251">
        <f t="shared" si="127"/>
        <v>0</v>
      </c>
      <c r="M320" s="585" t="s">
        <v>560</v>
      </c>
      <c r="N320" s="251">
        <f>IX!N20</f>
        <v>0</v>
      </c>
      <c r="O320" s="251">
        <f t="shared" si="128"/>
        <v>0</v>
      </c>
      <c r="P320" s="251" t="e">
        <f t="shared" si="129"/>
        <v>#DIV/0!</v>
      </c>
    </row>
    <row r="321" spans="2:18" ht="14">
      <c r="B321" s="376">
        <f t="shared" si="120"/>
        <v>0</v>
      </c>
      <c r="C321" s="398" t="str">
        <f t="shared" si="121"/>
        <v>Chittoor</v>
      </c>
      <c r="D321" s="387">
        <f t="shared" si="122"/>
        <v>0</v>
      </c>
      <c r="E321" s="388">
        <f t="shared" si="123"/>
        <v>0</v>
      </c>
      <c r="F321" s="389" t="e">
        <f t="shared" si="124"/>
        <v>#DIV/0!</v>
      </c>
      <c r="G321" s="281"/>
      <c r="I321">
        <f t="shared" si="125"/>
        <v>1.7000000000000001E-4</v>
      </c>
      <c r="J321">
        <v>17</v>
      </c>
      <c r="K321">
        <f t="shared" si="126"/>
        <v>4</v>
      </c>
      <c r="L321" s="251">
        <f t="shared" si="127"/>
        <v>0</v>
      </c>
      <c r="M321" s="585" t="s">
        <v>563</v>
      </c>
      <c r="N321" s="251">
        <f>IX!N21</f>
        <v>0</v>
      </c>
      <c r="O321" s="251">
        <f t="shared" si="128"/>
        <v>0</v>
      </c>
      <c r="P321" s="251" t="e">
        <f t="shared" si="129"/>
        <v>#DIV/0!</v>
      </c>
    </row>
    <row r="322" spans="2:18" ht="14">
      <c r="B322" s="376">
        <f t="shared" si="120"/>
        <v>0</v>
      </c>
      <c r="C322" s="398" t="str">
        <f t="shared" si="121"/>
        <v>Anantapur</v>
      </c>
      <c r="D322" s="387">
        <f t="shared" si="122"/>
        <v>0</v>
      </c>
      <c r="E322" s="388">
        <f t="shared" si="123"/>
        <v>0</v>
      </c>
      <c r="F322" s="389" t="e">
        <f t="shared" si="124"/>
        <v>#DIV/0!</v>
      </c>
      <c r="G322" s="281"/>
      <c r="I322">
        <f t="shared" si="125"/>
        <v>1.8000000000000001E-4</v>
      </c>
      <c r="J322">
        <v>18</v>
      </c>
      <c r="K322">
        <f t="shared" si="126"/>
        <v>3</v>
      </c>
      <c r="L322" s="251">
        <f t="shared" si="127"/>
        <v>0</v>
      </c>
      <c r="M322" s="585" t="s">
        <v>566</v>
      </c>
      <c r="N322" s="251">
        <f>IX!N22</f>
        <v>0</v>
      </c>
      <c r="O322" s="251">
        <f t="shared" si="128"/>
        <v>0</v>
      </c>
      <c r="P322" s="251" t="e">
        <f t="shared" si="129"/>
        <v>#DIV/0!</v>
      </c>
    </row>
    <row r="323" spans="2:18" ht="14">
      <c r="B323" s="376">
        <f t="shared" si="120"/>
        <v>0</v>
      </c>
      <c r="C323" s="398" t="str">
        <f t="shared" si="121"/>
        <v>Cuddapah</v>
      </c>
      <c r="D323" s="387">
        <f t="shared" si="122"/>
        <v>0</v>
      </c>
      <c r="E323" s="388">
        <f t="shared" si="123"/>
        <v>0</v>
      </c>
      <c r="F323" s="389" t="e">
        <f t="shared" si="124"/>
        <v>#DIV/0!</v>
      </c>
      <c r="G323" s="281"/>
      <c r="I323">
        <f t="shared" si="125"/>
        <v>1.9000000000000001E-4</v>
      </c>
      <c r="J323">
        <v>19</v>
      </c>
      <c r="K323">
        <f t="shared" si="126"/>
        <v>2</v>
      </c>
      <c r="L323" s="251">
        <f t="shared" si="127"/>
        <v>0</v>
      </c>
      <c r="M323" s="585" t="s">
        <v>572</v>
      </c>
      <c r="N323" s="251">
        <f>IX!N23</f>
        <v>0</v>
      </c>
      <c r="O323" s="251">
        <f t="shared" si="128"/>
        <v>0</v>
      </c>
      <c r="P323" s="251" t="e">
        <f t="shared" si="129"/>
        <v>#DIV/0!</v>
      </c>
    </row>
    <row r="324" spans="2:18" ht="14">
      <c r="B324" s="376">
        <f t="shared" si="120"/>
        <v>0</v>
      </c>
      <c r="C324" s="398" t="str">
        <f t="shared" si="121"/>
        <v>Kurnool</v>
      </c>
      <c r="D324" s="387">
        <f t="shared" si="122"/>
        <v>0</v>
      </c>
      <c r="E324" s="388">
        <f t="shared" si="123"/>
        <v>0</v>
      </c>
      <c r="F324" s="389" t="e">
        <f t="shared" si="124"/>
        <v>#DIV/0!</v>
      </c>
      <c r="G324" s="281"/>
      <c r="I324">
        <f t="shared" si="125"/>
        <v>2.0000000000000001E-4</v>
      </c>
      <c r="J324">
        <v>20</v>
      </c>
      <c r="K324">
        <f t="shared" si="126"/>
        <v>1</v>
      </c>
      <c r="L324" s="251">
        <f t="shared" si="127"/>
        <v>0</v>
      </c>
      <c r="M324" s="585" t="s">
        <v>571</v>
      </c>
      <c r="N324" s="251">
        <f>IX!N24</f>
        <v>0</v>
      </c>
      <c r="O324" s="251">
        <f t="shared" si="128"/>
        <v>0</v>
      </c>
      <c r="P324" s="251" t="e">
        <f t="shared" si="129"/>
        <v>#DIV/0!</v>
      </c>
    </row>
    <row r="325" spans="2:18" ht="14">
      <c r="B325" s="376"/>
      <c r="C325" s="384" t="s">
        <v>550</v>
      </c>
      <c r="D325" s="393" t="s">
        <v>551</v>
      </c>
      <c r="E325" s="402"/>
      <c r="F325" s="403" t="s">
        <v>552</v>
      </c>
      <c r="G325" s="281"/>
      <c r="L325" s="251"/>
      <c r="M325" s="251" t="s">
        <v>550</v>
      </c>
      <c r="N325" s="251" t="s">
        <v>551</v>
      </c>
      <c r="O325" s="251"/>
      <c r="P325" s="251" t="s">
        <v>552</v>
      </c>
    </row>
    <row r="326" spans="2:18" ht="14">
      <c r="B326" s="376">
        <v>0</v>
      </c>
      <c r="C326" s="393" t="s">
        <v>573</v>
      </c>
      <c r="D326" s="393"/>
      <c r="E326" s="394"/>
      <c r="F326" s="395"/>
      <c r="G326" s="281"/>
      <c r="L326" s="251">
        <v>0</v>
      </c>
      <c r="M326" s="251" t="s">
        <v>573</v>
      </c>
      <c r="N326" s="251"/>
      <c r="O326" s="251"/>
      <c r="P326" s="251"/>
    </row>
    <row r="327" spans="2:18" ht="15" thickBot="1">
      <c r="B327" s="375"/>
      <c r="G327" s="281"/>
    </row>
    <row r="328" spans="2:18" ht="14">
      <c r="B328" s="579">
        <v>14</v>
      </c>
      <c r="C328" s="582" t="s">
        <v>582</v>
      </c>
      <c r="D328" s="377" t="str">
        <f>D303</f>
        <v/>
      </c>
      <c r="E328" s="377" t="str">
        <f>E303</f>
        <v/>
      </c>
      <c r="F328" s="378" t="s">
        <v>549</v>
      </c>
      <c r="G328" s="384" t="s">
        <v>583</v>
      </c>
      <c r="H328" s="404" t="s">
        <v>584</v>
      </c>
      <c r="L328" s="251">
        <v>14</v>
      </c>
      <c r="M328" s="251" t="s">
        <v>582</v>
      </c>
      <c r="N328" s="251" t="str">
        <f>D303</f>
        <v/>
      </c>
      <c r="O328" s="251" t="str">
        <f>E303</f>
        <v/>
      </c>
      <c r="P328" s="251" t="s">
        <v>549</v>
      </c>
      <c r="Q328" t="s">
        <v>583</v>
      </c>
      <c r="R328" t="s">
        <v>584</v>
      </c>
    </row>
    <row r="329" spans="2:18" ht="15" thickBot="1">
      <c r="B329" s="579"/>
      <c r="C329" s="583"/>
      <c r="D329" s="396">
        <f>'SCRB-RA_UPTO'!X25</f>
        <v>0</v>
      </c>
      <c r="E329" s="396">
        <f>AN0!D77</f>
        <v>0</v>
      </c>
      <c r="F329" s="381" t="e">
        <f>ROUND((D329-E329)/E329*100,2)</f>
        <v>#DIV/0!</v>
      </c>
      <c r="G329" s="281" t="e">
        <f>IF(F329&lt;0,"decrease",IF(F329&gt;0,"increase",IF(F329=0,"")))</f>
        <v>#DIV/0!</v>
      </c>
      <c r="L329" s="251"/>
      <c r="M329" s="251"/>
      <c r="N329" s="251">
        <f>'SCRB-RA_UPTO'!X25</f>
        <v>0</v>
      </c>
      <c r="O329" s="251">
        <f>'SCRB-PRE_DATA'!E5</f>
        <v>0</v>
      </c>
      <c r="P329" s="251" t="e">
        <f>ROUND((D329-E329)/E329*100,2)</f>
        <v>#DIV/0!</v>
      </c>
      <c r="Q329" t="e">
        <f>IF(F329&lt;0,"decrease",IF(F329&gt;0,"increase",IF(F329=0,"")))</f>
        <v>#DIV/0!</v>
      </c>
    </row>
    <row r="330" spans="2:18" ht="14">
      <c r="B330" s="376"/>
      <c r="C330" s="377" t="s">
        <v>550</v>
      </c>
      <c r="D330" s="383" t="s">
        <v>551</v>
      </c>
      <c r="E330" s="379"/>
      <c r="F330" s="384" t="s">
        <v>552</v>
      </c>
      <c r="G330" s="385">
        <f>'SCRB-RA_UPTO'!Y25</f>
        <v>0</v>
      </c>
      <c r="H330">
        <f>'SCRB-RA_UPTO'!Z25</f>
        <v>0</v>
      </c>
      <c r="L330" s="251"/>
      <c r="M330" s="251" t="s">
        <v>550</v>
      </c>
      <c r="N330" s="251" t="s">
        <v>551</v>
      </c>
      <c r="O330" s="251"/>
      <c r="P330" s="251" t="s">
        <v>552</v>
      </c>
      <c r="Q330">
        <f>'SCRB-PRE_DATA'!F5</f>
        <v>0</v>
      </c>
      <c r="R330">
        <f>'SCRB-PRE_DATA'!G5</f>
        <v>0</v>
      </c>
    </row>
    <row r="331" spans="2:18" ht="14">
      <c r="B331" s="376">
        <f t="shared" ref="B331:B350" si="130">D331</f>
        <v>0</v>
      </c>
      <c r="C331" s="251" t="str">
        <f t="shared" ref="C331:C350" si="131">INDEX($M$331:$M$350,$K331)</f>
        <v>RP Guntakal</v>
      </c>
      <c r="D331" s="387">
        <f t="shared" ref="D331:D350" si="132">INDEX($N$331:$N$350,$K331)</f>
        <v>0</v>
      </c>
      <c r="E331" s="388">
        <f t="shared" ref="E331:E350" si="133">(D$329)</f>
        <v>0</v>
      </c>
      <c r="F331" s="389" t="e">
        <f t="shared" ref="F331:F350" si="134">ROUND(D331/E331*100,2)</f>
        <v>#DIV/0!</v>
      </c>
      <c r="G331" s="405"/>
      <c r="I331">
        <f t="shared" ref="I331:I350" si="135">N331+(J331/100000)</f>
        <v>1.0000000000000001E-5</v>
      </c>
      <c r="J331">
        <v>1</v>
      </c>
      <c r="K331">
        <f t="shared" ref="K331:K350" si="136">VLOOKUP(LARGE($I$331:$I$350,J331),$I$331:$J$350,2,FALSE)</f>
        <v>20</v>
      </c>
      <c r="L331" s="251">
        <f t="shared" ref="L331:L350" si="137">D331</f>
        <v>0</v>
      </c>
      <c r="M331" s="585" t="s">
        <v>556</v>
      </c>
      <c r="N331" s="251">
        <f>'SCRB-RA_UPTO'!X5</f>
        <v>0</v>
      </c>
      <c r="O331" s="251">
        <f t="shared" ref="O331:O350" si="138">(D$329)</f>
        <v>0</v>
      </c>
      <c r="P331" s="251" t="e">
        <f t="shared" ref="P331:P350" si="139">ROUND(D331/E331*100,2)</f>
        <v>#DIV/0!</v>
      </c>
    </row>
    <row r="332" spans="2:18" ht="14">
      <c r="B332" s="376">
        <f t="shared" si="130"/>
        <v>0</v>
      </c>
      <c r="C332" s="251" t="str">
        <f t="shared" si="131"/>
        <v>RP Vijayawada</v>
      </c>
      <c r="D332" s="387">
        <f t="shared" si="132"/>
        <v>0</v>
      </c>
      <c r="E332" s="388">
        <f t="shared" si="133"/>
        <v>0</v>
      </c>
      <c r="F332" s="389" t="e">
        <f t="shared" si="134"/>
        <v>#DIV/0!</v>
      </c>
      <c r="G332" s="405"/>
      <c r="I332">
        <f t="shared" si="135"/>
        <v>2.0000000000000002E-5</v>
      </c>
      <c r="J332">
        <v>2</v>
      </c>
      <c r="K332">
        <f t="shared" si="136"/>
        <v>19</v>
      </c>
      <c r="L332" s="251">
        <f t="shared" si="137"/>
        <v>0</v>
      </c>
      <c r="M332" s="585" t="s">
        <v>557</v>
      </c>
      <c r="N332" s="251">
        <f>'SCRB-RA_UPTO'!X6</f>
        <v>0</v>
      </c>
      <c r="O332" s="251">
        <f t="shared" si="138"/>
        <v>0</v>
      </c>
      <c r="P332" s="251" t="e">
        <f t="shared" si="139"/>
        <v>#DIV/0!</v>
      </c>
    </row>
    <row r="333" spans="2:18" ht="14">
      <c r="B333" s="376">
        <f t="shared" si="130"/>
        <v>0</v>
      </c>
      <c r="C333" s="251" t="str">
        <f t="shared" si="131"/>
        <v>Srikakulam</v>
      </c>
      <c r="D333" s="387">
        <f t="shared" si="132"/>
        <v>0</v>
      </c>
      <c r="E333" s="388">
        <f t="shared" si="133"/>
        <v>0</v>
      </c>
      <c r="F333" s="389" t="e">
        <f t="shared" si="134"/>
        <v>#DIV/0!</v>
      </c>
      <c r="G333" s="281"/>
      <c r="I333">
        <f t="shared" si="135"/>
        <v>3.0000000000000001E-5</v>
      </c>
      <c r="J333">
        <v>3</v>
      </c>
      <c r="K333">
        <f t="shared" si="136"/>
        <v>18</v>
      </c>
      <c r="L333" s="251">
        <f t="shared" si="137"/>
        <v>0</v>
      </c>
      <c r="M333" s="585" t="s">
        <v>553</v>
      </c>
      <c r="N333" s="251">
        <f>'SCRB-RA_UPTO'!X7</f>
        <v>0</v>
      </c>
      <c r="O333" s="251">
        <f t="shared" si="138"/>
        <v>0</v>
      </c>
      <c r="P333" s="251" t="e">
        <f t="shared" si="139"/>
        <v>#DIV/0!</v>
      </c>
    </row>
    <row r="334" spans="2:18" ht="14">
      <c r="B334" s="376">
        <f t="shared" si="130"/>
        <v>0</v>
      </c>
      <c r="C334" s="251" t="str">
        <f t="shared" si="131"/>
        <v>Vizianagaram</v>
      </c>
      <c r="D334" s="387">
        <f t="shared" si="132"/>
        <v>0</v>
      </c>
      <c r="E334" s="388">
        <f t="shared" si="133"/>
        <v>0</v>
      </c>
      <c r="F334" s="389" t="e">
        <f t="shared" si="134"/>
        <v>#DIV/0!</v>
      </c>
      <c r="G334" s="405"/>
      <c r="I334">
        <f t="shared" si="135"/>
        <v>4.0000000000000003E-5</v>
      </c>
      <c r="J334">
        <v>4</v>
      </c>
      <c r="K334">
        <f t="shared" si="136"/>
        <v>17</v>
      </c>
      <c r="L334" s="251">
        <f t="shared" si="137"/>
        <v>0</v>
      </c>
      <c r="M334" s="585" t="s">
        <v>561</v>
      </c>
      <c r="N334" s="251">
        <f>'SCRB-RA_UPTO'!X8</f>
        <v>0</v>
      </c>
      <c r="O334" s="251">
        <f t="shared" si="138"/>
        <v>0</v>
      </c>
      <c r="P334" s="251" t="e">
        <f t="shared" si="139"/>
        <v>#DIV/0!</v>
      </c>
    </row>
    <row r="335" spans="2:18" ht="14">
      <c r="B335" s="376">
        <f t="shared" si="130"/>
        <v>0</v>
      </c>
      <c r="C335" s="251" t="str">
        <f t="shared" si="131"/>
        <v>Visakhapatnam  Rural</v>
      </c>
      <c r="D335" s="387">
        <f t="shared" si="132"/>
        <v>0</v>
      </c>
      <c r="E335" s="388">
        <f t="shared" si="133"/>
        <v>0</v>
      </c>
      <c r="F335" s="389" t="e">
        <f t="shared" si="134"/>
        <v>#DIV/0!</v>
      </c>
      <c r="G335" s="405"/>
      <c r="I335">
        <f t="shared" si="135"/>
        <v>5.0000000000000002E-5</v>
      </c>
      <c r="J335">
        <v>5</v>
      </c>
      <c r="K335">
        <f t="shared" si="136"/>
        <v>16</v>
      </c>
      <c r="L335" s="251">
        <f t="shared" si="137"/>
        <v>0</v>
      </c>
      <c r="M335" s="585" t="s">
        <v>568</v>
      </c>
      <c r="N335" s="251">
        <f>'SCRB-RA_UPTO'!X9</f>
        <v>0</v>
      </c>
      <c r="O335" s="251">
        <f t="shared" si="138"/>
        <v>0</v>
      </c>
      <c r="P335" s="251" t="e">
        <f t="shared" si="139"/>
        <v>#DIV/0!</v>
      </c>
    </row>
    <row r="336" spans="2:18" ht="14">
      <c r="B336" s="376">
        <f t="shared" si="130"/>
        <v>0</v>
      </c>
      <c r="C336" s="251" t="str">
        <f t="shared" si="131"/>
        <v>Visakhapatnam City</v>
      </c>
      <c r="D336" s="387">
        <f t="shared" si="132"/>
        <v>0</v>
      </c>
      <c r="E336" s="388">
        <f t="shared" si="133"/>
        <v>0</v>
      </c>
      <c r="F336" s="389" t="e">
        <f t="shared" si="134"/>
        <v>#DIV/0!</v>
      </c>
      <c r="G336" s="405"/>
      <c r="I336">
        <f t="shared" si="135"/>
        <v>6.0000000000000002E-5</v>
      </c>
      <c r="J336">
        <v>6</v>
      </c>
      <c r="K336">
        <f t="shared" si="136"/>
        <v>15</v>
      </c>
      <c r="L336" s="251">
        <f t="shared" si="137"/>
        <v>0</v>
      </c>
      <c r="M336" s="585" t="s">
        <v>554</v>
      </c>
      <c r="N336" s="251">
        <f>'SCRB-RA_UPTO'!X10</f>
        <v>0</v>
      </c>
      <c r="O336" s="251">
        <f t="shared" si="138"/>
        <v>0</v>
      </c>
      <c r="P336" s="251" t="e">
        <f t="shared" si="139"/>
        <v>#DIV/0!</v>
      </c>
    </row>
    <row r="337" spans="2:16" ht="14">
      <c r="B337" s="376">
        <f t="shared" si="130"/>
        <v>0</v>
      </c>
      <c r="C337" s="251" t="str">
        <f t="shared" si="131"/>
        <v>Vijayawada City</v>
      </c>
      <c r="D337" s="387">
        <f t="shared" si="132"/>
        <v>0</v>
      </c>
      <c r="E337" s="388">
        <f t="shared" si="133"/>
        <v>0</v>
      </c>
      <c r="F337" s="389" t="e">
        <f t="shared" si="134"/>
        <v>#DIV/0!</v>
      </c>
      <c r="G337" s="405"/>
      <c r="I337">
        <f t="shared" si="135"/>
        <v>6.9999999999999994E-5</v>
      </c>
      <c r="J337">
        <v>7</v>
      </c>
      <c r="K337">
        <f t="shared" si="136"/>
        <v>14</v>
      </c>
      <c r="L337" s="251">
        <f t="shared" si="137"/>
        <v>0</v>
      </c>
      <c r="M337" s="585" t="s">
        <v>565</v>
      </c>
      <c r="N337" s="251">
        <f>'SCRB-RA_UPTO'!X11</f>
        <v>0</v>
      </c>
      <c r="O337" s="251">
        <f t="shared" si="138"/>
        <v>0</v>
      </c>
      <c r="P337" s="251" t="e">
        <f t="shared" si="139"/>
        <v>#DIV/0!</v>
      </c>
    </row>
    <row r="338" spans="2:16" ht="14">
      <c r="B338" s="376">
        <f t="shared" si="130"/>
        <v>0</v>
      </c>
      <c r="C338" s="251" t="str">
        <f t="shared" si="131"/>
        <v>Krishna</v>
      </c>
      <c r="D338" s="387">
        <f t="shared" si="132"/>
        <v>0</v>
      </c>
      <c r="E338" s="388">
        <f t="shared" si="133"/>
        <v>0</v>
      </c>
      <c r="F338" s="389" t="e">
        <f t="shared" si="134"/>
        <v>#DIV/0!</v>
      </c>
      <c r="G338" s="405"/>
      <c r="I338">
        <f t="shared" si="135"/>
        <v>8.0000000000000007E-5</v>
      </c>
      <c r="J338">
        <v>8</v>
      </c>
      <c r="K338">
        <f t="shared" si="136"/>
        <v>13</v>
      </c>
      <c r="L338" s="251">
        <f t="shared" si="137"/>
        <v>0</v>
      </c>
      <c r="M338" s="585" t="s">
        <v>558</v>
      </c>
      <c r="N338" s="251">
        <f>'SCRB-RA_UPTO'!X12</f>
        <v>0</v>
      </c>
      <c r="O338" s="251">
        <f t="shared" si="138"/>
        <v>0</v>
      </c>
      <c r="P338" s="251" t="e">
        <f t="shared" si="139"/>
        <v>#DIV/0!</v>
      </c>
    </row>
    <row r="339" spans="2:16" ht="14">
      <c r="B339" s="376">
        <f t="shared" si="130"/>
        <v>0</v>
      </c>
      <c r="C339" s="251" t="str">
        <f t="shared" si="131"/>
        <v>Rajahmundry  Urban</v>
      </c>
      <c r="D339" s="387">
        <f t="shared" si="132"/>
        <v>0</v>
      </c>
      <c r="E339" s="388">
        <f t="shared" si="133"/>
        <v>0</v>
      </c>
      <c r="F339" s="389" t="e">
        <f t="shared" si="134"/>
        <v>#DIV/0!</v>
      </c>
      <c r="G339" s="405"/>
      <c r="I339">
        <f t="shared" si="135"/>
        <v>9.0000000000000006E-5</v>
      </c>
      <c r="J339">
        <v>9</v>
      </c>
      <c r="K339">
        <f t="shared" si="136"/>
        <v>12</v>
      </c>
      <c r="L339" s="251">
        <f t="shared" si="137"/>
        <v>0</v>
      </c>
      <c r="M339" s="585" t="s">
        <v>555</v>
      </c>
      <c r="N339" s="251">
        <f>'SCRB-RA_UPTO'!X13</f>
        <v>0</v>
      </c>
      <c r="O339" s="251">
        <f t="shared" si="138"/>
        <v>0</v>
      </c>
      <c r="P339" s="251" t="e">
        <f t="shared" si="139"/>
        <v>#DIV/0!</v>
      </c>
    </row>
    <row r="340" spans="2:16" ht="14">
      <c r="B340" s="376">
        <f t="shared" si="130"/>
        <v>0</v>
      </c>
      <c r="C340" s="251" t="str">
        <f t="shared" si="131"/>
        <v>East Godavari</v>
      </c>
      <c r="D340" s="387">
        <f t="shared" si="132"/>
        <v>0</v>
      </c>
      <c r="E340" s="388">
        <f t="shared" si="133"/>
        <v>0</v>
      </c>
      <c r="F340" s="389" t="e">
        <f t="shared" si="134"/>
        <v>#DIV/0!</v>
      </c>
      <c r="G340" s="405"/>
      <c r="I340">
        <f t="shared" si="135"/>
        <v>1E-4</v>
      </c>
      <c r="J340">
        <v>10</v>
      </c>
      <c r="K340">
        <f t="shared" si="136"/>
        <v>11</v>
      </c>
      <c r="L340" s="251">
        <f t="shared" si="137"/>
        <v>0</v>
      </c>
      <c r="M340" s="585" t="s">
        <v>562</v>
      </c>
      <c r="N340" s="251">
        <f>'SCRB-RA_UPTO'!X14</f>
        <v>0</v>
      </c>
      <c r="O340" s="251">
        <f t="shared" si="138"/>
        <v>0</v>
      </c>
      <c r="P340" s="251" t="e">
        <f t="shared" si="139"/>
        <v>#DIV/0!</v>
      </c>
    </row>
    <row r="341" spans="2:16" ht="14">
      <c r="B341" s="376">
        <f t="shared" si="130"/>
        <v>0</v>
      </c>
      <c r="C341" s="251" t="str">
        <f t="shared" si="131"/>
        <v>West Godavari</v>
      </c>
      <c r="D341" s="387">
        <f t="shared" si="132"/>
        <v>0</v>
      </c>
      <c r="E341" s="388">
        <f t="shared" si="133"/>
        <v>0</v>
      </c>
      <c r="F341" s="389" t="e">
        <f t="shared" si="134"/>
        <v>#DIV/0!</v>
      </c>
      <c r="G341" s="405"/>
      <c r="I341">
        <f t="shared" si="135"/>
        <v>1.1E-4</v>
      </c>
      <c r="J341">
        <v>11</v>
      </c>
      <c r="K341">
        <f t="shared" si="136"/>
        <v>10</v>
      </c>
      <c r="L341" s="251">
        <f t="shared" si="137"/>
        <v>0</v>
      </c>
      <c r="M341" s="585" t="s">
        <v>559</v>
      </c>
      <c r="N341" s="251">
        <f>'SCRB-RA_UPTO'!X15</f>
        <v>0</v>
      </c>
      <c r="O341" s="251">
        <f t="shared" si="138"/>
        <v>0</v>
      </c>
      <c r="P341" s="251" t="e">
        <f t="shared" si="139"/>
        <v>#DIV/0!</v>
      </c>
    </row>
    <row r="342" spans="2:16" ht="14">
      <c r="B342" s="376">
        <f t="shared" si="130"/>
        <v>0</v>
      </c>
      <c r="C342" s="251" t="str">
        <f t="shared" si="131"/>
        <v>Prakasham</v>
      </c>
      <c r="D342" s="387">
        <f t="shared" si="132"/>
        <v>0</v>
      </c>
      <c r="E342" s="388">
        <f t="shared" si="133"/>
        <v>0</v>
      </c>
      <c r="F342" s="389" t="e">
        <f t="shared" si="134"/>
        <v>#DIV/0!</v>
      </c>
      <c r="G342" s="281"/>
      <c r="I342">
        <f t="shared" si="135"/>
        <v>1.2E-4</v>
      </c>
      <c r="J342">
        <v>12</v>
      </c>
      <c r="K342">
        <f t="shared" si="136"/>
        <v>9</v>
      </c>
      <c r="L342" s="251">
        <f t="shared" si="137"/>
        <v>0</v>
      </c>
      <c r="M342" s="585" t="s">
        <v>570</v>
      </c>
      <c r="N342" s="251">
        <f>'SCRB-RA_UPTO'!X16</f>
        <v>0</v>
      </c>
      <c r="O342" s="251">
        <f t="shared" si="138"/>
        <v>0</v>
      </c>
      <c r="P342" s="251" t="e">
        <f t="shared" si="139"/>
        <v>#DIV/0!</v>
      </c>
    </row>
    <row r="343" spans="2:16" ht="14">
      <c r="B343" s="376">
        <f t="shared" si="130"/>
        <v>0</v>
      </c>
      <c r="C343" s="251" t="str">
        <f t="shared" si="131"/>
        <v>Nellore</v>
      </c>
      <c r="D343" s="387">
        <f t="shared" si="132"/>
        <v>0</v>
      </c>
      <c r="E343" s="388">
        <f t="shared" si="133"/>
        <v>0</v>
      </c>
      <c r="F343" s="389" t="e">
        <f t="shared" si="134"/>
        <v>#DIV/0!</v>
      </c>
      <c r="G343" s="385"/>
      <c r="I343">
        <f t="shared" si="135"/>
        <v>1.2999999999999999E-4</v>
      </c>
      <c r="J343">
        <v>13</v>
      </c>
      <c r="K343">
        <f t="shared" si="136"/>
        <v>8</v>
      </c>
      <c r="L343" s="251">
        <f t="shared" si="137"/>
        <v>0</v>
      </c>
      <c r="M343" s="585" t="s">
        <v>567</v>
      </c>
      <c r="N343" s="251">
        <f>'SCRB-RA_UPTO'!X17</f>
        <v>0</v>
      </c>
      <c r="O343" s="251">
        <f t="shared" si="138"/>
        <v>0</v>
      </c>
      <c r="P343" s="251" t="e">
        <f t="shared" si="139"/>
        <v>#DIV/0!</v>
      </c>
    </row>
    <row r="344" spans="2:16" ht="14">
      <c r="B344" s="376">
        <f t="shared" si="130"/>
        <v>0</v>
      </c>
      <c r="C344" s="251" t="str">
        <f t="shared" si="131"/>
        <v>Guntur Urban</v>
      </c>
      <c r="D344" s="387">
        <f t="shared" si="132"/>
        <v>0</v>
      </c>
      <c r="E344" s="388">
        <f t="shared" si="133"/>
        <v>0</v>
      </c>
      <c r="F344" s="389" t="e">
        <f t="shared" si="134"/>
        <v>#DIV/0!</v>
      </c>
      <c r="G344" s="281"/>
      <c r="I344">
        <f t="shared" si="135"/>
        <v>1.3999999999999999E-4</v>
      </c>
      <c r="J344">
        <v>14</v>
      </c>
      <c r="K344">
        <f t="shared" si="136"/>
        <v>7</v>
      </c>
      <c r="L344" s="251">
        <f t="shared" si="137"/>
        <v>0</v>
      </c>
      <c r="M344" s="585" t="s">
        <v>569</v>
      </c>
      <c r="N344" s="251">
        <f>'SCRB-RA_UPTO'!X18</f>
        <v>0</v>
      </c>
      <c r="O344" s="251">
        <f t="shared" si="138"/>
        <v>0</v>
      </c>
      <c r="P344" s="251" t="e">
        <f t="shared" si="139"/>
        <v>#DIV/0!</v>
      </c>
    </row>
    <row r="345" spans="2:16" ht="14">
      <c r="B345" s="376">
        <f t="shared" si="130"/>
        <v>0</v>
      </c>
      <c r="C345" s="251" t="str">
        <f t="shared" si="131"/>
        <v>Guntur</v>
      </c>
      <c r="D345" s="387">
        <f t="shared" si="132"/>
        <v>0</v>
      </c>
      <c r="E345" s="388">
        <f t="shared" si="133"/>
        <v>0</v>
      </c>
      <c r="F345" s="389" t="e">
        <f t="shared" si="134"/>
        <v>#DIV/0!</v>
      </c>
      <c r="G345" s="281"/>
      <c r="I345">
        <f t="shared" si="135"/>
        <v>1.4999999999999999E-4</v>
      </c>
      <c r="J345">
        <v>15</v>
      </c>
      <c r="K345">
        <f t="shared" si="136"/>
        <v>6</v>
      </c>
      <c r="L345" s="251">
        <f t="shared" si="137"/>
        <v>0</v>
      </c>
      <c r="M345" s="585" t="s">
        <v>564</v>
      </c>
      <c r="N345" s="251">
        <f>'SCRB-RA_UPTO'!X19</f>
        <v>0</v>
      </c>
      <c r="O345" s="251">
        <f t="shared" si="138"/>
        <v>0</v>
      </c>
      <c r="P345" s="251" t="e">
        <f t="shared" si="139"/>
        <v>#DIV/0!</v>
      </c>
    </row>
    <row r="346" spans="2:16" ht="14">
      <c r="B346" s="376">
        <f t="shared" si="130"/>
        <v>0</v>
      </c>
      <c r="C346" s="251" t="str">
        <f t="shared" si="131"/>
        <v>Tirupathi Urban</v>
      </c>
      <c r="D346" s="387">
        <f t="shared" si="132"/>
        <v>0</v>
      </c>
      <c r="E346" s="388">
        <f t="shared" si="133"/>
        <v>0</v>
      </c>
      <c r="F346" s="389" t="e">
        <f t="shared" si="134"/>
        <v>#DIV/0!</v>
      </c>
      <c r="G346" s="281"/>
      <c r="I346" s="406">
        <f t="shared" si="135"/>
        <v>1.6000000000000001E-4</v>
      </c>
      <c r="J346">
        <v>16</v>
      </c>
      <c r="K346">
        <f t="shared" si="136"/>
        <v>5</v>
      </c>
      <c r="L346" s="251">
        <f t="shared" si="137"/>
        <v>0</v>
      </c>
      <c r="M346" s="585" t="s">
        <v>560</v>
      </c>
      <c r="N346" s="251">
        <f>'SCRB-RA_UPTO'!X20</f>
        <v>0</v>
      </c>
      <c r="O346" s="251">
        <f t="shared" si="138"/>
        <v>0</v>
      </c>
      <c r="P346" s="251" t="e">
        <f t="shared" si="139"/>
        <v>#DIV/0!</v>
      </c>
    </row>
    <row r="347" spans="2:16" ht="14">
      <c r="B347" s="376">
        <f t="shared" si="130"/>
        <v>0</v>
      </c>
      <c r="C347" s="251" t="str">
        <f t="shared" si="131"/>
        <v>Chittoor</v>
      </c>
      <c r="D347" s="387">
        <f t="shared" si="132"/>
        <v>0</v>
      </c>
      <c r="E347" s="388">
        <f t="shared" si="133"/>
        <v>0</v>
      </c>
      <c r="F347" s="389" t="e">
        <f t="shared" si="134"/>
        <v>#DIV/0!</v>
      </c>
      <c r="G347" s="281"/>
      <c r="I347">
        <f t="shared" si="135"/>
        <v>1.7000000000000001E-4</v>
      </c>
      <c r="J347">
        <v>17</v>
      </c>
      <c r="K347">
        <f t="shared" si="136"/>
        <v>4</v>
      </c>
      <c r="L347" s="251">
        <f t="shared" si="137"/>
        <v>0</v>
      </c>
      <c r="M347" s="585" t="s">
        <v>563</v>
      </c>
      <c r="N347" s="251">
        <f>'SCRB-RA_UPTO'!X21</f>
        <v>0</v>
      </c>
      <c r="O347" s="251">
        <f t="shared" si="138"/>
        <v>0</v>
      </c>
      <c r="P347" s="251" t="e">
        <f t="shared" si="139"/>
        <v>#DIV/0!</v>
      </c>
    </row>
    <row r="348" spans="2:16" ht="14">
      <c r="B348" s="376">
        <f t="shared" si="130"/>
        <v>0</v>
      </c>
      <c r="C348" s="251" t="str">
        <f t="shared" si="131"/>
        <v>Anantapur</v>
      </c>
      <c r="D348" s="387">
        <f t="shared" si="132"/>
        <v>0</v>
      </c>
      <c r="E348" s="388">
        <f t="shared" si="133"/>
        <v>0</v>
      </c>
      <c r="F348" s="389" t="e">
        <f t="shared" si="134"/>
        <v>#DIV/0!</v>
      </c>
      <c r="G348" s="281"/>
      <c r="I348">
        <f t="shared" si="135"/>
        <v>1.8000000000000001E-4</v>
      </c>
      <c r="J348">
        <v>18</v>
      </c>
      <c r="K348">
        <f t="shared" si="136"/>
        <v>3</v>
      </c>
      <c r="L348" s="251">
        <f t="shared" si="137"/>
        <v>0</v>
      </c>
      <c r="M348" s="585" t="s">
        <v>566</v>
      </c>
      <c r="N348" s="251">
        <f>'SCRB-RA_UPTO'!X22</f>
        <v>0</v>
      </c>
      <c r="O348" s="251">
        <f t="shared" si="138"/>
        <v>0</v>
      </c>
      <c r="P348" s="251" t="e">
        <f t="shared" si="139"/>
        <v>#DIV/0!</v>
      </c>
    </row>
    <row r="349" spans="2:16" ht="14">
      <c r="B349" s="376">
        <f t="shared" si="130"/>
        <v>0</v>
      </c>
      <c r="C349" s="251" t="str">
        <f t="shared" si="131"/>
        <v>Cuddapah</v>
      </c>
      <c r="D349" s="387">
        <f t="shared" si="132"/>
        <v>0</v>
      </c>
      <c r="E349" s="388">
        <f t="shared" si="133"/>
        <v>0</v>
      </c>
      <c r="F349" s="389" t="e">
        <f t="shared" si="134"/>
        <v>#DIV/0!</v>
      </c>
      <c r="G349" s="281"/>
      <c r="I349">
        <f t="shared" si="135"/>
        <v>1.9000000000000001E-4</v>
      </c>
      <c r="J349">
        <v>19</v>
      </c>
      <c r="K349">
        <f t="shared" si="136"/>
        <v>2</v>
      </c>
      <c r="L349" s="251">
        <f t="shared" si="137"/>
        <v>0</v>
      </c>
      <c r="M349" s="585" t="s">
        <v>572</v>
      </c>
      <c r="N349" s="251">
        <f>'SCRB-RA_UPTO'!X23</f>
        <v>0</v>
      </c>
      <c r="O349" s="251">
        <f t="shared" si="138"/>
        <v>0</v>
      </c>
      <c r="P349" s="251" t="e">
        <f t="shared" si="139"/>
        <v>#DIV/0!</v>
      </c>
    </row>
    <row r="350" spans="2:16" ht="14">
      <c r="B350" s="376">
        <f t="shared" si="130"/>
        <v>0</v>
      </c>
      <c r="C350" s="251" t="str">
        <f t="shared" si="131"/>
        <v>Kurnool</v>
      </c>
      <c r="D350" s="387">
        <f t="shared" si="132"/>
        <v>0</v>
      </c>
      <c r="E350" s="388">
        <f t="shared" si="133"/>
        <v>0</v>
      </c>
      <c r="F350" s="389" t="e">
        <f t="shared" si="134"/>
        <v>#DIV/0!</v>
      </c>
      <c r="G350" s="281"/>
      <c r="I350">
        <f t="shared" si="135"/>
        <v>2.0000000000000001E-4</v>
      </c>
      <c r="J350">
        <v>20</v>
      </c>
      <c r="K350">
        <f t="shared" si="136"/>
        <v>1</v>
      </c>
      <c r="L350" s="251">
        <f t="shared" si="137"/>
        <v>0</v>
      </c>
      <c r="M350" s="585" t="s">
        <v>571</v>
      </c>
      <c r="N350" s="251">
        <f>'SCRB-RA_UPTO'!X24</f>
        <v>0</v>
      </c>
      <c r="O350" s="251">
        <f t="shared" si="138"/>
        <v>0</v>
      </c>
      <c r="P350" s="251" t="e">
        <f t="shared" si="139"/>
        <v>#DIV/0!</v>
      </c>
    </row>
    <row r="351" spans="2:16" ht="14">
      <c r="B351" s="376">
        <v>0</v>
      </c>
      <c r="C351" s="393" t="s">
        <v>573</v>
      </c>
      <c r="D351" s="393"/>
      <c r="E351" s="394"/>
      <c r="F351" s="395"/>
      <c r="G351" s="281"/>
      <c r="L351" s="251">
        <v>0</v>
      </c>
      <c r="M351" s="251" t="s">
        <v>573</v>
      </c>
      <c r="N351" s="251"/>
      <c r="O351" s="251"/>
      <c r="P351" s="251"/>
    </row>
    <row r="352" spans="2:16" ht="15" thickBot="1">
      <c r="B352" s="375"/>
      <c r="G352" s="281"/>
    </row>
    <row r="353" spans="2:17" ht="14">
      <c r="B353" s="579">
        <v>15</v>
      </c>
      <c r="C353" s="580" t="s">
        <v>585</v>
      </c>
      <c r="D353" s="377" t="str">
        <f>D328</f>
        <v/>
      </c>
      <c r="E353" s="377" t="str">
        <f>E328</f>
        <v/>
      </c>
      <c r="F353" s="378" t="s">
        <v>549</v>
      </c>
      <c r="G353" s="407"/>
      <c r="L353" s="251">
        <v>15</v>
      </c>
      <c r="M353" s="251" t="s">
        <v>585</v>
      </c>
      <c r="N353" s="251" t="str">
        <f>D328</f>
        <v/>
      </c>
      <c r="O353" s="251" t="str">
        <f>E328</f>
        <v/>
      </c>
      <c r="P353" s="251" t="s">
        <v>549</v>
      </c>
    </row>
    <row r="354" spans="2:17" ht="15" thickBot="1">
      <c r="B354" s="579"/>
      <c r="C354" s="581"/>
      <c r="D354" s="396">
        <f>cIII!U26</f>
        <v>0</v>
      </c>
      <c r="E354" s="396">
        <f>cIII!V26</f>
        <v>0</v>
      </c>
      <c r="F354" s="381" t="e">
        <f>ROUND((D354-E354)/E354*100,2)</f>
        <v>#DIV/0!</v>
      </c>
      <c r="G354" s="281" t="e">
        <f>IF(F354&lt;0,"decrease",IF(F354&gt;0,"increase",IF(F354=0,"")))</f>
        <v>#DIV/0!</v>
      </c>
      <c r="L354" s="251"/>
      <c r="M354" s="251"/>
      <c r="N354" s="251">
        <f>cIII!U26</f>
        <v>0</v>
      </c>
      <c r="O354" s="251">
        <f>cIII!V26</f>
        <v>0</v>
      </c>
      <c r="P354" s="251" t="e">
        <f>ROUND((D354-E354)/E354*100,2)</f>
        <v>#DIV/0!</v>
      </c>
      <c r="Q354" t="e">
        <f>IF(F354&lt;0,"decrease",IF(F354&gt;0,"increase",IF(F354=0,"")))</f>
        <v>#DIV/0!</v>
      </c>
    </row>
    <row r="355" spans="2:17" ht="14">
      <c r="B355" s="376"/>
      <c r="C355" s="377" t="s">
        <v>550</v>
      </c>
      <c r="D355" s="383" t="s">
        <v>551</v>
      </c>
      <c r="E355" s="379"/>
      <c r="F355" s="397" t="s">
        <v>552</v>
      </c>
      <c r="G355" s="281"/>
      <c r="H355" s="398"/>
      <c r="L355" s="251"/>
      <c r="M355" s="251" t="s">
        <v>550</v>
      </c>
      <c r="N355" s="251" t="s">
        <v>551</v>
      </c>
      <c r="O355" s="251"/>
      <c r="P355" s="251" t="s">
        <v>552</v>
      </c>
    </row>
    <row r="356" spans="2:17" ht="14">
      <c r="B356" s="376">
        <f t="shared" ref="B356:B375" si="140">D356</f>
        <v>0</v>
      </c>
      <c r="C356" s="408" t="str">
        <f t="shared" ref="C356:C375" si="141">INDEX($M$356:$M$375,$K356)</f>
        <v>RP Guntakal</v>
      </c>
      <c r="D356" s="387">
        <f t="shared" ref="D356:D375" si="142">INDEX($N$356:$N$375,$K356)</f>
        <v>0</v>
      </c>
      <c r="E356" s="388">
        <f t="shared" ref="E356:E375" si="143">(D$354)</f>
        <v>0</v>
      </c>
      <c r="F356" s="389" t="e">
        <f t="shared" ref="F356:F375" si="144">ROUND(D356/E356*100,2)</f>
        <v>#DIV/0!</v>
      </c>
      <c r="G356" s="281"/>
      <c r="H356" s="398"/>
      <c r="I356">
        <f t="shared" ref="I356:I375" si="145">N356+(J356/100000)</f>
        <v>1.0000000000000001E-5</v>
      </c>
      <c r="J356">
        <v>1</v>
      </c>
      <c r="K356">
        <f t="shared" ref="K356:K375" si="146">VLOOKUP(LARGE($I$356:$I$375,J356),$I$356:$J$375,2,FALSE)</f>
        <v>20</v>
      </c>
      <c r="L356" s="251">
        <f t="shared" ref="L356:L375" si="147">D356</f>
        <v>0</v>
      </c>
      <c r="M356" s="585" t="s">
        <v>556</v>
      </c>
      <c r="N356" s="251">
        <f>cIII!U6</f>
        <v>0</v>
      </c>
      <c r="O356" s="251">
        <f t="shared" ref="O356:O375" si="148">(D$354)</f>
        <v>0</v>
      </c>
      <c r="P356" s="251" t="e">
        <f t="shared" ref="P356:P375" si="149">ROUND(D356/E356*100,2)</f>
        <v>#DIV/0!</v>
      </c>
    </row>
    <row r="357" spans="2:17" ht="14">
      <c r="B357" s="376">
        <f t="shared" si="140"/>
        <v>0</v>
      </c>
      <c r="C357" s="320" t="str">
        <f t="shared" si="141"/>
        <v>RP Vijayawada</v>
      </c>
      <c r="D357" s="387">
        <f t="shared" si="142"/>
        <v>0</v>
      </c>
      <c r="E357" s="388">
        <f t="shared" si="143"/>
        <v>0</v>
      </c>
      <c r="F357" s="389" t="e">
        <f t="shared" si="144"/>
        <v>#DIV/0!</v>
      </c>
      <c r="G357" s="281"/>
      <c r="H357" s="176"/>
      <c r="I357">
        <f t="shared" si="145"/>
        <v>2.0000000000000002E-5</v>
      </c>
      <c r="J357">
        <v>2</v>
      </c>
      <c r="K357">
        <f t="shared" si="146"/>
        <v>19</v>
      </c>
      <c r="L357" s="251">
        <f t="shared" si="147"/>
        <v>0</v>
      </c>
      <c r="M357" s="585" t="s">
        <v>557</v>
      </c>
      <c r="N357" s="251">
        <f>cIII!U7</f>
        <v>0</v>
      </c>
      <c r="O357" s="251">
        <f t="shared" si="148"/>
        <v>0</v>
      </c>
      <c r="P357" s="251" t="e">
        <f t="shared" si="149"/>
        <v>#DIV/0!</v>
      </c>
    </row>
    <row r="358" spans="2:17" ht="14">
      <c r="B358" s="376">
        <f t="shared" si="140"/>
        <v>0</v>
      </c>
      <c r="C358" s="408" t="str">
        <f t="shared" si="141"/>
        <v>Srikakulam</v>
      </c>
      <c r="D358" s="387">
        <f t="shared" si="142"/>
        <v>0</v>
      </c>
      <c r="E358" s="388">
        <f t="shared" si="143"/>
        <v>0</v>
      </c>
      <c r="F358" s="389" t="e">
        <f t="shared" si="144"/>
        <v>#DIV/0!</v>
      </c>
      <c r="G358" s="281"/>
      <c r="H358" s="398"/>
      <c r="I358">
        <f t="shared" si="145"/>
        <v>3.0000000000000001E-5</v>
      </c>
      <c r="J358">
        <v>3</v>
      </c>
      <c r="K358">
        <f t="shared" si="146"/>
        <v>18</v>
      </c>
      <c r="L358" s="251">
        <f t="shared" si="147"/>
        <v>0</v>
      </c>
      <c r="M358" s="585" t="s">
        <v>553</v>
      </c>
      <c r="N358" s="251">
        <f>cIII!U8</f>
        <v>0</v>
      </c>
      <c r="O358" s="251">
        <f t="shared" si="148"/>
        <v>0</v>
      </c>
      <c r="P358" s="251" t="e">
        <f t="shared" si="149"/>
        <v>#DIV/0!</v>
      </c>
    </row>
    <row r="359" spans="2:17" ht="14">
      <c r="B359" s="376">
        <f t="shared" si="140"/>
        <v>0</v>
      </c>
      <c r="C359" s="408" t="str">
        <f t="shared" si="141"/>
        <v>Vizianagaram</v>
      </c>
      <c r="D359" s="387">
        <f t="shared" si="142"/>
        <v>0</v>
      </c>
      <c r="E359" s="388">
        <f t="shared" si="143"/>
        <v>0</v>
      </c>
      <c r="F359" s="389" t="e">
        <f t="shared" si="144"/>
        <v>#DIV/0!</v>
      </c>
      <c r="G359" s="281"/>
      <c r="H359" s="398"/>
      <c r="I359">
        <f t="shared" si="145"/>
        <v>4.0000000000000003E-5</v>
      </c>
      <c r="J359">
        <v>4</v>
      </c>
      <c r="K359">
        <f t="shared" si="146"/>
        <v>17</v>
      </c>
      <c r="L359" s="251">
        <f t="shared" si="147"/>
        <v>0</v>
      </c>
      <c r="M359" s="585" t="s">
        <v>561</v>
      </c>
      <c r="N359" s="251">
        <f>cIII!U9</f>
        <v>0</v>
      </c>
      <c r="O359" s="251">
        <f t="shared" si="148"/>
        <v>0</v>
      </c>
      <c r="P359" s="251" t="e">
        <f t="shared" si="149"/>
        <v>#DIV/0!</v>
      </c>
    </row>
    <row r="360" spans="2:17" ht="14">
      <c r="B360" s="376">
        <f t="shared" si="140"/>
        <v>0</v>
      </c>
      <c r="C360" s="408" t="str">
        <f t="shared" si="141"/>
        <v>Visakhapatnam  Rural</v>
      </c>
      <c r="D360" s="387">
        <f t="shared" si="142"/>
        <v>0</v>
      </c>
      <c r="E360" s="388">
        <f t="shared" si="143"/>
        <v>0</v>
      </c>
      <c r="F360" s="389" t="e">
        <f t="shared" si="144"/>
        <v>#DIV/0!</v>
      </c>
      <c r="G360" s="281"/>
      <c r="H360" s="398"/>
      <c r="I360">
        <f t="shared" si="145"/>
        <v>5.0000000000000002E-5</v>
      </c>
      <c r="J360">
        <v>5</v>
      </c>
      <c r="K360">
        <f t="shared" si="146"/>
        <v>16</v>
      </c>
      <c r="L360" s="251">
        <f t="shared" si="147"/>
        <v>0</v>
      </c>
      <c r="M360" s="585" t="s">
        <v>568</v>
      </c>
      <c r="N360" s="251">
        <f>cIII!U10</f>
        <v>0</v>
      </c>
      <c r="O360" s="251">
        <f t="shared" si="148"/>
        <v>0</v>
      </c>
      <c r="P360" s="251" t="e">
        <f t="shared" si="149"/>
        <v>#DIV/0!</v>
      </c>
    </row>
    <row r="361" spans="2:17" ht="14">
      <c r="B361" s="376">
        <f t="shared" si="140"/>
        <v>0</v>
      </c>
      <c r="C361" s="408" t="str">
        <f t="shared" si="141"/>
        <v>Visakhapatnam City</v>
      </c>
      <c r="D361" s="387">
        <f t="shared" si="142"/>
        <v>0</v>
      </c>
      <c r="E361" s="388">
        <f t="shared" si="143"/>
        <v>0</v>
      </c>
      <c r="F361" s="389" t="e">
        <f t="shared" si="144"/>
        <v>#DIV/0!</v>
      </c>
      <c r="G361" s="281"/>
      <c r="H361" s="398"/>
      <c r="I361">
        <f t="shared" si="145"/>
        <v>6.0000000000000002E-5</v>
      </c>
      <c r="J361">
        <v>6</v>
      </c>
      <c r="K361">
        <f t="shared" si="146"/>
        <v>15</v>
      </c>
      <c r="L361" s="251">
        <f t="shared" si="147"/>
        <v>0</v>
      </c>
      <c r="M361" s="585" t="s">
        <v>554</v>
      </c>
      <c r="N361" s="251">
        <f>cIII!U11</f>
        <v>0</v>
      </c>
      <c r="O361" s="251">
        <f t="shared" si="148"/>
        <v>0</v>
      </c>
      <c r="P361" s="251" t="e">
        <f t="shared" si="149"/>
        <v>#DIV/0!</v>
      </c>
    </row>
    <row r="362" spans="2:17" ht="14">
      <c r="B362" s="376">
        <f t="shared" si="140"/>
        <v>0</v>
      </c>
      <c r="C362" s="408" t="str">
        <f t="shared" si="141"/>
        <v>Vijayawada City</v>
      </c>
      <c r="D362" s="387">
        <f t="shared" si="142"/>
        <v>0</v>
      </c>
      <c r="E362" s="388">
        <f t="shared" si="143"/>
        <v>0</v>
      </c>
      <c r="F362" s="389" t="e">
        <f t="shared" si="144"/>
        <v>#DIV/0!</v>
      </c>
      <c r="G362" s="281"/>
      <c r="H362" s="398"/>
      <c r="I362">
        <f t="shared" si="145"/>
        <v>6.9999999999999994E-5</v>
      </c>
      <c r="J362">
        <v>7</v>
      </c>
      <c r="K362">
        <f t="shared" si="146"/>
        <v>14</v>
      </c>
      <c r="L362" s="251">
        <f t="shared" si="147"/>
        <v>0</v>
      </c>
      <c r="M362" s="585" t="s">
        <v>565</v>
      </c>
      <c r="N362" s="251">
        <f>cIII!U12</f>
        <v>0</v>
      </c>
      <c r="O362" s="251">
        <f t="shared" si="148"/>
        <v>0</v>
      </c>
      <c r="P362" s="251" t="e">
        <f t="shared" si="149"/>
        <v>#DIV/0!</v>
      </c>
    </row>
    <row r="363" spans="2:17" ht="14">
      <c r="B363" s="376">
        <f t="shared" si="140"/>
        <v>0</v>
      </c>
      <c r="C363" s="408" t="str">
        <f t="shared" si="141"/>
        <v>Krishna</v>
      </c>
      <c r="D363" s="387">
        <f t="shared" si="142"/>
        <v>0</v>
      </c>
      <c r="E363" s="388">
        <f t="shared" si="143"/>
        <v>0</v>
      </c>
      <c r="F363" s="389" t="e">
        <f t="shared" si="144"/>
        <v>#DIV/0!</v>
      </c>
      <c r="G363" s="281"/>
      <c r="H363" s="398"/>
      <c r="I363">
        <f t="shared" si="145"/>
        <v>8.0000000000000007E-5</v>
      </c>
      <c r="J363">
        <v>8</v>
      </c>
      <c r="K363">
        <f t="shared" si="146"/>
        <v>13</v>
      </c>
      <c r="L363" s="251">
        <f t="shared" si="147"/>
        <v>0</v>
      </c>
      <c r="M363" s="585" t="s">
        <v>558</v>
      </c>
      <c r="N363" s="251">
        <f>cIII!U13</f>
        <v>0</v>
      </c>
      <c r="O363" s="251">
        <f t="shared" si="148"/>
        <v>0</v>
      </c>
      <c r="P363" s="251" t="e">
        <f t="shared" si="149"/>
        <v>#DIV/0!</v>
      </c>
    </row>
    <row r="364" spans="2:17" ht="14">
      <c r="B364" s="376">
        <f t="shared" si="140"/>
        <v>0</v>
      </c>
      <c r="C364" s="408" t="str">
        <f t="shared" si="141"/>
        <v>Rajahmundry  Urban</v>
      </c>
      <c r="D364" s="387">
        <f t="shared" si="142"/>
        <v>0</v>
      </c>
      <c r="E364" s="388">
        <f t="shared" si="143"/>
        <v>0</v>
      </c>
      <c r="F364" s="389" t="e">
        <f t="shared" si="144"/>
        <v>#DIV/0!</v>
      </c>
      <c r="G364" s="281"/>
      <c r="H364" s="176"/>
      <c r="I364">
        <f t="shared" si="145"/>
        <v>9.0000000000000006E-5</v>
      </c>
      <c r="J364">
        <v>9</v>
      </c>
      <c r="K364">
        <f t="shared" si="146"/>
        <v>12</v>
      </c>
      <c r="L364" s="251">
        <f t="shared" si="147"/>
        <v>0</v>
      </c>
      <c r="M364" s="585" t="s">
        <v>555</v>
      </c>
      <c r="N364" s="251">
        <f>cIII!U14</f>
        <v>0</v>
      </c>
      <c r="O364" s="251">
        <f t="shared" si="148"/>
        <v>0</v>
      </c>
      <c r="P364" s="251" t="e">
        <f t="shared" si="149"/>
        <v>#DIV/0!</v>
      </c>
    </row>
    <row r="365" spans="2:17" ht="14">
      <c r="B365" s="376">
        <f t="shared" si="140"/>
        <v>0</v>
      </c>
      <c r="C365" s="408" t="str">
        <f t="shared" si="141"/>
        <v>East Godavari</v>
      </c>
      <c r="D365" s="387">
        <f t="shared" si="142"/>
        <v>0</v>
      </c>
      <c r="E365" s="388">
        <f t="shared" si="143"/>
        <v>0</v>
      </c>
      <c r="F365" s="389" t="e">
        <f t="shared" si="144"/>
        <v>#DIV/0!</v>
      </c>
      <c r="G365" s="281"/>
      <c r="H365" s="398"/>
      <c r="I365">
        <f t="shared" si="145"/>
        <v>1E-4</v>
      </c>
      <c r="J365">
        <v>10</v>
      </c>
      <c r="K365">
        <f t="shared" si="146"/>
        <v>11</v>
      </c>
      <c r="L365" s="251">
        <f t="shared" si="147"/>
        <v>0</v>
      </c>
      <c r="M365" s="585" t="s">
        <v>562</v>
      </c>
      <c r="N365" s="251">
        <f>cIII!U15</f>
        <v>0</v>
      </c>
      <c r="O365" s="251">
        <f t="shared" si="148"/>
        <v>0</v>
      </c>
      <c r="P365" s="251" t="e">
        <f t="shared" si="149"/>
        <v>#DIV/0!</v>
      </c>
    </row>
    <row r="366" spans="2:17" ht="14">
      <c r="B366" s="376">
        <f t="shared" si="140"/>
        <v>0</v>
      </c>
      <c r="C366" s="408" t="str">
        <f t="shared" si="141"/>
        <v>West Godavari</v>
      </c>
      <c r="D366" s="387">
        <f t="shared" si="142"/>
        <v>0</v>
      </c>
      <c r="E366" s="388">
        <f t="shared" si="143"/>
        <v>0</v>
      </c>
      <c r="F366" s="389" t="e">
        <f t="shared" si="144"/>
        <v>#DIV/0!</v>
      </c>
      <c r="G366" s="281"/>
      <c r="H366" s="398"/>
      <c r="I366">
        <f t="shared" si="145"/>
        <v>1.1E-4</v>
      </c>
      <c r="J366">
        <v>11</v>
      </c>
      <c r="K366">
        <f t="shared" si="146"/>
        <v>10</v>
      </c>
      <c r="L366" s="251">
        <f t="shared" si="147"/>
        <v>0</v>
      </c>
      <c r="M366" s="585" t="s">
        <v>559</v>
      </c>
      <c r="N366" s="251">
        <f>cIII!U16</f>
        <v>0</v>
      </c>
      <c r="O366" s="251">
        <f t="shared" si="148"/>
        <v>0</v>
      </c>
      <c r="P366" s="251" t="e">
        <f t="shared" si="149"/>
        <v>#DIV/0!</v>
      </c>
    </row>
    <row r="367" spans="2:17" ht="14">
      <c r="B367" s="376">
        <f t="shared" si="140"/>
        <v>0</v>
      </c>
      <c r="C367" s="408" t="str">
        <f t="shared" si="141"/>
        <v>Prakasham</v>
      </c>
      <c r="D367" s="387">
        <f t="shared" si="142"/>
        <v>0</v>
      </c>
      <c r="E367" s="388">
        <f t="shared" si="143"/>
        <v>0</v>
      </c>
      <c r="F367" s="389" t="e">
        <f t="shared" si="144"/>
        <v>#DIV/0!</v>
      </c>
      <c r="G367" s="281"/>
      <c r="H367" s="398"/>
      <c r="I367">
        <f t="shared" si="145"/>
        <v>1.2E-4</v>
      </c>
      <c r="J367">
        <v>12</v>
      </c>
      <c r="K367">
        <f t="shared" si="146"/>
        <v>9</v>
      </c>
      <c r="L367" s="251">
        <f t="shared" si="147"/>
        <v>0</v>
      </c>
      <c r="M367" s="585" t="s">
        <v>570</v>
      </c>
      <c r="N367" s="251">
        <f>cIII!U17</f>
        <v>0</v>
      </c>
      <c r="O367" s="251">
        <f t="shared" si="148"/>
        <v>0</v>
      </c>
      <c r="P367" s="251" t="e">
        <f t="shared" si="149"/>
        <v>#DIV/0!</v>
      </c>
    </row>
    <row r="368" spans="2:17" ht="14">
      <c r="B368" s="376">
        <f t="shared" si="140"/>
        <v>0</v>
      </c>
      <c r="C368" s="408" t="str">
        <f t="shared" si="141"/>
        <v>Nellore</v>
      </c>
      <c r="D368" s="387">
        <f t="shared" si="142"/>
        <v>0</v>
      </c>
      <c r="E368" s="388">
        <f t="shared" si="143"/>
        <v>0</v>
      </c>
      <c r="F368" s="389" t="e">
        <f t="shared" si="144"/>
        <v>#DIV/0!</v>
      </c>
      <c r="G368" s="281"/>
      <c r="H368" s="251"/>
      <c r="I368">
        <f t="shared" si="145"/>
        <v>1.2999999999999999E-4</v>
      </c>
      <c r="J368">
        <v>13</v>
      </c>
      <c r="K368">
        <f t="shared" si="146"/>
        <v>8</v>
      </c>
      <c r="L368" s="251">
        <f t="shared" si="147"/>
        <v>0</v>
      </c>
      <c r="M368" s="585" t="s">
        <v>567</v>
      </c>
      <c r="N368" s="251">
        <f>cIII!U18</f>
        <v>0</v>
      </c>
      <c r="O368" s="251">
        <f t="shared" si="148"/>
        <v>0</v>
      </c>
      <c r="P368" s="251" t="e">
        <f t="shared" si="149"/>
        <v>#DIV/0!</v>
      </c>
    </row>
    <row r="369" spans="2:19" ht="14">
      <c r="B369" s="376">
        <f t="shared" si="140"/>
        <v>0</v>
      </c>
      <c r="C369" s="408" t="str">
        <f t="shared" si="141"/>
        <v>Guntur Urban</v>
      </c>
      <c r="D369" s="387">
        <f t="shared" si="142"/>
        <v>0</v>
      </c>
      <c r="E369" s="388">
        <f t="shared" si="143"/>
        <v>0</v>
      </c>
      <c r="F369" s="389" t="e">
        <f t="shared" si="144"/>
        <v>#DIV/0!</v>
      </c>
      <c r="G369" s="281"/>
      <c r="H369" s="398"/>
      <c r="I369">
        <f t="shared" si="145"/>
        <v>1.3999999999999999E-4</v>
      </c>
      <c r="J369">
        <v>14</v>
      </c>
      <c r="K369">
        <f t="shared" si="146"/>
        <v>7</v>
      </c>
      <c r="L369" s="251">
        <f t="shared" si="147"/>
        <v>0</v>
      </c>
      <c r="M369" s="585" t="s">
        <v>569</v>
      </c>
      <c r="N369" s="251">
        <f>cIII!U19</f>
        <v>0</v>
      </c>
      <c r="O369" s="251">
        <f t="shared" si="148"/>
        <v>0</v>
      </c>
      <c r="P369" s="251" t="e">
        <f t="shared" si="149"/>
        <v>#DIV/0!</v>
      </c>
    </row>
    <row r="370" spans="2:19" ht="14">
      <c r="B370" s="376">
        <f t="shared" si="140"/>
        <v>0</v>
      </c>
      <c r="C370" s="408" t="str">
        <f t="shared" si="141"/>
        <v>Guntur</v>
      </c>
      <c r="D370" s="387">
        <f t="shared" si="142"/>
        <v>0</v>
      </c>
      <c r="E370" s="388">
        <f t="shared" si="143"/>
        <v>0</v>
      </c>
      <c r="F370" s="389" t="e">
        <f t="shared" si="144"/>
        <v>#DIV/0!</v>
      </c>
      <c r="G370" s="281"/>
      <c r="H370" s="398"/>
      <c r="I370">
        <f t="shared" si="145"/>
        <v>1.4999999999999999E-4</v>
      </c>
      <c r="J370">
        <v>15</v>
      </c>
      <c r="K370">
        <f t="shared" si="146"/>
        <v>6</v>
      </c>
      <c r="L370" s="251">
        <f t="shared" si="147"/>
        <v>0</v>
      </c>
      <c r="M370" s="585" t="s">
        <v>564</v>
      </c>
      <c r="N370" s="251">
        <f>cIII!U20</f>
        <v>0</v>
      </c>
      <c r="O370" s="251">
        <f t="shared" si="148"/>
        <v>0</v>
      </c>
      <c r="P370" s="251" t="e">
        <f t="shared" si="149"/>
        <v>#DIV/0!</v>
      </c>
    </row>
    <row r="371" spans="2:19" ht="14">
      <c r="B371" s="376">
        <f t="shared" si="140"/>
        <v>0</v>
      </c>
      <c r="C371" s="408" t="str">
        <f t="shared" si="141"/>
        <v>Tirupathi Urban</v>
      </c>
      <c r="D371" s="387">
        <f t="shared" si="142"/>
        <v>0</v>
      </c>
      <c r="E371" s="388">
        <f t="shared" si="143"/>
        <v>0</v>
      </c>
      <c r="F371" s="389" t="e">
        <f t="shared" si="144"/>
        <v>#DIV/0!</v>
      </c>
      <c r="G371" s="281"/>
      <c r="H371" s="398"/>
      <c r="I371">
        <f t="shared" si="145"/>
        <v>1.6000000000000001E-4</v>
      </c>
      <c r="J371">
        <v>16</v>
      </c>
      <c r="K371">
        <f t="shared" si="146"/>
        <v>5</v>
      </c>
      <c r="L371" s="251">
        <f t="shared" si="147"/>
        <v>0</v>
      </c>
      <c r="M371" s="585" t="s">
        <v>560</v>
      </c>
      <c r="N371" s="251">
        <f>cIII!U21</f>
        <v>0</v>
      </c>
      <c r="O371" s="251">
        <f t="shared" si="148"/>
        <v>0</v>
      </c>
      <c r="P371" s="251" t="e">
        <f t="shared" si="149"/>
        <v>#DIV/0!</v>
      </c>
    </row>
    <row r="372" spans="2:19" ht="14">
      <c r="B372" s="376">
        <f t="shared" si="140"/>
        <v>0</v>
      </c>
      <c r="C372" s="408" t="str">
        <f t="shared" si="141"/>
        <v>Chittoor</v>
      </c>
      <c r="D372" s="387">
        <f t="shared" si="142"/>
        <v>0</v>
      </c>
      <c r="E372" s="388">
        <f t="shared" si="143"/>
        <v>0</v>
      </c>
      <c r="F372" s="389" t="e">
        <f t="shared" si="144"/>
        <v>#DIV/0!</v>
      </c>
      <c r="G372" s="281"/>
      <c r="H372" s="398"/>
      <c r="I372">
        <f t="shared" si="145"/>
        <v>1.7000000000000001E-4</v>
      </c>
      <c r="J372">
        <v>17</v>
      </c>
      <c r="K372">
        <f t="shared" si="146"/>
        <v>4</v>
      </c>
      <c r="L372" s="251">
        <f t="shared" si="147"/>
        <v>0</v>
      </c>
      <c r="M372" s="585" t="s">
        <v>563</v>
      </c>
      <c r="N372" s="251">
        <f>cIII!U22</f>
        <v>0</v>
      </c>
      <c r="O372" s="251">
        <f t="shared" si="148"/>
        <v>0</v>
      </c>
      <c r="P372" s="251" t="e">
        <f t="shared" si="149"/>
        <v>#DIV/0!</v>
      </c>
    </row>
    <row r="373" spans="2:19" ht="14">
      <c r="B373" s="376">
        <f t="shared" si="140"/>
        <v>0</v>
      </c>
      <c r="C373" s="408" t="str">
        <f t="shared" si="141"/>
        <v>Anantapur</v>
      </c>
      <c r="D373" s="387">
        <f t="shared" si="142"/>
        <v>0</v>
      </c>
      <c r="E373" s="388">
        <f t="shared" si="143"/>
        <v>0</v>
      </c>
      <c r="F373" s="389" t="e">
        <f t="shared" si="144"/>
        <v>#DIV/0!</v>
      </c>
      <c r="G373" s="281"/>
      <c r="H373" s="398"/>
      <c r="I373">
        <f t="shared" si="145"/>
        <v>1.8000000000000001E-4</v>
      </c>
      <c r="J373">
        <v>18</v>
      </c>
      <c r="K373">
        <f t="shared" si="146"/>
        <v>3</v>
      </c>
      <c r="L373" s="251">
        <f t="shared" si="147"/>
        <v>0</v>
      </c>
      <c r="M373" s="585" t="s">
        <v>566</v>
      </c>
      <c r="N373" s="251">
        <f>cIII!U23</f>
        <v>0</v>
      </c>
      <c r="O373" s="251">
        <f t="shared" si="148"/>
        <v>0</v>
      </c>
      <c r="P373" s="251" t="e">
        <f t="shared" si="149"/>
        <v>#DIV/0!</v>
      </c>
    </row>
    <row r="374" spans="2:19" ht="14">
      <c r="B374" s="376">
        <f t="shared" si="140"/>
        <v>0</v>
      </c>
      <c r="C374" s="408" t="str">
        <f t="shared" si="141"/>
        <v>Cuddapah</v>
      </c>
      <c r="D374" s="387">
        <f t="shared" si="142"/>
        <v>0</v>
      </c>
      <c r="E374" s="388">
        <f t="shared" si="143"/>
        <v>0</v>
      </c>
      <c r="F374" s="389" t="e">
        <f t="shared" si="144"/>
        <v>#DIV/0!</v>
      </c>
      <c r="G374" s="281"/>
      <c r="H374" s="398"/>
      <c r="I374">
        <f t="shared" si="145"/>
        <v>1.9000000000000001E-4</v>
      </c>
      <c r="J374">
        <v>19</v>
      </c>
      <c r="K374">
        <f t="shared" si="146"/>
        <v>2</v>
      </c>
      <c r="L374" s="251">
        <f t="shared" si="147"/>
        <v>0</v>
      </c>
      <c r="M374" s="585" t="s">
        <v>572</v>
      </c>
      <c r="N374" s="251">
        <f>cIII!U24</f>
        <v>0</v>
      </c>
      <c r="O374" s="251">
        <f t="shared" si="148"/>
        <v>0</v>
      </c>
      <c r="P374" s="251" t="e">
        <f t="shared" si="149"/>
        <v>#DIV/0!</v>
      </c>
    </row>
    <row r="375" spans="2:19" ht="14">
      <c r="B375" s="376">
        <f t="shared" si="140"/>
        <v>0</v>
      </c>
      <c r="C375" s="408" t="str">
        <f t="shared" si="141"/>
        <v>Kurnool</v>
      </c>
      <c r="D375" s="387">
        <f t="shared" si="142"/>
        <v>0</v>
      </c>
      <c r="E375" s="388">
        <f t="shared" si="143"/>
        <v>0</v>
      </c>
      <c r="F375" s="389" t="e">
        <f t="shared" si="144"/>
        <v>#DIV/0!</v>
      </c>
      <c r="G375" s="281"/>
      <c r="H375" s="409"/>
      <c r="I375">
        <f t="shared" si="145"/>
        <v>2.0000000000000001E-4</v>
      </c>
      <c r="J375">
        <v>20</v>
      </c>
      <c r="K375">
        <f t="shared" si="146"/>
        <v>1</v>
      </c>
      <c r="L375" s="251">
        <f t="shared" si="147"/>
        <v>0</v>
      </c>
      <c r="M375" s="585" t="s">
        <v>571</v>
      </c>
      <c r="N375" s="251">
        <f>cIII!U25</f>
        <v>0</v>
      </c>
      <c r="O375" s="251">
        <f t="shared" si="148"/>
        <v>0</v>
      </c>
      <c r="P375" s="251" t="e">
        <f t="shared" si="149"/>
        <v>#DIV/0!</v>
      </c>
    </row>
    <row r="376" spans="2:19" ht="14">
      <c r="B376" s="376">
        <v>0</v>
      </c>
      <c r="C376" s="393" t="s">
        <v>573</v>
      </c>
      <c r="D376" s="393"/>
      <c r="E376" s="394"/>
      <c r="F376" s="395"/>
      <c r="G376" s="281"/>
      <c r="L376" s="251">
        <v>0</v>
      </c>
      <c r="M376" s="251" t="s">
        <v>573</v>
      </c>
      <c r="N376" s="251"/>
      <c r="O376" s="251"/>
      <c r="P376" s="251"/>
    </row>
    <row r="377" spans="2:19" ht="15" thickBot="1">
      <c r="B377" s="375"/>
      <c r="G377" s="281"/>
    </row>
    <row r="378" spans="2:19" ht="14" customHeight="1">
      <c r="B378" s="579">
        <v>16</v>
      </c>
      <c r="C378" s="582" t="s">
        <v>586</v>
      </c>
      <c r="D378" s="377" t="s">
        <v>587</v>
      </c>
      <c r="E378" s="377" t="s">
        <v>588</v>
      </c>
      <c r="F378" s="378" t="s">
        <v>552</v>
      </c>
      <c r="G378" s="281"/>
      <c r="L378" s="251">
        <v>16</v>
      </c>
      <c r="M378" s="310" t="s">
        <v>586</v>
      </c>
      <c r="N378" s="251" t="s">
        <v>587</v>
      </c>
      <c r="O378" s="251" t="s">
        <v>588</v>
      </c>
      <c r="P378" s="251" t="s">
        <v>552</v>
      </c>
    </row>
    <row r="379" spans="2:19" ht="15" thickBot="1">
      <c r="B379" s="579"/>
      <c r="C379" s="583"/>
      <c r="D379" s="410">
        <f>VI!F25</f>
        <v>0</v>
      </c>
      <c r="E379" s="410">
        <f>VI!G25</f>
        <v>0</v>
      </c>
      <c r="F379" s="389" t="e">
        <f>E379/D379*100</f>
        <v>#DIV/0!</v>
      </c>
      <c r="G379" s="281"/>
      <c r="L379" s="251"/>
      <c r="M379" s="251"/>
      <c r="N379" s="587">
        <f>VI!F25</f>
        <v>0</v>
      </c>
      <c r="O379" s="587">
        <f>VI!G25</f>
        <v>0</v>
      </c>
      <c r="P379" s="251" t="e">
        <f>E379/D379*100</f>
        <v>#DIV/0!</v>
      </c>
    </row>
    <row r="380" spans="2:19" ht="14">
      <c r="B380" s="376"/>
      <c r="C380" s="377" t="s">
        <v>550</v>
      </c>
      <c r="D380" s="383" t="s">
        <v>589</v>
      </c>
      <c r="E380" s="379"/>
      <c r="F380" s="397" t="s">
        <v>552</v>
      </c>
      <c r="G380" s="281"/>
      <c r="L380" s="251"/>
      <c r="M380" s="251" t="s">
        <v>550</v>
      </c>
      <c r="N380" s="251" t="s">
        <v>589</v>
      </c>
      <c r="O380" s="251"/>
      <c r="P380" s="251" t="s">
        <v>552</v>
      </c>
    </row>
    <row r="381" spans="2:19" ht="14">
      <c r="B381" s="411" t="e">
        <f t="shared" ref="B381:B400" si="150">F381</f>
        <v>#DIV/0!</v>
      </c>
      <c r="C381" s="398" t="e">
        <f t="shared" ref="C381:C400" si="151">INDEX($M$381:$M$400,$K381)</f>
        <v>#DIV/0!</v>
      </c>
      <c r="D381" s="412" t="e">
        <f t="shared" ref="D381:D400" si="152">INDEX($N$381:$N$400,$K381)</f>
        <v>#DIV/0!</v>
      </c>
      <c r="E381" s="413">
        <f t="shared" ref="E381:E400" si="153">(E$379)</f>
        <v>0</v>
      </c>
      <c r="F381" s="414" t="e">
        <f t="shared" ref="F381:F400" si="154">INDEX($P$381:$P$400,$K381)</f>
        <v>#DIV/0!</v>
      </c>
      <c r="G381" s="281"/>
      <c r="I381" s="392" t="e">
        <f t="shared" ref="I381:I400" si="155">P381+(J381/100000)</f>
        <v>#DIV/0!</v>
      </c>
      <c r="J381">
        <v>1</v>
      </c>
      <c r="K381" t="e">
        <f t="shared" ref="K381:K400" si="156">VLOOKUP(LARGE($I$381:$I$400,J381),$I$381:$J$400,2,FALSE)</f>
        <v>#DIV/0!</v>
      </c>
      <c r="L381" s="251" t="e">
        <f t="shared" ref="L381:L400" si="157">F381</f>
        <v>#DIV/0!</v>
      </c>
      <c r="M381" s="585" t="s">
        <v>556</v>
      </c>
      <c r="N381" s="587">
        <f>VI!G5</f>
        <v>0</v>
      </c>
      <c r="O381" s="588">
        <f t="shared" ref="O381:O400" si="158">(E$379)</f>
        <v>0</v>
      </c>
      <c r="P381" s="251" t="e">
        <f t="shared" ref="P381:P400" si="159">ROUND(R381,2)</f>
        <v>#DIV/0!</v>
      </c>
      <c r="R381" t="e">
        <f t="shared" ref="R381:R400" si="160">S381*100</f>
        <v>#DIV/0!</v>
      </c>
      <c r="S381" s="392" t="e">
        <f>VI!H5</f>
        <v>#DIV/0!</v>
      </c>
    </row>
    <row r="382" spans="2:19" ht="14">
      <c r="B382" s="411" t="e">
        <f t="shared" si="150"/>
        <v>#DIV/0!</v>
      </c>
      <c r="C382" s="398" t="e">
        <f t="shared" si="151"/>
        <v>#DIV/0!</v>
      </c>
      <c r="D382" s="412" t="e">
        <f t="shared" si="152"/>
        <v>#DIV/0!</v>
      </c>
      <c r="E382" s="413">
        <f t="shared" si="153"/>
        <v>0</v>
      </c>
      <c r="F382" s="414" t="e">
        <f t="shared" si="154"/>
        <v>#DIV/0!</v>
      </c>
      <c r="G382" s="281"/>
      <c r="I382" s="392" t="e">
        <f t="shared" si="155"/>
        <v>#DIV/0!</v>
      </c>
      <c r="J382">
        <v>2</v>
      </c>
      <c r="K382" t="e">
        <f t="shared" si="156"/>
        <v>#DIV/0!</v>
      </c>
      <c r="L382" s="251" t="e">
        <f t="shared" si="157"/>
        <v>#DIV/0!</v>
      </c>
      <c r="M382" s="585" t="s">
        <v>557</v>
      </c>
      <c r="N382" s="587">
        <f>VI!G6</f>
        <v>0</v>
      </c>
      <c r="O382" s="588">
        <f t="shared" si="158"/>
        <v>0</v>
      </c>
      <c r="P382" s="251" t="e">
        <f t="shared" si="159"/>
        <v>#DIV/0!</v>
      </c>
      <c r="R382" t="e">
        <f t="shared" si="160"/>
        <v>#DIV/0!</v>
      </c>
      <c r="S382" s="392" t="e">
        <f>VI!H6</f>
        <v>#DIV/0!</v>
      </c>
    </row>
    <row r="383" spans="2:19" ht="14">
      <c r="B383" s="411" t="e">
        <f t="shared" si="150"/>
        <v>#DIV/0!</v>
      </c>
      <c r="C383" s="398" t="e">
        <f t="shared" si="151"/>
        <v>#DIV/0!</v>
      </c>
      <c r="D383" s="412" t="e">
        <f t="shared" si="152"/>
        <v>#DIV/0!</v>
      </c>
      <c r="E383" s="413">
        <f t="shared" si="153"/>
        <v>0</v>
      </c>
      <c r="F383" s="414" t="e">
        <f t="shared" si="154"/>
        <v>#DIV/0!</v>
      </c>
      <c r="G383" s="281"/>
      <c r="I383" s="392" t="e">
        <f t="shared" si="155"/>
        <v>#DIV/0!</v>
      </c>
      <c r="J383">
        <v>3</v>
      </c>
      <c r="K383" t="e">
        <f t="shared" si="156"/>
        <v>#DIV/0!</v>
      </c>
      <c r="L383" s="251" t="e">
        <f t="shared" si="157"/>
        <v>#DIV/0!</v>
      </c>
      <c r="M383" s="585" t="s">
        <v>553</v>
      </c>
      <c r="N383" s="587">
        <f>VI!G7</f>
        <v>0</v>
      </c>
      <c r="O383" s="588">
        <f t="shared" si="158"/>
        <v>0</v>
      </c>
      <c r="P383" s="251" t="e">
        <f t="shared" si="159"/>
        <v>#DIV/0!</v>
      </c>
      <c r="R383" t="e">
        <f t="shared" si="160"/>
        <v>#DIV/0!</v>
      </c>
      <c r="S383" s="392" t="e">
        <f>VI!H7</f>
        <v>#DIV/0!</v>
      </c>
    </row>
    <row r="384" spans="2:19" ht="14">
      <c r="B384" s="411" t="e">
        <f t="shared" si="150"/>
        <v>#DIV/0!</v>
      </c>
      <c r="C384" s="398" t="e">
        <f t="shared" si="151"/>
        <v>#DIV/0!</v>
      </c>
      <c r="D384" s="412" t="e">
        <f t="shared" si="152"/>
        <v>#DIV/0!</v>
      </c>
      <c r="E384" s="413">
        <f t="shared" si="153"/>
        <v>0</v>
      </c>
      <c r="F384" s="414" t="e">
        <f t="shared" si="154"/>
        <v>#DIV/0!</v>
      </c>
      <c r="G384" s="281"/>
      <c r="I384" s="392" t="e">
        <f t="shared" si="155"/>
        <v>#DIV/0!</v>
      </c>
      <c r="J384">
        <v>4</v>
      </c>
      <c r="K384" t="e">
        <f t="shared" si="156"/>
        <v>#DIV/0!</v>
      </c>
      <c r="L384" s="251" t="e">
        <f t="shared" si="157"/>
        <v>#DIV/0!</v>
      </c>
      <c r="M384" s="585" t="s">
        <v>561</v>
      </c>
      <c r="N384" s="587">
        <f>VI!G8</f>
        <v>0</v>
      </c>
      <c r="O384" s="588">
        <f t="shared" si="158"/>
        <v>0</v>
      </c>
      <c r="P384" s="251" t="e">
        <f t="shared" si="159"/>
        <v>#DIV/0!</v>
      </c>
      <c r="R384" t="e">
        <f t="shared" si="160"/>
        <v>#DIV/0!</v>
      </c>
      <c r="S384" s="392" t="e">
        <f>VI!H8</f>
        <v>#DIV/0!</v>
      </c>
    </row>
    <row r="385" spans="2:20" ht="14">
      <c r="B385" s="411" t="e">
        <f t="shared" si="150"/>
        <v>#DIV/0!</v>
      </c>
      <c r="C385" s="398" t="e">
        <f t="shared" si="151"/>
        <v>#DIV/0!</v>
      </c>
      <c r="D385" s="412" t="e">
        <f t="shared" si="152"/>
        <v>#DIV/0!</v>
      </c>
      <c r="E385" s="413">
        <f t="shared" si="153"/>
        <v>0</v>
      </c>
      <c r="F385" s="414" t="e">
        <f t="shared" si="154"/>
        <v>#DIV/0!</v>
      </c>
      <c r="G385" s="281"/>
      <c r="I385" s="392" t="e">
        <f t="shared" si="155"/>
        <v>#DIV/0!</v>
      </c>
      <c r="J385">
        <v>5</v>
      </c>
      <c r="K385" t="e">
        <f t="shared" si="156"/>
        <v>#DIV/0!</v>
      </c>
      <c r="L385" s="251" t="e">
        <f t="shared" si="157"/>
        <v>#DIV/0!</v>
      </c>
      <c r="M385" s="585" t="s">
        <v>568</v>
      </c>
      <c r="N385" s="587">
        <f>VI!G9</f>
        <v>0</v>
      </c>
      <c r="O385" s="588">
        <f t="shared" si="158"/>
        <v>0</v>
      </c>
      <c r="P385" s="251" t="e">
        <f t="shared" si="159"/>
        <v>#DIV/0!</v>
      </c>
      <c r="R385" t="e">
        <f t="shared" si="160"/>
        <v>#DIV/0!</v>
      </c>
      <c r="S385" s="392" t="e">
        <f>VI!H9</f>
        <v>#DIV/0!</v>
      </c>
    </row>
    <row r="386" spans="2:20" ht="14">
      <c r="B386" s="411" t="e">
        <f t="shared" si="150"/>
        <v>#DIV/0!</v>
      </c>
      <c r="C386" s="398" t="e">
        <f t="shared" si="151"/>
        <v>#DIV/0!</v>
      </c>
      <c r="D386" s="412" t="e">
        <f t="shared" si="152"/>
        <v>#DIV/0!</v>
      </c>
      <c r="E386" s="413">
        <f t="shared" si="153"/>
        <v>0</v>
      </c>
      <c r="F386" s="414" t="e">
        <f t="shared" si="154"/>
        <v>#DIV/0!</v>
      </c>
      <c r="G386" s="281"/>
      <c r="I386" s="392" t="e">
        <f t="shared" si="155"/>
        <v>#DIV/0!</v>
      </c>
      <c r="J386">
        <v>6</v>
      </c>
      <c r="K386" t="e">
        <f t="shared" si="156"/>
        <v>#DIV/0!</v>
      </c>
      <c r="L386" s="251" t="e">
        <f t="shared" si="157"/>
        <v>#DIV/0!</v>
      </c>
      <c r="M386" s="585" t="s">
        <v>554</v>
      </c>
      <c r="N386" s="587">
        <f>VI!G10</f>
        <v>0</v>
      </c>
      <c r="O386" s="588">
        <f t="shared" si="158"/>
        <v>0</v>
      </c>
      <c r="P386" s="251" t="e">
        <f t="shared" si="159"/>
        <v>#DIV/0!</v>
      </c>
      <c r="R386" t="e">
        <f t="shared" si="160"/>
        <v>#DIV/0!</v>
      </c>
      <c r="S386" s="392" t="e">
        <f>VI!H10</f>
        <v>#DIV/0!</v>
      </c>
    </row>
    <row r="387" spans="2:20" ht="14">
      <c r="B387" s="411" t="e">
        <f t="shared" si="150"/>
        <v>#DIV/0!</v>
      </c>
      <c r="C387" s="398" t="e">
        <f t="shared" si="151"/>
        <v>#DIV/0!</v>
      </c>
      <c r="D387" s="412" t="e">
        <f t="shared" si="152"/>
        <v>#DIV/0!</v>
      </c>
      <c r="E387" s="413">
        <f t="shared" si="153"/>
        <v>0</v>
      </c>
      <c r="F387" s="414" t="e">
        <f t="shared" si="154"/>
        <v>#DIV/0!</v>
      </c>
      <c r="G387" s="281"/>
      <c r="I387" s="392" t="e">
        <f t="shared" si="155"/>
        <v>#DIV/0!</v>
      </c>
      <c r="J387">
        <v>7</v>
      </c>
      <c r="K387" t="e">
        <f t="shared" si="156"/>
        <v>#DIV/0!</v>
      </c>
      <c r="L387" s="251" t="e">
        <f t="shared" si="157"/>
        <v>#DIV/0!</v>
      </c>
      <c r="M387" s="585" t="s">
        <v>565</v>
      </c>
      <c r="N387" s="587">
        <f>VI!G11</f>
        <v>0</v>
      </c>
      <c r="O387" s="588">
        <f t="shared" si="158"/>
        <v>0</v>
      </c>
      <c r="P387" s="251" t="e">
        <f t="shared" si="159"/>
        <v>#DIV/0!</v>
      </c>
      <c r="R387" t="e">
        <f t="shared" si="160"/>
        <v>#DIV/0!</v>
      </c>
      <c r="S387" s="392" t="e">
        <f>VI!H11</f>
        <v>#DIV/0!</v>
      </c>
    </row>
    <row r="388" spans="2:20" ht="14">
      <c r="B388" s="411" t="e">
        <f t="shared" si="150"/>
        <v>#DIV/0!</v>
      </c>
      <c r="C388" s="398" t="e">
        <f t="shared" si="151"/>
        <v>#DIV/0!</v>
      </c>
      <c r="D388" s="412" t="e">
        <f t="shared" si="152"/>
        <v>#DIV/0!</v>
      </c>
      <c r="E388" s="413">
        <f t="shared" si="153"/>
        <v>0</v>
      </c>
      <c r="F388" s="414" t="e">
        <f t="shared" si="154"/>
        <v>#DIV/0!</v>
      </c>
      <c r="G388" s="281"/>
      <c r="I388" s="392" t="e">
        <f t="shared" si="155"/>
        <v>#DIV/0!</v>
      </c>
      <c r="J388">
        <v>8</v>
      </c>
      <c r="K388" t="e">
        <f t="shared" si="156"/>
        <v>#DIV/0!</v>
      </c>
      <c r="L388" s="251" t="e">
        <f t="shared" si="157"/>
        <v>#DIV/0!</v>
      </c>
      <c r="M388" s="585" t="s">
        <v>558</v>
      </c>
      <c r="N388" s="587">
        <f>VI!G12</f>
        <v>0</v>
      </c>
      <c r="O388" s="588">
        <f t="shared" si="158"/>
        <v>0</v>
      </c>
      <c r="P388" s="251" t="e">
        <f t="shared" si="159"/>
        <v>#DIV/0!</v>
      </c>
      <c r="R388" t="e">
        <f t="shared" si="160"/>
        <v>#DIV/0!</v>
      </c>
      <c r="S388" s="392" t="e">
        <f>VI!H12</f>
        <v>#DIV/0!</v>
      </c>
    </row>
    <row r="389" spans="2:20" ht="14">
      <c r="B389" s="411" t="e">
        <f t="shared" si="150"/>
        <v>#DIV/0!</v>
      </c>
      <c r="C389" s="398" t="e">
        <f t="shared" si="151"/>
        <v>#DIV/0!</v>
      </c>
      <c r="D389" s="412" t="e">
        <f t="shared" si="152"/>
        <v>#DIV/0!</v>
      </c>
      <c r="E389" s="413">
        <f t="shared" si="153"/>
        <v>0</v>
      </c>
      <c r="F389" s="414" t="e">
        <f t="shared" si="154"/>
        <v>#DIV/0!</v>
      </c>
      <c r="G389" s="281"/>
      <c r="I389" s="392" t="e">
        <f t="shared" si="155"/>
        <v>#DIV/0!</v>
      </c>
      <c r="J389">
        <v>9</v>
      </c>
      <c r="K389" t="e">
        <f t="shared" si="156"/>
        <v>#DIV/0!</v>
      </c>
      <c r="L389" s="251" t="e">
        <f t="shared" si="157"/>
        <v>#DIV/0!</v>
      </c>
      <c r="M389" s="585" t="s">
        <v>555</v>
      </c>
      <c r="N389" s="587">
        <f>VI!G13</f>
        <v>0</v>
      </c>
      <c r="O389" s="588">
        <f t="shared" si="158"/>
        <v>0</v>
      </c>
      <c r="P389" s="251" t="e">
        <f t="shared" si="159"/>
        <v>#DIV/0!</v>
      </c>
      <c r="R389" t="e">
        <f t="shared" si="160"/>
        <v>#DIV/0!</v>
      </c>
      <c r="S389" s="392" t="e">
        <f>VI!H13</f>
        <v>#DIV/0!</v>
      </c>
    </row>
    <row r="390" spans="2:20" ht="14">
      <c r="B390" s="411" t="e">
        <f t="shared" si="150"/>
        <v>#DIV/0!</v>
      </c>
      <c r="C390" s="398" t="e">
        <f t="shared" si="151"/>
        <v>#DIV/0!</v>
      </c>
      <c r="D390" s="412" t="e">
        <f t="shared" si="152"/>
        <v>#DIV/0!</v>
      </c>
      <c r="E390" s="413">
        <f t="shared" si="153"/>
        <v>0</v>
      </c>
      <c r="F390" s="414" t="e">
        <f t="shared" si="154"/>
        <v>#DIV/0!</v>
      </c>
      <c r="G390" s="281"/>
      <c r="I390" s="392" t="e">
        <f t="shared" si="155"/>
        <v>#DIV/0!</v>
      </c>
      <c r="J390">
        <v>10</v>
      </c>
      <c r="K390" t="e">
        <f t="shared" si="156"/>
        <v>#DIV/0!</v>
      </c>
      <c r="L390" s="251" t="e">
        <f t="shared" si="157"/>
        <v>#DIV/0!</v>
      </c>
      <c r="M390" s="585" t="s">
        <v>562</v>
      </c>
      <c r="N390" s="587">
        <f>VI!G14</f>
        <v>0</v>
      </c>
      <c r="O390" s="588">
        <f t="shared" si="158"/>
        <v>0</v>
      </c>
      <c r="P390" s="251" t="e">
        <f t="shared" si="159"/>
        <v>#DIV/0!</v>
      </c>
      <c r="R390" t="e">
        <f t="shared" si="160"/>
        <v>#DIV/0!</v>
      </c>
      <c r="S390" s="392" t="e">
        <f>VI!H14</f>
        <v>#DIV/0!</v>
      </c>
    </row>
    <row r="391" spans="2:20" ht="14">
      <c r="B391" s="411" t="e">
        <f t="shared" si="150"/>
        <v>#DIV/0!</v>
      </c>
      <c r="C391" s="398" t="e">
        <f t="shared" si="151"/>
        <v>#DIV/0!</v>
      </c>
      <c r="D391" s="412" t="e">
        <f t="shared" si="152"/>
        <v>#DIV/0!</v>
      </c>
      <c r="E391" s="413">
        <f t="shared" si="153"/>
        <v>0</v>
      </c>
      <c r="F391" s="414" t="e">
        <f t="shared" si="154"/>
        <v>#DIV/0!</v>
      </c>
      <c r="G391" s="281"/>
      <c r="I391" s="392" t="e">
        <f t="shared" si="155"/>
        <v>#DIV/0!</v>
      </c>
      <c r="J391">
        <v>11</v>
      </c>
      <c r="K391" t="e">
        <f t="shared" si="156"/>
        <v>#DIV/0!</v>
      </c>
      <c r="L391" s="251" t="e">
        <f t="shared" si="157"/>
        <v>#DIV/0!</v>
      </c>
      <c r="M391" s="585" t="s">
        <v>559</v>
      </c>
      <c r="N391" s="587">
        <f>VI!G15</f>
        <v>0</v>
      </c>
      <c r="O391" s="588">
        <f t="shared" si="158"/>
        <v>0</v>
      </c>
      <c r="P391" s="251" t="e">
        <f t="shared" si="159"/>
        <v>#DIV/0!</v>
      </c>
      <c r="R391" t="e">
        <f t="shared" si="160"/>
        <v>#DIV/0!</v>
      </c>
      <c r="S391" s="392" t="e">
        <f>VI!H15</f>
        <v>#DIV/0!</v>
      </c>
    </row>
    <row r="392" spans="2:20" ht="14">
      <c r="B392" s="411" t="e">
        <f t="shared" si="150"/>
        <v>#DIV/0!</v>
      </c>
      <c r="C392" s="398" t="e">
        <f t="shared" si="151"/>
        <v>#DIV/0!</v>
      </c>
      <c r="D392" s="412" t="e">
        <f t="shared" si="152"/>
        <v>#DIV/0!</v>
      </c>
      <c r="E392" s="413">
        <f t="shared" si="153"/>
        <v>0</v>
      </c>
      <c r="F392" s="414" t="e">
        <f t="shared" si="154"/>
        <v>#DIV/0!</v>
      </c>
      <c r="G392" s="281"/>
      <c r="I392" s="392" t="e">
        <f t="shared" si="155"/>
        <v>#DIV/0!</v>
      </c>
      <c r="J392">
        <v>12</v>
      </c>
      <c r="K392" t="e">
        <f t="shared" si="156"/>
        <v>#DIV/0!</v>
      </c>
      <c r="L392" s="251" t="e">
        <f t="shared" si="157"/>
        <v>#DIV/0!</v>
      </c>
      <c r="M392" s="585" t="s">
        <v>570</v>
      </c>
      <c r="N392" s="587">
        <f>VI!G16</f>
        <v>0</v>
      </c>
      <c r="O392" s="588">
        <f t="shared" si="158"/>
        <v>0</v>
      </c>
      <c r="P392" s="251" t="e">
        <f t="shared" si="159"/>
        <v>#DIV/0!</v>
      </c>
      <c r="R392" t="e">
        <f t="shared" si="160"/>
        <v>#DIV/0!</v>
      </c>
      <c r="S392" s="392" t="e">
        <f>VI!H16</f>
        <v>#DIV/0!</v>
      </c>
    </row>
    <row r="393" spans="2:20" ht="14">
      <c r="B393" s="411" t="e">
        <f t="shared" si="150"/>
        <v>#DIV/0!</v>
      </c>
      <c r="C393" s="398" t="e">
        <f t="shared" si="151"/>
        <v>#DIV/0!</v>
      </c>
      <c r="D393" s="412" t="e">
        <f t="shared" si="152"/>
        <v>#DIV/0!</v>
      </c>
      <c r="E393" s="413">
        <f t="shared" si="153"/>
        <v>0</v>
      </c>
      <c r="F393" s="414" t="e">
        <f t="shared" si="154"/>
        <v>#DIV/0!</v>
      </c>
      <c r="G393" s="281"/>
      <c r="I393" s="392" t="e">
        <f t="shared" si="155"/>
        <v>#DIV/0!</v>
      </c>
      <c r="J393">
        <v>13</v>
      </c>
      <c r="K393" t="e">
        <f t="shared" si="156"/>
        <v>#DIV/0!</v>
      </c>
      <c r="L393" s="251" t="e">
        <f t="shared" si="157"/>
        <v>#DIV/0!</v>
      </c>
      <c r="M393" s="585" t="s">
        <v>567</v>
      </c>
      <c r="N393" s="587">
        <f>VI!G17</f>
        <v>0</v>
      </c>
      <c r="O393" s="588">
        <f t="shared" si="158"/>
        <v>0</v>
      </c>
      <c r="P393" s="251" t="e">
        <f t="shared" si="159"/>
        <v>#DIV/0!</v>
      </c>
      <c r="R393" t="e">
        <f t="shared" si="160"/>
        <v>#DIV/0!</v>
      </c>
      <c r="S393" s="392" t="e">
        <f>VI!H17</f>
        <v>#DIV/0!</v>
      </c>
    </row>
    <row r="394" spans="2:20" ht="14">
      <c r="B394" s="411" t="e">
        <f t="shared" si="150"/>
        <v>#DIV/0!</v>
      </c>
      <c r="C394" s="398" t="e">
        <f t="shared" si="151"/>
        <v>#DIV/0!</v>
      </c>
      <c r="D394" s="412" t="e">
        <f t="shared" si="152"/>
        <v>#DIV/0!</v>
      </c>
      <c r="E394" s="413">
        <f t="shared" si="153"/>
        <v>0</v>
      </c>
      <c r="F394" s="414" t="e">
        <f t="shared" si="154"/>
        <v>#DIV/0!</v>
      </c>
      <c r="G394" s="281"/>
      <c r="I394" s="392" t="e">
        <f t="shared" si="155"/>
        <v>#DIV/0!</v>
      </c>
      <c r="J394">
        <v>14</v>
      </c>
      <c r="K394" t="e">
        <f t="shared" si="156"/>
        <v>#DIV/0!</v>
      </c>
      <c r="L394" s="251" t="e">
        <f t="shared" si="157"/>
        <v>#DIV/0!</v>
      </c>
      <c r="M394" s="585" t="s">
        <v>569</v>
      </c>
      <c r="N394" s="587">
        <f>VI!G18</f>
        <v>0</v>
      </c>
      <c r="O394" s="588">
        <f t="shared" si="158"/>
        <v>0</v>
      </c>
      <c r="P394" s="251" t="e">
        <f t="shared" si="159"/>
        <v>#DIV/0!</v>
      </c>
      <c r="R394" t="e">
        <f t="shared" si="160"/>
        <v>#DIV/0!</v>
      </c>
      <c r="S394" s="392" t="e">
        <f>VI!H18</f>
        <v>#DIV/0!</v>
      </c>
    </row>
    <row r="395" spans="2:20" ht="14">
      <c r="B395" s="411" t="e">
        <f t="shared" si="150"/>
        <v>#DIV/0!</v>
      </c>
      <c r="C395" s="398" t="e">
        <f t="shared" si="151"/>
        <v>#DIV/0!</v>
      </c>
      <c r="D395" s="412" t="e">
        <f t="shared" si="152"/>
        <v>#DIV/0!</v>
      </c>
      <c r="E395" s="413">
        <f t="shared" si="153"/>
        <v>0</v>
      </c>
      <c r="F395" s="414" t="e">
        <f t="shared" si="154"/>
        <v>#DIV/0!</v>
      </c>
      <c r="G395" s="281"/>
      <c r="I395" s="392" t="e">
        <f t="shared" si="155"/>
        <v>#DIV/0!</v>
      </c>
      <c r="J395">
        <v>15</v>
      </c>
      <c r="K395" t="e">
        <f t="shared" si="156"/>
        <v>#DIV/0!</v>
      </c>
      <c r="L395" s="251" t="e">
        <f t="shared" si="157"/>
        <v>#DIV/0!</v>
      </c>
      <c r="M395" s="585" t="s">
        <v>564</v>
      </c>
      <c r="N395" s="587">
        <f>VI!G19</f>
        <v>0</v>
      </c>
      <c r="O395" s="588">
        <f t="shared" si="158"/>
        <v>0</v>
      </c>
      <c r="P395" s="251" t="e">
        <f t="shared" si="159"/>
        <v>#DIV/0!</v>
      </c>
      <c r="R395" t="e">
        <f t="shared" si="160"/>
        <v>#DIV/0!</v>
      </c>
      <c r="S395" s="392" t="e">
        <f>VI!H19</f>
        <v>#DIV/0!</v>
      </c>
    </row>
    <row r="396" spans="2:20" ht="14">
      <c r="B396" s="411" t="e">
        <f t="shared" si="150"/>
        <v>#DIV/0!</v>
      </c>
      <c r="C396" s="398" t="e">
        <f t="shared" si="151"/>
        <v>#DIV/0!</v>
      </c>
      <c r="D396" s="412" t="e">
        <f t="shared" si="152"/>
        <v>#DIV/0!</v>
      </c>
      <c r="E396" s="413">
        <f t="shared" si="153"/>
        <v>0</v>
      </c>
      <c r="F396" s="414" t="e">
        <f t="shared" si="154"/>
        <v>#DIV/0!</v>
      </c>
      <c r="G396" s="281"/>
      <c r="I396" s="392" t="e">
        <f t="shared" si="155"/>
        <v>#DIV/0!</v>
      </c>
      <c r="J396">
        <v>16</v>
      </c>
      <c r="K396" t="e">
        <f t="shared" si="156"/>
        <v>#DIV/0!</v>
      </c>
      <c r="L396" s="251" t="e">
        <f t="shared" si="157"/>
        <v>#DIV/0!</v>
      </c>
      <c r="M396" s="585" t="s">
        <v>560</v>
      </c>
      <c r="N396" s="587">
        <f>VI!G20</f>
        <v>0</v>
      </c>
      <c r="O396" s="588">
        <f t="shared" si="158"/>
        <v>0</v>
      </c>
      <c r="P396" s="251" t="e">
        <f t="shared" si="159"/>
        <v>#DIV/0!</v>
      </c>
      <c r="R396" t="e">
        <f t="shared" si="160"/>
        <v>#DIV/0!</v>
      </c>
      <c r="S396" s="392" t="e">
        <f>VI!H20</f>
        <v>#DIV/0!</v>
      </c>
    </row>
    <row r="397" spans="2:20" ht="14">
      <c r="B397" s="411" t="e">
        <f t="shared" si="150"/>
        <v>#DIV/0!</v>
      </c>
      <c r="C397" s="398" t="e">
        <f t="shared" si="151"/>
        <v>#DIV/0!</v>
      </c>
      <c r="D397" s="412" t="e">
        <f t="shared" si="152"/>
        <v>#DIV/0!</v>
      </c>
      <c r="E397" s="413">
        <f t="shared" si="153"/>
        <v>0</v>
      </c>
      <c r="F397" s="414" t="e">
        <f t="shared" si="154"/>
        <v>#DIV/0!</v>
      </c>
      <c r="G397" s="281"/>
      <c r="I397" s="392" t="e">
        <f t="shared" si="155"/>
        <v>#DIV/0!</v>
      </c>
      <c r="J397">
        <v>17</v>
      </c>
      <c r="K397" t="e">
        <f t="shared" si="156"/>
        <v>#DIV/0!</v>
      </c>
      <c r="L397" s="251" t="e">
        <f t="shared" si="157"/>
        <v>#DIV/0!</v>
      </c>
      <c r="M397" s="585" t="s">
        <v>563</v>
      </c>
      <c r="N397" s="587">
        <f>VI!G21</f>
        <v>0</v>
      </c>
      <c r="O397" s="588">
        <f t="shared" si="158"/>
        <v>0</v>
      </c>
      <c r="P397" s="251" t="e">
        <f t="shared" si="159"/>
        <v>#DIV/0!</v>
      </c>
      <c r="R397" t="e">
        <f t="shared" si="160"/>
        <v>#DIV/0!</v>
      </c>
      <c r="S397" s="392" t="e">
        <f>VI!H21</f>
        <v>#DIV/0!</v>
      </c>
    </row>
    <row r="398" spans="2:20" ht="14">
      <c r="B398" s="411" t="e">
        <f t="shared" si="150"/>
        <v>#DIV/0!</v>
      </c>
      <c r="C398" s="398" t="e">
        <f t="shared" si="151"/>
        <v>#DIV/0!</v>
      </c>
      <c r="D398" s="412" t="e">
        <f t="shared" si="152"/>
        <v>#DIV/0!</v>
      </c>
      <c r="E398" s="413">
        <f t="shared" si="153"/>
        <v>0</v>
      </c>
      <c r="F398" s="414" t="e">
        <f t="shared" si="154"/>
        <v>#DIV/0!</v>
      </c>
      <c r="G398" s="415"/>
      <c r="I398" s="392" t="e">
        <f t="shared" si="155"/>
        <v>#DIV/0!</v>
      </c>
      <c r="J398" s="416">
        <v>18</v>
      </c>
      <c r="K398" t="e">
        <f t="shared" si="156"/>
        <v>#DIV/0!</v>
      </c>
      <c r="L398" s="251" t="e">
        <f t="shared" si="157"/>
        <v>#DIV/0!</v>
      </c>
      <c r="M398" s="585" t="s">
        <v>566</v>
      </c>
      <c r="N398" s="587">
        <f>VI!G22</f>
        <v>0</v>
      </c>
      <c r="O398" s="588">
        <f t="shared" si="158"/>
        <v>0</v>
      </c>
      <c r="P398" s="251" t="e">
        <f t="shared" si="159"/>
        <v>#DIV/0!</v>
      </c>
      <c r="R398" t="e">
        <f t="shared" si="160"/>
        <v>#DIV/0!</v>
      </c>
      <c r="S398" s="392" t="e">
        <f>VI!H22</f>
        <v>#DIV/0!</v>
      </c>
      <c r="T398" t="e">
        <f>D398/10000000</f>
        <v>#DIV/0!</v>
      </c>
    </row>
    <row r="399" spans="2:20" ht="14">
      <c r="B399" s="411" t="e">
        <f t="shared" si="150"/>
        <v>#DIV/0!</v>
      </c>
      <c r="C399" s="398" t="e">
        <f t="shared" si="151"/>
        <v>#DIV/0!</v>
      </c>
      <c r="D399" s="412" t="e">
        <f t="shared" si="152"/>
        <v>#DIV/0!</v>
      </c>
      <c r="E399" s="413">
        <f t="shared" si="153"/>
        <v>0</v>
      </c>
      <c r="F399" s="414" t="e">
        <f t="shared" si="154"/>
        <v>#DIV/0!</v>
      </c>
      <c r="G399" s="281"/>
      <c r="I399" s="392" t="e">
        <f t="shared" si="155"/>
        <v>#DIV/0!</v>
      </c>
      <c r="J399">
        <v>19</v>
      </c>
      <c r="K399" t="e">
        <f t="shared" si="156"/>
        <v>#DIV/0!</v>
      </c>
      <c r="L399" s="251" t="e">
        <f t="shared" si="157"/>
        <v>#DIV/0!</v>
      </c>
      <c r="M399" s="585" t="s">
        <v>572</v>
      </c>
      <c r="N399" s="587">
        <f>VI!G23</f>
        <v>0</v>
      </c>
      <c r="O399" s="588">
        <f t="shared" si="158"/>
        <v>0</v>
      </c>
      <c r="P399" s="251" t="e">
        <f t="shared" si="159"/>
        <v>#DIV/0!</v>
      </c>
      <c r="R399" t="e">
        <f t="shared" si="160"/>
        <v>#DIV/0!</v>
      </c>
      <c r="S399" s="392" t="e">
        <f>VI!H23</f>
        <v>#DIV/0!</v>
      </c>
    </row>
    <row r="400" spans="2:20" ht="14">
      <c r="B400" s="411" t="e">
        <f t="shared" si="150"/>
        <v>#DIV/0!</v>
      </c>
      <c r="C400" s="398" t="e">
        <f t="shared" si="151"/>
        <v>#DIV/0!</v>
      </c>
      <c r="D400" s="412" t="e">
        <f t="shared" si="152"/>
        <v>#DIV/0!</v>
      </c>
      <c r="E400" s="413">
        <f t="shared" si="153"/>
        <v>0</v>
      </c>
      <c r="F400" s="414" t="e">
        <f t="shared" si="154"/>
        <v>#DIV/0!</v>
      </c>
      <c r="G400" s="281"/>
      <c r="I400" s="392" t="e">
        <f t="shared" si="155"/>
        <v>#DIV/0!</v>
      </c>
      <c r="J400">
        <v>20</v>
      </c>
      <c r="K400" t="e">
        <f t="shared" si="156"/>
        <v>#DIV/0!</v>
      </c>
      <c r="L400" s="251" t="e">
        <f t="shared" si="157"/>
        <v>#DIV/0!</v>
      </c>
      <c r="M400" s="585" t="s">
        <v>571</v>
      </c>
      <c r="N400" s="587">
        <f>VI!G24</f>
        <v>0</v>
      </c>
      <c r="O400" s="588">
        <f t="shared" si="158"/>
        <v>0</v>
      </c>
      <c r="P400" s="251" t="e">
        <f t="shared" si="159"/>
        <v>#DIV/0!</v>
      </c>
      <c r="R400" t="e">
        <f t="shared" si="160"/>
        <v>#DIV/0!</v>
      </c>
      <c r="S400" s="392" t="e">
        <f>VI!H24</f>
        <v>#DIV/0!</v>
      </c>
    </row>
    <row r="401" spans="2:16" ht="14">
      <c r="B401" s="376">
        <v>0</v>
      </c>
      <c r="C401" s="393" t="s">
        <v>573</v>
      </c>
      <c r="D401" s="393"/>
      <c r="E401" s="394"/>
      <c r="F401" s="395"/>
      <c r="G401" s="281"/>
      <c r="L401" s="251">
        <v>0</v>
      </c>
      <c r="M401" s="251" t="s">
        <v>573</v>
      </c>
      <c r="N401" s="251"/>
      <c r="O401" s="251"/>
      <c r="P401" s="251"/>
    </row>
    <row r="402" spans="2:16" ht="15" thickBot="1">
      <c r="B402" s="375"/>
      <c r="G402" s="281"/>
    </row>
    <row r="403" spans="2:16" ht="14">
      <c r="B403" s="579">
        <v>16</v>
      </c>
      <c r="C403" s="582" t="s">
        <v>590</v>
      </c>
      <c r="D403" s="377">
        <v>2015</v>
      </c>
      <c r="E403" s="377"/>
      <c r="F403" s="378" t="s">
        <v>552</v>
      </c>
      <c r="G403" s="281"/>
      <c r="L403" s="251">
        <v>16</v>
      </c>
      <c r="M403" s="251" t="s">
        <v>590</v>
      </c>
      <c r="N403" s="251">
        <v>2015</v>
      </c>
      <c r="O403" s="251"/>
      <c r="P403" s="251" t="s">
        <v>552</v>
      </c>
    </row>
    <row r="404" spans="2:16" ht="15" thickBot="1">
      <c r="B404" s="579"/>
      <c r="C404" s="583"/>
      <c r="D404" s="417">
        <f>XIV!G25</f>
        <v>0</v>
      </c>
      <c r="E404" s="410"/>
      <c r="F404" s="381" t="e">
        <f>ROUND((D404-E404)/E404*100,2)</f>
        <v>#DIV/0!</v>
      </c>
      <c r="G404" s="281"/>
      <c r="L404" s="251"/>
      <c r="M404" s="251"/>
      <c r="N404" s="251">
        <f>XIV!G25</f>
        <v>0</v>
      </c>
      <c r="O404" s="251"/>
      <c r="P404" s="251" t="e">
        <f>ROUND((D404-E404)/E404*100,2)</f>
        <v>#DIV/0!</v>
      </c>
    </row>
    <row r="405" spans="2:16" ht="14">
      <c r="B405" s="376"/>
      <c r="C405" s="377" t="s">
        <v>550</v>
      </c>
      <c r="D405" s="383" t="s">
        <v>589</v>
      </c>
      <c r="E405" s="379"/>
      <c r="F405" s="397" t="s">
        <v>552</v>
      </c>
      <c r="G405" s="281"/>
      <c r="L405" s="251"/>
      <c r="M405" s="251" t="s">
        <v>550</v>
      </c>
      <c r="N405" s="251" t="s">
        <v>589</v>
      </c>
      <c r="O405" s="251"/>
      <c r="P405" s="251" t="s">
        <v>552</v>
      </c>
    </row>
    <row r="406" spans="2:16" ht="14">
      <c r="B406" s="584">
        <f t="shared" ref="B406:B425" si="161">D406</f>
        <v>0</v>
      </c>
      <c r="C406" s="398" t="str">
        <f t="shared" ref="C406:C425" si="162">INDEX($M$406:$M$425,$K406)</f>
        <v>RP Guntakal</v>
      </c>
      <c r="D406" s="412">
        <f t="shared" ref="D406:D425" si="163">INDEX($N$406:$N$425,$K406)</f>
        <v>0</v>
      </c>
      <c r="E406" s="413">
        <f t="shared" ref="E406:E425" si="164">(D$404)</f>
        <v>0</v>
      </c>
      <c r="F406" s="389" t="e">
        <f t="shared" ref="F406:F425" si="165">ROUND(D406/E406*100,2)</f>
        <v>#DIV/0!</v>
      </c>
      <c r="G406" s="281"/>
      <c r="I406">
        <f t="shared" ref="I406:I425" si="166">N406+(J406/100000)</f>
        <v>1.0000000000000001E-5</v>
      </c>
      <c r="J406">
        <v>1</v>
      </c>
      <c r="K406">
        <f t="shared" ref="K406:K425" si="167">VLOOKUP(LARGE($I$406:$I$425,J406),$I$406:$J$425,2,FALSE)</f>
        <v>20</v>
      </c>
      <c r="L406" s="588">
        <f t="shared" ref="L406:L425" si="168">D406</f>
        <v>0</v>
      </c>
      <c r="M406" s="585" t="s">
        <v>556</v>
      </c>
      <c r="N406" s="251">
        <f>XIV!G5</f>
        <v>0</v>
      </c>
      <c r="O406" s="251">
        <f t="shared" ref="O406:O425" si="169">(D$404)</f>
        <v>0</v>
      </c>
      <c r="P406" s="251" t="e">
        <f t="shared" ref="P406:P425" si="170">ROUND(D406/E406*100,2)</f>
        <v>#DIV/0!</v>
      </c>
    </row>
    <row r="407" spans="2:16" ht="14">
      <c r="B407" s="584">
        <f t="shared" si="161"/>
        <v>0</v>
      </c>
      <c r="C407" s="398" t="str">
        <f t="shared" si="162"/>
        <v>RP Vijayawada</v>
      </c>
      <c r="D407" s="412">
        <f t="shared" si="163"/>
        <v>0</v>
      </c>
      <c r="E407" s="413">
        <f t="shared" si="164"/>
        <v>0</v>
      </c>
      <c r="F407" s="389" t="e">
        <f t="shared" si="165"/>
        <v>#DIV/0!</v>
      </c>
      <c r="G407" s="281"/>
      <c r="I407">
        <f t="shared" si="166"/>
        <v>2.0000000000000002E-5</v>
      </c>
      <c r="J407">
        <v>2</v>
      </c>
      <c r="K407">
        <f t="shared" si="167"/>
        <v>19</v>
      </c>
      <c r="L407" s="588">
        <f t="shared" si="168"/>
        <v>0</v>
      </c>
      <c r="M407" s="585" t="s">
        <v>557</v>
      </c>
      <c r="N407" s="251">
        <f>XIV!G6</f>
        <v>0</v>
      </c>
      <c r="O407" s="251">
        <f t="shared" si="169"/>
        <v>0</v>
      </c>
      <c r="P407" s="251" t="e">
        <f t="shared" si="170"/>
        <v>#DIV/0!</v>
      </c>
    </row>
    <row r="408" spans="2:16" ht="14">
      <c r="B408" s="584">
        <f t="shared" si="161"/>
        <v>0</v>
      </c>
      <c r="C408" s="398" t="str">
        <f t="shared" si="162"/>
        <v>Srikakulam</v>
      </c>
      <c r="D408" s="412">
        <f t="shared" si="163"/>
        <v>0</v>
      </c>
      <c r="E408" s="413">
        <f t="shared" si="164"/>
        <v>0</v>
      </c>
      <c r="F408" s="389" t="e">
        <f t="shared" si="165"/>
        <v>#DIV/0!</v>
      </c>
      <c r="G408" s="281"/>
      <c r="I408">
        <f t="shared" si="166"/>
        <v>3.0000000000000001E-5</v>
      </c>
      <c r="J408">
        <v>3</v>
      </c>
      <c r="K408">
        <f t="shared" si="167"/>
        <v>18</v>
      </c>
      <c r="L408" s="588">
        <f t="shared" si="168"/>
        <v>0</v>
      </c>
      <c r="M408" s="585" t="s">
        <v>553</v>
      </c>
      <c r="N408" s="251">
        <f>XIV!G7</f>
        <v>0</v>
      </c>
      <c r="O408" s="251">
        <f t="shared" si="169"/>
        <v>0</v>
      </c>
      <c r="P408" s="251" t="e">
        <f t="shared" si="170"/>
        <v>#DIV/0!</v>
      </c>
    </row>
    <row r="409" spans="2:16" ht="14">
      <c r="B409" s="584">
        <f t="shared" si="161"/>
        <v>0</v>
      </c>
      <c r="C409" s="398" t="str">
        <f t="shared" si="162"/>
        <v>Vizianagaram</v>
      </c>
      <c r="D409" s="412">
        <f t="shared" si="163"/>
        <v>0</v>
      </c>
      <c r="E409" s="413">
        <f t="shared" si="164"/>
        <v>0</v>
      </c>
      <c r="F409" s="389" t="e">
        <f t="shared" si="165"/>
        <v>#DIV/0!</v>
      </c>
      <c r="G409" s="281"/>
      <c r="I409">
        <f t="shared" si="166"/>
        <v>4.0000000000000003E-5</v>
      </c>
      <c r="J409">
        <v>4</v>
      </c>
      <c r="K409">
        <f t="shared" si="167"/>
        <v>17</v>
      </c>
      <c r="L409" s="588">
        <f t="shared" si="168"/>
        <v>0</v>
      </c>
      <c r="M409" s="585" t="s">
        <v>561</v>
      </c>
      <c r="N409" s="251">
        <f>XIV!G8</f>
        <v>0</v>
      </c>
      <c r="O409" s="251">
        <f t="shared" si="169"/>
        <v>0</v>
      </c>
      <c r="P409" s="251" t="e">
        <f t="shared" si="170"/>
        <v>#DIV/0!</v>
      </c>
    </row>
    <row r="410" spans="2:16" ht="14">
      <c r="B410" s="584">
        <f t="shared" si="161"/>
        <v>0</v>
      </c>
      <c r="C410" s="398" t="str">
        <f t="shared" si="162"/>
        <v>Visakhapatnam  Rural</v>
      </c>
      <c r="D410" s="412">
        <f t="shared" si="163"/>
        <v>0</v>
      </c>
      <c r="E410" s="413">
        <f t="shared" si="164"/>
        <v>0</v>
      </c>
      <c r="F410" s="389" t="e">
        <f t="shared" si="165"/>
        <v>#DIV/0!</v>
      </c>
      <c r="G410" s="281"/>
      <c r="I410">
        <f t="shared" si="166"/>
        <v>5.0000000000000002E-5</v>
      </c>
      <c r="J410">
        <v>5</v>
      </c>
      <c r="K410">
        <f t="shared" si="167"/>
        <v>16</v>
      </c>
      <c r="L410" s="588">
        <f t="shared" si="168"/>
        <v>0</v>
      </c>
      <c r="M410" s="585" t="s">
        <v>568</v>
      </c>
      <c r="N410" s="251">
        <f>XIV!G9</f>
        <v>0</v>
      </c>
      <c r="O410" s="251">
        <f t="shared" si="169"/>
        <v>0</v>
      </c>
      <c r="P410" s="251" t="e">
        <f t="shared" si="170"/>
        <v>#DIV/0!</v>
      </c>
    </row>
    <row r="411" spans="2:16" ht="14">
      <c r="B411" s="584">
        <f t="shared" si="161"/>
        <v>0</v>
      </c>
      <c r="C411" s="398" t="str">
        <f t="shared" si="162"/>
        <v>Visakhapatnam City</v>
      </c>
      <c r="D411" s="412">
        <f t="shared" si="163"/>
        <v>0</v>
      </c>
      <c r="E411" s="413">
        <f t="shared" si="164"/>
        <v>0</v>
      </c>
      <c r="F411" s="389" t="e">
        <f t="shared" si="165"/>
        <v>#DIV/0!</v>
      </c>
      <c r="G411" s="281"/>
      <c r="I411">
        <f t="shared" si="166"/>
        <v>6.0000000000000002E-5</v>
      </c>
      <c r="J411">
        <v>6</v>
      </c>
      <c r="K411">
        <f t="shared" si="167"/>
        <v>15</v>
      </c>
      <c r="L411" s="588">
        <f t="shared" si="168"/>
        <v>0</v>
      </c>
      <c r="M411" s="585" t="s">
        <v>554</v>
      </c>
      <c r="N411" s="251">
        <f>XIV!G10</f>
        <v>0</v>
      </c>
      <c r="O411" s="251">
        <f t="shared" si="169"/>
        <v>0</v>
      </c>
      <c r="P411" s="251" t="e">
        <f t="shared" si="170"/>
        <v>#DIV/0!</v>
      </c>
    </row>
    <row r="412" spans="2:16" ht="14">
      <c r="B412" s="584">
        <f t="shared" si="161"/>
        <v>0</v>
      </c>
      <c r="C412" s="398" t="str">
        <f t="shared" si="162"/>
        <v>Vijayawada City</v>
      </c>
      <c r="D412" s="412">
        <f t="shared" si="163"/>
        <v>0</v>
      </c>
      <c r="E412" s="413">
        <f t="shared" si="164"/>
        <v>0</v>
      </c>
      <c r="F412" s="389" t="e">
        <f t="shared" si="165"/>
        <v>#DIV/0!</v>
      </c>
      <c r="G412" s="281"/>
      <c r="I412">
        <f t="shared" si="166"/>
        <v>6.9999999999999994E-5</v>
      </c>
      <c r="J412">
        <v>7</v>
      </c>
      <c r="K412">
        <f t="shared" si="167"/>
        <v>14</v>
      </c>
      <c r="L412" s="588">
        <f t="shared" si="168"/>
        <v>0</v>
      </c>
      <c r="M412" s="585" t="s">
        <v>565</v>
      </c>
      <c r="N412" s="251">
        <f>XIV!G11</f>
        <v>0</v>
      </c>
      <c r="O412" s="251">
        <f t="shared" si="169"/>
        <v>0</v>
      </c>
      <c r="P412" s="251" t="e">
        <f t="shared" si="170"/>
        <v>#DIV/0!</v>
      </c>
    </row>
    <row r="413" spans="2:16" ht="14">
      <c r="B413" s="584">
        <f t="shared" si="161"/>
        <v>0</v>
      </c>
      <c r="C413" s="398" t="str">
        <f t="shared" si="162"/>
        <v>Krishna</v>
      </c>
      <c r="D413" s="412">
        <f t="shared" si="163"/>
        <v>0</v>
      </c>
      <c r="E413" s="413">
        <f t="shared" si="164"/>
        <v>0</v>
      </c>
      <c r="F413" s="389" t="e">
        <f t="shared" si="165"/>
        <v>#DIV/0!</v>
      </c>
      <c r="G413" s="281"/>
      <c r="I413">
        <f t="shared" si="166"/>
        <v>8.0000000000000007E-5</v>
      </c>
      <c r="J413">
        <v>8</v>
      </c>
      <c r="K413">
        <f t="shared" si="167"/>
        <v>13</v>
      </c>
      <c r="L413" s="588">
        <f t="shared" si="168"/>
        <v>0</v>
      </c>
      <c r="M413" s="585" t="s">
        <v>558</v>
      </c>
      <c r="N413" s="251">
        <f>XIV!G12</f>
        <v>0</v>
      </c>
      <c r="O413" s="251">
        <f t="shared" si="169"/>
        <v>0</v>
      </c>
      <c r="P413" s="251" t="e">
        <f t="shared" si="170"/>
        <v>#DIV/0!</v>
      </c>
    </row>
    <row r="414" spans="2:16" ht="14">
      <c r="B414" s="584">
        <f t="shared" si="161"/>
        <v>0</v>
      </c>
      <c r="C414" s="398" t="str">
        <f t="shared" si="162"/>
        <v>Rajahmundry  Urban</v>
      </c>
      <c r="D414" s="412">
        <f t="shared" si="163"/>
        <v>0</v>
      </c>
      <c r="E414" s="413">
        <f t="shared" si="164"/>
        <v>0</v>
      </c>
      <c r="F414" s="389" t="e">
        <f t="shared" si="165"/>
        <v>#DIV/0!</v>
      </c>
      <c r="G414" s="281"/>
      <c r="I414">
        <f t="shared" si="166"/>
        <v>9.0000000000000006E-5</v>
      </c>
      <c r="J414">
        <v>9</v>
      </c>
      <c r="K414">
        <f t="shared" si="167"/>
        <v>12</v>
      </c>
      <c r="L414" s="588">
        <f t="shared" si="168"/>
        <v>0</v>
      </c>
      <c r="M414" s="585" t="s">
        <v>555</v>
      </c>
      <c r="N414" s="251">
        <f>XIV!G13</f>
        <v>0</v>
      </c>
      <c r="O414" s="251">
        <f t="shared" si="169"/>
        <v>0</v>
      </c>
      <c r="P414" s="251" t="e">
        <f t="shared" si="170"/>
        <v>#DIV/0!</v>
      </c>
    </row>
    <row r="415" spans="2:16" ht="14">
      <c r="B415" s="584">
        <f t="shared" si="161"/>
        <v>0</v>
      </c>
      <c r="C415" s="398" t="str">
        <f t="shared" si="162"/>
        <v>East Godavari</v>
      </c>
      <c r="D415" s="412">
        <f t="shared" si="163"/>
        <v>0</v>
      </c>
      <c r="E415" s="413">
        <f t="shared" si="164"/>
        <v>0</v>
      </c>
      <c r="F415" s="389" t="e">
        <f t="shared" si="165"/>
        <v>#DIV/0!</v>
      </c>
      <c r="G415" s="281"/>
      <c r="I415">
        <f t="shared" si="166"/>
        <v>1E-4</v>
      </c>
      <c r="J415">
        <v>10</v>
      </c>
      <c r="K415">
        <f t="shared" si="167"/>
        <v>11</v>
      </c>
      <c r="L415" s="588">
        <f t="shared" si="168"/>
        <v>0</v>
      </c>
      <c r="M415" s="585" t="s">
        <v>562</v>
      </c>
      <c r="N415" s="251">
        <f>XIV!G14</f>
        <v>0</v>
      </c>
      <c r="O415" s="251">
        <f t="shared" si="169"/>
        <v>0</v>
      </c>
      <c r="P415" s="251" t="e">
        <f t="shared" si="170"/>
        <v>#DIV/0!</v>
      </c>
    </row>
    <row r="416" spans="2:16" ht="14">
      <c r="B416" s="584">
        <f t="shared" si="161"/>
        <v>0</v>
      </c>
      <c r="C416" s="398" t="str">
        <f t="shared" si="162"/>
        <v>West Godavari</v>
      </c>
      <c r="D416" s="412">
        <f t="shared" si="163"/>
        <v>0</v>
      </c>
      <c r="E416" s="413">
        <f t="shared" si="164"/>
        <v>0</v>
      </c>
      <c r="F416" s="389" t="e">
        <f t="shared" si="165"/>
        <v>#DIV/0!</v>
      </c>
      <c r="G416" s="281"/>
      <c r="I416">
        <f t="shared" si="166"/>
        <v>1.1E-4</v>
      </c>
      <c r="J416">
        <v>11</v>
      </c>
      <c r="K416">
        <f t="shared" si="167"/>
        <v>10</v>
      </c>
      <c r="L416" s="588">
        <f t="shared" si="168"/>
        <v>0</v>
      </c>
      <c r="M416" s="585" t="s">
        <v>559</v>
      </c>
      <c r="N416" s="251">
        <f>XIV!G15</f>
        <v>0</v>
      </c>
      <c r="O416" s="251">
        <f t="shared" si="169"/>
        <v>0</v>
      </c>
      <c r="P416" s="251" t="e">
        <f t="shared" si="170"/>
        <v>#DIV/0!</v>
      </c>
    </row>
    <row r="417" spans="2:16" ht="14">
      <c r="B417" s="584">
        <f t="shared" si="161"/>
        <v>0</v>
      </c>
      <c r="C417" s="398" t="str">
        <f t="shared" si="162"/>
        <v>Prakasham</v>
      </c>
      <c r="D417" s="412">
        <f t="shared" si="163"/>
        <v>0</v>
      </c>
      <c r="E417" s="413">
        <f t="shared" si="164"/>
        <v>0</v>
      </c>
      <c r="F417" s="389" t="e">
        <f t="shared" si="165"/>
        <v>#DIV/0!</v>
      </c>
      <c r="G417" s="281"/>
      <c r="I417">
        <f t="shared" si="166"/>
        <v>1.2E-4</v>
      </c>
      <c r="J417">
        <v>12</v>
      </c>
      <c r="K417">
        <f t="shared" si="167"/>
        <v>9</v>
      </c>
      <c r="L417" s="588">
        <f t="shared" si="168"/>
        <v>0</v>
      </c>
      <c r="M417" s="585" t="s">
        <v>570</v>
      </c>
      <c r="N417" s="251">
        <f>XIV!G16</f>
        <v>0</v>
      </c>
      <c r="O417" s="251">
        <f t="shared" si="169"/>
        <v>0</v>
      </c>
      <c r="P417" s="251" t="e">
        <f t="shared" si="170"/>
        <v>#DIV/0!</v>
      </c>
    </row>
    <row r="418" spans="2:16" ht="14">
      <c r="B418" s="584">
        <f t="shared" si="161"/>
        <v>0</v>
      </c>
      <c r="C418" s="398" t="str">
        <f t="shared" si="162"/>
        <v>Nellore</v>
      </c>
      <c r="D418" s="412">
        <f t="shared" si="163"/>
        <v>0</v>
      </c>
      <c r="E418" s="413">
        <f t="shared" si="164"/>
        <v>0</v>
      </c>
      <c r="F418" s="389" t="e">
        <f t="shared" si="165"/>
        <v>#DIV/0!</v>
      </c>
      <c r="G418" s="281"/>
      <c r="I418">
        <f t="shared" si="166"/>
        <v>1.2999999999999999E-4</v>
      </c>
      <c r="J418">
        <v>13</v>
      </c>
      <c r="K418">
        <f t="shared" si="167"/>
        <v>8</v>
      </c>
      <c r="L418" s="588">
        <f t="shared" si="168"/>
        <v>0</v>
      </c>
      <c r="M418" s="585" t="s">
        <v>567</v>
      </c>
      <c r="N418" s="251">
        <f>XIV!G17</f>
        <v>0</v>
      </c>
      <c r="O418" s="251">
        <f t="shared" si="169"/>
        <v>0</v>
      </c>
      <c r="P418" s="251" t="e">
        <f t="shared" si="170"/>
        <v>#DIV/0!</v>
      </c>
    </row>
    <row r="419" spans="2:16" ht="14">
      <c r="B419" s="584">
        <f t="shared" si="161"/>
        <v>0</v>
      </c>
      <c r="C419" s="398" t="str">
        <f t="shared" si="162"/>
        <v>Guntur Urban</v>
      </c>
      <c r="D419" s="412">
        <f t="shared" si="163"/>
        <v>0</v>
      </c>
      <c r="E419" s="413">
        <f t="shared" si="164"/>
        <v>0</v>
      </c>
      <c r="F419" s="389" t="e">
        <f t="shared" si="165"/>
        <v>#DIV/0!</v>
      </c>
      <c r="G419" s="281"/>
      <c r="I419">
        <f t="shared" si="166"/>
        <v>1.3999999999999999E-4</v>
      </c>
      <c r="J419">
        <v>14</v>
      </c>
      <c r="K419">
        <f t="shared" si="167"/>
        <v>7</v>
      </c>
      <c r="L419" s="588">
        <f t="shared" si="168"/>
        <v>0</v>
      </c>
      <c r="M419" s="585" t="s">
        <v>569</v>
      </c>
      <c r="N419" s="251">
        <f>XIV!G18</f>
        <v>0</v>
      </c>
      <c r="O419" s="251">
        <f t="shared" si="169"/>
        <v>0</v>
      </c>
      <c r="P419" s="251" t="e">
        <f t="shared" si="170"/>
        <v>#DIV/0!</v>
      </c>
    </row>
    <row r="420" spans="2:16" ht="14">
      <c r="B420" s="584">
        <f t="shared" si="161"/>
        <v>0</v>
      </c>
      <c r="C420" s="398" t="str">
        <f t="shared" si="162"/>
        <v>Guntur</v>
      </c>
      <c r="D420" s="412">
        <f t="shared" si="163"/>
        <v>0</v>
      </c>
      <c r="E420" s="413">
        <f t="shared" si="164"/>
        <v>0</v>
      </c>
      <c r="F420" s="389" t="e">
        <f t="shared" si="165"/>
        <v>#DIV/0!</v>
      </c>
      <c r="G420" s="281"/>
      <c r="I420">
        <f t="shared" si="166"/>
        <v>1.4999999999999999E-4</v>
      </c>
      <c r="J420">
        <v>15</v>
      </c>
      <c r="K420">
        <f t="shared" si="167"/>
        <v>6</v>
      </c>
      <c r="L420" s="588">
        <f t="shared" si="168"/>
        <v>0</v>
      </c>
      <c r="M420" s="585" t="s">
        <v>564</v>
      </c>
      <c r="N420" s="251">
        <f>XIV!G19</f>
        <v>0</v>
      </c>
      <c r="O420" s="251">
        <f t="shared" si="169"/>
        <v>0</v>
      </c>
      <c r="P420" s="251" t="e">
        <f t="shared" si="170"/>
        <v>#DIV/0!</v>
      </c>
    </row>
    <row r="421" spans="2:16" ht="14">
      <c r="B421" s="584">
        <f t="shared" si="161"/>
        <v>0</v>
      </c>
      <c r="C421" s="398" t="str">
        <f t="shared" si="162"/>
        <v>Tirupathi Urban</v>
      </c>
      <c r="D421" s="412">
        <f t="shared" si="163"/>
        <v>0</v>
      </c>
      <c r="E421" s="413">
        <f t="shared" si="164"/>
        <v>0</v>
      </c>
      <c r="F421" s="389" t="e">
        <f t="shared" si="165"/>
        <v>#DIV/0!</v>
      </c>
      <c r="G421" s="281"/>
      <c r="I421">
        <f t="shared" si="166"/>
        <v>1.6000000000000001E-4</v>
      </c>
      <c r="J421">
        <v>16</v>
      </c>
      <c r="K421">
        <f t="shared" si="167"/>
        <v>5</v>
      </c>
      <c r="L421" s="588">
        <f t="shared" si="168"/>
        <v>0</v>
      </c>
      <c r="M421" s="585" t="s">
        <v>560</v>
      </c>
      <c r="N421" s="251">
        <f>XIV!G20</f>
        <v>0</v>
      </c>
      <c r="O421" s="251">
        <f t="shared" si="169"/>
        <v>0</v>
      </c>
      <c r="P421" s="251" t="e">
        <f t="shared" si="170"/>
        <v>#DIV/0!</v>
      </c>
    </row>
    <row r="422" spans="2:16" ht="14">
      <c r="B422" s="584">
        <f t="shared" si="161"/>
        <v>0</v>
      </c>
      <c r="C422" s="398" t="str">
        <f t="shared" si="162"/>
        <v>Chittoor</v>
      </c>
      <c r="D422" s="412">
        <f t="shared" si="163"/>
        <v>0</v>
      </c>
      <c r="E422" s="413">
        <f t="shared" si="164"/>
        <v>0</v>
      </c>
      <c r="F422" s="389" t="e">
        <f t="shared" si="165"/>
        <v>#DIV/0!</v>
      </c>
      <c r="G422" s="281"/>
      <c r="I422">
        <f t="shared" si="166"/>
        <v>1.7000000000000001E-4</v>
      </c>
      <c r="J422">
        <v>17</v>
      </c>
      <c r="K422">
        <f t="shared" si="167"/>
        <v>4</v>
      </c>
      <c r="L422" s="588">
        <f t="shared" si="168"/>
        <v>0</v>
      </c>
      <c r="M422" s="585" t="s">
        <v>563</v>
      </c>
      <c r="N422" s="251">
        <f>XIV!G21</f>
        <v>0</v>
      </c>
      <c r="O422" s="251">
        <f t="shared" si="169"/>
        <v>0</v>
      </c>
      <c r="P422" s="251" t="e">
        <f t="shared" si="170"/>
        <v>#DIV/0!</v>
      </c>
    </row>
    <row r="423" spans="2:16" ht="14">
      <c r="B423" s="584">
        <f t="shared" si="161"/>
        <v>0</v>
      </c>
      <c r="C423" s="398" t="str">
        <f t="shared" si="162"/>
        <v>Anantapur</v>
      </c>
      <c r="D423" s="412">
        <f t="shared" si="163"/>
        <v>0</v>
      </c>
      <c r="E423" s="413">
        <f t="shared" si="164"/>
        <v>0</v>
      </c>
      <c r="F423" s="389" t="e">
        <f t="shared" si="165"/>
        <v>#DIV/0!</v>
      </c>
      <c r="G423" s="281"/>
      <c r="I423">
        <f t="shared" si="166"/>
        <v>1.8000000000000001E-4</v>
      </c>
      <c r="J423">
        <v>18</v>
      </c>
      <c r="K423">
        <f t="shared" si="167"/>
        <v>3</v>
      </c>
      <c r="L423" s="588">
        <f t="shared" si="168"/>
        <v>0</v>
      </c>
      <c r="M423" s="585" t="s">
        <v>566</v>
      </c>
      <c r="N423" s="251">
        <f>XIV!G22</f>
        <v>0</v>
      </c>
      <c r="O423" s="251">
        <f t="shared" si="169"/>
        <v>0</v>
      </c>
      <c r="P423" s="251" t="e">
        <f t="shared" si="170"/>
        <v>#DIV/0!</v>
      </c>
    </row>
    <row r="424" spans="2:16" ht="14">
      <c r="B424" s="584">
        <f t="shared" si="161"/>
        <v>0</v>
      </c>
      <c r="C424" s="398" t="str">
        <f t="shared" si="162"/>
        <v>Cuddapah</v>
      </c>
      <c r="D424" s="412">
        <f t="shared" si="163"/>
        <v>0</v>
      </c>
      <c r="E424" s="413">
        <f t="shared" si="164"/>
        <v>0</v>
      </c>
      <c r="F424" s="389" t="e">
        <f t="shared" si="165"/>
        <v>#DIV/0!</v>
      </c>
      <c r="G424" s="281"/>
      <c r="I424">
        <f t="shared" si="166"/>
        <v>1.9000000000000001E-4</v>
      </c>
      <c r="J424">
        <v>19</v>
      </c>
      <c r="K424">
        <f t="shared" si="167"/>
        <v>2</v>
      </c>
      <c r="L424" s="588">
        <f t="shared" si="168"/>
        <v>0</v>
      </c>
      <c r="M424" s="585" t="s">
        <v>572</v>
      </c>
      <c r="N424" s="251">
        <f>XIV!G23</f>
        <v>0</v>
      </c>
      <c r="O424" s="251">
        <f t="shared" si="169"/>
        <v>0</v>
      </c>
      <c r="P424" s="251" t="e">
        <f t="shared" si="170"/>
        <v>#DIV/0!</v>
      </c>
    </row>
    <row r="425" spans="2:16" ht="14">
      <c r="B425" s="584">
        <f t="shared" si="161"/>
        <v>0</v>
      </c>
      <c r="C425" s="398" t="str">
        <f t="shared" si="162"/>
        <v>Kurnool</v>
      </c>
      <c r="D425" s="412">
        <f t="shared" si="163"/>
        <v>0</v>
      </c>
      <c r="E425" s="413">
        <f t="shared" si="164"/>
        <v>0</v>
      </c>
      <c r="F425" s="389" t="e">
        <f t="shared" si="165"/>
        <v>#DIV/0!</v>
      </c>
      <c r="G425" s="281"/>
      <c r="I425">
        <f t="shared" si="166"/>
        <v>2.0000000000000001E-4</v>
      </c>
      <c r="J425">
        <v>20</v>
      </c>
      <c r="K425">
        <f t="shared" si="167"/>
        <v>1</v>
      </c>
      <c r="L425" s="588">
        <f t="shared" si="168"/>
        <v>0</v>
      </c>
      <c r="M425" s="585" t="s">
        <v>571</v>
      </c>
      <c r="N425" s="251">
        <f>XIV!G24</f>
        <v>0</v>
      </c>
      <c r="O425" s="251">
        <f t="shared" si="169"/>
        <v>0</v>
      </c>
      <c r="P425" s="251" t="e">
        <f t="shared" si="170"/>
        <v>#DIV/0!</v>
      </c>
    </row>
    <row r="426" spans="2:16" ht="14">
      <c r="B426" s="376">
        <v>0</v>
      </c>
      <c r="C426" s="393" t="s">
        <v>573</v>
      </c>
      <c r="D426" s="393"/>
      <c r="E426" s="394"/>
      <c r="F426" s="395"/>
      <c r="G426" s="281"/>
      <c r="I426" s="418"/>
      <c r="L426" s="251">
        <v>0</v>
      </c>
      <c r="M426" s="251" t="s">
        <v>573</v>
      </c>
      <c r="N426" s="251"/>
      <c r="O426" s="251"/>
      <c r="P426" s="251"/>
    </row>
    <row r="427" spans="2:16" ht="14">
      <c r="B427" s="375"/>
      <c r="G427" s="281"/>
    </row>
    <row r="428" spans="2:16" ht="14">
      <c r="B428" s="375"/>
      <c r="G428" s="281"/>
    </row>
    <row r="429" spans="2:16" ht="14">
      <c r="B429" s="375"/>
      <c r="G429" s="281"/>
    </row>
  </sheetData>
  <conditionalFormatting sqref="D6:D25">
    <cfRule type="top10" dxfId="29" priority="18" stopIfTrue="1" rank="4"/>
  </conditionalFormatting>
  <conditionalFormatting sqref="D31:D50">
    <cfRule type="top10" dxfId="28" priority="17" stopIfTrue="1" rank="4"/>
  </conditionalFormatting>
  <conditionalFormatting sqref="D56:D75">
    <cfRule type="top10" dxfId="27" priority="16" stopIfTrue="1" rank="4"/>
  </conditionalFormatting>
  <conditionalFormatting sqref="D81:D100">
    <cfRule type="top10" dxfId="26" priority="15" stopIfTrue="1" rank="4"/>
  </conditionalFormatting>
  <conditionalFormatting sqref="D106:D125">
    <cfRule type="top10" dxfId="25" priority="14" stopIfTrue="1" rank="4"/>
  </conditionalFormatting>
  <conditionalFormatting sqref="D131:D150">
    <cfRule type="top10" dxfId="24" priority="13" stopIfTrue="1" rank="4"/>
  </conditionalFormatting>
  <conditionalFormatting sqref="D156:D175">
    <cfRule type="top10" dxfId="23" priority="12" stopIfTrue="1" rank="4"/>
  </conditionalFormatting>
  <conditionalFormatting sqref="D181:D200">
    <cfRule type="top10" dxfId="22" priority="11" stopIfTrue="1" rank="4"/>
  </conditionalFormatting>
  <conditionalFormatting sqref="D206:D225">
    <cfRule type="top10" dxfId="21" priority="10" stopIfTrue="1" rank="4"/>
  </conditionalFormatting>
  <conditionalFormatting sqref="D231:D250">
    <cfRule type="top10" dxfId="20" priority="9" stopIfTrue="1" rank="4"/>
  </conditionalFormatting>
  <conditionalFormatting sqref="D256:D275">
    <cfRule type="top10" dxfId="19" priority="8" stopIfTrue="1" rank="4"/>
  </conditionalFormatting>
  <conditionalFormatting sqref="D281:D300">
    <cfRule type="top10" dxfId="18" priority="7" stopIfTrue="1" rank="4"/>
  </conditionalFormatting>
  <conditionalFormatting sqref="D331:D350">
    <cfRule type="top10" dxfId="17" priority="6" stopIfTrue="1" rank="4"/>
  </conditionalFormatting>
  <conditionalFormatting sqref="D356:D375">
    <cfRule type="top10" dxfId="16" priority="5" stopIfTrue="1" rank="4"/>
  </conditionalFormatting>
  <conditionalFormatting sqref="D306:D325">
    <cfRule type="top10" dxfId="15" priority="4" rank="4"/>
  </conditionalFormatting>
  <conditionalFormatting sqref="D381:D400">
    <cfRule type="top10" dxfId="14" priority="3" stopIfTrue="1" rank="4"/>
  </conditionalFormatting>
  <conditionalFormatting sqref="D406:D425">
    <cfRule type="top10" dxfId="13" priority="2" stopIfTrue="1" rank="4"/>
  </conditionalFormatting>
  <conditionalFormatting sqref="F381:F400">
    <cfRule type="top10" dxfId="12" priority="1" rank="5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N86"/>
  <sheetViews>
    <sheetView workbookViewId="0">
      <selection activeCell="BN6" sqref="BN6"/>
    </sheetView>
  </sheetViews>
  <sheetFormatPr baseColWidth="10" defaultRowHeight="12" x14ac:dyDescent="0"/>
  <sheetData>
    <row r="1" spans="1:14" ht="15">
      <c r="A1" s="419"/>
      <c r="B1" s="762" t="s">
        <v>548</v>
      </c>
      <c r="C1" s="762"/>
      <c r="D1" s="762"/>
      <c r="E1" s="762"/>
      <c r="F1" s="762"/>
      <c r="G1" s="762"/>
      <c r="H1" s="762"/>
      <c r="I1" s="762"/>
      <c r="J1" s="762"/>
      <c r="K1" s="762"/>
      <c r="L1" s="420"/>
      <c r="M1" s="420"/>
      <c r="N1" s="420"/>
    </row>
    <row r="2" spans="1:14" ht="14">
      <c r="A2" s="419"/>
      <c r="B2" s="763" t="str">
        <f>"FOR THE MONTH OF "&amp;I!C3&amp;" "&amp;I!C4&amp;""</f>
        <v xml:space="preserve">FOR THE MONTH OF  </v>
      </c>
      <c r="C2" s="763"/>
      <c r="D2" s="763"/>
      <c r="E2" s="763"/>
      <c r="F2" s="763"/>
      <c r="G2" s="763"/>
      <c r="H2" s="763"/>
      <c r="I2" s="763"/>
      <c r="J2" s="763"/>
      <c r="K2" s="763"/>
      <c r="L2" s="420"/>
      <c r="M2" s="420"/>
      <c r="N2" s="420"/>
    </row>
    <row r="3" spans="1:14" ht="14">
      <c r="A3" s="754">
        <v>1</v>
      </c>
      <c r="B3" s="756" t="s">
        <v>12</v>
      </c>
      <c r="C3" s="421" t="str">
        <f>III!C5</f>
        <v/>
      </c>
      <c r="D3" s="421" t="str">
        <f>III!D5</f>
        <v/>
      </c>
      <c r="E3" s="422" t="s">
        <v>591</v>
      </c>
      <c r="F3" s="423" t="e">
        <f>D3-1</f>
        <v>#VALUE!</v>
      </c>
      <c r="G3" s="754">
        <v>9</v>
      </c>
      <c r="H3" s="756" t="str">
        <f>CLO!C203</f>
        <v>COUNTERFIET</v>
      </c>
      <c r="I3" s="421" t="str">
        <f>III!I5</f>
        <v/>
      </c>
      <c r="J3" s="421" t="str">
        <f>III!J5</f>
        <v/>
      </c>
      <c r="K3" s="422" t="s">
        <v>591</v>
      </c>
      <c r="L3" s="423" t="e">
        <f>F3</f>
        <v>#VALUE!</v>
      </c>
      <c r="M3" s="420"/>
      <c r="N3" s="420"/>
    </row>
    <row r="4" spans="1:14" ht="14">
      <c r="A4" s="755"/>
      <c r="B4" s="757"/>
      <c r="C4" s="424">
        <f>CLO!D4</f>
        <v>0</v>
      </c>
      <c r="D4" s="424">
        <f>CLO!E4</f>
        <v>0</v>
      </c>
      <c r="E4" s="424" t="e">
        <f>CLO!F4</f>
        <v>#DIV/0!</v>
      </c>
      <c r="F4" s="420" t="e">
        <f>IF(E4&lt;0," a decrease",IF(E4&gt;0," an increase",IF(E4=0,"")))</f>
        <v>#DIV/0!</v>
      </c>
      <c r="G4" s="755"/>
      <c r="H4" s="757"/>
      <c r="I4" s="425">
        <f>CLO!D204</f>
        <v>0</v>
      </c>
      <c r="J4" s="425">
        <f>CLO!E204</f>
        <v>0</v>
      </c>
      <c r="K4" s="425" t="e">
        <f>CLO!F204</f>
        <v>#DIV/0!</v>
      </c>
      <c r="L4" s="420" t="e">
        <f>IF(K4&lt;0," a decrease",IF(K4&gt;0," an increase",IF(K4=0,"")))</f>
        <v>#DIV/0!</v>
      </c>
      <c r="M4" s="420"/>
      <c r="N4" s="420"/>
    </row>
    <row r="5" spans="1:14" ht="14">
      <c r="A5" s="419"/>
      <c r="B5" s="426" t="s">
        <v>550</v>
      </c>
      <c r="C5" s="427" t="s">
        <v>551</v>
      </c>
      <c r="D5" s="428" t="s">
        <v>592</v>
      </c>
      <c r="E5" s="427" t="s">
        <v>552</v>
      </c>
      <c r="F5" s="420"/>
      <c r="G5" s="419"/>
      <c r="H5" s="426" t="s">
        <v>550</v>
      </c>
      <c r="I5" s="427" t="s">
        <v>551</v>
      </c>
      <c r="J5" s="428" t="s">
        <v>592</v>
      </c>
      <c r="K5" s="427" t="s">
        <v>552</v>
      </c>
      <c r="L5" s="420"/>
      <c r="M5" s="420"/>
      <c r="N5" s="420"/>
    </row>
    <row r="6" spans="1:14" ht="14">
      <c r="A6" s="419"/>
      <c r="B6" s="429" t="str">
        <f>CLO!C6</f>
        <v>RP Guntakal</v>
      </c>
      <c r="C6" s="424">
        <f>CLO!D6</f>
        <v>0</v>
      </c>
      <c r="D6" s="430">
        <v>1</v>
      </c>
      <c r="E6" s="431" t="e">
        <f>CLO!F6</f>
        <v>#DIV/0!</v>
      </c>
      <c r="F6" s="420"/>
      <c r="G6" s="419"/>
      <c r="H6" s="432" t="str">
        <f>CLO!C206</f>
        <v>RP Guntakal</v>
      </c>
      <c r="I6" s="425">
        <f>CLO!D206</f>
        <v>0</v>
      </c>
      <c r="J6" s="430">
        <v>1</v>
      </c>
      <c r="K6" s="433" t="e">
        <f>CLO!F206</f>
        <v>#DIV/0!</v>
      </c>
      <c r="L6" s="420"/>
      <c r="M6" s="420"/>
      <c r="N6" s="420"/>
    </row>
    <row r="7" spans="1:14" ht="14">
      <c r="A7" s="419"/>
      <c r="B7" s="429" t="str">
        <f>CLO!C7</f>
        <v>RP Vijayawada</v>
      </c>
      <c r="C7" s="424">
        <f>CLO!D7</f>
        <v>0</v>
      </c>
      <c r="D7" s="430">
        <v>2</v>
      </c>
      <c r="E7" s="431" t="e">
        <f>CLO!F7</f>
        <v>#DIV/0!</v>
      </c>
      <c r="F7" s="420"/>
      <c r="G7" s="419"/>
      <c r="H7" s="432" t="str">
        <f>CLO!C207</f>
        <v>RP Vijayawada</v>
      </c>
      <c r="I7" s="425">
        <f>CLO!D207</f>
        <v>0</v>
      </c>
      <c r="J7" s="430">
        <v>2</v>
      </c>
      <c r="K7" s="433" t="e">
        <f>CLO!F207</f>
        <v>#DIV/0!</v>
      </c>
      <c r="L7" s="420"/>
      <c r="M7" s="420"/>
      <c r="N7" s="420"/>
    </row>
    <row r="8" spans="1:14" ht="14">
      <c r="A8" s="419"/>
      <c r="B8" s="429" t="str">
        <f>CLO!C8</f>
        <v>Srikakulam</v>
      </c>
      <c r="C8" s="424">
        <f>CLO!D8</f>
        <v>0</v>
      </c>
      <c r="D8" s="430">
        <v>3</v>
      </c>
      <c r="E8" s="431" t="e">
        <f>CLO!F8</f>
        <v>#DIV/0!</v>
      </c>
      <c r="F8" s="420"/>
      <c r="G8" s="419"/>
      <c r="H8" s="432" t="str">
        <f>CLO!C208</f>
        <v>Srikakulam</v>
      </c>
      <c r="I8" s="425">
        <f>CLO!D208</f>
        <v>0</v>
      </c>
      <c r="J8" s="430">
        <v>3</v>
      </c>
      <c r="K8" s="433" t="e">
        <f>CLO!F208</f>
        <v>#DIV/0!</v>
      </c>
      <c r="L8" s="420"/>
      <c r="M8" s="420"/>
      <c r="N8" s="420"/>
    </row>
    <row r="9" spans="1:14" ht="14">
      <c r="A9" s="419"/>
      <c r="B9" s="429" t="str">
        <f>CLO!C9</f>
        <v>Vizianagaram</v>
      </c>
      <c r="C9" s="424">
        <f>CLO!D9</f>
        <v>0</v>
      </c>
      <c r="D9" s="430">
        <v>4</v>
      </c>
      <c r="E9" s="431" t="e">
        <f>CLO!F9</f>
        <v>#DIV/0!</v>
      </c>
      <c r="F9" s="420"/>
      <c r="G9" s="419"/>
      <c r="H9" s="432" t="str">
        <f>CLO!C209</f>
        <v>Vizianagaram</v>
      </c>
      <c r="I9" s="425">
        <f>CLO!D209</f>
        <v>0</v>
      </c>
      <c r="J9" s="430">
        <v>4</v>
      </c>
      <c r="K9" s="433" t="e">
        <f>CLO!F209</f>
        <v>#DIV/0!</v>
      </c>
      <c r="L9" s="420"/>
      <c r="M9" s="420"/>
      <c r="N9" s="420"/>
    </row>
    <row r="10" spans="1:14" ht="14">
      <c r="A10" s="419"/>
      <c r="B10" s="429" t="str">
        <f>CLO!C10</f>
        <v>Visakhapatnam  Rural</v>
      </c>
      <c r="C10" s="424">
        <f>CLO!D10</f>
        <v>0</v>
      </c>
      <c r="D10" s="430">
        <v>5</v>
      </c>
      <c r="E10" s="431" t="e">
        <f>CLO!F10</f>
        <v>#DIV/0!</v>
      </c>
      <c r="F10" s="420"/>
      <c r="G10" s="419"/>
      <c r="H10" s="432" t="str">
        <f>CLO!C210</f>
        <v>Visakhapatnam  Rural</v>
      </c>
      <c r="I10" s="425">
        <f>CLO!D210</f>
        <v>0</v>
      </c>
      <c r="J10" s="430">
        <v>5</v>
      </c>
      <c r="K10" s="433" t="e">
        <f>CLO!F210</f>
        <v>#DIV/0!</v>
      </c>
      <c r="L10" s="420" t="s">
        <v>593</v>
      </c>
      <c r="M10" s="420"/>
      <c r="N10" s="420"/>
    </row>
    <row r="11" spans="1:14" ht="14">
      <c r="A11" s="419"/>
      <c r="B11" s="429" t="str">
        <f>CLO!C11</f>
        <v>Visakhapatnam City</v>
      </c>
      <c r="C11" s="424">
        <f>CLO!D11</f>
        <v>0</v>
      </c>
      <c r="D11" s="430">
        <v>6</v>
      </c>
      <c r="E11" s="431" t="e">
        <f>CLO!F11</f>
        <v>#DIV/0!</v>
      </c>
      <c r="F11" s="420"/>
      <c r="G11" s="419"/>
      <c r="H11" s="432" t="str">
        <f>CLO!C211</f>
        <v>Visakhapatnam City</v>
      </c>
      <c r="I11" s="425">
        <f>CLO!D211</f>
        <v>0</v>
      </c>
      <c r="J11" s="430">
        <v>6</v>
      </c>
      <c r="K11" s="433" t="e">
        <f>CLO!F211</f>
        <v>#DIV/0!</v>
      </c>
      <c r="L11" s="420"/>
      <c r="M11" s="420"/>
      <c r="N11" s="420"/>
    </row>
    <row r="12" spans="1:14" ht="14">
      <c r="A12" s="754">
        <v>2</v>
      </c>
      <c r="B12" s="756" t="s">
        <v>574</v>
      </c>
      <c r="C12" s="427" t="str">
        <f>C3</f>
        <v/>
      </c>
      <c r="D12" s="427" t="str">
        <f>D3</f>
        <v/>
      </c>
      <c r="E12" s="434" t="s">
        <v>591</v>
      </c>
      <c r="F12" s="420"/>
      <c r="G12" s="754">
        <v>10</v>
      </c>
      <c r="H12" s="760" t="str">
        <f>CLO!C228</f>
        <v>Crime against Women</v>
      </c>
      <c r="I12" s="427" t="str">
        <f>I3</f>
        <v/>
      </c>
      <c r="J12" s="427" t="str">
        <f>J3</f>
        <v/>
      </c>
      <c r="K12" s="434" t="s">
        <v>591</v>
      </c>
      <c r="L12" s="420"/>
      <c r="M12" s="420"/>
      <c r="N12" s="420"/>
    </row>
    <row r="13" spans="1:14" ht="14">
      <c r="A13" s="755"/>
      <c r="B13" s="757"/>
      <c r="C13" s="428">
        <f>CLO!D29</f>
        <v>0</v>
      </c>
      <c r="D13" s="428">
        <f>CLO!E29</f>
        <v>0</v>
      </c>
      <c r="E13" s="428" t="e">
        <f>CLO!F29</f>
        <v>#DIV/0!</v>
      </c>
      <c r="F13" s="420" t="e">
        <f>IF(E13&lt;0," a decrease",IF(E13&gt;0," an increase",IF(E13=0,"")))</f>
        <v>#DIV/0!</v>
      </c>
      <c r="G13" s="755"/>
      <c r="H13" s="761"/>
      <c r="I13" s="435">
        <f>CLO!D229</f>
        <v>0</v>
      </c>
      <c r="J13" s="435">
        <f>CLO!E229</f>
        <v>0</v>
      </c>
      <c r="K13" s="435" t="e">
        <f>CLO!F229</f>
        <v>#DIV/0!</v>
      </c>
      <c r="L13" s="420" t="e">
        <f>IF(K13&lt;0," a decrease",IF(K13&gt;0," an increase",IF(K13=0,"")))</f>
        <v>#DIV/0!</v>
      </c>
      <c r="M13" s="420"/>
      <c r="N13" s="420"/>
    </row>
    <row r="14" spans="1:14" ht="14">
      <c r="A14" s="419"/>
      <c r="B14" s="426" t="s">
        <v>550</v>
      </c>
      <c r="C14" s="427" t="s">
        <v>551</v>
      </c>
      <c r="D14" s="428" t="s">
        <v>592</v>
      </c>
      <c r="E14" s="427" t="s">
        <v>552</v>
      </c>
      <c r="F14" s="420"/>
      <c r="G14" s="419"/>
      <c r="H14" s="426" t="s">
        <v>550</v>
      </c>
      <c r="I14" s="427" t="s">
        <v>551</v>
      </c>
      <c r="J14" s="428" t="s">
        <v>592</v>
      </c>
      <c r="K14" s="427" t="s">
        <v>552</v>
      </c>
      <c r="L14" s="420"/>
      <c r="M14" s="420"/>
      <c r="N14" s="420"/>
    </row>
    <row r="15" spans="1:14" ht="14">
      <c r="A15" s="419"/>
      <c r="B15" s="432" t="str">
        <f>CLO!C31</f>
        <v>RP Guntakal</v>
      </c>
      <c r="C15" s="435">
        <f>CLO!D31</f>
        <v>0</v>
      </c>
      <c r="D15" s="430">
        <v>1</v>
      </c>
      <c r="E15" s="433" t="e">
        <f>CLO!F31</f>
        <v>#DIV/0!</v>
      </c>
      <c r="F15" s="420"/>
      <c r="G15" s="419"/>
      <c r="H15" s="432" t="str">
        <f>CLO!C231</f>
        <v>RP Guntakal</v>
      </c>
      <c r="I15" s="435">
        <f>CLO!D231</f>
        <v>0</v>
      </c>
      <c r="J15" s="430">
        <v>1</v>
      </c>
      <c r="K15" s="433" t="e">
        <f>CLO!F231</f>
        <v>#DIV/0!</v>
      </c>
      <c r="L15" s="420"/>
      <c r="M15" s="420"/>
      <c r="N15" s="420"/>
    </row>
    <row r="16" spans="1:14" ht="14">
      <c r="A16" s="419"/>
      <c r="B16" s="432" t="str">
        <f>CLO!C32</f>
        <v>RP Vijayawada</v>
      </c>
      <c r="C16" s="435">
        <f>CLO!D32</f>
        <v>0</v>
      </c>
      <c r="D16" s="430">
        <v>2</v>
      </c>
      <c r="E16" s="433" t="e">
        <f>CLO!F32</f>
        <v>#DIV/0!</v>
      </c>
      <c r="F16" s="420"/>
      <c r="G16" s="419"/>
      <c r="H16" s="432" t="str">
        <f>CLO!C232</f>
        <v>RP Vijayawada</v>
      </c>
      <c r="I16" s="435">
        <f>CLO!D232</f>
        <v>0</v>
      </c>
      <c r="J16" s="430">
        <v>2</v>
      </c>
      <c r="K16" s="433" t="e">
        <f>CLO!F232</f>
        <v>#DIV/0!</v>
      </c>
      <c r="L16" s="420"/>
      <c r="M16" s="420"/>
      <c r="N16" s="420"/>
    </row>
    <row r="17" spans="1:14" ht="14">
      <c r="A17" s="419"/>
      <c r="B17" s="432" t="str">
        <f>CLO!C33</f>
        <v>Srikakulam</v>
      </c>
      <c r="C17" s="435">
        <f>CLO!D33</f>
        <v>0</v>
      </c>
      <c r="D17" s="430">
        <v>3</v>
      </c>
      <c r="E17" s="433" t="e">
        <f>CLO!F33</f>
        <v>#DIV/0!</v>
      </c>
      <c r="F17" s="420"/>
      <c r="G17" s="419"/>
      <c r="H17" s="432" t="str">
        <f>CLO!C233</f>
        <v>Srikakulam</v>
      </c>
      <c r="I17" s="435">
        <f>CLO!D233</f>
        <v>0</v>
      </c>
      <c r="J17" s="430">
        <v>3</v>
      </c>
      <c r="K17" s="433" t="e">
        <f>CLO!F233</f>
        <v>#DIV/0!</v>
      </c>
      <c r="L17" s="420"/>
      <c r="M17" s="420"/>
      <c r="N17" s="420"/>
    </row>
    <row r="18" spans="1:14" ht="14">
      <c r="A18" s="419"/>
      <c r="B18" s="432" t="str">
        <f>CLO!C34</f>
        <v>Vizianagaram</v>
      </c>
      <c r="C18" s="435">
        <f>CLO!D34</f>
        <v>0</v>
      </c>
      <c r="D18" s="430">
        <v>4</v>
      </c>
      <c r="E18" s="433" t="e">
        <f>CLO!F34</f>
        <v>#DIV/0!</v>
      </c>
      <c r="F18" s="420"/>
      <c r="G18" s="419"/>
      <c r="H18" s="432" t="str">
        <f>CLO!C234</f>
        <v>Vizianagaram</v>
      </c>
      <c r="I18" s="435">
        <f>CLO!D234</f>
        <v>0</v>
      </c>
      <c r="J18" s="430">
        <v>4</v>
      </c>
      <c r="K18" s="433" t="e">
        <f>CLO!F234</f>
        <v>#DIV/0!</v>
      </c>
      <c r="L18" s="420"/>
      <c r="M18" s="420"/>
      <c r="N18" s="420"/>
    </row>
    <row r="19" spans="1:14" ht="14">
      <c r="A19" s="419"/>
      <c r="B19" s="432" t="str">
        <f>CLO!C35</f>
        <v>Visakhapatnam  Rural</v>
      </c>
      <c r="C19" s="435">
        <f>CLO!D35</f>
        <v>0</v>
      </c>
      <c r="D19" s="430">
        <v>5</v>
      </c>
      <c r="E19" s="433" t="e">
        <f>CLO!F35</f>
        <v>#DIV/0!</v>
      </c>
      <c r="F19" s="420"/>
      <c r="G19" s="419"/>
      <c r="H19" s="432" t="str">
        <f>CLO!C235</f>
        <v>Visakhapatnam  Rural</v>
      </c>
      <c r="I19" s="435">
        <f>CLO!D235</f>
        <v>0</v>
      </c>
      <c r="J19" s="430">
        <v>5</v>
      </c>
      <c r="K19" s="433" t="e">
        <f>CLO!F235</f>
        <v>#DIV/0!</v>
      </c>
      <c r="L19" s="420"/>
      <c r="M19" s="420"/>
      <c r="N19" s="420"/>
    </row>
    <row r="20" spans="1:14" ht="14">
      <c r="A20" s="419"/>
      <c r="B20" s="432" t="str">
        <f>CLO!C36</f>
        <v>Visakhapatnam City</v>
      </c>
      <c r="C20" s="435">
        <f>CLO!D36</f>
        <v>0</v>
      </c>
      <c r="D20" s="430">
        <v>6</v>
      </c>
      <c r="E20" s="433" t="e">
        <f>CLO!F36</f>
        <v>#DIV/0!</v>
      </c>
      <c r="F20" s="420"/>
      <c r="G20" s="419"/>
      <c r="H20" s="432" t="str">
        <f>CLO!C236</f>
        <v>Visakhapatnam City</v>
      </c>
      <c r="I20" s="435">
        <f>CLO!D236</f>
        <v>0</v>
      </c>
      <c r="J20" s="430">
        <v>6</v>
      </c>
      <c r="K20" s="433" t="e">
        <f>CLO!F236</f>
        <v>#DIV/0!</v>
      </c>
      <c r="L20" s="420"/>
      <c r="M20" s="420"/>
      <c r="N20" s="420"/>
    </row>
    <row r="21" spans="1:14" ht="14">
      <c r="A21" s="754">
        <v>3</v>
      </c>
      <c r="B21" s="756" t="s">
        <v>575</v>
      </c>
      <c r="C21" s="427" t="str">
        <f>C12</f>
        <v/>
      </c>
      <c r="D21" s="427" t="str">
        <f>D12</f>
        <v/>
      </c>
      <c r="E21" s="434" t="s">
        <v>591</v>
      </c>
      <c r="F21" s="420"/>
      <c r="G21" s="754">
        <v>11</v>
      </c>
      <c r="H21" s="756" t="str">
        <f>CLO!C253</f>
        <v>Crime against SCs/STs</v>
      </c>
      <c r="I21" s="427" t="str">
        <f>I12</f>
        <v/>
      </c>
      <c r="J21" s="427" t="str">
        <f>J12</f>
        <v/>
      </c>
      <c r="K21" s="434" t="s">
        <v>591</v>
      </c>
      <c r="L21" s="420"/>
      <c r="M21" s="420"/>
      <c r="N21" s="420"/>
    </row>
    <row r="22" spans="1:14" ht="14">
      <c r="A22" s="755"/>
      <c r="B22" s="757"/>
      <c r="C22" s="435">
        <f>CLO!D54</f>
        <v>0</v>
      </c>
      <c r="D22" s="435">
        <f>CLO!E54</f>
        <v>0</v>
      </c>
      <c r="E22" s="435" t="e">
        <f>CLO!F54</f>
        <v>#DIV/0!</v>
      </c>
      <c r="F22" s="420" t="e">
        <f>IF(E22&lt;0," a decrease",IF(E22&gt;0," an increase",IF(E22=0,"")))</f>
        <v>#DIV/0!</v>
      </c>
      <c r="G22" s="755"/>
      <c r="H22" s="759"/>
      <c r="I22" s="428">
        <f>CLO!D254</f>
        <v>0</v>
      </c>
      <c r="J22" s="428">
        <f>CLO!E254</f>
        <v>0</v>
      </c>
      <c r="K22" s="428" t="e">
        <f>CLO!F254</f>
        <v>#DIV/0!</v>
      </c>
      <c r="L22" s="420" t="e">
        <f>IF(K22&lt;0," a decrease",IF(K22&gt;0," an increase",IF(K22=0,"")))</f>
        <v>#DIV/0!</v>
      </c>
      <c r="M22" s="420"/>
      <c r="N22" s="420"/>
    </row>
    <row r="23" spans="1:14" ht="14">
      <c r="A23" s="419"/>
      <c r="B23" s="426" t="s">
        <v>550</v>
      </c>
      <c r="C23" s="427" t="s">
        <v>551</v>
      </c>
      <c r="D23" s="428" t="s">
        <v>592</v>
      </c>
      <c r="E23" s="427" t="s">
        <v>552</v>
      </c>
      <c r="F23" s="420"/>
      <c r="G23" s="419"/>
      <c r="H23" s="426" t="s">
        <v>550</v>
      </c>
      <c r="I23" s="427" t="s">
        <v>551</v>
      </c>
      <c r="J23" s="428" t="s">
        <v>592</v>
      </c>
      <c r="K23" s="427" t="s">
        <v>552</v>
      </c>
      <c r="L23" s="420"/>
      <c r="M23" s="420"/>
      <c r="N23" s="420"/>
    </row>
    <row r="24" spans="1:14" ht="14">
      <c r="A24" s="419"/>
      <c r="B24" s="432" t="str">
        <f>CLO!C56</f>
        <v>RP Guntakal</v>
      </c>
      <c r="C24" s="435">
        <f>CLO!D56</f>
        <v>0</v>
      </c>
      <c r="D24" s="430">
        <v>1</v>
      </c>
      <c r="E24" s="433" t="e">
        <f>CLO!F56</f>
        <v>#DIV/0!</v>
      </c>
      <c r="F24" s="420"/>
      <c r="G24" s="419"/>
      <c r="H24" s="432" t="str">
        <f>CLO!C256</f>
        <v>RP Guntakal</v>
      </c>
      <c r="I24" s="435">
        <f>CLO!D256</f>
        <v>0</v>
      </c>
      <c r="J24" s="430">
        <v>1</v>
      </c>
      <c r="K24" s="433" t="e">
        <f>CLO!F256</f>
        <v>#DIV/0!</v>
      </c>
      <c r="L24" s="420"/>
      <c r="M24" s="420"/>
      <c r="N24" s="420"/>
    </row>
    <row r="25" spans="1:14" ht="14">
      <c r="A25" s="419"/>
      <c r="B25" s="432" t="str">
        <f>CLO!C57</f>
        <v>RP Vijayawada</v>
      </c>
      <c r="C25" s="435">
        <f>CLO!D57</f>
        <v>0</v>
      </c>
      <c r="D25" s="430">
        <v>2</v>
      </c>
      <c r="E25" s="433" t="e">
        <f>CLO!F57</f>
        <v>#DIV/0!</v>
      </c>
      <c r="F25" s="420"/>
      <c r="G25" s="419"/>
      <c r="H25" s="432" t="str">
        <f>CLO!C257</f>
        <v>RP Vijayawada</v>
      </c>
      <c r="I25" s="435">
        <f>CLO!D257</f>
        <v>0</v>
      </c>
      <c r="J25" s="430">
        <v>2</v>
      </c>
      <c r="K25" s="433" t="e">
        <f>CLO!F257</f>
        <v>#DIV/0!</v>
      </c>
      <c r="L25" s="420"/>
      <c r="M25" s="420"/>
      <c r="N25" s="420"/>
    </row>
    <row r="26" spans="1:14" ht="14">
      <c r="A26" s="419"/>
      <c r="B26" s="432" t="str">
        <f>CLO!C58</f>
        <v>Srikakulam</v>
      </c>
      <c r="C26" s="435">
        <f>CLO!D58</f>
        <v>0</v>
      </c>
      <c r="D26" s="430">
        <v>3</v>
      </c>
      <c r="E26" s="433" t="e">
        <f>CLO!F58</f>
        <v>#DIV/0!</v>
      </c>
      <c r="F26" s="420"/>
      <c r="G26" s="419"/>
      <c r="H26" s="432" t="str">
        <f>CLO!C258</f>
        <v>Srikakulam</v>
      </c>
      <c r="I26" s="435">
        <f>CLO!D258</f>
        <v>0</v>
      </c>
      <c r="J26" s="430">
        <v>3</v>
      </c>
      <c r="K26" s="433" t="e">
        <f>CLO!F258</f>
        <v>#DIV/0!</v>
      </c>
      <c r="L26" s="420"/>
      <c r="M26" s="420"/>
      <c r="N26" s="420"/>
    </row>
    <row r="27" spans="1:14" ht="14">
      <c r="A27" s="419"/>
      <c r="B27" s="432" t="str">
        <f>CLO!C59</f>
        <v>Vizianagaram</v>
      </c>
      <c r="C27" s="435">
        <f>CLO!D59</f>
        <v>0</v>
      </c>
      <c r="D27" s="430">
        <v>4</v>
      </c>
      <c r="E27" s="433" t="e">
        <f>CLO!F59</f>
        <v>#DIV/0!</v>
      </c>
      <c r="F27" s="420"/>
      <c r="G27" s="419"/>
      <c r="H27" s="432" t="str">
        <f>CLO!C259</f>
        <v>Vizianagaram</v>
      </c>
      <c r="I27" s="435">
        <f>CLO!D259</f>
        <v>0</v>
      </c>
      <c r="J27" s="430">
        <v>4</v>
      </c>
      <c r="K27" s="433" t="e">
        <f>CLO!F259</f>
        <v>#DIV/0!</v>
      </c>
      <c r="L27" s="420"/>
      <c r="M27" s="420"/>
      <c r="N27" s="420"/>
    </row>
    <row r="28" spans="1:14" ht="14">
      <c r="A28" s="419"/>
      <c r="B28" s="432" t="str">
        <f>CLO!C60</f>
        <v>Visakhapatnam  Rural</v>
      </c>
      <c r="C28" s="435">
        <f>CLO!D60</f>
        <v>0</v>
      </c>
      <c r="D28" s="430">
        <v>5</v>
      </c>
      <c r="E28" s="433" t="e">
        <f>CLO!F60</f>
        <v>#DIV/0!</v>
      </c>
      <c r="F28" s="420"/>
      <c r="G28" s="419"/>
      <c r="H28" s="432" t="str">
        <f>CLO!C260</f>
        <v>Visakhapatnam  Rural</v>
      </c>
      <c r="I28" s="435">
        <f>CLO!D260</f>
        <v>0</v>
      </c>
      <c r="J28" s="430">
        <v>5</v>
      </c>
      <c r="K28" s="433" t="e">
        <f>CLO!F260</f>
        <v>#DIV/0!</v>
      </c>
      <c r="L28" s="420"/>
      <c r="M28" s="420"/>
      <c r="N28" s="420"/>
    </row>
    <row r="29" spans="1:14" ht="14">
      <c r="A29" s="419"/>
      <c r="B29" s="432" t="str">
        <f>CLO!C61</f>
        <v>Visakhapatnam City</v>
      </c>
      <c r="C29" s="435">
        <f>CLO!D61</f>
        <v>0</v>
      </c>
      <c r="D29" s="430">
        <v>6</v>
      </c>
      <c r="E29" s="433" t="e">
        <f>CLO!F61</f>
        <v>#DIV/0!</v>
      </c>
      <c r="F29" s="420"/>
      <c r="G29" s="419"/>
      <c r="H29" s="432" t="str">
        <f>CLO!C261</f>
        <v>Visakhapatnam City</v>
      </c>
      <c r="I29" s="435">
        <f>CLO!D261</f>
        <v>0</v>
      </c>
      <c r="J29" s="430">
        <v>6</v>
      </c>
      <c r="K29" s="433" t="e">
        <f>CLO!F261</f>
        <v>#DIV/0!</v>
      </c>
      <c r="L29" s="420"/>
      <c r="M29" s="420"/>
      <c r="N29" s="420"/>
    </row>
    <row r="30" spans="1:14" ht="14">
      <c r="A30" s="754">
        <v>4</v>
      </c>
      <c r="B30" s="756" t="s">
        <v>32</v>
      </c>
      <c r="C30" s="427" t="str">
        <f>C21</f>
        <v/>
      </c>
      <c r="D30" s="427" t="str">
        <f>D21</f>
        <v/>
      </c>
      <c r="E30" s="434" t="s">
        <v>591</v>
      </c>
      <c r="F30" s="420"/>
      <c r="G30" s="754">
        <v>12</v>
      </c>
      <c r="H30" s="756" t="str">
        <f>CLO!C278</f>
        <v>PT CASES</v>
      </c>
      <c r="I30" s="427" t="str">
        <f>I21</f>
        <v/>
      </c>
      <c r="J30" s="427" t="str">
        <f>J21</f>
        <v/>
      </c>
      <c r="K30" s="434" t="s">
        <v>591</v>
      </c>
      <c r="L30" s="420"/>
      <c r="M30" s="420"/>
      <c r="N30" s="420"/>
    </row>
    <row r="31" spans="1:14" ht="14">
      <c r="A31" s="755"/>
      <c r="B31" s="757"/>
      <c r="C31" s="428">
        <f>CLO!D79</f>
        <v>0</v>
      </c>
      <c r="D31" s="428">
        <f>CLO!E79</f>
        <v>0</v>
      </c>
      <c r="E31" s="428" t="e">
        <f>CLO!F79</f>
        <v>#DIV/0!</v>
      </c>
      <c r="F31" s="420" t="e">
        <f>IF(E31&lt;0," a decrease",IF(E31&gt;0," an increase",IF(E31=0,"")))</f>
        <v>#DIV/0!</v>
      </c>
      <c r="G31" s="755"/>
      <c r="H31" s="757"/>
      <c r="I31" s="435">
        <f>CLO!D279</f>
        <v>0</v>
      </c>
      <c r="J31" s="435">
        <f>CLO!E279</f>
        <v>0</v>
      </c>
      <c r="K31" s="435" t="e">
        <f>CLO!F279</f>
        <v>#DIV/0!</v>
      </c>
      <c r="L31" s="420" t="e">
        <f>IF(K31&lt;0," a decrease",IF(K31&gt;0," an increase",IF(K31=0,"")))</f>
        <v>#DIV/0!</v>
      </c>
      <c r="M31" s="420"/>
      <c r="N31" s="420"/>
    </row>
    <row r="32" spans="1:14" ht="14">
      <c r="A32" s="419"/>
      <c r="B32" s="426" t="s">
        <v>550</v>
      </c>
      <c r="C32" s="427" t="s">
        <v>551</v>
      </c>
      <c r="D32" s="428" t="s">
        <v>592</v>
      </c>
      <c r="E32" s="427">
        <f>'SCRB-BUR-MO_UPTO'!N26</f>
        <v>0</v>
      </c>
      <c r="F32" s="421" t="s">
        <v>594</v>
      </c>
      <c r="G32" s="419"/>
      <c r="H32" s="426" t="s">
        <v>550</v>
      </c>
      <c r="I32" s="427" t="s">
        <v>551</v>
      </c>
      <c r="J32" s="428" t="s">
        <v>592</v>
      </c>
      <c r="K32" s="427" t="s">
        <v>552</v>
      </c>
      <c r="L32" s="420"/>
      <c r="M32" s="420"/>
      <c r="N32" s="420"/>
    </row>
    <row r="33" spans="1:14" ht="14">
      <c r="A33" s="419"/>
      <c r="B33" s="432" t="str">
        <f>CLO!C81</f>
        <v>RP Guntakal</v>
      </c>
      <c r="C33" s="425">
        <f>CLO!D81</f>
        <v>0</v>
      </c>
      <c r="D33" s="430">
        <v>1</v>
      </c>
      <c r="E33" s="433" t="e">
        <f>CLO!F81</f>
        <v>#DIV/0!</v>
      </c>
      <c r="F33" s="420"/>
      <c r="G33" s="419"/>
      <c r="H33" s="432" t="str">
        <f>CLO!C281</f>
        <v>RP Guntakal</v>
      </c>
      <c r="I33" s="435">
        <f>CLO!D281</f>
        <v>0</v>
      </c>
      <c r="J33" s="430">
        <v>1</v>
      </c>
      <c r="K33" s="433" t="e">
        <f>CLO!F281</f>
        <v>#DIV/0!</v>
      </c>
      <c r="L33" s="420"/>
      <c r="M33" s="420"/>
      <c r="N33" s="420"/>
    </row>
    <row r="34" spans="1:14" ht="14">
      <c r="A34" s="419"/>
      <c r="B34" s="432" t="str">
        <f>CLO!C82</f>
        <v>RP Vijayawada</v>
      </c>
      <c r="C34" s="425">
        <f>CLO!D82</f>
        <v>0</v>
      </c>
      <c r="D34" s="430">
        <v>2</v>
      </c>
      <c r="E34" s="433" t="e">
        <f>CLO!F82</f>
        <v>#DIV/0!</v>
      </c>
      <c r="F34" s="420"/>
      <c r="G34" s="419"/>
      <c r="H34" s="432" t="str">
        <f>CLO!C282</f>
        <v>RP Vijayawada</v>
      </c>
      <c r="I34" s="435">
        <f>CLO!D282</f>
        <v>0</v>
      </c>
      <c r="J34" s="430">
        <v>2</v>
      </c>
      <c r="K34" s="433" t="e">
        <f>CLO!F282</f>
        <v>#DIV/0!</v>
      </c>
      <c r="L34" s="420"/>
      <c r="M34" s="420"/>
      <c r="N34" s="420"/>
    </row>
    <row r="35" spans="1:14" ht="14">
      <c r="A35" s="419"/>
      <c r="B35" s="432" t="str">
        <f>CLO!C83</f>
        <v>Srikakulam</v>
      </c>
      <c r="C35" s="425">
        <f>CLO!D83</f>
        <v>0</v>
      </c>
      <c r="D35" s="430">
        <v>3</v>
      </c>
      <c r="E35" s="433" t="e">
        <f>CLO!F83</f>
        <v>#DIV/0!</v>
      </c>
      <c r="F35" s="420"/>
      <c r="G35" s="419"/>
      <c r="H35" s="432" t="str">
        <f>CLO!C283</f>
        <v>Srikakulam</v>
      </c>
      <c r="I35" s="435">
        <f>CLO!D283</f>
        <v>0</v>
      </c>
      <c r="J35" s="430">
        <v>3</v>
      </c>
      <c r="K35" s="433" t="e">
        <f>CLO!F283</f>
        <v>#DIV/0!</v>
      </c>
      <c r="L35" s="420"/>
      <c r="M35" s="420"/>
      <c r="N35" s="420"/>
    </row>
    <row r="36" spans="1:14" ht="14">
      <c r="A36" s="419"/>
      <c r="B36" s="432" t="str">
        <f>CLO!C84</f>
        <v>Vizianagaram</v>
      </c>
      <c r="C36" s="425">
        <f>CLO!D84</f>
        <v>0</v>
      </c>
      <c r="D36" s="430">
        <v>4</v>
      </c>
      <c r="E36" s="433" t="e">
        <f>CLO!F84</f>
        <v>#DIV/0!</v>
      </c>
      <c r="F36" s="420"/>
      <c r="G36" s="419"/>
      <c r="H36" s="432" t="str">
        <f>CLO!C284</f>
        <v>Vizianagaram</v>
      </c>
      <c r="I36" s="435">
        <f>CLO!D284</f>
        <v>0</v>
      </c>
      <c r="J36" s="430">
        <v>4</v>
      </c>
      <c r="K36" s="433" t="e">
        <f>CLO!F284</f>
        <v>#DIV/0!</v>
      </c>
      <c r="L36" s="420"/>
      <c r="M36" s="420"/>
      <c r="N36" s="420"/>
    </row>
    <row r="37" spans="1:14" ht="14">
      <c r="A37" s="419"/>
      <c r="B37" s="432" t="str">
        <f>CLO!C85</f>
        <v>Visakhapatnam  Rural</v>
      </c>
      <c r="C37" s="425">
        <f>CLO!D85</f>
        <v>0</v>
      </c>
      <c r="D37" s="430">
        <v>5</v>
      </c>
      <c r="E37" s="433" t="e">
        <f>CLO!F85</f>
        <v>#DIV/0!</v>
      </c>
      <c r="F37" s="420"/>
      <c r="G37" s="419"/>
      <c r="H37" s="432" t="str">
        <f>CLO!C285</f>
        <v>Visakhapatnam  Rural</v>
      </c>
      <c r="I37" s="435">
        <f>CLO!D285</f>
        <v>0</v>
      </c>
      <c r="J37" s="430">
        <v>5</v>
      </c>
      <c r="K37" s="433" t="e">
        <f>CLO!F285</f>
        <v>#DIV/0!</v>
      </c>
      <c r="L37" s="420"/>
      <c r="M37" s="420"/>
      <c r="N37" s="420"/>
    </row>
    <row r="38" spans="1:14" ht="14">
      <c r="A38" s="419"/>
      <c r="B38" s="432" t="str">
        <f>CLO!C86</f>
        <v>Visakhapatnam City</v>
      </c>
      <c r="C38" s="425">
        <f>CLO!D86</f>
        <v>0</v>
      </c>
      <c r="D38" s="430">
        <v>6</v>
      </c>
      <c r="E38" s="433" t="e">
        <f>CLO!F86</f>
        <v>#DIV/0!</v>
      </c>
      <c r="F38" s="420"/>
      <c r="G38" s="419"/>
      <c r="H38" s="432" t="str">
        <f>CLO!C286</f>
        <v>Visakhapatnam City</v>
      </c>
      <c r="I38" s="435">
        <f>CLO!D286</f>
        <v>0</v>
      </c>
      <c r="J38" s="430">
        <v>6</v>
      </c>
      <c r="K38" s="433" t="e">
        <f>CLO!F286</f>
        <v>#DIV/0!</v>
      </c>
      <c r="L38" s="420"/>
      <c r="M38" s="420"/>
      <c r="N38" s="420"/>
    </row>
    <row r="39" spans="1:14" ht="14">
      <c r="A39" s="754">
        <v>5</v>
      </c>
      <c r="B39" s="756" t="s">
        <v>15</v>
      </c>
      <c r="C39" s="427" t="str">
        <f>C30</f>
        <v/>
      </c>
      <c r="D39" s="427" t="str">
        <f>D30</f>
        <v/>
      </c>
      <c r="E39" s="434" t="s">
        <v>591</v>
      </c>
      <c r="F39" s="420"/>
      <c r="G39" s="754">
        <v>13</v>
      </c>
      <c r="H39" s="756" t="str">
        <f>CLO!C303</f>
        <v>UI  CASES</v>
      </c>
      <c r="I39" s="427" t="str">
        <f>I30</f>
        <v/>
      </c>
      <c r="J39" s="427" t="str">
        <f>J30</f>
        <v/>
      </c>
      <c r="K39" s="434" t="s">
        <v>591</v>
      </c>
      <c r="L39" s="420"/>
      <c r="M39" s="420"/>
      <c r="N39" s="420"/>
    </row>
    <row r="40" spans="1:14" ht="14">
      <c r="A40" s="755"/>
      <c r="B40" s="757"/>
      <c r="C40" s="435">
        <f>CLO!D104</f>
        <v>0</v>
      </c>
      <c r="D40" s="435">
        <f>CLO!E104</f>
        <v>0</v>
      </c>
      <c r="E40" s="435" t="e">
        <f>CLO!F104</f>
        <v>#DIV/0!</v>
      </c>
      <c r="F40" s="420" t="e">
        <f>IF(E40&lt;0," a decrease",IF(E40&gt;0," an increase",IF(E40=0,"")))</f>
        <v>#DIV/0!</v>
      </c>
      <c r="G40" s="755"/>
      <c r="H40" s="757"/>
      <c r="I40" s="435">
        <f>CLO!D304</f>
        <v>0</v>
      </c>
      <c r="J40" s="435">
        <f>CLO!E304</f>
        <v>0</v>
      </c>
      <c r="K40" s="435" t="e">
        <f>CLO!F304</f>
        <v>#DIV/0!</v>
      </c>
      <c r="L40" s="420" t="e">
        <f>IF(K40&lt;0," a decrease",IF(K40&gt;0," an increase",IF(K40=0,"")))</f>
        <v>#DIV/0!</v>
      </c>
      <c r="M40" s="420"/>
      <c r="N40" s="420"/>
    </row>
    <row r="41" spans="1:14" ht="14">
      <c r="A41" s="419"/>
      <c r="B41" s="426" t="s">
        <v>550</v>
      </c>
      <c r="C41" s="427" t="s">
        <v>551</v>
      </c>
      <c r="D41" s="428" t="s">
        <v>592</v>
      </c>
      <c r="E41" s="427" t="s">
        <v>552</v>
      </c>
      <c r="F41" s="420"/>
      <c r="G41" s="419"/>
      <c r="H41" s="426" t="s">
        <v>550</v>
      </c>
      <c r="I41" s="427" t="s">
        <v>551</v>
      </c>
      <c r="J41" s="428" t="s">
        <v>592</v>
      </c>
      <c r="K41" s="427" t="s">
        <v>552</v>
      </c>
      <c r="L41" s="420"/>
      <c r="M41" s="420"/>
      <c r="N41" s="420"/>
    </row>
    <row r="42" spans="1:14" ht="14">
      <c r="A42" s="419"/>
      <c r="B42" s="432" t="str">
        <f>CLO!C106</f>
        <v>RP Guntakal</v>
      </c>
      <c r="C42" s="435">
        <f>CLO!D106</f>
        <v>0</v>
      </c>
      <c r="D42" s="430">
        <v>1</v>
      </c>
      <c r="E42" s="433" t="e">
        <f>CLO!F106</f>
        <v>#DIV/0!</v>
      </c>
      <c r="F42" s="420"/>
      <c r="G42" s="419"/>
      <c r="H42" s="432" t="str">
        <f>CLO!C305</f>
        <v>RP Guntakal</v>
      </c>
      <c r="I42" s="435">
        <f>CLO!D305</f>
        <v>0</v>
      </c>
      <c r="J42" s="430">
        <v>1</v>
      </c>
      <c r="K42" s="433" t="e">
        <f>CLO!F305</f>
        <v>#DIV/0!</v>
      </c>
      <c r="L42" s="420"/>
      <c r="M42" s="420"/>
      <c r="N42" s="420"/>
    </row>
    <row r="43" spans="1:14" ht="14">
      <c r="A43" s="419"/>
      <c r="B43" s="432" t="str">
        <f>CLO!C107</f>
        <v>RP Vijayawada</v>
      </c>
      <c r="C43" s="435">
        <f>CLO!D107</f>
        <v>0</v>
      </c>
      <c r="D43" s="430">
        <v>2</v>
      </c>
      <c r="E43" s="433" t="e">
        <f>CLO!F107</f>
        <v>#DIV/0!</v>
      </c>
      <c r="F43" s="420"/>
      <c r="G43" s="419"/>
      <c r="H43" s="432" t="str">
        <f>CLO!C306</f>
        <v>RP Vijayawada</v>
      </c>
      <c r="I43" s="435">
        <f>CLO!D306</f>
        <v>0</v>
      </c>
      <c r="J43" s="430">
        <v>2</v>
      </c>
      <c r="K43" s="433" t="e">
        <f>CLO!F306</f>
        <v>#DIV/0!</v>
      </c>
      <c r="L43" s="420"/>
      <c r="M43" s="420"/>
      <c r="N43" s="420"/>
    </row>
    <row r="44" spans="1:14" ht="14">
      <c r="A44" s="419"/>
      <c r="B44" s="432" t="str">
        <f>CLO!C108</f>
        <v>Srikakulam</v>
      </c>
      <c r="C44" s="435">
        <f>CLO!D108</f>
        <v>0</v>
      </c>
      <c r="D44" s="430">
        <v>3</v>
      </c>
      <c r="E44" s="433" t="e">
        <f>CLO!F108</f>
        <v>#DIV/0!</v>
      </c>
      <c r="F44" s="420"/>
      <c r="G44" s="419"/>
      <c r="H44" s="432" t="str">
        <f>CLO!C307</f>
        <v>Srikakulam</v>
      </c>
      <c r="I44" s="435">
        <f>CLO!D307</f>
        <v>0</v>
      </c>
      <c r="J44" s="430">
        <v>3</v>
      </c>
      <c r="K44" s="433" t="e">
        <f>CLO!F307</f>
        <v>#DIV/0!</v>
      </c>
      <c r="L44" s="420"/>
      <c r="M44" s="420"/>
      <c r="N44" s="420"/>
    </row>
    <row r="45" spans="1:14" ht="14">
      <c r="A45" s="419"/>
      <c r="B45" s="432" t="str">
        <f>CLO!C109</f>
        <v>Vizianagaram</v>
      </c>
      <c r="C45" s="435">
        <f>CLO!D109</f>
        <v>0</v>
      </c>
      <c r="D45" s="430">
        <v>4</v>
      </c>
      <c r="E45" s="433" t="e">
        <f>CLO!F109</f>
        <v>#DIV/0!</v>
      </c>
      <c r="F45" s="420"/>
      <c r="G45" s="419"/>
      <c r="H45" s="432" t="str">
        <f>CLO!C308</f>
        <v>Vizianagaram</v>
      </c>
      <c r="I45" s="435">
        <f>CLO!D308</f>
        <v>0</v>
      </c>
      <c r="J45" s="430">
        <v>4</v>
      </c>
      <c r="K45" s="433" t="e">
        <f>CLO!F308</f>
        <v>#DIV/0!</v>
      </c>
      <c r="L45" s="420"/>
      <c r="M45" s="420"/>
      <c r="N45" s="420"/>
    </row>
    <row r="46" spans="1:14" ht="14">
      <c r="A46" s="419"/>
      <c r="B46" s="432" t="str">
        <f>CLO!C110</f>
        <v>Visakhapatnam  Rural</v>
      </c>
      <c r="C46" s="435">
        <f>CLO!D110</f>
        <v>0</v>
      </c>
      <c r="D46" s="430">
        <v>5</v>
      </c>
      <c r="E46" s="433" t="e">
        <f>CLO!F110</f>
        <v>#DIV/0!</v>
      </c>
      <c r="F46" s="420"/>
      <c r="G46" s="419"/>
      <c r="H46" s="432" t="str">
        <f>CLO!C309</f>
        <v>Visakhapatnam  Rural</v>
      </c>
      <c r="I46" s="435">
        <f>CLO!D309</f>
        <v>0</v>
      </c>
      <c r="J46" s="430">
        <v>5</v>
      </c>
      <c r="K46" s="433" t="e">
        <f>CLO!F309</f>
        <v>#DIV/0!</v>
      </c>
      <c r="L46" s="420"/>
      <c r="M46" s="420"/>
      <c r="N46" s="420"/>
    </row>
    <row r="47" spans="1:14" ht="14">
      <c r="A47" s="419"/>
      <c r="B47" s="432" t="str">
        <f>CLO!C111</f>
        <v>Visakhapatnam City</v>
      </c>
      <c r="C47" s="435">
        <f>CLO!D111</f>
        <v>0</v>
      </c>
      <c r="D47" s="430">
        <v>6</v>
      </c>
      <c r="E47" s="433" t="e">
        <f>CLO!F111</f>
        <v>#DIV/0!</v>
      </c>
      <c r="F47" s="420"/>
      <c r="G47" s="419"/>
      <c r="H47" s="432" t="str">
        <f>CLO!C310</f>
        <v>Visakhapatnam City</v>
      </c>
      <c r="I47" s="435">
        <f>CLO!D310</f>
        <v>0</v>
      </c>
      <c r="J47" s="430">
        <v>6</v>
      </c>
      <c r="K47" s="433" t="e">
        <f>CLO!F310</f>
        <v>#DIV/0!</v>
      </c>
      <c r="L47" s="420"/>
      <c r="M47" s="420"/>
      <c r="N47" s="420"/>
    </row>
    <row r="48" spans="1:14" ht="14">
      <c r="A48" s="754">
        <v>6</v>
      </c>
      <c r="B48" s="756" t="s">
        <v>576</v>
      </c>
      <c r="C48" s="427" t="str">
        <f>C39</f>
        <v/>
      </c>
      <c r="D48" s="427" t="str">
        <f>D39</f>
        <v/>
      </c>
      <c r="E48" s="434" t="s">
        <v>591</v>
      </c>
      <c r="F48" s="420"/>
      <c r="G48" s="754">
        <v>14</v>
      </c>
      <c r="H48" s="756" t="str">
        <f>CLO!C328</f>
        <v>ROAD ACCIDENTS</v>
      </c>
      <c r="I48" s="427" t="str">
        <f>I39</f>
        <v/>
      </c>
      <c r="J48" s="427" t="str">
        <f>J39</f>
        <v/>
      </c>
      <c r="K48" s="434" t="s">
        <v>591</v>
      </c>
      <c r="L48" s="420"/>
      <c r="M48" s="420"/>
      <c r="N48" s="420"/>
    </row>
    <row r="49" spans="1:14" ht="14">
      <c r="A49" s="755"/>
      <c r="B49" s="757"/>
      <c r="C49" s="435">
        <f>CLO!D129</f>
        <v>0</v>
      </c>
      <c r="D49" s="435">
        <f>CLO!E129</f>
        <v>0</v>
      </c>
      <c r="E49" s="435" t="e">
        <f>CLO!F129</f>
        <v>#DIV/0!</v>
      </c>
      <c r="F49" s="420" t="e">
        <f>IF(E49&lt;0," a decrease",IF(E49&gt;0," an increase",IF(E49=0,"")))</f>
        <v>#DIV/0!</v>
      </c>
      <c r="G49" s="755"/>
      <c r="H49" s="757"/>
      <c r="I49" s="435">
        <f>CLO!D329</f>
        <v>0</v>
      </c>
      <c r="J49" s="435">
        <f>CLO!E329</f>
        <v>0</v>
      </c>
      <c r="K49" s="435" t="e">
        <f>CLO!F329</f>
        <v>#DIV/0!</v>
      </c>
      <c r="L49" s="420" t="e">
        <f>IF(K49&lt;0," a decrease",IF(K49&gt;0," an increase",IF(K49=0,"")))</f>
        <v>#DIV/0!</v>
      </c>
      <c r="M49" s="420"/>
      <c r="N49" s="420"/>
    </row>
    <row r="50" spans="1:14" ht="14">
      <c r="A50" s="419"/>
      <c r="B50" s="426" t="s">
        <v>550</v>
      </c>
      <c r="C50" s="427" t="s">
        <v>551</v>
      </c>
      <c r="D50" s="428" t="s">
        <v>592</v>
      </c>
      <c r="E50" s="427" t="s">
        <v>552</v>
      </c>
      <c r="F50" s="420"/>
      <c r="G50" s="419"/>
      <c r="H50" s="426" t="s">
        <v>550</v>
      </c>
      <c r="I50" s="427" t="s">
        <v>551</v>
      </c>
      <c r="J50" s="428" t="s">
        <v>592</v>
      </c>
      <c r="K50" s="427" t="s">
        <v>552</v>
      </c>
      <c r="L50" s="421" t="s">
        <v>583</v>
      </c>
      <c r="M50" s="420"/>
      <c r="N50" s="420"/>
    </row>
    <row r="51" spans="1:14" ht="14">
      <c r="A51" s="419"/>
      <c r="B51" s="432" t="str">
        <f>CLO!C131</f>
        <v>RP Guntakal</v>
      </c>
      <c r="C51" s="435">
        <f>CLO!D131</f>
        <v>0</v>
      </c>
      <c r="D51" s="430">
        <v>1</v>
      </c>
      <c r="E51" s="433" t="e">
        <f>CLO!F131</f>
        <v>#DIV/0!</v>
      </c>
      <c r="F51" s="420"/>
      <c r="G51" s="419"/>
      <c r="H51" s="432" t="str">
        <f>CLO!C331</f>
        <v>RP Guntakal</v>
      </c>
      <c r="I51" s="435">
        <f>CLO!D331</f>
        <v>0</v>
      </c>
      <c r="J51" s="430">
        <v>1</v>
      </c>
      <c r="K51" s="433" t="e">
        <f>CLO!F331</f>
        <v>#DIV/0!</v>
      </c>
      <c r="L51" s="435">
        <f>CLO!G330</f>
        <v>0</v>
      </c>
      <c r="M51" s="420"/>
      <c r="N51" s="420"/>
    </row>
    <row r="52" spans="1:14" ht="14">
      <c r="A52" s="419"/>
      <c r="B52" s="432" t="str">
        <f>CLO!C132</f>
        <v>RP Vijayawada</v>
      </c>
      <c r="C52" s="435">
        <f>CLO!D132</f>
        <v>0</v>
      </c>
      <c r="D52" s="430">
        <v>2</v>
      </c>
      <c r="E52" s="433" t="e">
        <f>CLO!F132</f>
        <v>#DIV/0!</v>
      </c>
      <c r="F52" s="420"/>
      <c r="G52" s="419"/>
      <c r="H52" s="432" t="str">
        <f>CLO!C332</f>
        <v>RP Vijayawada</v>
      </c>
      <c r="I52" s="435">
        <f>CLO!D332</f>
        <v>0</v>
      </c>
      <c r="J52" s="430">
        <v>2</v>
      </c>
      <c r="K52" s="433" t="e">
        <f>CLO!F332</f>
        <v>#DIV/0!</v>
      </c>
      <c r="L52" s="427" t="s">
        <v>584</v>
      </c>
      <c r="M52" s="420"/>
      <c r="N52" s="420"/>
    </row>
    <row r="53" spans="1:14" ht="14">
      <c r="A53" s="419"/>
      <c r="B53" s="432" t="str">
        <f>CLO!C133</f>
        <v>Srikakulam</v>
      </c>
      <c r="C53" s="435">
        <f>CLO!D133</f>
        <v>0</v>
      </c>
      <c r="D53" s="430">
        <v>3</v>
      </c>
      <c r="E53" s="433" t="e">
        <f>CLO!F133</f>
        <v>#DIV/0!</v>
      </c>
      <c r="F53" s="420"/>
      <c r="G53" s="419"/>
      <c r="H53" s="432" t="str">
        <f>CLO!C333</f>
        <v>Srikakulam</v>
      </c>
      <c r="I53" s="435">
        <f>CLO!D333</f>
        <v>0</v>
      </c>
      <c r="J53" s="430">
        <v>3</v>
      </c>
      <c r="K53" s="433" t="e">
        <f>CLO!F333</f>
        <v>#DIV/0!</v>
      </c>
      <c r="L53" s="435">
        <f>CLO!H330</f>
        <v>0</v>
      </c>
      <c r="M53" s="420"/>
      <c r="N53" s="420"/>
    </row>
    <row r="54" spans="1:14" ht="14">
      <c r="A54" s="419"/>
      <c r="B54" s="432" t="str">
        <f>CLO!C134</f>
        <v>Vizianagaram</v>
      </c>
      <c r="C54" s="435">
        <f>CLO!D134</f>
        <v>0</v>
      </c>
      <c r="D54" s="430">
        <v>4</v>
      </c>
      <c r="E54" s="433" t="e">
        <f>CLO!F134</f>
        <v>#DIV/0!</v>
      </c>
      <c r="F54" s="420"/>
      <c r="G54" s="419"/>
      <c r="H54" s="432" t="str">
        <f>CLO!C334</f>
        <v>Vizianagaram</v>
      </c>
      <c r="I54" s="435">
        <f>CLO!D334</f>
        <v>0</v>
      </c>
      <c r="J54" s="430">
        <v>4</v>
      </c>
      <c r="K54" s="433" t="e">
        <f>CLO!F334</f>
        <v>#DIV/0!</v>
      </c>
      <c r="L54" s="420"/>
      <c r="M54" s="420"/>
      <c r="N54" s="420"/>
    </row>
    <row r="55" spans="1:14" ht="14">
      <c r="A55" s="419"/>
      <c r="B55" s="432" t="str">
        <f>CLO!C135</f>
        <v>Visakhapatnam  Rural</v>
      </c>
      <c r="C55" s="435">
        <f>CLO!D135</f>
        <v>0</v>
      </c>
      <c r="D55" s="430">
        <v>5</v>
      </c>
      <c r="E55" s="433" t="e">
        <f>CLO!F135</f>
        <v>#DIV/0!</v>
      </c>
      <c r="F55" s="420"/>
      <c r="G55" s="419"/>
      <c r="H55" s="432" t="str">
        <f>CLO!C335</f>
        <v>Visakhapatnam  Rural</v>
      </c>
      <c r="I55" s="435">
        <f>CLO!D335</f>
        <v>0</v>
      </c>
      <c r="J55" s="430">
        <v>5</v>
      </c>
      <c r="K55" s="433" t="e">
        <f>CLO!F335</f>
        <v>#DIV/0!</v>
      </c>
      <c r="L55" s="420"/>
      <c r="M55" s="420"/>
      <c r="N55" s="420"/>
    </row>
    <row r="56" spans="1:14" ht="14">
      <c r="A56" s="419"/>
      <c r="B56" s="432" t="str">
        <f>CLO!C136</f>
        <v>Visakhapatnam City</v>
      </c>
      <c r="C56" s="435">
        <f>CLO!D136</f>
        <v>0</v>
      </c>
      <c r="D56" s="430">
        <v>6</v>
      </c>
      <c r="E56" s="433" t="e">
        <f>CLO!F136</f>
        <v>#DIV/0!</v>
      </c>
      <c r="F56" s="420"/>
      <c r="G56" s="419"/>
      <c r="H56" s="432" t="str">
        <f>CLO!C336</f>
        <v>Visakhapatnam City</v>
      </c>
      <c r="I56" s="435">
        <f>CLO!D336</f>
        <v>0</v>
      </c>
      <c r="J56" s="430">
        <v>6</v>
      </c>
      <c r="K56" s="433" t="e">
        <f>CLO!F336</f>
        <v>#DIV/0!</v>
      </c>
      <c r="L56" s="420"/>
      <c r="M56" s="420"/>
      <c r="N56" s="420"/>
    </row>
    <row r="57" spans="1:14" ht="14">
      <c r="A57" s="754">
        <v>7</v>
      </c>
      <c r="B57" s="756" t="str">
        <f>CLO!C153</f>
        <v>RAPE</v>
      </c>
      <c r="C57" s="427" t="str">
        <f>C48</f>
        <v/>
      </c>
      <c r="D57" s="427" t="str">
        <f>D48</f>
        <v/>
      </c>
      <c r="E57" s="434" t="s">
        <v>591</v>
      </c>
      <c r="F57" s="420"/>
      <c r="G57" s="754">
        <v>15</v>
      </c>
      <c r="H57" s="756" t="str">
        <f>CLO!C353</f>
        <v>TOT COG. CRIME</v>
      </c>
      <c r="I57" s="427" t="str">
        <f>I48</f>
        <v/>
      </c>
      <c r="J57" s="427" t="str">
        <f>J48</f>
        <v/>
      </c>
      <c r="K57" s="434" t="s">
        <v>591</v>
      </c>
      <c r="L57" s="420"/>
      <c r="M57" s="420"/>
      <c r="N57" s="420"/>
    </row>
    <row r="58" spans="1:14" ht="14">
      <c r="A58" s="755"/>
      <c r="B58" s="757"/>
      <c r="C58" s="435">
        <f>CLO!D154</f>
        <v>0</v>
      </c>
      <c r="D58" s="435">
        <f>CLO!E154</f>
        <v>0</v>
      </c>
      <c r="E58" s="435" t="e">
        <f>CLO!F154</f>
        <v>#DIV/0!</v>
      </c>
      <c r="F58" s="420" t="e">
        <f>IF(E58&lt;0," a decrease",IF(E58&gt;0," an increase",IF(E58=0,"")))</f>
        <v>#DIV/0!</v>
      </c>
      <c r="G58" s="755"/>
      <c r="H58" s="757"/>
      <c r="I58" s="435">
        <f>CLO!D354</f>
        <v>0</v>
      </c>
      <c r="J58" s="435">
        <f>CLO!E354</f>
        <v>0</v>
      </c>
      <c r="K58" s="435" t="e">
        <f>CLO!F354</f>
        <v>#DIV/0!</v>
      </c>
      <c r="L58" s="420" t="e">
        <f>IF(K58&lt;0," a decrease",IF(K58&gt;0," an increase",IF(K58=0,"")))</f>
        <v>#DIV/0!</v>
      </c>
      <c r="M58" s="420"/>
      <c r="N58" s="436">
        <f>CLO!I354</f>
        <v>0</v>
      </c>
    </row>
    <row r="59" spans="1:14" ht="14">
      <c r="A59" s="419"/>
      <c r="B59" s="426" t="s">
        <v>550</v>
      </c>
      <c r="C59" s="427" t="s">
        <v>551</v>
      </c>
      <c r="D59" s="428" t="s">
        <v>592</v>
      </c>
      <c r="E59" s="427" t="s">
        <v>552</v>
      </c>
      <c r="F59" s="420"/>
      <c r="G59" s="419"/>
      <c r="H59" s="426" t="s">
        <v>550</v>
      </c>
      <c r="I59" s="427" t="s">
        <v>551</v>
      </c>
      <c r="J59" s="428" t="s">
        <v>592</v>
      </c>
      <c r="K59" s="427" t="s">
        <v>552</v>
      </c>
      <c r="L59" s="420"/>
      <c r="M59" s="420"/>
      <c r="N59" s="420"/>
    </row>
    <row r="60" spans="1:14" ht="14">
      <c r="A60" s="419"/>
      <c r="B60" s="432" t="str">
        <f>CLO!C156</f>
        <v>RP Guntakal</v>
      </c>
      <c r="C60" s="435">
        <f>CLO!D156</f>
        <v>0</v>
      </c>
      <c r="D60" s="430">
        <v>1</v>
      </c>
      <c r="E60" s="433" t="e">
        <f>CLO!F156</f>
        <v>#DIV/0!</v>
      </c>
      <c r="F60" s="420"/>
      <c r="G60" s="419"/>
      <c r="H60" s="432" t="str">
        <f>CLO!C356</f>
        <v>RP Guntakal</v>
      </c>
      <c r="I60" s="435">
        <f>CLO!D356</f>
        <v>0</v>
      </c>
      <c r="J60" s="430">
        <v>1</v>
      </c>
      <c r="K60" s="433" t="e">
        <f>CLO!F356</f>
        <v>#DIV/0!</v>
      </c>
      <c r="L60" s="420"/>
      <c r="M60" s="420"/>
      <c r="N60" s="420"/>
    </row>
    <row r="61" spans="1:14" ht="14">
      <c r="A61" s="419"/>
      <c r="B61" s="432" t="str">
        <f>CLO!C157</f>
        <v>RP Vijayawada</v>
      </c>
      <c r="C61" s="435">
        <f>CLO!D157</f>
        <v>0</v>
      </c>
      <c r="D61" s="430">
        <v>2</v>
      </c>
      <c r="E61" s="433" t="e">
        <f>CLO!F157</f>
        <v>#DIV/0!</v>
      </c>
      <c r="F61" s="420"/>
      <c r="G61" s="419"/>
      <c r="H61" s="432" t="str">
        <f>CLO!C357</f>
        <v>RP Vijayawada</v>
      </c>
      <c r="I61" s="435">
        <f>CLO!D357</f>
        <v>0</v>
      </c>
      <c r="J61" s="430">
        <v>2</v>
      </c>
      <c r="K61" s="433" t="e">
        <f>CLO!F357</f>
        <v>#DIV/0!</v>
      </c>
      <c r="L61" s="420"/>
      <c r="M61" s="420"/>
      <c r="N61" s="420"/>
    </row>
    <row r="62" spans="1:14" ht="14">
      <c r="A62" s="419"/>
      <c r="B62" s="432" t="str">
        <f>CLO!C158</f>
        <v>Srikakulam</v>
      </c>
      <c r="C62" s="435">
        <f>CLO!D158</f>
        <v>0</v>
      </c>
      <c r="D62" s="430">
        <v>3</v>
      </c>
      <c r="E62" s="433" t="e">
        <f>CLO!F158</f>
        <v>#DIV/0!</v>
      </c>
      <c r="F62" s="420"/>
      <c r="G62" s="419"/>
      <c r="H62" s="432" t="str">
        <f>CLO!C358</f>
        <v>Srikakulam</v>
      </c>
      <c r="I62" s="435">
        <f>CLO!D358</f>
        <v>0</v>
      </c>
      <c r="J62" s="430">
        <v>3</v>
      </c>
      <c r="K62" s="433" t="e">
        <f>CLO!F358</f>
        <v>#DIV/0!</v>
      </c>
      <c r="L62" s="420"/>
      <c r="M62" s="420"/>
      <c r="N62" s="420"/>
    </row>
    <row r="63" spans="1:14" ht="14">
      <c r="A63" s="419"/>
      <c r="B63" s="432" t="str">
        <f>CLO!C159</f>
        <v>Vizianagaram</v>
      </c>
      <c r="C63" s="435">
        <f>CLO!D159</f>
        <v>0</v>
      </c>
      <c r="D63" s="430">
        <v>4</v>
      </c>
      <c r="E63" s="433" t="e">
        <f>CLO!F159</f>
        <v>#DIV/0!</v>
      </c>
      <c r="F63" s="420"/>
      <c r="G63" s="419"/>
      <c r="H63" s="432" t="str">
        <f>CLO!C359</f>
        <v>Vizianagaram</v>
      </c>
      <c r="I63" s="435">
        <f>CLO!D359</f>
        <v>0</v>
      </c>
      <c r="J63" s="430">
        <v>4</v>
      </c>
      <c r="K63" s="433" t="e">
        <f>CLO!F359</f>
        <v>#DIV/0!</v>
      </c>
      <c r="L63" s="420"/>
      <c r="M63" s="420"/>
      <c r="N63" s="420"/>
    </row>
    <row r="64" spans="1:14" ht="14">
      <c r="A64" s="419"/>
      <c r="B64" s="432" t="str">
        <f>CLO!C160</f>
        <v>Visakhapatnam  Rural</v>
      </c>
      <c r="C64" s="435">
        <f>CLO!D160</f>
        <v>0</v>
      </c>
      <c r="D64" s="430">
        <v>5</v>
      </c>
      <c r="E64" s="433" t="e">
        <f>CLO!F160</f>
        <v>#DIV/0!</v>
      </c>
      <c r="F64" s="420"/>
      <c r="G64" s="419"/>
      <c r="H64" s="432" t="str">
        <f>CLO!C360</f>
        <v>Visakhapatnam  Rural</v>
      </c>
      <c r="I64" s="435">
        <f>CLO!D360</f>
        <v>0</v>
      </c>
      <c r="J64" s="430">
        <v>5</v>
      </c>
      <c r="K64" s="433" t="e">
        <f>CLO!F360</f>
        <v>#DIV/0!</v>
      </c>
      <c r="L64" s="420"/>
      <c r="M64" s="420"/>
      <c r="N64" s="420"/>
    </row>
    <row r="65" spans="1:14" ht="14">
      <c r="A65" s="419"/>
      <c r="B65" s="432" t="str">
        <f>CLO!C161</f>
        <v>Visakhapatnam City</v>
      </c>
      <c r="C65" s="435">
        <f>CLO!D161</f>
        <v>0</v>
      </c>
      <c r="D65" s="430">
        <v>6</v>
      </c>
      <c r="E65" s="433" t="e">
        <f>CLO!F161</f>
        <v>#DIV/0!</v>
      </c>
      <c r="F65" s="420"/>
      <c r="G65" s="419"/>
      <c r="H65" s="432" t="str">
        <f>CLO!C361</f>
        <v>Visakhapatnam City</v>
      </c>
      <c r="I65" s="435">
        <f>CLO!D361</f>
        <v>0</v>
      </c>
      <c r="J65" s="430">
        <v>6</v>
      </c>
      <c r="K65" s="433" t="e">
        <f>CLO!F361</f>
        <v>#DIV/0!</v>
      </c>
      <c r="L65" s="420"/>
      <c r="M65" s="420"/>
      <c r="N65" s="420"/>
    </row>
    <row r="66" spans="1:14" ht="14">
      <c r="A66" s="754">
        <v>8</v>
      </c>
      <c r="B66" s="756" t="str">
        <f>CLO!C178</f>
        <v>CHEATING</v>
      </c>
      <c r="C66" s="427" t="str">
        <f>C57</f>
        <v/>
      </c>
      <c r="D66" s="427" t="str">
        <f>D57</f>
        <v/>
      </c>
      <c r="E66" s="434" t="s">
        <v>591</v>
      </c>
      <c r="F66" s="420"/>
      <c r="G66" s="754">
        <v>16</v>
      </c>
      <c r="H66" s="756" t="s">
        <v>595</v>
      </c>
      <c r="I66" s="437" t="str">
        <f>CLO!D378</f>
        <v>LOST</v>
      </c>
      <c r="J66" s="437" t="str">
        <f>CLO!E378</f>
        <v>REC</v>
      </c>
      <c r="K66" s="437"/>
      <c r="L66" s="420"/>
      <c r="M66" s="420"/>
      <c r="N66" s="420"/>
    </row>
    <row r="67" spans="1:14" ht="14">
      <c r="A67" s="755"/>
      <c r="B67" s="757"/>
      <c r="C67" s="435">
        <f>CLO!D179</f>
        <v>0</v>
      </c>
      <c r="D67" s="435">
        <f>CLO!E179</f>
        <v>0</v>
      </c>
      <c r="E67" s="435" t="e">
        <f>CLO!F179</f>
        <v>#DIV/0!</v>
      </c>
      <c r="F67" s="420" t="e">
        <f>IF(E67&lt;0," a decrease",IF(E67&gt;0," an increase",IF(E67=0,"")))</f>
        <v>#DIV/0!</v>
      </c>
      <c r="G67" s="758"/>
      <c r="H67" s="759"/>
      <c r="I67" s="437">
        <f>ROUND(CLO!D379/10000000,2)</f>
        <v>0</v>
      </c>
      <c r="J67" s="437">
        <f>ROUND(CLO!E379/10000000,2)</f>
        <v>0</v>
      </c>
      <c r="K67" s="437" t="e">
        <f>ROUND(CLO!F379,2)</f>
        <v>#DIV/0!</v>
      </c>
      <c r="L67" s="420"/>
      <c r="M67" s="420"/>
      <c r="N67" s="420"/>
    </row>
    <row r="68" spans="1:14" ht="14">
      <c r="A68" s="419"/>
      <c r="B68" s="426" t="s">
        <v>550</v>
      </c>
      <c r="C68" s="427" t="s">
        <v>551</v>
      </c>
      <c r="D68" s="428" t="s">
        <v>592</v>
      </c>
      <c r="E68" s="427" t="s">
        <v>552</v>
      </c>
      <c r="F68" s="420"/>
      <c r="G68" s="419"/>
      <c r="H68" s="426" t="s">
        <v>550</v>
      </c>
      <c r="I68" s="425" t="str">
        <f>CLO!D380</f>
        <v xml:space="preserve">REC. </v>
      </c>
      <c r="J68" s="425">
        <f>CLO!E380</f>
        <v>0</v>
      </c>
      <c r="K68" s="427" t="s">
        <v>552</v>
      </c>
      <c r="L68" s="420"/>
      <c r="M68" s="420"/>
      <c r="N68" s="420"/>
    </row>
    <row r="69" spans="1:14" ht="14">
      <c r="A69" s="419"/>
      <c r="B69" s="432" t="str">
        <f>CLO!C181</f>
        <v>RP Guntakal</v>
      </c>
      <c r="C69" s="435">
        <f>CLO!D181</f>
        <v>0</v>
      </c>
      <c r="D69" s="430">
        <v>1</v>
      </c>
      <c r="E69" s="433" t="e">
        <f>CLO!F181</f>
        <v>#DIV/0!</v>
      </c>
      <c r="F69" s="420"/>
      <c r="G69" s="419"/>
      <c r="H69" s="432" t="e">
        <f>CLO!C381</f>
        <v>#DIV/0!</v>
      </c>
      <c r="I69" s="433" t="e">
        <f>CLO!D381/10000000</f>
        <v>#DIV/0!</v>
      </c>
      <c r="J69" s="430">
        <v>1</v>
      </c>
      <c r="K69" s="433" t="e">
        <f>CLO!F381</f>
        <v>#DIV/0!</v>
      </c>
      <c r="L69" s="438"/>
      <c r="M69" s="420"/>
      <c r="N69" s="420"/>
    </row>
    <row r="70" spans="1:14" ht="14">
      <c r="A70" s="419"/>
      <c r="B70" s="432" t="str">
        <f>CLO!C182</f>
        <v>RP Vijayawada</v>
      </c>
      <c r="C70" s="435">
        <f>CLO!D182</f>
        <v>0</v>
      </c>
      <c r="D70" s="430">
        <v>2</v>
      </c>
      <c r="E70" s="433" t="e">
        <f>CLO!F182</f>
        <v>#DIV/0!</v>
      </c>
      <c r="F70" s="420"/>
      <c r="G70" s="419"/>
      <c r="H70" s="432" t="e">
        <f>CLO!C382</f>
        <v>#DIV/0!</v>
      </c>
      <c r="I70" s="433" t="e">
        <f>CLO!D382/10000000</f>
        <v>#DIV/0!</v>
      </c>
      <c r="J70" s="430">
        <v>2</v>
      </c>
      <c r="K70" s="433" t="e">
        <f>CLO!F382</f>
        <v>#DIV/0!</v>
      </c>
      <c r="L70" s="438"/>
      <c r="M70" s="420"/>
      <c r="N70" s="420"/>
    </row>
    <row r="71" spans="1:14" ht="14">
      <c r="A71" s="419"/>
      <c r="B71" s="432" t="str">
        <f>CLO!C183</f>
        <v>Srikakulam</v>
      </c>
      <c r="C71" s="435">
        <f>CLO!D183</f>
        <v>0</v>
      </c>
      <c r="D71" s="430">
        <v>3</v>
      </c>
      <c r="E71" s="433" t="e">
        <f>CLO!F183</f>
        <v>#DIV/0!</v>
      </c>
      <c r="F71" s="420"/>
      <c r="G71" s="419"/>
      <c r="H71" s="432" t="e">
        <f>CLO!C383</f>
        <v>#DIV/0!</v>
      </c>
      <c r="I71" s="433" t="e">
        <f>CLO!D383/10000000</f>
        <v>#DIV/0!</v>
      </c>
      <c r="J71" s="430">
        <v>3</v>
      </c>
      <c r="K71" s="433" t="e">
        <f>CLO!F383</f>
        <v>#DIV/0!</v>
      </c>
      <c r="L71" s="438"/>
      <c r="M71" s="420"/>
      <c r="N71" s="420"/>
    </row>
    <row r="72" spans="1:14" ht="14">
      <c r="A72" s="419"/>
      <c r="B72" s="432" t="str">
        <f>CLO!C184</f>
        <v>Vizianagaram</v>
      </c>
      <c r="C72" s="435">
        <f>CLO!D184</f>
        <v>0</v>
      </c>
      <c r="D72" s="430">
        <v>4</v>
      </c>
      <c r="E72" s="433" t="e">
        <f>CLO!F184</f>
        <v>#DIV/0!</v>
      </c>
      <c r="F72" s="420"/>
      <c r="G72" s="419"/>
      <c r="H72" s="432" t="e">
        <f>CLO!C384</f>
        <v>#DIV/0!</v>
      </c>
      <c r="I72" s="433" t="e">
        <f>CLO!D384/10000000</f>
        <v>#DIV/0!</v>
      </c>
      <c r="J72" s="430">
        <v>4</v>
      </c>
      <c r="K72" s="433" t="e">
        <f>CLO!F384</f>
        <v>#DIV/0!</v>
      </c>
      <c r="L72" s="438"/>
      <c r="M72" s="420"/>
      <c r="N72" s="420"/>
    </row>
    <row r="73" spans="1:14" ht="14">
      <c r="A73" s="419"/>
      <c r="B73" s="432" t="str">
        <f>CLO!C185</f>
        <v>Visakhapatnam  Rural</v>
      </c>
      <c r="C73" s="435">
        <f>CLO!D185</f>
        <v>0</v>
      </c>
      <c r="D73" s="430">
        <v>5</v>
      </c>
      <c r="E73" s="433" t="e">
        <f>CLO!F185</f>
        <v>#DIV/0!</v>
      </c>
      <c r="F73" s="420"/>
      <c r="G73" s="419"/>
      <c r="H73" s="432" t="e">
        <f>CLO!C385</f>
        <v>#DIV/0!</v>
      </c>
      <c r="I73" s="433" t="e">
        <f>CLO!D385/10000000</f>
        <v>#DIV/0!</v>
      </c>
      <c r="J73" s="430">
        <v>5</v>
      </c>
      <c r="K73" s="433" t="e">
        <f>CLO!F385</f>
        <v>#DIV/0!</v>
      </c>
      <c r="L73" s="438"/>
      <c r="M73" s="420"/>
      <c r="N73" s="420"/>
    </row>
    <row r="74" spans="1:14" ht="14">
      <c r="A74" s="419"/>
      <c r="B74" s="432" t="str">
        <f>CLO!C186</f>
        <v>Visakhapatnam City</v>
      </c>
      <c r="C74" s="435">
        <f>CLO!D186</f>
        <v>0</v>
      </c>
      <c r="D74" s="430">
        <v>6</v>
      </c>
      <c r="E74" s="433" t="e">
        <f>CLO!F186</f>
        <v>#DIV/0!</v>
      </c>
      <c r="F74" s="420"/>
      <c r="G74" s="419"/>
      <c r="H74" s="432" t="e">
        <f>CLO!C386</f>
        <v>#DIV/0!</v>
      </c>
      <c r="I74" s="433" t="e">
        <f>CLO!D386/10000000</f>
        <v>#DIV/0!</v>
      </c>
      <c r="J74" s="430">
        <v>6</v>
      </c>
      <c r="K74" s="433" t="e">
        <f>CLO!F386</f>
        <v>#DIV/0!</v>
      </c>
      <c r="L74" s="439"/>
      <c r="M74" s="420"/>
      <c r="N74" s="420"/>
    </row>
    <row r="75" spans="1:14" ht="14">
      <c r="A75" s="419"/>
      <c r="B75" s="420"/>
      <c r="C75" s="420"/>
      <c r="D75" s="420"/>
      <c r="E75" s="420"/>
      <c r="F75" s="420"/>
      <c r="G75" s="754"/>
      <c r="H75" s="756" t="s">
        <v>590</v>
      </c>
      <c r="I75" s="427">
        <v>2015</v>
      </c>
      <c r="J75" s="427"/>
      <c r="K75" s="427"/>
      <c r="L75" s="420"/>
      <c r="M75" s="420"/>
      <c r="N75" s="420"/>
    </row>
    <row r="76" spans="1:14" ht="14">
      <c r="A76" s="419"/>
      <c r="B76" s="420"/>
      <c r="C76" s="440"/>
      <c r="D76" s="440"/>
      <c r="E76" s="440"/>
      <c r="F76" s="420"/>
      <c r="G76" s="758"/>
      <c r="H76" s="759"/>
      <c r="I76" s="427">
        <f>CLO!D404</f>
        <v>0</v>
      </c>
      <c r="J76" s="427"/>
      <c r="K76" s="427"/>
      <c r="L76" s="420"/>
      <c r="M76" s="420"/>
      <c r="N76" s="420"/>
    </row>
    <row r="77" spans="1:14" ht="14">
      <c r="A77" s="419"/>
      <c r="B77" s="420"/>
      <c r="C77" s="440"/>
      <c r="D77" s="441"/>
      <c r="E77" s="442"/>
      <c r="F77" s="443"/>
      <c r="G77" s="419"/>
      <c r="H77" s="426" t="s">
        <v>550</v>
      </c>
      <c r="I77" s="435" t="str">
        <f>CLO!D405</f>
        <v xml:space="preserve">REC. </v>
      </c>
      <c r="J77" s="425"/>
      <c r="K77" s="427" t="s">
        <v>552</v>
      </c>
      <c r="L77" s="420"/>
      <c r="M77" s="420"/>
      <c r="N77" s="420"/>
    </row>
    <row r="78" spans="1:14" ht="14">
      <c r="A78" s="419"/>
      <c r="B78" s="420"/>
      <c r="C78" s="420"/>
      <c r="D78" s="420"/>
      <c r="E78" s="444"/>
      <c r="F78" s="420"/>
      <c r="G78" s="419"/>
      <c r="H78" s="432" t="str">
        <f>CLO!C406</f>
        <v>RP Guntakal</v>
      </c>
      <c r="I78" s="435">
        <f>CLO!D406</f>
        <v>0</v>
      </c>
      <c r="J78" s="430">
        <v>1</v>
      </c>
      <c r="K78" s="433" t="e">
        <f>CLO!F406</f>
        <v>#DIV/0!</v>
      </c>
      <c r="L78" s="420"/>
      <c r="M78" s="420"/>
      <c r="N78" s="420"/>
    </row>
    <row r="79" spans="1:14" ht="14">
      <c r="A79" s="419"/>
      <c r="B79" s="420"/>
      <c r="C79" s="420"/>
      <c r="D79" s="420"/>
      <c r="E79" s="444"/>
      <c r="F79" s="420"/>
      <c r="G79" s="419"/>
      <c r="H79" s="432" t="str">
        <f>CLO!C407</f>
        <v>RP Vijayawada</v>
      </c>
      <c r="I79" s="435">
        <f>CLO!D407</f>
        <v>0</v>
      </c>
      <c r="J79" s="430">
        <v>2</v>
      </c>
      <c r="K79" s="433" t="e">
        <f>CLO!F407</f>
        <v>#DIV/0!</v>
      </c>
      <c r="L79" s="420"/>
      <c r="M79" s="420"/>
      <c r="N79" s="420"/>
    </row>
    <row r="80" spans="1:14" ht="14">
      <c r="A80" s="419"/>
      <c r="B80" s="420"/>
      <c r="C80" s="420"/>
      <c r="D80" s="420"/>
      <c r="E80" s="420"/>
      <c r="F80" s="420"/>
      <c r="G80" s="419"/>
      <c r="H80" s="432" t="str">
        <f>CLO!C408</f>
        <v>Srikakulam</v>
      </c>
      <c r="I80" s="435">
        <f>CLO!D408</f>
        <v>0</v>
      </c>
      <c r="J80" s="430">
        <v>3</v>
      </c>
      <c r="K80" s="433" t="e">
        <f>CLO!F408</f>
        <v>#DIV/0!</v>
      </c>
      <c r="L80" s="420"/>
      <c r="M80" s="420"/>
      <c r="N80" s="420"/>
    </row>
    <row r="81" spans="1:14" ht="14">
      <c r="A81" s="419"/>
      <c r="B81" s="420"/>
      <c r="C81" s="420"/>
      <c r="D81" s="420"/>
      <c r="E81" s="420"/>
      <c r="F81" s="420"/>
      <c r="G81" s="419"/>
      <c r="H81" s="432" t="str">
        <f>CLO!C409</f>
        <v>Vizianagaram</v>
      </c>
      <c r="I81" s="435">
        <f>CLO!D409</f>
        <v>0</v>
      </c>
      <c r="J81" s="430">
        <v>4</v>
      </c>
      <c r="K81" s="433" t="e">
        <f>CLO!F409</f>
        <v>#DIV/0!</v>
      </c>
      <c r="L81" s="420"/>
      <c r="M81" s="420"/>
      <c r="N81" s="420"/>
    </row>
    <row r="82" spans="1:14" ht="14">
      <c r="A82" s="419"/>
      <c r="B82" s="420"/>
      <c r="C82" s="420"/>
      <c r="D82" s="420"/>
      <c r="E82" s="420"/>
      <c r="F82" s="420"/>
      <c r="G82" s="419"/>
      <c r="H82" s="432" t="str">
        <f>CLO!C410</f>
        <v>Visakhapatnam  Rural</v>
      </c>
      <c r="I82" s="435">
        <f>CLO!D410</f>
        <v>0</v>
      </c>
      <c r="J82" s="430">
        <v>5</v>
      </c>
      <c r="K82" s="433" t="e">
        <f>CLO!F410</f>
        <v>#DIV/0!</v>
      </c>
      <c r="L82" s="420"/>
      <c r="M82" s="420"/>
      <c r="N82" s="420"/>
    </row>
    <row r="83" spans="1:14" ht="14">
      <c r="A83" s="419"/>
      <c r="B83" s="420"/>
      <c r="C83" s="420"/>
      <c r="D83" s="420"/>
      <c r="E83" s="420"/>
      <c r="F83" s="420"/>
      <c r="G83" s="419"/>
      <c r="H83" s="432" t="str">
        <f>CLO!C411</f>
        <v>Visakhapatnam City</v>
      </c>
      <c r="I83" s="435">
        <f>CLO!D411</f>
        <v>0</v>
      </c>
      <c r="J83" s="430">
        <v>6</v>
      </c>
      <c r="K83" s="433" t="e">
        <f>CLO!F411</f>
        <v>#DIV/0!</v>
      </c>
      <c r="L83" s="420"/>
      <c r="M83" s="420"/>
      <c r="N83" s="420"/>
    </row>
    <row r="84" spans="1:14" ht="14">
      <c r="A84" s="419"/>
      <c r="B84" s="420"/>
      <c r="C84" s="420"/>
      <c r="D84" s="420"/>
      <c r="E84" s="420"/>
      <c r="F84" s="420"/>
      <c r="G84" s="420"/>
      <c r="H84" s="420"/>
      <c r="I84" s="420"/>
      <c r="J84" s="420"/>
      <c r="K84" s="420"/>
      <c r="L84" s="420"/>
      <c r="M84" s="420"/>
      <c r="N84" s="420"/>
    </row>
    <row r="85" spans="1:14" ht="14">
      <c r="A85" s="419"/>
      <c r="B85" s="420"/>
      <c r="C85" s="420"/>
      <c r="D85" s="420"/>
      <c r="E85" s="420"/>
      <c r="F85" s="420"/>
      <c r="G85" s="420"/>
      <c r="H85" s="420"/>
      <c r="I85" s="420"/>
      <c r="J85" s="420"/>
      <c r="K85" s="420"/>
      <c r="L85" s="420"/>
      <c r="M85" s="420"/>
      <c r="N85" s="420"/>
    </row>
    <row r="86" spans="1:14" ht="14">
      <c r="A86" s="419"/>
      <c r="B86" s="420"/>
      <c r="C86" s="420"/>
      <c r="D86" s="420"/>
      <c r="E86" s="420"/>
      <c r="F86" s="420"/>
      <c r="G86" s="420"/>
      <c r="H86" s="420"/>
      <c r="I86" s="420"/>
      <c r="J86" s="420"/>
      <c r="K86" s="420"/>
      <c r="L86" s="420"/>
      <c r="M86" s="420"/>
      <c r="N86" s="420"/>
    </row>
  </sheetData>
  <mergeCells count="36">
    <mergeCell ref="B1:K1"/>
    <mergeCell ref="B2:K2"/>
    <mergeCell ref="A3:A4"/>
    <mergeCell ref="B3:B4"/>
    <mergeCell ref="G3:G4"/>
    <mergeCell ref="H3:H4"/>
    <mergeCell ref="A12:A13"/>
    <mergeCell ref="B12:B13"/>
    <mergeCell ref="G12:G13"/>
    <mergeCell ref="H12:H13"/>
    <mergeCell ref="A21:A22"/>
    <mergeCell ref="B21:B22"/>
    <mergeCell ref="G21:G22"/>
    <mergeCell ref="H21:H22"/>
    <mergeCell ref="A30:A31"/>
    <mergeCell ref="B30:B31"/>
    <mergeCell ref="G30:G31"/>
    <mergeCell ref="H30:H31"/>
    <mergeCell ref="A39:A40"/>
    <mergeCell ref="B39:B40"/>
    <mergeCell ref="G39:G40"/>
    <mergeCell ref="H39:H40"/>
    <mergeCell ref="A48:A49"/>
    <mergeCell ref="B48:B49"/>
    <mergeCell ref="G48:G49"/>
    <mergeCell ref="H48:H49"/>
    <mergeCell ref="A57:A58"/>
    <mergeCell ref="B57:B58"/>
    <mergeCell ref="G57:G58"/>
    <mergeCell ref="H57:H58"/>
    <mergeCell ref="A66:A67"/>
    <mergeCell ref="B66:B67"/>
    <mergeCell ref="G66:G67"/>
    <mergeCell ref="H66:H67"/>
    <mergeCell ref="G75:G76"/>
    <mergeCell ref="H75:H76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106"/>
  <sheetViews>
    <sheetView zoomScale="150" zoomScaleNormal="150" zoomScalePageLayoutView="150" workbookViewId="0">
      <selection activeCell="BN6" sqref="BN6"/>
    </sheetView>
  </sheetViews>
  <sheetFormatPr baseColWidth="10" defaultColWidth="3.5" defaultRowHeight="12" x14ac:dyDescent="0"/>
  <cols>
    <col min="1" max="1" width="4.83203125" style="109" customWidth="1"/>
    <col min="2" max="2" width="3.33203125" style="109" customWidth="1"/>
    <col min="3" max="3" width="81.33203125" style="109" customWidth="1"/>
    <col min="4" max="5" width="3.5" style="109"/>
    <col min="6" max="6" width="7.6640625" style="109" hidden="1" customWidth="1"/>
    <col min="7" max="16384" width="3.5" style="109"/>
  </cols>
  <sheetData>
    <row r="1" spans="1:4" s="158" customFormat="1" ht="15" thickBot="1">
      <c r="A1" s="445"/>
      <c r="B1" s="446"/>
      <c r="C1" s="447"/>
    </row>
    <row r="2" spans="1:4" s="158" customFormat="1" ht="13" thickTop="1">
      <c r="A2" s="445"/>
      <c r="B2" s="448"/>
      <c r="C2" s="449"/>
    </row>
    <row r="3" spans="1:4" s="158" customFormat="1" ht="18">
      <c r="A3" s="445"/>
      <c r="B3" s="773" t="s">
        <v>596</v>
      </c>
      <c r="C3" s="774"/>
    </row>
    <row r="4" spans="1:4" s="158" customFormat="1" ht="18">
      <c r="A4" s="445"/>
      <c r="B4" s="773" t="s">
        <v>597</v>
      </c>
      <c r="C4" s="774"/>
    </row>
    <row r="5" spans="1:4" s="158" customFormat="1">
      <c r="A5" s="445"/>
      <c r="B5" s="450"/>
      <c r="C5" s="451"/>
    </row>
    <row r="6" spans="1:4" s="158" customFormat="1" ht="27">
      <c r="A6" s="445"/>
      <c r="B6" s="775" t="s">
        <v>598</v>
      </c>
      <c r="C6" s="776"/>
    </row>
    <row r="7" spans="1:4" s="158" customFormat="1" ht="20">
      <c r="A7" s="445"/>
      <c r="B7" s="777" t="e">
        <f>"FROM 1st JANUARY to "&amp;AN0!E2&amp;","&amp;AN0!F2&amp;""</f>
        <v>#VALUE!</v>
      </c>
      <c r="C7" s="778"/>
    </row>
    <row r="8" spans="1:4" s="158" customFormat="1">
      <c r="A8" s="445"/>
      <c r="B8" s="450"/>
      <c r="C8" s="451"/>
    </row>
    <row r="9" spans="1:4" s="158" customFormat="1">
      <c r="A9" s="445"/>
      <c r="B9" s="450"/>
      <c r="C9" s="451"/>
    </row>
    <row r="10" spans="1:4" s="158" customFormat="1">
      <c r="A10" s="445"/>
      <c r="B10" s="450"/>
      <c r="C10" s="451"/>
    </row>
    <row r="11" spans="1:4" s="158" customFormat="1">
      <c r="A11" s="445"/>
      <c r="B11" s="450"/>
      <c r="C11" s="451"/>
    </row>
    <row r="12" spans="1:4" s="158" customFormat="1">
      <c r="A12" s="445"/>
      <c r="B12" s="450"/>
      <c r="C12" s="451"/>
    </row>
    <row r="13" spans="1:4" s="158" customFormat="1">
      <c r="A13" s="445"/>
      <c r="B13" s="450"/>
      <c r="C13" s="451"/>
    </row>
    <row r="14" spans="1:4" s="158" customFormat="1">
      <c r="A14" s="445"/>
      <c r="B14" s="450"/>
      <c r="C14" s="451"/>
    </row>
    <row r="15" spans="1:4" s="158" customFormat="1" ht="22">
      <c r="A15" s="445"/>
      <c r="B15" s="779" t="s">
        <v>599</v>
      </c>
      <c r="C15" s="780"/>
    </row>
    <row r="16" spans="1:4" s="158" customFormat="1" ht="23">
      <c r="A16" s="445"/>
      <c r="B16" s="771" t="s">
        <v>600</v>
      </c>
      <c r="C16" s="772"/>
      <c r="D16" s="452"/>
    </row>
    <row r="17" spans="1:6" s="158" customFormat="1" ht="16">
      <c r="A17" s="445"/>
      <c r="B17" s="766" t="s">
        <v>601</v>
      </c>
      <c r="C17" s="767"/>
    </row>
    <row r="18" spans="1:6" s="158" customFormat="1" ht="15">
      <c r="A18" s="445"/>
      <c r="B18" s="768" t="s">
        <v>602</v>
      </c>
      <c r="C18" s="769"/>
    </row>
    <row r="19" spans="1:6" s="158" customFormat="1" ht="16" thickBot="1">
      <c r="A19" s="445"/>
      <c r="B19" s="453"/>
      <c r="C19" s="454"/>
    </row>
    <row r="20" spans="1:6" s="158" customFormat="1" ht="13" thickTop="1">
      <c r="A20" s="445"/>
      <c r="B20" s="455"/>
      <c r="C20" s="455"/>
    </row>
    <row r="21" spans="1:6">
      <c r="A21" s="456"/>
      <c r="B21" s="456"/>
      <c r="C21" s="456"/>
    </row>
    <row r="22" spans="1:6" ht="18">
      <c r="A22" s="456"/>
      <c r="B22" s="456"/>
      <c r="C22" s="457" t="s">
        <v>600</v>
      </c>
    </row>
    <row r="23" spans="1:6" ht="18">
      <c r="A23" s="456"/>
      <c r="B23" s="456"/>
      <c r="C23" s="457" t="s">
        <v>603</v>
      </c>
    </row>
    <row r="24" spans="1:6" ht="14">
      <c r="A24" s="456"/>
      <c r="B24" s="456"/>
      <c r="C24" s="458" t="e">
        <f>"(1 st JANUARY TO  "&amp;AN0!E2&amp;", "&amp;AN0!F2&amp;")"</f>
        <v>#VALUE!</v>
      </c>
    </row>
    <row r="25" spans="1:6" ht="14">
      <c r="A25" s="456"/>
      <c r="B25" s="456"/>
      <c r="C25" s="459" t="str">
        <f>"C.No.12/SCRB/PRC-R/2015, dated: "&amp;AN0!D2&amp;""</f>
        <v>C.No.12/SCRB/PRC-R/2015, dated: .04.2016</v>
      </c>
    </row>
    <row r="26" spans="1:6">
      <c r="A26" s="456"/>
      <c r="B26" s="456"/>
      <c r="C26" s="460" t="e">
        <f>"    The main trends of crime reported 1st January to "&amp;AN0!E2&amp;", "&amp;AN0!F2&amp;" in A.P., based on the data collected by SCRB/PRC are as follows:-"</f>
        <v>#VALUE!</v>
      </c>
    </row>
    <row r="27" spans="1:6" ht="14">
      <c r="A27" s="456"/>
      <c r="B27" s="461" t="s">
        <v>604</v>
      </c>
      <c r="C27" s="461"/>
    </row>
    <row r="28" spans="1:6" s="462" customFormat="1">
      <c r="A28" s="456"/>
      <c r="B28" s="456"/>
      <c r="C28" s="460" t="e">
        <f>"    The volume of total cognizable crime reported from 1st January to "&amp;AN0!E2&amp;","&amp;AN0!F2&amp;", recorded "&amp;CAL!L58&amp;" of "&amp;CAL!K58&amp;""&amp;CAL!K59&amp;" over the corresponding period of "&amp;CAL!J57&amp;".  A total number of  "&amp;CAL!I58&amp;" cases were reported from  1 st January to  "&amp;AN0!E2&amp;" "&amp;CAL!C3&amp;""</f>
        <v>#VALUE!</v>
      </c>
      <c r="E28" s="463"/>
    </row>
    <row r="29" spans="1:6" s="462" customFormat="1" ht="24">
      <c r="A29" s="456"/>
      <c r="B29" s="456"/>
      <c r="C29" s="460" t="str">
        <f>" as against "&amp;CAL!J58&amp;" cases reported up to the corresponding period of "&amp;CAL!J57&amp;". "&amp;CAL!H60&amp;" registered highest number of cases ("&amp;CAL!I60&amp;") followed by "&amp;CAL!H61&amp;"("&amp;CAL!I61&amp;") and "&amp;CAL!H62&amp;"("&amp;CAL!I62&amp;")."</f>
        <v xml:space="preserve"> as against 0 cases reported up to the corresponding period of . RP Guntakal registered highest number of cases (0) followed by RP Vijayawada(0) and Srikakulam(0).</v>
      </c>
      <c r="E29" s="463"/>
    </row>
    <row r="30" spans="1:6" s="462" customFormat="1">
      <c r="A30" s="456"/>
      <c r="B30" s="456"/>
      <c r="C30" s="460" t="s">
        <v>605</v>
      </c>
      <c r="E30" s="463"/>
    </row>
    <row r="31" spans="1:6" ht="14">
      <c r="A31" s="456"/>
      <c r="B31" s="770" t="s">
        <v>606</v>
      </c>
      <c r="C31" s="770"/>
    </row>
    <row r="32" spans="1:6">
      <c r="A32" s="456"/>
      <c r="B32" s="456"/>
      <c r="C32" s="460" t="e">
        <f>"    The total number of murders reported from 1st January to "&amp;AN0!E2&amp;" "&amp;AN0!F2&amp;" registered "&amp;CAL!F4&amp;" by "&amp;CAL!E4&amp;""&amp;CAL!E5&amp;" over "&amp;CAL!D3&amp;" ("&amp;CAL!C4&amp;" cases were reported in "&amp;CAL!C3&amp;", as against "&amp;CAL!D4&amp;" cases reported up to the corresponding period of "&amp;CAL!D3&amp;")."</f>
        <v>#VALUE!</v>
      </c>
      <c r="F32" s="464"/>
    </row>
    <row r="33" spans="1:3">
      <c r="A33" s="456"/>
      <c r="B33" s="456"/>
      <c r="C33" s="465" t="e">
        <f>"The highest incidence of murders was reported in "&amp;CAL!B6&amp;"("&amp;CAL!C6&amp;"–"&amp;CAL!E6&amp;""&amp;CAL!E5&amp;" of the total murders reported in the State) followed by "&amp;CAL!B7&amp;"("&amp;CAL!C7&amp;"-"&amp;CAL!E7&amp;"%) and "&amp;CAL!B8&amp;"("&amp;CAL!C8&amp;"-"&amp;CAL!E8&amp;"%)(Statement-III)."</f>
        <v>#DIV/0!</v>
      </c>
    </row>
    <row r="34" spans="1:3">
      <c r="A34" s="456"/>
      <c r="B34" s="456"/>
      <c r="C34" s="466" t="s">
        <v>607</v>
      </c>
    </row>
    <row r="35" spans="1:3">
      <c r="A35" s="456"/>
      <c r="B35" s="456"/>
      <c r="C35" s="456" t="s">
        <v>608</v>
      </c>
    </row>
    <row r="36" spans="1:3" ht="14">
      <c r="A36" s="456"/>
      <c r="B36" s="770" t="s">
        <v>609</v>
      </c>
      <c r="C36" s="770"/>
    </row>
    <row r="37" spans="1:3">
      <c r="A37" s="456"/>
      <c r="B37" s="456"/>
      <c r="C37" s="460" t="e">
        <f>"    "&amp;CAL!C13&amp;" cases of dacoities were reported from 1st January to "&amp;AN0!E2&amp;" "&amp;AN0!F2&amp;" as against "&amp;CAL!D13&amp;" cases reported in the corresponding period of "&amp;CAL!D12&amp;". "</f>
        <v>#VALUE!</v>
      </c>
    </row>
    <row r="38" spans="1:3">
      <c r="A38" s="456"/>
      <c r="B38" s="456"/>
      <c r="C38" s="467" t="e">
        <f>" Highest No. of cases were  reported in "&amp;CAL!B15&amp;" dist.("&amp;CAL!C15&amp;"-"&amp;CAL!E15&amp;"%) followed by "&amp;CAL!B16&amp;"("&amp;CAL!C16&amp;"-"&amp;CAL!E16&amp;"%) and "&amp;CAL!B17&amp;"("&amp;CAL!C17&amp;"-"&amp;CAL!E17&amp;"%)."</f>
        <v>#DIV/0!</v>
      </c>
    </row>
    <row r="39" spans="1:3">
      <c r="A39" s="456"/>
      <c r="B39" s="468">
        <v>3.1</v>
      </c>
      <c r="C39" s="468" t="s">
        <v>610</v>
      </c>
    </row>
    <row r="40" spans="1:3">
      <c r="A40" s="456"/>
      <c r="B40" s="456"/>
      <c r="C40" s="456"/>
    </row>
    <row r="41" spans="1:3" ht="14">
      <c r="A41" s="456"/>
      <c r="B41" s="770" t="s">
        <v>611</v>
      </c>
      <c r="C41" s="770"/>
    </row>
    <row r="42" spans="1:3">
      <c r="A42" s="456"/>
      <c r="B42" s="456"/>
      <c r="C42" s="460" t="e">
        <f>"    "&amp;CAL!C22&amp;" cases of robberies were reported from 1st January to "&amp;AN0!E2&amp;" "&amp;AN0!F2&amp;", as against "&amp;CAL!D22&amp;" cases reported during the corresponding period of "&amp;CAL!D21&amp;". "</f>
        <v>#VALUE!</v>
      </c>
    </row>
    <row r="43" spans="1:3">
      <c r="A43" s="456"/>
      <c r="B43" s="456"/>
      <c r="C43" s="460"/>
    </row>
    <row r="44" spans="1:3">
      <c r="A44" s="456"/>
      <c r="B44" s="456"/>
      <c r="C44" s="460" t="e">
        <f>"4.1  The District wise incidence of robberies is as follows:-  "&amp;CAL!B24&amp;"("&amp;CAL!C24&amp;"–"&amp;CAL!E24&amp;"% of the robberies reported in the State) followed by "&amp;CAL!B25&amp;"("&amp;CAL!C25&amp;"–"&amp;CAL!E25&amp;"%) and "&amp;CAL!B26&amp;"  ("&amp;CAL!C26&amp;"-"&amp;CAL!E26&amp;"%)."</f>
        <v>#DIV/0!</v>
      </c>
    </row>
    <row r="45" spans="1:3">
      <c r="A45" s="456"/>
      <c r="B45" s="456"/>
      <c r="C45" s="467" t="s">
        <v>612</v>
      </c>
    </row>
    <row r="46" spans="1:3">
      <c r="A46" s="456"/>
      <c r="B46" s="456"/>
      <c r="C46" s="456"/>
    </row>
    <row r="47" spans="1:3" ht="14">
      <c r="A47" s="456"/>
      <c r="B47" s="770" t="s">
        <v>613</v>
      </c>
      <c r="C47" s="770"/>
    </row>
    <row r="48" spans="1:3">
      <c r="A48" s="456"/>
      <c r="B48" s="456"/>
      <c r="C48" s="460" t="e">
        <f>"   Burglaries registered "&amp;CAL!F31&amp;" by "&amp;CAL!E31&amp;"% from 1st January to "&amp;AN0!E2&amp;" "&amp;AN0!F2&amp;". "&amp;CAL!C31&amp;" burglaries were reported in "&amp;CAL!C30&amp;", as against "&amp;CAL!D31&amp;" cases reported during the corresponding period of "&amp;CAL!D30&amp;".  "&amp;" "&amp;CAL!E32&amp;" burglaries are grave in nature."</f>
        <v>#DIV/0!</v>
      </c>
    </row>
    <row r="49" spans="1:7">
      <c r="A49" s="456"/>
      <c r="B49" s="456"/>
      <c r="C49" s="456"/>
    </row>
    <row r="50" spans="1:7">
      <c r="A50" s="456"/>
      <c r="B50" s="456"/>
      <c r="C50" s="456"/>
    </row>
    <row r="51" spans="1:7" ht="14">
      <c r="A51" s="456"/>
      <c r="B51" s="456"/>
      <c r="C51" s="466" t="e">
        <f>"5.1   "&amp;CAL!B33&amp;"("&amp;CAL!C33&amp;"- "&amp;CAL!E33&amp;"%) registered the highest incidence of burglaries followed by "&amp;CAL!B34&amp;"("&amp;CAL!C34&amp;"- "&amp;CAL!E34&amp;"%) and "&amp;CAL!B35&amp;" ("&amp;CAL!C35&amp;"- "&amp;CAL!E35&amp;"%)."</f>
        <v>#DIV/0!</v>
      </c>
      <c r="E51" s="469"/>
      <c r="F51" s="470" t="e">
        <f>""&amp;CAL!B33&amp;"("&amp;CAL!C33&amp;"- "&amp;CAL!E33&amp;"%) registered the highest incidence of burglaries followed by "&amp;CAL!B34&amp;"("&amp;CAL!C34&amp;"- "&amp;CAL!E34&amp;"%) and "&amp;CAL!B35&amp;" ("&amp;CAL!C35&amp;"- "&amp;CAL!E35&amp;"%)."</f>
        <v>#DIV/0!</v>
      </c>
      <c r="G51" s="469"/>
    </row>
    <row r="52" spans="1:7">
      <c r="A52" s="456"/>
      <c r="B52" s="456"/>
      <c r="C52" s="456"/>
    </row>
    <row r="53" spans="1:7">
      <c r="A53" s="456"/>
      <c r="B53" s="456"/>
      <c r="C53" s="466" t="s">
        <v>614</v>
      </c>
    </row>
    <row r="54" spans="1:7">
      <c r="A54" s="456"/>
      <c r="B54" s="456"/>
      <c r="C54" s="456"/>
    </row>
    <row r="55" spans="1:7" ht="14">
      <c r="A55" s="456"/>
      <c r="B55" s="770" t="s">
        <v>615</v>
      </c>
      <c r="C55" s="770"/>
    </row>
    <row r="56" spans="1:7">
      <c r="A56" s="456"/>
      <c r="B56" s="456"/>
      <c r="C56" s="456"/>
    </row>
    <row r="57" spans="1:7">
      <c r="A57" s="456"/>
      <c r="B57" s="456"/>
      <c r="C57" s="460" t="e">
        <f>"    There is "&amp;CAL!F40&amp;" in the number of riotings from 1st January to "&amp;AN0!E2&amp;" "&amp;AN0!F2&amp;" by "&amp;CAL!E40&amp;"% over "&amp;CAL!D39&amp;".  "&amp;CAL!C40&amp;" cases were reported in "&amp;CAL!C39&amp;", as against "&amp;CAL!D40&amp;" cases reported during the corresponding period of "&amp;CAL!D39&amp;"."</f>
        <v>#DIV/0!</v>
      </c>
    </row>
    <row r="58" spans="1:7">
      <c r="A58" s="456"/>
      <c r="B58" s="456"/>
      <c r="C58" s="460" t="e">
        <f>"The highest incidence of riotings was reported from "&amp;CAL!B42&amp;" ("&amp;CAL!C42&amp;"- "&amp;CAL!E42&amp;"%) followed by "&amp;CAL!B43&amp;" ("&amp;CAL!C43&amp;"-"&amp;CAL!E43&amp;"%) and "&amp;CAL!B44&amp;" ("&amp;CAL!C44&amp;"- "&amp;CAL!E44&amp;"% )."</f>
        <v>#DIV/0!</v>
      </c>
    </row>
    <row r="59" spans="1:7">
      <c r="A59" s="456"/>
      <c r="B59" s="456"/>
      <c r="C59" s="456"/>
    </row>
    <row r="60" spans="1:7">
      <c r="A60" s="456"/>
      <c r="B60" s="456"/>
      <c r="C60" s="466" t="s">
        <v>616</v>
      </c>
    </row>
    <row r="61" spans="1:7">
      <c r="A61" s="456"/>
      <c r="B61" s="456"/>
      <c r="C61" s="456"/>
    </row>
    <row r="62" spans="1:7" ht="14">
      <c r="A62" s="456"/>
      <c r="B62" s="770" t="s">
        <v>617</v>
      </c>
      <c r="C62" s="770"/>
    </row>
    <row r="63" spans="1:7">
      <c r="A63" s="456"/>
      <c r="B63" s="456"/>
      <c r="C63" s="460" t="e">
        <f>"    The incidence of Kidnapping &amp; Abduction registered "&amp;CAL!F49&amp;"  by "&amp;CAL!E49&amp;"% from 1st January to "&amp;AN0!E2&amp;" "&amp;AN0!F2&amp;". "&amp;CAL!C49&amp;"  cases were reported as against "&amp;CAL!D49&amp;" cases reported during the corresponding period of "&amp;CAL!D48&amp;". "</f>
        <v>#DIV/0!</v>
      </c>
    </row>
    <row r="64" spans="1:7">
      <c r="A64" s="456"/>
      <c r="B64" s="456"/>
      <c r="C64" s="460" t="e">
        <f>"The highest incidence of kidnapping is reported from "&amp;CAL!B51&amp;"("&amp;CAL!C51&amp;"-"&amp;CAL!E51&amp;"%) followed by "&amp;CAL!B52&amp;"("&amp;CAL!C52&amp;"–"&amp;CAL!E52&amp;"%) and "&amp;CAL!B53&amp;"("&amp;CAL!C53&amp;"-"&amp;CAL!E53&amp;"%)."</f>
        <v>#DIV/0!</v>
      </c>
    </row>
    <row r="65" spans="1:8">
      <c r="A65" s="456"/>
      <c r="B65" s="456"/>
      <c r="C65" s="456"/>
    </row>
    <row r="66" spans="1:8" ht="14">
      <c r="A66" s="456"/>
      <c r="B66" s="770" t="s">
        <v>618</v>
      </c>
      <c r="C66" s="770"/>
    </row>
    <row r="67" spans="1:8">
      <c r="A67" s="456"/>
      <c r="B67" s="456"/>
      <c r="C67" s="456"/>
    </row>
    <row r="68" spans="1:8" ht="14">
      <c r="A68" s="456"/>
      <c r="B68" s="456"/>
      <c r="C68" s="471"/>
    </row>
    <row r="69" spans="1:8" ht="50.25" customHeight="1">
      <c r="A69" s="456"/>
      <c r="B69" s="466"/>
      <c r="C69" s="472" t="e">
        <f>"   Rape cases have registered "&amp;CAL!F58&amp;" by  "&amp;CAL!E58&amp;""&amp;CAL!E59&amp;" from 1st January to  "&amp;AN0!E2&amp;" "&amp;AN0!F2&amp;".  "&amp;CAL!C58&amp;" cases were reported as against "&amp;CAL!D58&amp;"  cases reported during the corresponding period of  "&amp;CAL!D57&amp;"."</f>
        <v>#DIV/0!</v>
      </c>
    </row>
    <row r="70" spans="1:8" ht="51" customHeight="1">
      <c r="A70" s="456"/>
      <c r="B70" s="466"/>
      <c r="C70" s="466" t="e">
        <f>" The highest incidence of rape was reported from  "&amp;CAL!B60&amp;"( "&amp;CAL!C60&amp;"- "&amp;CAL!E60&amp;"%) followed  by  "&amp;CAL!B61&amp;"( "&amp;CAL!C61&amp;"- "&amp;CAL!E61&amp;"%) and "&amp;CAL!B62&amp;" ( "&amp;CAL!C62&amp;"- "&amp;CAL!E62&amp;"%)."</f>
        <v>#DIV/0!</v>
      </c>
    </row>
    <row r="71" spans="1:8" ht="14">
      <c r="A71" s="456"/>
      <c r="B71" s="770" t="s">
        <v>619</v>
      </c>
      <c r="C71" s="770"/>
    </row>
    <row r="72" spans="1:8" ht="49.5" customHeight="1">
      <c r="A72" s="456"/>
      <c r="B72" s="466"/>
      <c r="C72" s="466" t="e">
        <f>"    There is an "&amp;CAL!F67&amp;"  in Cheatings by "&amp;CAL!E67&amp;"% from 1st January to "&amp;AN0!E2&amp;" "&amp;AN0!F2&amp;".  "&amp;CAL!C67&amp;" cases were reported as against "&amp;CAL!D67&amp;" cases reported during the corresponding period of "&amp;CAL!D66&amp;". "</f>
        <v>#DIV/0!</v>
      </c>
    </row>
    <row r="73" spans="1:8" ht="36" customHeight="1">
      <c r="A73" s="456"/>
      <c r="B73" s="466"/>
      <c r="C73" s="466" t="e">
        <f>"The highest number of Cheatings was reported from "&amp;CAL!B69&amp;"("&amp;CAL!C69&amp;"-"&amp;CAL!E69&amp;"%) followed by "&amp;CAL!B70&amp;"("&amp;CAL!C70&amp;"-"&amp;CAL!E70&amp;"%) and "&amp;CAL!B71&amp;"  ("&amp;CAL!C71&amp;"-"&amp;CAL!E71&amp;"%)."</f>
        <v>#DIV/0!</v>
      </c>
    </row>
    <row r="74" spans="1:8" ht="14">
      <c r="A74" s="456"/>
      <c r="B74" s="770" t="s">
        <v>620</v>
      </c>
      <c r="C74" s="770"/>
      <c r="G74" s="109" t="s">
        <v>621</v>
      </c>
    </row>
    <row r="75" spans="1:8">
      <c r="A75" s="456"/>
      <c r="B75" s="466"/>
      <c r="C75" s="466" t="e">
        <f>"    "&amp;CAL!I4&amp;"  Counterfeit cases were reported from 1st January to "&amp;AN0!E2&amp;" "&amp;AN0!F2&amp;"  as against  "&amp;CAL!J4&amp;" cases reported in the corresponding period of "&amp;CAL!J3&amp;"."</f>
        <v>#VALUE!</v>
      </c>
    </row>
    <row r="76" spans="1:8" ht="58.5" customHeight="1">
      <c r="A76" s="456"/>
      <c r="B76" s="466"/>
      <c r="C76" s="466" t="e">
        <f>" The highest incidence of Counterfeit cases was reported from "&amp;CAL!H6&amp;"("&amp;CAL!I6&amp;"-"&amp;CAL!K6&amp;"%), "&amp;CAL!H7&amp;"("&amp;CAL!I7&amp;"-"&amp;CAL!K7&amp;"%), "&amp;CAL!H8&amp;"("&amp;CAL!I8&amp;"-"&amp;CAL!K8&amp;"%)  and "&amp;CAL!H9&amp;"("&amp;CAL!I9&amp;"-"&amp;CAL!K9&amp;"%)."</f>
        <v>#DIV/0!</v>
      </c>
    </row>
    <row r="77" spans="1:8" ht="15" customHeight="1">
      <c r="A77" s="456"/>
      <c r="B77" s="764" t="s">
        <v>622</v>
      </c>
      <c r="C77" s="764"/>
    </row>
    <row r="78" spans="1:8">
      <c r="A78" s="456"/>
      <c r="B78" s="466"/>
      <c r="C78" s="466" t="e">
        <f>"   Police recovered property worth Rs. "&amp;CAL!J67&amp;"crores as against Rs."&amp;CAL!I67&amp;"crores worth property lost from 1st January to "&amp;AN0!E2&amp;"  "&amp;AN0!F2&amp;". The percentage of recovery was "&amp;CAL!K67&amp;"%."</f>
        <v>#VALUE!</v>
      </c>
    </row>
    <row r="79" spans="1:8" ht="39" customHeight="1">
      <c r="A79" s="456"/>
      <c r="B79" s="466"/>
      <c r="C79" s="466" t="e">
        <f>" The maximum percentage of recovery was in "&amp;CAL!H69&amp;" "&amp;CAL!K69&amp;"% followed by "&amp;CAL!H70&amp;" "&amp;CAL!K70&amp;"% and "&amp;CAL!H71&amp;" "&amp;CAL!K71&amp;"%."</f>
        <v>#DIV/0!</v>
      </c>
    </row>
    <row r="80" spans="1:8" ht="27.75" customHeight="1">
      <c r="A80" s="456"/>
      <c r="B80" s="764" t="e">
        <f>"11.    Conviction Particulars from 1st January to "&amp;AN0!E2&amp;" "&amp;AN0!F2&amp;"."</f>
        <v>#VALUE!</v>
      </c>
      <c r="C80" s="764"/>
      <c r="H80" s="109" t="s">
        <v>623</v>
      </c>
    </row>
    <row r="81" spans="1:3">
      <c r="A81" s="456"/>
      <c r="B81" s="466"/>
      <c r="C81" s="466"/>
    </row>
    <row r="82" spans="1:3" ht="15">
      <c r="A82" s="456"/>
      <c r="B82" s="765" t="s">
        <v>624</v>
      </c>
      <c r="C82" s="765"/>
    </row>
    <row r="83" spans="1:3">
      <c r="A83" s="456"/>
      <c r="B83" s="466"/>
      <c r="C83" s="466"/>
    </row>
    <row r="84" spans="1:3">
      <c r="A84" s="456"/>
      <c r="B84" s="466"/>
      <c r="C84" s="466" t="e">
        <f>"      The total No. of UI cases in the entire State as on "&amp;AN0!F3&amp;"  is "&amp;CAL!I40&amp;". The largest number of U.I. Cases are in "&amp;CAL!H42&amp;" ("&amp;CAL!I42&amp;"-"&amp;CAL!K42&amp;"%) followed by "&amp;CAL!H43&amp;"("&amp;CAL!I43&amp;"-"&amp;CAL!K43&amp;"%) and "&amp;CAL!H44&amp;" ("&amp;CAL!I44&amp;"-"&amp;CAL!K44&amp;"%). "</f>
        <v>#VALUE!</v>
      </c>
    </row>
    <row r="85" spans="1:3">
      <c r="A85" s="456"/>
      <c r="B85" s="466"/>
      <c r="C85" s="466"/>
    </row>
    <row r="86" spans="1:3" ht="15">
      <c r="A86" s="456"/>
      <c r="B86" s="765" t="s">
        <v>625</v>
      </c>
      <c r="C86" s="765"/>
    </row>
    <row r="87" spans="1:3">
      <c r="A87" s="456"/>
      <c r="B87" s="466"/>
      <c r="C87" s="466" t="e">
        <f>"    The Total No. of PT cases in the entire State as on "&amp;AN0!F3&amp;", is "&amp;CAL!I31&amp;".  The largest number of P.T. Cases are in "&amp;CAL!H33&amp;" "&amp;CAL!I33&amp;"("&amp;CAL!K33&amp;"% of the total P.T. Cases in the State) followed by "&amp;CAL!H34&amp;" "&amp;CAL!I34&amp;" ("&amp;CAL!K34&amp;"%) and "&amp;CAL!H35&amp;" "&amp;CAL!I35&amp;"("&amp;CAL!K35&amp;"%)."</f>
        <v>#VALUE!</v>
      </c>
    </row>
    <row r="88" spans="1:3">
      <c r="A88" s="456"/>
      <c r="B88" s="466"/>
      <c r="C88" s="466"/>
    </row>
    <row r="89" spans="1:3" ht="15">
      <c r="A89" s="456"/>
      <c r="B89" s="764" t="s">
        <v>626</v>
      </c>
      <c r="C89" s="764"/>
    </row>
    <row r="90" spans="1:3">
      <c r="A90" s="456"/>
      <c r="B90" s="466"/>
      <c r="C90" s="466" t="e">
        <f>"   Total number of "&amp;CAL!I76&amp;" NBWs are pending execution from1st January to "&amp;AN0!E2&amp;" "&amp;AN0!F2&amp;".  The largest number of NBWs are"</f>
        <v>#VALUE!</v>
      </c>
    </row>
    <row r="91" spans="1:3">
      <c r="A91" s="456"/>
      <c r="B91" s="466"/>
      <c r="C91" s="466" t="e">
        <f>"pending in   "&amp;CAL!H78&amp;" "&amp;CAL!I78&amp;"( "&amp;CAL!K78&amp;"% of NBWs pending in the entire State ) followed by "&amp;CAL!I79&amp;" ("&amp;CAL!K79&amp;"% ) in "&amp;CAL!H79&amp;" District and "&amp;CAL!I80&amp;" ("&amp;CAL!K80&amp;"%) in "&amp;CAL!H80&amp;"."</f>
        <v>#DIV/0!</v>
      </c>
    </row>
    <row r="92" spans="1:3" ht="15">
      <c r="A92" s="456"/>
      <c r="B92" s="764" t="s">
        <v>627</v>
      </c>
      <c r="C92" s="764"/>
    </row>
    <row r="93" spans="1:3">
      <c r="A93" s="456"/>
      <c r="B93" s="466"/>
      <c r="C93" s="466" t="e">
        <f>"   "&amp;CAL!I13&amp;" cases were registered from 1st January to "&amp;AN0!E2&amp;" "&amp;AN0!F2&amp;"  under crime against women. "&amp;CAL!H15&amp;" registered the"</f>
        <v>#VALUE!</v>
      </c>
    </row>
    <row r="94" spans="1:3">
      <c r="A94" s="456"/>
      <c r="B94" s="466"/>
      <c r="C94" s="466" t="e">
        <f>" highest number of "&amp;CAL!I15&amp;"  ("&amp;CAL!K15&amp;"% cases reported in the entire State) followed by "&amp;CAL!H16&amp;" ("&amp;CAL!I16&amp;"-"&amp;CAL!K16&amp;"%) and "&amp;CAL!H17&amp;"("&amp;CAL!I17&amp;" -"&amp;CAL!K17&amp;"%)."</f>
        <v>#DIV/0!</v>
      </c>
    </row>
    <row r="95" spans="1:3" ht="15">
      <c r="A95" s="456"/>
      <c r="B95" s="764" t="s">
        <v>628</v>
      </c>
      <c r="C95" s="764"/>
    </row>
    <row r="96" spans="1:3">
      <c r="A96" s="456"/>
      <c r="B96" s="466"/>
      <c r="C96" s="466"/>
    </row>
    <row r="97" spans="1:7">
      <c r="A97" s="456"/>
      <c r="B97" s="466"/>
      <c r="C97" s="466" t="e">
        <f>"   "&amp;CAL!I22&amp;" cases were registered from1st January to "&amp;AN0!E2&amp;" "&amp;AN0!F2&amp;" under crime against SCs&amp;STs. "&amp;CAL!H24&amp;" registered the "</f>
        <v>#VALUE!</v>
      </c>
    </row>
    <row r="98" spans="1:7">
      <c r="A98" s="456"/>
      <c r="B98" s="466"/>
      <c r="C98" s="466" t="e">
        <f>"highest number of "&amp;CAL!I24&amp;"("&amp;CAL!K24&amp;"% of the cases reported in the entire State) followed by "&amp;CAL!H25&amp;" "&amp;CAL!I25&amp;"("&amp;CAL!K25&amp;"%) and "&amp;CAL!H26&amp;"  "&amp;CAL!I26&amp;"("&amp;CAL!K26&amp;"%)."</f>
        <v>#DIV/0!</v>
      </c>
      <c r="G98" s="109" t="s">
        <v>629</v>
      </c>
    </row>
    <row r="99" spans="1:7">
      <c r="A99" s="456"/>
      <c r="B99" s="466"/>
      <c r="C99" s="466"/>
    </row>
    <row r="100" spans="1:7" ht="15">
      <c r="A100" s="456"/>
      <c r="B100" s="764" t="s">
        <v>630</v>
      </c>
      <c r="C100" s="764"/>
    </row>
    <row r="101" spans="1:7">
      <c r="A101" s="456"/>
      <c r="B101" s="466"/>
      <c r="C101" s="466"/>
    </row>
    <row r="102" spans="1:7">
      <c r="A102" s="456"/>
      <c r="B102" s="466"/>
      <c r="C102" s="473" t="e">
        <f>"   From 1st January to "&amp;AN0!E2&amp;"  "&amp;AN0!F2&amp;" a total of "&amp;CAL!I49&amp;" cases of Road Accidents were registered in the State. "&amp;CAL!L51&amp;" persons died due to accidents and "&amp;CAL!L53&amp;" got injured."</f>
        <v>#VALUE!</v>
      </c>
    </row>
    <row r="103" spans="1:7" ht="24">
      <c r="A103" s="456"/>
      <c r="B103" s="466"/>
      <c r="C103" s="473" t="str">
        <f>" "&amp;CAL!H51&amp;"  registered highest number of road accident cases ("&amp;CAL!I51&amp;") followed by "&amp;CAL!H52&amp;" ("&amp;CAL!I52&amp;") and "&amp;CAL!H53&amp;"("&amp;CAL!I53&amp;")."</f>
        <v xml:space="preserve"> RP Guntakal  registered highest number of road accident cases (0) followed by RP Vijayawada (0) and Srikakulam(0).</v>
      </c>
    </row>
    <row r="104" spans="1:7" ht="24">
      <c r="A104" s="456"/>
      <c r="B104" s="466"/>
      <c r="C104" s="474" t="s">
        <v>631</v>
      </c>
    </row>
    <row r="105" spans="1:7">
      <c r="B105" s="475"/>
      <c r="C105" s="475"/>
    </row>
    <row r="106" spans="1:7">
      <c r="B106" s="475"/>
      <c r="C106" s="475"/>
    </row>
  </sheetData>
  <mergeCells count="25">
    <mergeCell ref="B16:C16"/>
    <mergeCell ref="B3:C3"/>
    <mergeCell ref="B4:C4"/>
    <mergeCell ref="B6:C6"/>
    <mergeCell ref="B7:C7"/>
    <mergeCell ref="B15:C15"/>
    <mergeCell ref="B77:C77"/>
    <mergeCell ref="B17:C17"/>
    <mergeCell ref="B18:C18"/>
    <mergeCell ref="B31:C31"/>
    <mergeCell ref="B36:C36"/>
    <mergeCell ref="B41:C41"/>
    <mergeCell ref="B47:C47"/>
    <mergeCell ref="B55:C55"/>
    <mergeCell ref="B62:C62"/>
    <mergeCell ref="B66:C66"/>
    <mergeCell ref="B71:C71"/>
    <mergeCell ref="B74:C74"/>
    <mergeCell ref="B100:C100"/>
    <mergeCell ref="B80:C80"/>
    <mergeCell ref="B82:C82"/>
    <mergeCell ref="B86:C86"/>
    <mergeCell ref="B89:C89"/>
    <mergeCell ref="B92:C92"/>
    <mergeCell ref="B95:C95"/>
  </mergeCells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S125"/>
  <sheetViews>
    <sheetView workbookViewId="0">
      <selection activeCell="I70" sqref="I70"/>
    </sheetView>
  </sheetViews>
  <sheetFormatPr baseColWidth="10" defaultRowHeight="12" x14ac:dyDescent="0"/>
  <sheetData>
    <row r="1" spans="1:19" ht="14">
      <c r="A1" s="440"/>
      <c r="B1" s="440"/>
      <c r="C1" s="440"/>
      <c r="D1" s="440" t="s">
        <v>632</v>
      </c>
      <c r="E1" s="440"/>
      <c r="F1" s="440"/>
      <c r="G1" s="440"/>
      <c r="H1" s="440"/>
      <c r="I1" s="440"/>
      <c r="J1" s="440"/>
      <c r="K1" s="781"/>
      <c r="L1" s="781"/>
      <c r="M1" s="781"/>
      <c r="N1" s="440"/>
      <c r="O1" s="440"/>
      <c r="P1" s="440"/>
      <c r="Q1" s="440"/>
      <c r="R1" s="440"/>
      <c r="S1" s="440"/>
    </row>
    <row r="2" spans="1:19" ht="14">
      <c r="A2" s="440"/>
      <c r="B2" s="476" t="s">
        <v>633</v>
      </c>
      <c r="C2" s="477" t="e">
        <f>MONTH(DATEVALUE(config!A6&amp;" 1"))</f>
        <v>#VALUE!</v>
      </c>
      <c r="D2" s="478" t="s">
        <v>634</v>
      </c>
      <c r="E2" s="479" t="e">
        <f>IF(C2=1,"31 st January ",IF(C2=2," 29 th February",IF(C2=3,"31 st March",IF(C2=4,"30th April",IF(C2=5,"31 st May",IF(C2=6,"30 th June",IF(C2=7,"31 st July",IF(C2=8,"31 st August",IF(C2=9,"30 th September",IF(C2=10,"31 st October",IF(C2=11,"30 th November",IF(C2=12,"31 st December",))))))))))))</f>
        <v>#VALUE!</v>
      </c>
      <c r="F2" s="480" t="str">
        <f>I!C4</f>
        <v/>
      </c>
      <c r="G2" s="481" t="e">
        <f>F2-1</f>
        <v>#VALUE!</v>
      </c>
      <c r="H2" s="481" t="e">
        <f>G2-1</f>
        <v>#VALUE!</v>
      </c>
      <c r="I2" s="440"/>
      <c r="J2" s="440"/>
      <c r="K2" s="781"/>
      <c r="L2" s="781"/>
      <c r="M2" s="781"/>
      <c r="N2" s="440"/>
      <c r="O2" s="440"/>
      <c r="P2" s="440"/>
      <c r="Q2" s="440"/>
      <c r="R2" s="440"/>
      <c r="S2" s="440"/>
    </row>
    <row r="3" spans="1:19" ht="14">
      <c r="A3" s="440"/>
      <c r="B3" s="440" t="s">
        <v>635</v>
      </c>
      <c r="C3" s="441" t="e">
        <f>MONTH(DATEVALUE(config!A6&amp;" 1"))</f>
        <v>#VALUE!</v>
      </c>
      <c r="D3" s="442"/>
      <c r="E3" s="482" t="e">
        <f>IF(C3=1,"31.01.",IF(C3=2," 29.02.",IF(C3=3,"31.03.",IF(C3=4,"30.04.",IF(C3=5,"31.05.",IF(C3=6,"30.06.",IF(C3=7,"31.07.",IF(C3=8,"31 .08.",IF(C3=9,"30.09.",IF(C3=10,"31.10.",IF(C3=11,"30.11.",IF(C3=12,"31.12.",))))))))))))</f>
        <v>#VALUE!</v>
      </c>
      <c r="F3" s="483" t="e">
        <f>CONCATENATE(E3,F2)</f>
        <v>#VALUE!</v>
      </c>
      <c r="G3" s="440"/>
      <c r="H3" s="440"/>
      <c r="I3" s="484" t="e">
        <f>J34</f>
        <v>#VALUE!</v>
      </c>
      <c r="J3" s="440"/>
      <c r="K3" s="781"/>
      <c r="L3" s="781"/>
      <c r="M3" s="781"/>
      <c r="N3" s="440"/>
      <c r="O3" s="440"/>
      <c r="P3" s="440"/>
      <c r="Q3" s="440"/>
      <c r="R3" s="440"/>
      <c r="S3" s="440"/>
    </row>
    <row r="4" spans="1:19" ht="14">
      <c r="A4" s="440"/>
      <c r="B4" s="440"/>
      <c r="C4" s="441"/>
      <c r="D4" s="442"/>
      <c r="E4" s="485"/>
      <c r="F4" s="440"/>
      <c r="G4" s="440"/>
      <c r="H4" s="440"/>
      <c r="I4" s="440"/>
      <c r="J4" s="440"/>
      <c r="K4" s="781"/>
      <c r="L4" s="781"/>
      <c r="M4" s="781"/>
      <c r="N4" s="440"/>
      <c r="O4" s="440"/>
      <c r="P4" s="440"/>
      <c r="Q4" s="440"/>
      <c r="R4" s="440"/>
      <c r="S4" s="440"/>
    </row>
    <row r="5" spans="1:19" ht="15">
      <c r="A5" s="440"/>
      <c r="B5" s="192" t="s">
        <v>636</v>
      </c>
      <c r="C5" s="441"/>
      <c r="D5" s="442"/>
      <c r="E5" s="485"/>
      <c r="F5" s="440"/>
      <c r="G5" s="440"/>
      <c r="H5" s="440"/>
      <c r="I5" s="440"/>
      <c r="J5" s="440"/>
      <c r="K5" s="781"/>
      <c r="L5" s="781"/>
      <c r="M5" s="781"/>
      <c r="N5" s="440"/>
      <c r="O5" s="440"/>
      <c r="P5" s="440"/>
      <c r="Q5" s="440"/>
      <c r="R5" s="440"/>
      <c r="S5" s="440"/>
    </row>
    <row r="6" spans="1:19" ht="14">
      <c r="A6" s="440" t="s">
        <v>637</v>
      </c>
      <c r="B6" s="486"/>
      <c r="C6" s="487" t="e">
        <f>H2</f>
        <v>#VALUE!</v>
      </c>
      <c r="D6" s="487" t="e">
        <f>G2</f>
        <v>#VALUE!</v>
      </c>
      <c r="E6" s="487" t="str">
        <f>F2</f>
        <v/>
      </c>
      <c r="F6" s="488"/>
      <c r="G6" s="440"/>
      <c r="H6" s="440"/>
      <c r="I6" s="440"/>
      <c r="J6" s="440"/>
      <c r="K6" s="781" t="e">
        <f>MONTH(DATEVALUE(config!A6&amp;" 1"))</f>
        <v>#VALUE!</v>
      </c>
      <c r="L6" s="781"/>
      <c r="M6" s="781"/>
      <c r="N6" s="440"/>
      <c r="O6" s="440"/>
      <c r="P6" s="440"/>
      <c r="Q6" s="440"/>
      <c r="R6" s="440"/>
      <c r="S6" s="440"/>
    </row>
    <row r="7" spans="1:19" ht="14">
      <c r="A7" s="440"/>
      <c r="B7" s="489" t="e">
        <f>CONCATENATE(,B9)</f>
        <v>#VALUE!</v>
      </c>
      <c r="C7" s="490">
        <f>E65</f>
        <v>0</v>
      </c>
      <c r="D7" s="490">
        <f>D65</f>
        <v>0</v>
      </c>
      <c r="E7" s="490">
        <f>C65</f>
        <v>0</v>
      </c>
      <c r="F7" s="488">
        <v>65</v>
      </c>
      <c r="G7" s="440"/>
      <c r="H7" s="440"/>
      <c r="I7" s="440"/>
      <c r="J7" s="440"/>
      <c r="K7" s="781"/>
      <c r="L7" s="781"/>
      <c r="M7" s="781"/>
      <c r="N7" s="440"/>
      <c r="O7" s="440"/>
      <c r="P7" s="440"/>
      <c r="Q7" s="440"/>
      <c r="R7" s="440"/>
      <c r="S7" s="440"/>
    </row>
    <row r="8" spans="1:19" ht="14">
      <c r="A8" s="440"/>
      <c r="B8" s="440"/>
      <c r="C8" s="441"/>
      <c r="D8" s="442"/>
      <c r="E8" s="485"/>
      <c r="F8" s="488"/>
      <c r="G8" s="440"/>
      <c r="H8" s="440"/>
      <c r="I8" s="440"/>
      <c r="J8" s="440"/>
      <c r="K8" s="781"/>
      <c r="L8" s="781"/>
      <c r="M8" s="781"/>
      <c r="N8" s="440"/>
      <c r="O8" s="440"/>
      <c r="P8" s="440"/>
      <c r="Q8" s="440"/>
      <c r="R8" s="440"/>
      <c r="S8" s="440"/>
    </row>
    <row r="9" spans="1:19" ht="16">
      <c r="A9" s="440"/>
      <c r="B9" s="488" t="e">
        <f>"(from 1st January to "&amp;E2&amp;")"</f>
        <v>#VALUE!</v>
      </c>
      <c r="C9" s="441"/>
      <c r="D9" s="442"/>
      <c r="E9" s="485"/>
      <c r="F9" s="488"/>
      <c r="G9" s="192" t="s">
        <v>638</v>
      </c>
      <c r="H9" s="440"/>
      <c r="I9" s="440"/>
      <c r="J9" s="440"/>
      <c r="K9" s="781"/>
      <c r="L9" s="781"/>
      <c r="M9" s="781"/>
      <c r="N9" s="440"/>
      <c r="O9" s="440"/>
      <c r="P9" s="440"/>
      <c r="Q9" s="440"/>
      <c r="R9" s="440"/>
      <c r="S9" s="440"/>
    </row>
    <row r="10" spans="1:19" ht="14">
      <c r="A10" s="491" t="s">
        <v>639</v>
      </c>
      <c r="B10" s="491" t="e">
        <f>"from 1st January to "&amp;E2&amp;""</f>
        <v>#VALUE!</v>
      </c>
      <c r="C10" s="440"/>
      <c r="D10" s="440"/>
      <c r="E10" s="440"/>
      <c r="F10" s="488"/>
      <c r="G10" s="440"/>
      <c r="H10" s="440"/>
      <c r="I10" s="440"/>
      <c r="J10" s="440"/>
      <c r="K10" s="781"/>
      <c r="L10" s="781"/>
      <c r="M10" s="781"/>
      <c r="N10" s="440"/>
      <c r="O10" s="440"/>
      <c r="P10" s="440"/>
      <c r="Q10" s="440"/>
      <c r="R10" s="440"/>
      <c r="S10" s="440"/>
    </row>
    <row r="11" spans="1:19" ht="14">
      <c r="A11" s="440">
        <v>2</v>
      </c>
      <c r="B11" s="440" t="s">
        <v>278</v>
      </c>
      <c r="C11" s="440"/>
      <c r="D11" s="440"/>
      <c r="E11" s="440"/>
      <c r="F11" s="488"/>
      <c r="G11" s="440"/>
      <c r="H11" s="440"/>
      <c r="I11" s="440"/>
      <c r="J11" s="440"/>
      <c r="K11" s="781"/>
      <c r="L11" s="781"/>
      <c r="M11" s="781"/>
      <c r="N11" s="440"/>
      <c r="O11" s="440"/>
      <c r="P11" s="440"/>
      <c r="Q11" s="440"/>
      <c r="R11" s="440"/>
      <c r="S11" s="440"/>
    </row>
    <row r="12" spans="1:19" ht="14">
      <c r="A12" s="440"/>
      <c r="B12" s="486"/>
      <c r="C12" s="487" t="e">
        <f>C6</f>
        <v>#VALUE!</v>
      </c>
      <c r="D12" s="487" t="e">
        <f>D6</f>
        <v>#VALUE!</v>
      </c>
      <c r="E12" s="487" t="str">
        <f>E6</f>
        <v/>
      </c>
      <c r="F12" s="488">
        <v>66</v>
      </c>
      <c r="G12" s="440"/>
      <c r="H12" s="440"/>
      <c r="I12" s="440"/>
      <c r="J12" s="440"/>
      <c r="K12" s="781"/>
      <c r="L12" s="781"/>
      <c r="M12" s="781"/>
      <c r="N12" s="440"/>
      <c r="O12" s="440"/>
      <c r="P12" s="440"/>
      <c r="Q12" s="440"/>
      <c r="R12" s="440"/>
      <c r="S12" s="440"/>
    </row>
    <row r="13" spans="1:19" ht="15">
      <c r="A13" s="440"/>
      <c r="B13" s="489" t="e">
        <f>CONCATENATE(,B9)</f>
        <v>#VALUE!</v>
      </c>
      <c r="C13" s="490">
        <f>E66</f>
        <v>0</v>
      </c>
      <c r="D13" s="490">
        <f>D66</f>
        <v>0</v>
      </c>
      <c r="E13" s="492">
        <f>C66</f>
        <v>0</v>
      </c>
      <c r="F13" s="488"/>
      <c r="G13" s="440"/>
      <c r="H13" s="440"/>
      <c r="I13" s="440"/>
      <c r="J13" s="440"/>
      <c r="K13" s="781"/>
      <c r="L13" s="781"/>
      <c r="M13" s="781"/>
      <c r="N13" s="440"/>
      <c r="O13" s="440"/>
      <c r="P13" s="440"/>
      <c r="Q13" s="440"/>
      <c r="R13" s="440"/>
      <c r="S13" s="440"/>
    </row>
    <row r="14" spans="1:19" ht="14">
      <c r="A14" s="440"/>
      <c r="B14" s="440"/>
      <c r="C14" s="440"/>
      <c r="D14" s="440"/>
      <c r="E14" s="440"/>
      <c r="F14" s="488"/>
      <c r="G14" s="440"/>
      <c r="H14" s="440"/>
      <c r="I14" s="440"/>
      <c r="J14" s="440"/>
      <c r="K14" s="781"/>
      <c r="L14" s="781"/>
      <c r="M14" s="781"/>
      <c r="N14" s="440"/>
      <c r="O14" s="440"/>
      <c r="P14" s="440"/>
      <c r="Q14" s="440"/>
      <c r="R14" s="440"/>
      <c r="S14" s="440"/>
    </row>
    <row r="15" spans="1:19" ht="14">
      <c r="A15" s="440">
        <v>3</v>
      </c>
      <c r="B15" s="440" t="s">
        <v>273</v>
      </c>
      <c r="C15" s="440"/>
      <c r="D15" s="440"/>
      <c r="E15" s="440"/>
      <c r="F15" s="488"/>
      <c r="G15" s="440"/>
      <c r="H15" s="440"/>
      <c r="I15" s="440"/>
      <c r="J15" s="440"/>
      <c r="K15" s="781"/>
      <c r="L15" s="781"/>
      <c r="M15" s="781"/>
      <c r="N15" s="440"/>
      <c r="O15" s="440"/>
      <c r="P15" s="440"/>
      <c r="Q15" s="440"/>
      <c r="R15" s="440"/>
      <c r="S15" s="440"/>
    </row>
    <row r="16" spans="1:19" ht="14">
      <c r="A16" s="440"/>
      <c r="B16" s="486"/>
      <c r="C16" s="493" t="e">
        <f>C12</f>
        <v>#VALUE!</v>
      </c>
      <c r="D16" s="493" t="e">
        <f>D12</f>
        <v>#VALUE!</v>
      </c>
      <c r="E16" s="493" t="str">
        <f>E12</f>
        <v/>
      </c>
      <c r="F16" s="488"/>
      <c r="G16" s="440"/>
      <c r="H16" s="440"/>
      <c r="I16" s="440"/>
      <c r="J16" s="440"/>
      <c r="K16" s="781"/>
      <c r="L16" s="781"/>
      <c r="M16" s="781"/>
      <c r="N16" s="440"/>
      <c r="O16" s="440"/>
      <c r="P16" s="440"/>
      <c r="Q16" s="440"/>
      <c r="R16" s="440"/>
      <c r="S16" s="440"/>
    </row>
    <row r="17" spans="1:19" ht="14">
      <c r="A17" s="440"/>
      <c r="B17" s="489" t="e">
        <f>CONCATENATE(,B9)</f>
        <v>#VALUE!</v>
      </c>
      <c r="C17" s="494">
        <f>E67</f>
        <v>0</v>
      </c>
      <c r="D17" s="494">
        <f>D67</f>
        <v>0</v>
      </c>
      <c r="E17" s="494">
        <f>C67</f>
        <v>0</v>
      </c>
      <c r="F17" s="488">
        <v>67</v>
      </c>
      <c r="G17" s="440"/>
      <c r="H17" s="440"/>
      <c r="I17" s="440"/>
      <c r="J17" s="440"/>
      <c r="K17" s="781"/>
      <c r="L17" s="781"/>
      <c r="M17" s="781"/>
      <c r="N17" s="440"/>
      <c r="O17" s="440"/>
      <c r="P17" s="440"/>
      <c r="Q17" s="440"/>
      <c r="R17" s="495"/>
      <c r="S17" s="440"/>
    </row>
    <row r="18" spans="1:19" ht="14">
      <c r="A18" s="440"/>
      <c r="B18" s="440"/>
      <c r="C18" s="440"/>
      <c r="D18" s="440"/>
      <c r="E18" s="440"/>
      <c r="F18" s="488"/>
      <c r="G18" s="440"/>
      <c r="H18" s="440"/>
      <c r="I18" s="440"/>
      <c r="J18" s="440"/>
      <c r="K18" s="781"/>
      <c r="L18" s="781"/>
      <c r="M18" s="781"/>
      <c r="N18" s="440"/>
      <c r="O18" s="440"/>
      <c r="P18" s="440"/>
      <c r="Q18" s="440"/>
      <c r="R18" s="495"/>
      <c r="S18" s="440"/>
    </row>
    <row r="19" spans="1:19" ht="14">
      <c r="A19" s="440">
        <v>4</v>
      </c>
      <c r="B19" s="440" t="s">
        <v>640</v>
      </c>
      <c r="C19" s="440"/>
      <c r="D19" s="440"/>
      <c r="E19" s="440"/>
      <c r="F19" s="488"/>
      <c r="G19" s="440"/>
      <c r="H19" s="440"/>
      <c r="I19" s="440"/>
      <c r="J19" s="440"/>
      <c r="K19" s="781"/>
      <c r="L19" s="781"/>
      <c r="M19" s="781"/>
      <c r="N19" s="440"/>
      <c r="O19" s="440"/>
      <c r="P19" s="440"/>
      <c r="Q19" s="440"/>
      <c r="R19" s="495"/>
      <c r="S19" s="440"/>
    </row>
    <row r="20" spans="1:19" ht="14">
      <c r="A20" s="440"/>
      <c r="B20" s="486"/>
      <c r="C20" s="493" t="e">
        <f>C16</f>
        <v>#VALUE!</v>
      </c>
      <c r="D20" s="493" t="e">
        <f>D16</f>
        <v>#VALUE!</v>
      </c>
      <c r="E20" s="493" t="str">
        <f>E16</f>
        <v/>
      </c>
      <c r="F20" s="488"/>
      <c r="G20" s="440"/>
      <c r="H20" s="440"/>
      <c r="I20" s="440"/>
      <c r="J20" s="440" t="s">
        <v>641</v>
      </c>
      <c r="K20" s="781" t="s">
        <v>642</v>
      </c>
      <c r="L20" s="781"/>
      <c r="M20" s="781"/>
      <c r="N20" s="440" t="s">
        <v>643</v>
      </c>
      <c r="O20" s="440"/>
      <c r="P20" s="440"/>
      <c r="Q20" s="440"/>
      <c r="R20" s="495"/>
      <c r="S20" s="440"/>
    </row>
    <row r="21" spans="1:19" ht="14">
      <c r="A21" s="440"/>
      <c r="B21" s="489" t="e">
        <f>CONCATENATE(,B9)</f>
        <v>#VALUE!</v>
      </c>
      <c r="C21" s="494">
        <f>E68</f>
        <v>0</v>
      </c>
      <c r="D21" s="494">
        <f>D68</f>
        <v>0</v>
      </c>
      <c r="E21" s="494">
        <f>C68</f>
        <v>0</v>
      </c>
      <c r="F21" s="488">
        <v>68</v>
      </c>
      <c r="G21" s="440"/>
      <c r="H21" s="440"/>
      <c r="I21" s="440"/>
      <c r="J21" s="440" t="s">
        <v>644</v>
      </c>
      <c r="K21" s="781" t="s">
        <v>645</v>
      </c>
      <c r="L21" s="781"/>
      <c r="M21" s="781"/>
      <c r="N21" s="440" t="s">
        <v>646</v>
      </c>
      <c r="O21" s="440"/>
      <c r="P21" s="440"/>
      <c r="Q21" s="440"/>
      <c r="R21" s="495"/>
      <c r="S21" s="440"/>
    </row>
    <row r="22" spans="1:19" ht="14">
      <c r="A22" s="440"/>
      <c r="B22" s="440"/>
      <c r="C22" s="440"/>
      <c r="D22" s="440"/>
      <c r="E22" s="440"/>
      <c r="F22" s="488"/>
      <c r="G22" s="440"/>
      <c r="H22" s="440"/>
      <c r="I22" s="440"/>
      <c r="J22" s="440" t="s">
        <v>647</v>
      </c>
      <c r="K22" s="781" t="s">
        <v>648</v>
      </c>
      <c r="L22" s="781"/>
      <c r="M22" s="781"/>
      <c r="N22" s="440" t="s">
        <v>649</v>
      </c>
      <c r="O22" s="440"/>
      <c r="P22" s="440"/>
      <c r="Q22" s="440"/>
      <c r="R22" s="495"/>
      <c r="S22" s="440"/>
    </row>
    <row r="23" spans="1:19" ht="14">
      <c r="A23" s="440">
        <v>5</v>
      </c>
      <c r="B23" s="440" t="s">
        <v>479</v>
      </c>
      <c r="C23" s="440"/>
      <c r="D23" s="440"/>
      <c r="E23" s="440"/>
      <c r="F23" s="488"/>
      <c r="G23" s="440"/>
      <c r="H23" s="440"/>
      <c r="I23" s="440"/>
      <c r="J23" s="440" t="s">
        <v>650</v>
      </c>
      <c r="K23" s="781" t="s">
        <v>651</v>
      </c>
      <c r="L23" s="781"/>
      <c r="M23" s="781"/>
      <c r="N23" s="440" t="s">
        <v>652</v>
      </c>
      <c r="O23" s="440"/>
      <c r="P23" s="440"/>
      <c r="Q23" s="440"/>
      <c r="R23" s="495"/>
      <c r="S23" s="440"/>
    </row>
    <row r="24" spans="1:19" ht="14">
      <c r="A24" s="440"/>
      <c r="B24" s="486"/>
      <c r="C24" s="493" t="e">
        <f>C20</f>
        <v>#VALUE!</v>
      </c>
      <c r="D24" s="493" t="e">
        <f>D20</f>
        <v>#VALUE!</v>
      </c>
      <c r="E24" s="493" t="str">
        <f>E20</f>
        <v/>
      </c>
      <c r="F24" s="488"/>
      <c r="G24" s="440"/>
      <c r="H24" s="440"/>
      <c r="I24" s="440"/>
      <c r="J24" s="440" t="s">
        <v>653</v>
      </c>
      <c r="K24" s="781" t="s">
        <v>654</v>
      </c>
      <c r="L24" s="781"/>
      <c r="M24" s="781"/>
      <c r="N24" s="440" t="s">
        <v>655</v>
      </c>
      <c r="O24" s="440"/>
      <c r="P24" s="440"/>
      <c r="Q24" s="440"/>
      <c r="R24" s="495"/>
      <c r="S24" s="440"/>
    </row>
    <row r="25" spans="1:19" ht="14">
      <c r="A25" s="440"/>
      <c r="B25" s="489" t="e">
        <f>CONCATENATE(,B9)</f>
        <v>#VALUE!</v>
      </c>
      <c r="C25" s="494">
        <f>E69</f>
        <v>0</v>
      </c>
      <c r="D25" s="494">
        <f>D69</f>
        <v>0</v>
      </c>
      <c r="E25" s="494">
        <f>C69</f>
        <v>0</v>
      </c>
      <c r="F25" s="488">
        <v>69</v>
      </c>
      <c r="G25" s="440"/>
      <c r="H25" s="440"/>
      <c r="I25" s="440"/>
      <c r="J25" s="440" t="s">
        <v>656</v>
      </c>
      <c r="K25" s="781" t="s">
        <v>657</v>
      </c>
      <c r="L25" s="781"/>
      <c r="M25" s="781"/>
      <c r="N25" s="440" t="s">
        <v>658</v>
      </c>
      <c r="O25" s="440"/>
      <c r="P25" s="440"/>
      <c r="Q25" s="440"/>
      <c r="R25" s="495"/>
      <c r="S25" s="440"/>
    </row>
    <row r="26" spans="1:19" ht="14">
      <c r="A26" s="440"/>
      <c r="B26" s="440"/>
      <c r="C26" s="440"/>
      <c r="D26" s="440"/>
      <c r="E26" s="440"/>
      <c r="F26" s="488"/>
      <c r="G26" s="440"/>
      <c r="H26" s="440"/>
      <c r="I26" s="440"/>
      <c r="J26" s="440" t="s">
        <v>659</v>
      </c>
      <c r="K26" s="781" t="s">
        <v>660</v>
      </c>
      <c r="L26" s="781"/>
      <c r="M26" s="781"/>
      <c r="N26" s="440" t="s">
        <v>661</v>
      </c>
      <c r="O26" s="440"/>
      <c r="P26" s="440"/>
      <c r="Q26" s="440"/>
      <c r="R26" s="495"/>
      <c r="S26" s="440"/>
    </row>
    <row r="27" spans="1:19" ht="14">
      <c r="A27" s="440">
        <v>6</v>
      </c>
      <c r="B27" s="440" t="s">
        <v>280</v>
      </c>
      <c r="C27" s="440"/>
      <c r="D27" s="440"/>
      <c r="E27" s="440"/>
      <c r="F27" s="488"/>
      <c r="G27" s="440"/>
      <c r="H27" s="440"/>
      <c r="I27" s="440"/>
      <c r="J27" s="440" t="s">
        <v>662</v>
      </c>
      <c r="K27" s="781" t="s">
        <v>663</v>
      </c>
      <c r="L27" s="781"/>
      <c r="M27" s="781"/>
      <c r="N27" s="440" t="s">
        <v>664</v>
      </c>
      <c r="O27" s="440"/>
      <c r="P27" s="440"/>
      <c r="Q27" s="440"/>
      <c r="R27" s="495"/>
      <c r="S27" s="440"/>
    </row>
    <row r="28" spans="1:19" ht="14">
      <c r="A28" s="440"/>
      <c r="B28" s="486"/>
      <c r="C28" s="493" t="e">
        <f>C24</f>
        <v>#VALUE!</v>
      </c>
      <c r="D28" s="493" t="e">
        <f>D24</f>
        <v>#VALUE!</v>
      </c>
      <c r="E28" s="493" t="str">
        <f>E24</f>
        <v/>
      </c>
      <c r="F28" s="488"/>
      <c r="G28" s="440"/>
      <c r="H28" s="440"/>
      <c r="I28" s="440"/>
      <c r="J28" s="440" t="s">
        <v>665</v>
      </c>
      <c r="K28" s="781" t="s">
        <v>666</v>
      </c>
      <c r="L28" s="781"/>
      <c r="M28" s="781"/>
      <c r="N28" s="440" t="s">
        <v>667</v>
      </c>
      <c r="O28" s="440"/>
      <c r="P28" s="440"/>
      <c r="Q28" s="440"/>
      <c r="R28" s="495"/>
      <c r="S28" s="440"/>
    </row>
    <row r="29" spans="1:19" ht="14">
      <c r="A29" s="440"/>
      <c r="B29" s="489" t="e">
        <f>CONCATENATE(,B9)</f>
        <v>#VALUE!</v>
      </c>
      <c r="C29" s="494">
        <f>E70</f>
        <v>0</v>
      </c>
      <c r="D29" s="494">
        <f>D70</f>
        <v>0</v>
      </c>
      <c r="E29" s="494">
        <f>C70</f>
        <v>0</v>
      </c>
      <c r="F29" s="488">
        <v>70</v>
      </c>
      <c r="G29" s="440"/>
      <c r="H29" s="440"/>
      <c r="I29" s="440"/>
      <c r="J29" s="440" t="s">
        <v>668</v>
      </c>
      <c r="K29" s="781" t="s">
        <v>669</v>
      </c>
      <c r="L29" s="781"/>
      <c r="M29" s="781"/>
      <c r="N29" s="440" t="s">
        <v>670</v>
      </c>
      <c r="O29" s="440"/>
      <c r="P29" s="440"/>
      <c r="Q29" s="440"/>
      <c r="R29" s="495"/>
      <c r="S29" s="440"/>
    </row>
    <row r="30" spans="1:19" ht="14">
      <c r="A30" s="440"/>
      <c r="B30" s="440"/>
      <c r="C30" s="440"/>
      <c r="D30" s="440"/>
      <c r="E30" s="440"/>
      <c r="F30" s="488"/>
      <c r="G30" s="440"/>
      <c r="H30" s="440"/>
      <c r="I30" s="440"/>
      <c r="J30" s="440" t="s">
        <v>671</v>
      </c>
      <c r="K30" s="781" t="s">
        <v>672</v>
      </c>
      <c r="L30" s="781"/>
      <c r="M30" s="781"/>
      <c r="N30" s="440" t="s">
        <v>673</v>
      </c>
      <c r="O30" s="440"/>
      <c r="P30" s="440"/>
      <c r="Q30" s="440"/>
      <c r="R30" s="495"/>
      <c r="S30" s="440"/>
    </row>
    <row r="31" spans="1:19" ht="14">
      <c r="A31" s="440">
        <v>7</v>
      </c>
      <c r="B31" s="496" t="s">
        <v>674</v>
      </c>
      <c r="C31" s="440"/>
      <c r="D31" s="440"/>
      <c r="E31" s="440"/>
      <c r="F31" s="488"/>
      <c r="G31" s="440"/>
      <c r="H31" s="440"/>
      <c r="I31" s="440"/>
      <c r="J31" s="440" t="s">
        <v>675</v>
      </c>
      <c r="K31" s="781" t="s">
        <v>676</v>
      </c>
      <c r="L31" s="781"/>
      <c r="M31" s="781"/>
      <c r="N31" s="440" t="s">
        <v>677</v>
      </c>
      <c r="O31" s="440"/>
      <c r="P31" s="440"/>
      <c r="Q31" s="440"/>
      <c r="R31" s="495"/>
      <c r="S31" s="440"/>
    </row>
    <row r="32" spans="1:19" ht="14">
      <c r="A32" s="440"/>
      <c r="B32" s="486"/>
      <c r="C32" s="493" t="e">
        <f>C28</f>
        <v>#VALUE!</v>
      </c>
      <c r="D32" s="493" t="e">
        <f>D28</f>
        <v>#VALUE!</v>
      </c>
      <c r="E32" s="493" t="str">
        <f>E28</f>
        <v/>
      </c>
      <c r="F32" s="488"/>
      <c r="G32" s="440"/>
      <c r="H32" s="440"/>
      <c r="I32" s="440"/>
      <c r="J32" s="440" t="s">
        <v>678</v>
      </c>
      <c r="K32" s="781" t="s">
        <v>679</v>
      </c>
      <c r="L32" s="781"/>
      <c r="M32" s="781"/>
      <c r="N32" s="440" t="s">
        <v>680</v>
      </c>
      <c r="O32" s="440"/>
      <c r="P32" s="440"/>
      <c r="Q32" s="440"/>
      <c r="R32" s="495"/>
      <c r="S32" s="440"/>
    </row>
    <row r="33" spans="1:19" ht="14">
      <c r="A33" s="440"/>
      <c r="B33" s="489" t="e">
        <f>CONCATENATE(,B9)</f>
        <v>#VALUE!</v>
      </c>
      <c r="C33" s="494">
        <f>E71</f>
        <v>0</v>
      </c>
      <c r="D33" s="494">
        <f>D71</f>
        <v>0</v>
      </c>
      <c r="E33" s="494">
        <f>C71</f>
        <v>0</v>
      </c>
      <c r="F33" s="488">
        <v>71</v>
      </c>
      <c r="G33" s="440"/>
      <c r="H33" s="497" t="s">
        <v>681</v>
      </c>
      <c r="I33" s="440"/>
      <c r="J33" s="440"/>
      <c r="K33" s="781"/>
      <c r="L33" s="781"/>
      <c r="M33" s="781"/>
      <c r="N33" s="440"/>
      <c r="O33" s="440"/>
      <c r="P33" s="440"/>
      <c r="Q33" s="440"/>
      <c r="R33" s="495"/>
      <c r="S33" s="440"/>
    </row>
    <row r="34" spans="1:19" ht="14">
      <c r="A34" s="440"/>
      <c r="B34" s="440"/>
      <c r="C34" s="440"/>
      <c r="D34" s="440"/>
      <c r="E34" s="440"/>
      <c r="F34" s="488"/>
      <c r="G34" s="440"/>
      <c r="H34" s="498" t="e">
        <f>C3</f>
        <v>#VALUE!</v>
      </c>
      <c r="I34" s="499"/>
      <c r="J34" s="499" t="e">
        <f>IF(H34=1,"Jan",IF(H34=2,"Feb",IF(H34=3,"Mar",IF(H34=4,"April",IF(H34=5,"May",IF(H34=6,"June",IF(H34=7,"July",IF(H34=8,"Aug",IF(H34=9,"Sept",IF(H34=10,"Oct",IF(H34=11,"Nov",IF(H34=12,"Dec",))))))))))))</f>
        <v>#VALUE!</v>
      </c>
      <c r="K34" s="783"/>
      <c r="L34" s="781"/>
      <c r="M34" s="781"/>
      <c r="N34" s="440"/>
      <c r="O34" s="440"/>
      <c r="P34" s="440"/>
      <c r="Q34" s="440"/>
      <c r="R34" s="495"/>
      <c r="S34" s="440"/>
    </row>
    <row r="35" spans="1:19" ht="14">
      <c r="A35" s="440">
        <v>8</v>
      </c>
      <c r="B35" s="440" t="s">
        <v>682</v>
      </c>
      <c r="C35" s="440"/>
      <c r="D35" s="440"/>
      <c r="E35" s="440"/>
      <c r="F35" s="488"/>
      <c r="G35" s="440"/>
      <c r="H35" s="440"/>
      <c r="I35" s="440"/>
      <c r="J35" s="440"/>
      <c r="K35" s="781"/>
      <c r="L35" s="781"/>
      <c r="M35" s="781"/>
      <c r="N35" s="440"/>
      <c r="O35" s="440"/>
      <c r="P35" s="440"/>
      <c r="Q35" s="440"/>
      <c r="R35" s="495"/>
      <c r="S35" s="440"/>
    </row>
    <row r="36" spans="1:19" ht="14">
      <c r="A36" s="440"/>
      <c r="B36" s="486"/>
      <c r="C36" s="493" t="e">
        <f>C32</f>
        <v>#VALUE!</v>
      </c>
      <c r="D36" s="493" t="e">
        <f>D32</f>
        <v>#VALUE!</v>
      </c>
      <c r="E36" s="493" t="str">
        <f>E32</f>
        <v/>
      </c>
      <c r="F36" s="488"/>
      <c r="G36" s="440"/>
      <c r="H36" s="440"/>
      <c r="I36" s="440"/>
      <c r="J36" s="440"/>
      <c r="K36" s="781"/>
      <c r="L36" s="781"/>
      <c r="M36" s="781"/>
      <c r="N36" s="440"/>
      <c r="O36" s="440"/>
      <c r="P36" s="440"/>
      <c r="Q36" s="440"/>
      <c r="R36" s="495"/>
      <c r="S36" s="440"/>
    </row>
    <row r="37" spans="1:19" ht="14">
      <c r="A37" s="440"/>
      <c r="B37" s="489" t="e">
        <f>CONCATENATE(,B9)</f>
        <v>#VALUE!</v>
      </c>
      <c r="C37" s="494">
        <f>E72</f>
        <v>0</v>
      </c>
      <c r="D37" s="494">
        <f>D72</f>
        <v>0</v>
      </c>
      <c r="E37" s="494">
        <f>C72</f>
        <v>0</v>
      </c>
      <c r="F37" s="488">
        <v>72</v>
      </c>
      <c r="G37" s="440"/>
      <c r="H37" s="440"/>
      <c r="I37" s="440"/>
      <c r="J37" s="440"/>
      <c r="K37" s="781"/>
      <c r="L37" s="781"/>
      <c r="M37" s="781"/>
      <c r="N37" s="440"/>
      <c r="O37" s="440"/>
      <c r="P37" s="440"/>
      <c r="Q37" s="440"/>
      <c r="R37" s="495"/>
      <c r="S37" s="440"/>
    </row>
    <row r="38" spans="1:19" ht="14">
      <c r="A38" s="440"/>
      <c r="B38" s="440"/>
      <c r="C38" s="440"/>
      <c r="D38" s="440"/>
      <c r="E38" s="440"/>
      <c r="F38" s="488"/>
      <c r="G38" s="440"/>
      <c r="H38" s="440"/>
      <c r="I38" s="440"/>
      <c r="J38" s="440"/>
      <c r="K38" s="781"/>
      <c r="L38" s="781"/>
      <c r="M38" s="781"/>
      <c r="N38" s="440"/>
      <c r="O38" s="440"/>
      <c r="P38" s="440"/>
      <c r="Q38" s="440"/>
      <c r="R38" s="495"/>
      <c r="S38" s="440"/>
    </row>
    <row r="39" spans="1:19" ht="14">
      <c r="A39" s="440">
        <v>9</v>
      </c>
      <c r="B39" s="440" t="s">
        <v>285</v>
      </c>
      <c r="C39" s="440"/>
      <c r="D39" s="440"/>
      <c r="E39" s="440"/>
      <c r="F39" s="488"/>
      <c r="G39" s="440"/>
      <c r="H39" s="440"/>
      <c r="I39" s="440"/>
      <c r="J39" s="440"/>
      <c r="K39" s="781"/>
      <c r="L39" s="781"/>
      <c r="M39" s="781"/>
      <c r="N39" s="440"/>
      <c r="O39" s="440"/>
      <c r="P39" s="440"/>
      <c r="Q39" s="440"/>
      <c r="R39" s="495"/>
      <c r="S39" s="440"/>
    </row>
    <row r="40" spans="1:19" ht="14">
      <c r="A40" s="440"/>
      <c r="B40" s="486"/>
      <c r="C40" s="493" t="e">
        <f>C36</f>
        <v>#VALUE!</v>
      </c>
      <c r="D40" s="493" t="e">
        <f>D36</f>
        <v>#VALUE!</v>
      </c>
      <c r="E40" s="493" t="str">
        <f>E36</f>
        <v/>
      </c>
      <c r="F40" s="488"/>
      <c r="G40" s="440"/>
      <c r="H40" s="440"/>
      <c r="I40" s="440"/>
      <c r="J40" s="440"/>
      <c r="K40" s="781"/>
      <c r="L40" s="781"/>
      <c r="M40" s="781"/>
      <c r="N40" s="440"/>
      <c r="O40" s="440"/>
      <c r="P40" s="440"/>
      <c r="Q40" s="440"/>
      <c r="R40" s="495"/>
      <c r="S40" s="440"/>
    </row>
    <row r="41" spans="1:19" ht="14">
      <c r="A41" s="440"/>
      <c r="B41" s="489" t="e">
        <f>CONCATENATE(B9)</f>
        <v>#VALUE!</v>
      </c>
      <c r="C41" s="494">
        <f>E73</f>
        <v>0</v>
      </c>
      <c r="D41" s="494">
        <f>D73</f>
        <v>0</v>
      </c>
      <c r="E41" s="494">
        <f>C73</f>
        <v>0</v>
      </c>
      <c r="F41" s="488">
        <v>73</v>
      </c>
      <c r="G41" s="440"/>
      <c r="H41" s="440"/>
      <c r="I41" s="440"/>
      <c r="J41" s="440"/>
      <c r="K41" s="781"/>
      <c r="L41" s="781"/>
      <c r="M41" s="781"/>
      <c r="N41" s="440"/>
      <c r="O41" s="440"/>
      <c r="P41" s="440"/>
      <c r="Q41" s="440"/>
      <c r="R41" s="495"/>
      <c r="S41" s="440"/>
    </row>
    <row r="42" spans="1:19" ht="14">
      <c r="A42" s="440"/>
      <c r="B42" s="440"/>
      <c r="C42" s="440"/>
      <c r="D42" s="440"/>
      <c r="E42" s="440"/>
      <c r="F42" s="488"/>
      <c r="G42" s="440"/>
      <c r="H42" s="440"/>
      <c r="I42" s="440"/>
      <c r="J42" s="440"/>
      <c r="K42" s="781"/>
      <c r="L42" s="781"/>
      <c r="M42" s="781"/>
      <c r="N42" s="440"/>
      <c r="O42" s="440"/>
      <c r="P42" s="440"/>
      <c r="Q42" s="440"/>
      <c r="R42" s="495"/>
      <c r="S42" s="440"/>
    </row>
    <row r="43" spans="1:19" ht="14">
      <c r="A43" s="440">
        <v>10</v>
      </c>
      <c r="B43" s="440" t="s">
        <v>683</v>
      </c>
      <c r="C43" s="440"/>
      <c r="D43" s="440"/>
      <c r="E43" s="440"/>
      <c r="F43" s="488"/>
      <c r="G43" s="440"/>
      <c r="H43" s="440"/>
      <c r="I43" s="440"/>
      <c r="J43" s="440"/>
      <c r="K43" s="781"/>
      <c r="L43" s="781"/>
      <c r="M43" s="781"/>
      <c r="N43" s="440"/>
      <c r="O43" s="440"/>
      <c r="P43" s="440"/>
      <c r="Q43" s="440"/>
      <c r="R43" s="495"/>
      <c r="S43" s="440"/>
    </row>
    <row r="44" spans="1:19" ht="14">
      <c r="A44" s="440"/>
      <c r="B44" s="486"/>
      <c r="C44" s="493" t="e">
        <f>C40</f>
        <v>#VALUE!</v>
      </c>
      <c r="D44" s="493" t="e">
        <f>D40</f>
        <v>#VALUE!</v>
      </c>
      <c r="E44" s="493" t="str">
        <f>E40</f>
        <v/>
      </c>
      <c r="F44" s="488"/>
      <c r="G44" s="440"/>
      <c r="H44" s="440"/>
      <c r="I44" s="440"/>
      <c r="J44" s="440"/>
      <c r="K44" s="781"/>
      <c r="L44" s="781"/>
      <c r="M44" s="781"/>
      <c r="N44" s="440"/>
      <c r="O44" s="440"/>
      <c r="P44" s="440"/>
      <c r="Q44" s="440"/>
      <c r="R44" s="495"/>
      <c r="S44" s="440"/>
    </row>
    <row r="45" spans="1:19" ht="14">
      <c r="A45" s="440"/>
      <c r="B45" s="489" t="e">
        <f>CONCATENATE(,B9)</f>
        <v>#VALUE!</v>
      </c>
      <c r="C45" s="494">
        <f>E74</f>
        <v>0</v>
      </c>
      <c r="D45" s="494">
        <f>D74</f>
        <v>0</v>
      </c>
      <c r="E45" s="494">
        <f>C74</f>
        <v>0</v>
      </c>
      <c r="F45" s="488">
        <v>74</v>
      </c>
      <c r="G45" s="440"/>
      <c r="H45" s="440"/>
      <c r="I45" s="440"/>
      <c r="J45" s="440"/>
      <c r="K45" s="781"/>
      <c r="L45" s="781"/>
      <c r="M45" s="781"/>
      <c r="N45" s="440"/>
      <c r="O45" s="440"/>
      <c r="P45" s="440"/>
      <c r="Q45" s="440"/>
      <c r="R45" s="495"/>
      <c r="S45" s="440"/>
    </row>
    <row r="46" spans="1:19" ht="14">
      <c r="A46" s="440"/>
      <c r="B46" s="440"/>
      <c r="C46" s="440"/>
      <c r="D46" s="440"/>
      <c r="E46" s="440"/>
      <c r="F46" s="488"/>
      <c r="G46" s="440"/>
      <c r="H46" s="440"/>
      <c r="I46" s="440"/>
      <c r="J46" s="440"/>
      <c r="K46" s="781"/>
      <c r="L46" s="781"/>
      <c r="M46" s="781"/>
      <c r="N46" s="440"/>
      <c r="O46" s="440"/>
      <c r="P46" s="440"/>
      <c r="Q46" s="440"/>
      <c r="R46" s="495"/>
      <c r="S46" s="440"/>
    </row>
    <row r="47" spans="1:19" ht="14">
      <c r="A47" s="440">
        <v>11</v>
      </c>
      <c r="B47" s="440" t="s">
        <v>578</v>
      </c>
      <c r="C47" s="440"/>
      <c r="D47" s="440"/>
      <c r="E47" s="440"/>
      <c r="F47" s="488"/>
      <c r="G47" s="440"/>
      <c r="H47" s="440"/>
      <c r="I47" s="440"/>
      <c r="J47" s="440"/>
      <c r="K47" s="781"/>
      <c r="L47" s="781"/>
      <c r="M47" s="781"/>
      <c r="N47" s="440"/>
      <c r="O47" s="440"/>
      <c r="P47" s="440"/>
      <c r="Q47" s="440"/>
      <c r="R47" s="495"/>
      <c r="S47" s="440"/>
    </row>
    <row r="48" spans="1:19" ht="14">
      <c r="A48" s="440"/>
      <c r="B48" s="486"/>
      <c r="C48" s="493" t="e">
        <f>C44</f>
        <v>#VALUE!</v>
      </c>
      <c r="D48" s="493" t="e">
        <f>D44</f>
        <v>#VALUE!</v>
      </c>
      <c r="E48" s="493" t="str">
        <f>E44</f>
        <v/>
      </c>
      <c r="F48" s="488"/>
      <c r="G48" s="440"/>
      <c r="H48" s="440"/>
      <c r="I48" s="440"/>
      <c r="J48" s="440"/>
      <c r="K48" s="781"/>
      <c r="L48" s="781"/>
      <c r="M48" s="781"/>
      <c r="N48" s="440"/>
      <c r="O48" s="440"/>
      <c r="P48" s="440"/>
      <c r="Q48" s="440"/>
      <c r="R48" s="495"/>
      <c r="S48" s="440"/>
    </row>
    <row r="49" spans="1:19" ht="14">
      <c r="A49" s="440"/>
      <c r="B49" s="500" t="e">
        <f>CONCATENATE(,B9)</f>
        <v>#VALUE!</v>
      </c>
      <c r="C49" s="494">
        <f>E75</f>
        <v>0</v>
      </c>
      <c r="D49" s="494">
        <f>D75</f>
        <v>0</v>
      </c>
      <c r="E49" s="494">
        <f>C75</f>
        <v>0</v>
      </c>
      <c r="F49" s="488">
        <v>75</v>
      </c>
      <c r="G49" s="440"/>
      <c r="H49" s="440"/>
      <c r="I49" s="440"/>
      <c r="J49" s="440"/>
      <c r="K49" s="781"/>
      <c r="L49" s="781"/>
      <c r="M49" s="781"/>
      <c r="N49" s="440"/>
      <c r="O49" s="440"/>
      <c r="P49" s="440"/>
      <c r="Q49" s="440"/>
      <c r="R49" s="495"/>
      <c r="S49" s="440"/>
    </row>
    <row r="50" spans="1:19" ht="14">
      <c r="A50" s="440"/>
      <c r="B50" s="440"/>
      <c r="C50" s="440"/>
      <c r="D50" s="440"/>
      <c r="E50" s="440"/>
      <c r="F50" s="488"/>
      <c r="G50" s="440"/>
      <c r="H50" s="440"/>
      <c r="I50" s="440"/>
      <c r="J50" s="440"/>
      <c r="K50" s="781"/>
      <c r="L50" s="781"/>
      <c r="M50" s="781"/>
      <c r="N50" s="440"/>
      <c r="O50" s="440"/>
      <c r="P50" s="440"/>
      <c r="Q50" s="440"/>
      <c r="R50" s="495"/>
      <c r="S50" s="440"/>
    </row>
    <row r="51" spans="1:19" ht="14">
      <c r="A51" s="440">
        <v>12</v>
      </c>
      <c r="B51" s="440" t="s">
        <v>579</v>
      </c>
      <c r="C51" s="440"/>
      <c r="D51" s="440"/>
      <c r="E51" s="440"/>
      <c r="F51" s="488"/>
      <c r="G51" s="440"/>
      <c r="H51" s="440"/>
      <c r="I51" s="440"/>
      <c r="J51" s="440"/>
      <c r="K51" s="781"/>
      <c r="L51" s="781"/>
      <c r="M51" s="781"/>
      <c r="N51" s="440"/>
      <c r="O51" s="440"/>
      <c r="P51" s="440"/>
      <c r="Q51" s="440"/>
      <c r="R51" s="495"/>
      <c r="S51" s="440"/>
    </row>
    <row r="52" spans="1:19" ht="14">
      <c r="A52" s="440"/>
      <c r="B52" s="486"/>
      <c r="C52" s="493" t="e">
        <f>C48</f>
        <v>#VALUE!</v>
      </c>
      <c r="D52" s="493" t="e">
        <f>D48</f>
        <v>#VALUE!</v>
      </c>
      <c r="E52" s="493" t="str">
        <f>E48</f>
        <v/>
      </c>
      <c r="F52" s="488"/>
      <c r="G52" s="440"/>
      <c r="H52" s="440"/>
      <c r="I52" s="440"/>
      <c r="J52" s="440"/>
      <c r="K52" s="781"/>
      <c r="L52" s="781"/>
      <c r="M52" s="781"/>
      <c r="N52" s="440"/>
      <c r="O52" s="440"/>
      <c r="P52" s="440"/>
      <c r="Q52" s="440"/>
      <c r="R52" s="495"/>
      <c r="S52" s="440"/>
    </row>
    <row r="53" spans="1:19" ht="14">
      <c r="A53" s="440"/>
      <c r="B53" s="500" t="e">
        <f>CONCATENATE(,B9)</f>
        <v>#VALUE!</v>
      </c>
      <c r="C53" s="494">
        <f>E76</f>
        <v>0</v>
      </c>
      <c r="D53" s="494">
        <f>D76</f>
        <v>0</v>
      </c>
      <c r="E53" s="494">
        <f>C76</f>
        <v>0</v>
      </c>
      <c r="F53" s="488">
        <v>76</v>
      </c>
      <c r="G53" s="440"/>
      <c r="H53" s="440"/>
      <c r="I53" s="440"/>
      <c r="J53" s="440"/>
      <c r="K53" s="781"/>
      <c r="L53" s="781"/>
      <c r="M53" s="781"/>
      <c r="N53" s="440"/>
      <c r="O53" s="440"/>
      <c r="P53" s="440"/>
      <c r="Q53" s="440"/>
      <c r="R53" s="495"/>
      <c r="S53" s="440"/>
    </row>
    <row r="54" spans="1:19" ht="14">
      <c r="A54" s="440"/>
      <c r="B54" s="440"/>
      <c r="C54" s="440"/>
      <c r="D54" s="440"/>
      <c r="E54" s="440"/>
      <c r="F54" s="440"/>
      <c r="G54" s="440"/>
      <c r="H54" s="440"/>
      <c r="I54" s="440"/>
      <c r="J54" s="440"/>
      <c r="K54" s="800"/>
      <c r="L54" s="800"/>
      <c r="M54" s="800"/>
      <c r="N54" s="440"/>
      <c r="O54" s="440"/>
      <c r="P54" s="440"/>
      <c r="Q54" s="440"/>
      <c r="R54" s="495"/>
      <c r="S54" s="440"/>
    </row>
    <row r="55" spans="1:19" ht="14">
      <c r="A55" s="440"/>
      <c r="B55" s="440" t="s">
        <v>684</v>
      </c>
      <c r="C55" s="440"/>
      <c r="D55" s="440"/>
      <c r="E55" s="440"/>
      <c r="F55" s="440"/>
      <c r="G55" s="440"/>
      <c r="H55" s="440"/>
      <c r="I55" s="486"/>
      <c r="J55" s="493"/>
      <c r="K55" s="818"/>
      <c r="L55" s="819"/>
      <c r="M55" s="820"/>
      <c r="N55" s="440"/>
      <c r="O55" s="440"/>
      <c r="P55" s="440"/>
      <c r="Q55" s="440"/>
      <c r="R55" s="495"/>
      <c r="S55" s="440"/>
    </row>
    <row r="56" spans="1:19" ht="14">
      <c r="A56" s="440"/>
      <c r="B56" s="486"/>
      <c r="C56" s="493" t="s">
        <v>685</v>
      </c>
      <c r="D56" s="493" t="s">
        <v>686</v>
      </c>
      <c r="E56" s="493" t="s">
        <v>687</v>
      </c>
      <c r="F56" s="440"/>
      <c r="G56" s="440"/>
      <c r="H56" s="486"/>
      <c r="I56" s="440">
        <f>C57</f>
        <v>0</v>
      </c>
      <c r="J56" s="440">
        <f>C58</f>
        <v>0</v>
      </c>
      <c r="K56" s="782">
        <f>C59</f>
        <v>0</v>
      </c>
      <c r="L56" s="782"/>
      <c r="M56" s="782"/>
      <c r="N56" s="440"/>
      <c r="O56" s="440"/>
      <c r="P56" s="440"/>
      <c r="Q56" s="440"/>
      <c r="R56" s="495"/>
      <c r="S56" s="440"/>
    </row>
    <row r="57" spans="1:19" ht="14">
      <c r="A57" s="440"/>
      <c r="B57" s="489" t="e">
        <f>C48</f>
        <v>#VALUE!</v>
      </c>
      <c r="C57" s="494">
        <f>E77</f>
        <v>0</v>
      </c>
      <c r="D57" s="494">
        <f>E78</f>
        <v>0</v>
      </c>
      <c r="E57" s="494">
        <f>E79</f>
        <v>0</v>
      </c>
      <c r="F57" s="440"/>
      <c r="G57" s="440"/>
      <c r="H57" s="489"/>
      <c r="I57" s="440">
        <f>D57</f>
        <v>0</v>
      </c>
      <c r="J57" s="440">
        <f>D58</f>
        <v>0</v>
      </c>
      <c r="K57" s="781">
        <f>D59</f>
        <v>0</v>
      </c>
      <c r="L57" s="781"/>
      <c r="M57" s="781"/>
      <c r="N57" s="440"/>
      <c r="O57" s="440"/>
      <c r="P57" s="440"/>
      <c r="Q57" s="440"/>
      <c r="R57" s="495"/>
      <c r="S57" s="440"/>
    </row>
    <row r="58" spans="1:19" ht="14">
      <c r="A58" s="440"/>
      <c r="B58" s="489" t="e">
        <f>D52</f>
        <v>#VALUE!</v>
      </c>
      <c r="C58" s="494">
        <f>D77</f>
        <v>0</v>
      </c>
      <c r="D58" s="494">
        <f>D78</f>
        <v>0</v>
      </c>
      <c r="E58" s="494">
        <f>D79</f>
        <v>0</v>
      </c>
      <c r="F58" s="440"/>
      <c r="G58" s="440"/>
      <c r="H58" s="501" t="e">
        <f>CONCATENATE(,B9)</f>
        <v>#VALUE!</v>
      </c>
      <c r="I58" s="440">
        <f>E57</f>
        <v>0</v>
      </c>
      <c r="J58" s="440">
        <f>E58</f>
        <v>0</v>
      </c>
      <c r="K58" s="781">
        <f>E59</f>
        <v>0</v>
      </c>
      <c r="L58" s="781"/>
      <c r="M58" s="781"/>
      <c r="N58" s="440"/>
      <c r="O58" s="440"/>
      <c r="P58" s="440"/>
      <c r="Q58" s="440"/>
      <c r="R58" s="495"/>
      <c r="S58" s="440"/>
    </row>
    <row r="59" spans="1:19" ht="14">
      <c r="A59" s="440"/>
      <c r="B59" s="489" t="str">
        <f>E52</f>
        <v/>
      </c>
      <c r="C59" s="494">
        <f>C77</f>
        <v>0</v>
      </c>
      <c r="D59" s="494">
        <f>C78</f>
        <v>0</v>
      </c>
      <c r="E59" s="494">
        <f>C79</f>
        <v>0</v>
      </c>
      <c r="F59" s="440"/>
      <c r="G59" s="440"/>
      <c r="H59" s="440"/>
      <c r="I59" s="440"/>
      <c r="J59" s="440"/>
      <c r="K59" s="781"/>
      <c r="L59" s="781"/>
      <c r="M59" s="781"/>
      <c r="N59" s="440"/>
      <c r="O59" s="440"/>
      <c r="P59" s="440"/>
      <c r="Q59" s="440"/>
      <c r="R59" s="440"/>
      <c r="S59" s="440"/>
    </row>
    <row r="60" spans="1:19" ht="14">
      <c r="A60" s="440"/>
      <c r="B60" s="440"/>
      <c r="C60" s="440"/>
      <c r="D60" s="440"/>
      <c r="E60" s="440"/>
      <c r="F60" s="440"/>
      <c r="G60" s="440"/>
      <c r="H60" s="440"/>
      <c r="I60" s="440"/>
      <c r="J60" s="440"/>
      <c r="K60" s="800"/>
      <c r="L60" s="800"/>
      <c r="M60" s="800"/>
      <c r="N60" s="440"/>
      <c r="O60" s="440"/>
      <c r="P60" s="440"/>
      <c r="Q60" s="440"/>
      <c r="R60" s="440"/>
      <c r="S60" s="440"/>
    </row>
    <row r="61" spans="1:19" ht="14">
      <c r="A61" s="440"/>
      <c r="B61" s="440"/>
      <c r="C61" s="808" t="s">
        <v>688</v>
      </c>
      <c r="D61" s="809"/>
      <c r="E61" s="809"/>
      <c r="F61" s="809"/>
      <c r="G61" s="810"/>
      <c r="H61" s="808" t="s">
        <v>689</v>
      </c>
      <c r="I61" s="809"/>
      <c r="J61" s="809"/>
      <c r="K61" s="809"/>
      <c r="L61" s="809"/>
      <c r="M61" s="809"/>
      <c r="N61" s="810"/>
      <c r="O61" s="808" t="s">
        <v>413</v>
      </c>
      <c r="P61" s="809"/>
      <c r="Q61" s="809"/>
      <c r="R61" s="809"/>
      <c r="S61" s="810"/>
    </row>
    <row r="62" spans="1:19" ht="14">
      <c r="A62" s="440"/>
      <c r="B62" s="440"/>
      <c r="C62" s="502" t="s">
        <v>690</v>
      </c>
      <c r="D62" s="503" t="s">
        <v>97</v>
      </c>
      <c r="E62" s="503" t="s">
        <v>691</v>
      </c>
      <c r="F62" s="503" t="s">
        <v>99</v>
      </c>
      <c r="G62" s="503" t="s">
        <v>692</v>
      </c>
      <c r="H62" s="503" t="s">
        <v>690</v>
      </c>
      <c r="I62" s="503" t="s">
        <v>97</v>
      </c>
      <c r="J62" s="503" t="s">
        <v>691</v>
      </c>
      <c r="K62" s="811" t="s">
        <v>99</v>
      </c>
      <c r="L62" s="812"/>
      <c r="M62" s="813"/>
      <c r="N62" s="503" t="s">
        <v>692</v>
      </c>
      <c r="O62" s="503" t="s">
        <v>690</v>
      </c>
      <c r="P62" s="503" t="s">
        <v>97</v>
      </c>
      <c r="Q62" s="503" t="s">
        <v>691</v>
      </c>
      <c r="R62" s="503" t="s">
        <v>99</v>
      </c>
      <c r="S62" s="503" t="s">
        <v>692</v>
      </c>
    </row>
    <row r="63" spans="1:19" ht="14">
      <c r="A63" s="440"/>
      <c r="B63" s="440"/>
      <c r="C63" s="504">
        <f>D63+E63+F63</f>
        <v>0</v>
      </c>
      <c r="D63" s="505">
        <f>VIII!C25</f>
        <v>0</v>
      </c>
      <c r="E63" s="505">
        <f>VIII!D25</f>
        <v>0</v>
      </c>
      <c r="F63" s="505">
        <f>VIII!E25</f>
        <v>0</v>
      </c>
      <c r="G63" s="506" t="e">
        <f>D63*100/(D63+E63+F63)</f>
        <v>#DIV/0!</v>
      </c>
      <c r="H63" s="505">
        <f>I63+J63+K63</f>
        <v>0</v>
      </c>
      <c r="I63" s="505">
        <f>VIII!G25</f>
        <v>0</v>
      </c>
      <c r="J63" s="505">
        <f>VIII!H25</f>
        <v>0</v>
      </c>
      <c r="K63" s="814">
        <f>VIII!I25</f>
        <v>0</v>
      </c>
      <c r="L63" s="815"/>
      <c r="M63" s="816"/>
      <c r="N63" s="506" t="e">
        <f>I63*100/(I63+J63+K63)</f>
        <v>#DIV/0!</v>
      </c>
      <c r="O63" s="505">
        <f>C63+H63</f>
        <v>0</v>
      </c>
      <c r="P63" s="505">
        <f>D63+I63</f>
        <v>0</v>
      </c>
      <c r="Q63" s="505">
        <f>E63+J63</f>
        <v>0</v>
      </c>
      <c r="R63" s="505">
        <f>F63+K63</f>
        <v>0</v>
      </c>
      <c r="S63" s="506" t="e">
        <f>N63*100/(N63+O63+P63)</f>
        <v>#DIV/0!</v>
      </c>
    </row>
    <row r="64" spans="1:19" ht="14">
      <c r="A64" s="440"/>
      <c r="B64" s="440"/>
      <c r="C64" s="507" t="str">
        <f>E52</f>
        <v/>
      </c>
      <c r="D64" s="507" t="e">
        <f>D52</f>
        <v>#VALUE!</v>
      </c>
      <c r="E64" s="507" t="e">
        <f>C52</f>
        <v>#VALUE!</v>
      </c>
      <c r="F64" s="508"/>
      <c r="G64" s="509"/>
      <c r="H64" s="508"/>
      <c r="I64" s="508"/>
      <c r="J64" s="508"/>
      <c r="K64" s="817"/>
      <c r="L64" s="817"/>
      <c r="M64" s="817"/>
      <c r="N64" s="509"/>
      <c r="O64" s="508"/>
      <c r="P64" s="508"/>
      <c r="Q64" s="508"/>
      <c r="R64" s="508"/>
      <c r="S64" s="509"/>
    </row>
    <row r="65" spans="1:19" ht="14">
      <c r="A65" s="440"/>
      <c r="B65" s="510" t="s">
        <v>693</v>
      </c>
      <c r="C65" s="508">
        <f>cIII!U26</f>
        <v>0</v>
      </c>
      <c r="D65" s="508">
        <f>cIII!V26</f>
        <v>0</v>
      </c>
      <c r="E65" s="508">
        <f>cIII!W26</f>
        <v>0</v>
      </c>
      <c r="F65" s="508"/>
      <c r="G65" s="509"/>
      <c r="H65" s="508"/>
      <c r="I65" s="508"/>
      <c r="J65" s="508"/>
      <c r="K65" s="805"/>
      <c r="L65" s="805"/>
      <c r="M65" s="805"/>
      <c r="N65" s="509"/>
      <c r="O65" s="508"/>
      <c r="P65" s="508"/>
      <c r="Q65" s="508"/>
      <c r="R65" s="508"/>
      <c r="S65" s="509"/>
    </row>
    <row r="66" spans="1:19" ht="14">
      <c r="A66" s="440"/>
      <c r="B66" s="510" t="s">
        <v>278</v>
      </c>
      <c r="C66" s="508">
        <f>III!R26</f>
        <v>0</v>
      </c>
      <c r="D66" s="508">
        <f>III!S26</f>
        <v>0</v>
      </c>
      <c r="E66" s="508">
        <f>III!T26</f>
        <v>0</v>
      </c>
      <c r="F66" s="508"/>
      <c r="G66" s="509"/>
      <c r="H66" s="508"/>
      <c r="I66" s="508"/>
      <c r="J66" s="508"/>
      <c r="K66" s="805"/>
      <c r="L66" s="805"/>
      <c r="M66" s="805"/>
      <c r="N66" s="509"/>
      <c r="O66" s="508"/>
      <c r="P66" s="508"/>
      <c r="Q66" s="508"/>
      <c r="R66" s="508"/>
      <c r="S66" s="509"/>
    </row>
    <row r="67" spans="1:19" ht="14">
      <c r="A67" s="440"/>
      <c r="B67" s="510" t="s">
        <v>273</v>
      </c>
      <c r="C67" s="508">
        <f>III!F26</f>
        <v>0</v>
      </c>
      <c r="D67" s="508">
        <f>III!G26</f>
        <v>0</v>
      </c>
      <c r="E67" s="508">
        <f>III!H26</f>
        <v>0</v>
      </c>
      <c r="F67" s="508"/>
      <c r="G67" s="509"/>
      <c r="H67" s="508"/>
      <c r="I67" s="508"/>
      <c r="J67" s="508"/>
      <c r="K67" s="805"/>
      <c r="L67" s="805"/>
      <c r="M67" s="805"/>
      <c r="N67" s="509"/>
      <c r="O67" s="508"/>
      <c r="P67" s="508"/>
      <c r="Q67" s="508"/>
      <c r="R67" s="508"/>
      <c r="S67" s="509"/>
    </row>
    <row r="68" spans="1:19" ht="14">
      <c r="A68" s="440"/>
      <c r="B68" s="510" t="s">
        <v>640</v>
      </c>
      <c r="C68" s="508">
        <f>III!I26</f>
        <v>0</v>
      </c>
      <c r="D68" s="508">
        <f>III!J26</f>
        <v>0</v>
      </c>
      <c r="E68" s="508">
        <f>III!K26</f>
        <v>0</v>
      </c>
      <c r="F68" s="508"/>
      <c r="G68" s="509"/>
      <c r="H68" s="508"/>
      <c r="I68" s="508"/>
      <c r="J68" s="508"/>
      <c r="K68" s="805"/>
      <c r="L68" s="805"/>
      <c r="M68" s="805"/>
      <c r="N68" s="509"/>
      <c r="O68" s="508"/>
      <c r="P68" s="508"/>
      <c r="Q68" s="508"/>
      <c r="R68" s="508"/>
      <c r="S68" s="509"/>
    </row>
    <row r="69" spans="1:19" ht="14">
      <c r="A69" s="440"/>
      <c r="B69" s="510" t="s">
        <v>479</v>
      </c>
      <c r="C69" s="508">
        <f>III!L26</f>
        <v>0</v>
      </c>
      <c r="D69" s="508">
        <f>III!M26</f>
        <v>0</v>
      </c>
      <c r="E69" s="508">
        <f>III!N26</f>
        <v>0</v>
      </c>
      <c r="F69" s="508"/>
      <c r="G69" s="509"/>
      <c r="H69" s="508"/>
      <c r="I69" s="508"/>
      <c r="J69" s="508"/>
      <c r="K69" s="511"/>
      <c r="L69" s="512"/>
      <c r="M69" s="512"/>
      <c r="N69" s="509"/>
      <c r="O69" s="508"/>
      <c r="P69" s="508"/>
      <c r="Q69" s="508"/>
      <c r="R69" s="508"/>
      <c r="S69" s="509"/>
    </row>
    <row r="70" spans="1:19" ht="14">
      <c r="A70" s="440"/>
      <c r="B70" s="510" t="s">
        <v>280</v>
      </c>
      <c r="C70" s="508">
        <f>'III c'!F26</f>
        <v>0</v>
      </c>
      <c r="D70" s="508">
        <f>'III c'!G26</f>
        <v>0</v>
      </c>
      <c r="E70" s="508">
        <f>'III c'!H26</f>
        <v>0</v>
      </c>
      <c r="F70" s="508"/>
      <c r="G70" s="509"/>
      <c r="H70" s="508"/>
      <c r="I70" s="508"/>
      <c r="J70" s="508"/>
      <c r="K70" s="511"/>
      <c r="L70" s="511"/>
      <c r="M70" s="511"/>
      <c r="N70" s="509"/>
      <c r="O70" s="508"/>
      <c r="P70" s="508"/>
      <c r="Q70" s="508"/>
      <c r="R70" s="508"/>
      <c r="S70" s="509"/>
    </row>
    <row r="71" spans="1:19" ht="14">
      <c r="A71" s="440"/>
      <c r="B71" s="510" t="s">
        <v>674</v>
      </c>
      <c r="C71" s="508">
        <f>'III c'!I26</f>
        <v>0</v>
      </c>
      <c r="D71" s="508">
        <f>'III c'!J26</f>
        <v>0</v>
      </c>
      <c r="E71" s="508">
        <f>'III c'!K26</f>
        <v>0</v>
      </c>
      <c r="F71" s="508"/>
      <c r="G71" s="509"/>
      <c r="H71" s="508"/>
      <c r="I71" s="508"/>
      <c r="J71" s="508"/>
      <c r="K71" s="511"/>
      <c r="L71" s="512"/>
      <c r="M71" s="512"/>
      <c r="N71" s="509"/>
      <c r="O71" s="508"/>
      <c r="P71" s="508"/>
      <c r="Q71" s="508"/>
      <c r="R71" s="508"/>
      <c r="S71" s="509"/>
    </row>
    <row r="72" spans="1:19" ht="14">
      <c r="A72" s="440"/>
      <c r="B72" s="510" t="s">
        <v>682</v>
      </c>
      <c r="C72" s="508">
        <f>'III c'!L26</f>
        <v>0</v>
      </c>
      <c r="D72" s="508">
        <f>'III c'!M26</f>
        <v>0</v>
      </c>
      <c r="E72" s="508">
        <f>'III c'!N26</f>
        <v>0</v>
      </c>
      <c r="F72" s="508"/>
      <c r="G72" s="509"/>
      <c r="H72" s="508"/>
      <c r="I72" s="508"/>
      <c r="J72" s="508"/>
      <c r="K72" s="805"/>
      <c r="L72" s="805"/>
      <c r="M72" s="805"/>
      <c r="N72" s="509"/>
      <c r="O72" s="508"/>
      <c r="P72" s="508"/>
      <c r="Q72" s="508"/>
      <c r="R72" s="508"/>
      <c r="S72" s="509"/>
    </row>
    <row r="73" spans="1:19" ht="14">
      <c r="A73" s="440"/>
      <c r="B73" s="510" t="s">
        <v>285</v>
      </c>
      <c r="C73" s="508">
        <f>'III c'!R26</f>
        <v>0</v>
      </c>
      <c r="D73" s="508">
        <f>'III c'!S26</f>
        <v>0</v>
      </c>
      <c r="E73" s="508">
        <f>'III c'!T26</f>
        <v>0</v>
      </c>
      <c r="F73" s="508"/>
      <c r="G73" s="509"/>
      <c r="H73" s="508"/>
      <c r="I73" s="508"/>
      <c r="J73" s="508"/>
      <c r="K73" s="805"/>
      <c r="L73" s="805"/>
      <c r="M73" s="805"/>
      <c r="N73" s="509"/>
      <c r="O73" s="508"/>
      <c r="P73" s="508"/>
      <c r="Q73" s="508"/>
      <c r="R73" s="508"/>
      <c r="S73" s="509"/>
    </row>
    <row r="74" spans="1:19" ht="14">
      <c r="A74" s="440"/>
      <c r="B74" s="510" t="s">
        <v>683</v>
      </c>
      <c r="C74" s="508">
        <f>cIII!C26</f>
        <v>0</v>
      </c>
      <c r="D74" s="508">
        <f>cIII!D26</f>
        <v>0</v>
      </c>
      <c r="E74" s="508">
        <f>cIII!E26</f>
        <v>0</v>
      </c>
      <c r="F74" s="508"/>
      <c r="G74" s="509"/>
      <c r="H74" s="508"/>
      <c r="I74" s="508"/>
      <c r="J74" s="508"/>
      <c r="K74" s="805"/>
      <c r="L74" s="805"/>
      <c r="M74" s="805"/>
      <c r="N74" s="509"/>
      <c r="O74" s="508"/>
      <c r="P74" s="508"/>
      <c r="Q74" s="508"/>
      <c r="R74" s="508"/>
      <c r="S74" s="509"/>
    </row>
    <row r="75" spans="1:19" ht="14">
      <c r="A75" s="440"/>
      <c r="B75" s="510" t="s">
        <v>578</v>
      </c>
      <c r="C75" s="508">
        <f>'XVII A'!M25</f>
        <v>0</v>
      </c>
      <c r="D75" s="513">
        <f>'SCRB-PRE_DATA'!C5</f>
        <v>0</v>
      </c>
      <c r="E75" s="514">
        <f>'SCRB-PRE_DATA'!C4</f>
        <v>0</v>
      </c>
      <c r="F75" s="508" t="s">
        <v>694</v>
      </c>
      <c r="G75" s="509"/>
      <c r="H75" s="508"/>
      <c r="I75" s="508"/>
      <c r="J75" s="508"/>
      <c r="K75" s="806" t="s">
        <v>695</v>
      </c>
      <c r="L75" s="806"/>
      <c r="M75" s="806"/>
      <c r="N75" s="806"/>
      <c r="O75" s="806"/>
      <c r="P75" s="806"/>
      <c r="Q75" s="806"/>
      <c r="R75" s="806"/>
      <c r="S75" s="509"/>
    </row>
    <row r="76" spans="1:19" ht="14">
      <c r="A76" s="440"/>
      <c r="B76" s="510" t="s">
        <v>579</v>
      </c>
      <c r="C76" s="508">
        <f>'XVIII A '!J25</f>
        <v>0</v>
      </c>
      <c r="D76" s="515">
        <f>'SCRB-PRE_DATA'!D5</f>
        <v>0</v>
      </c>
      <c r="E76" s="516">
        <f>'SCRB-PRE_DATA'!D4</f>
        <v>0</v>
      </c>
      <c r="F76" s="508" t="s">
        <v>694</v>
      </c>
      <c r="G76" s="509"/>
      <c r="H76" s="508"/>
      <c r="I76" s="508"/>
      <c r="J76" s="508"/>
      <c r="K76" s="805"/>
      <c r="L76" s="805"/>
      <c r="M76" s="805"/>
      <c r="N76" s="509"/>
      <c r="O76" s="508"/>
      <c r="P76" s="508"/>
      <c r="Q76" s="508"/>
      <c r="R76" s="508"/>
      <c r="S76" s="509"/>
    </row>
    <row r="77" spans="1:19" ht="14">
      <c r="A77" s="440"/>
      <c r="B77" s="510" t="s">
        <v>684</v>
      </c>
      <c r="C77" s="517">
        <f>'SCRB-RA_UPTO'!X25</f>
        <v>0</v>
      </c>
      <c r="D77" s="518">
        <f>'SCRB-PRE_DATA'!E5</f>
        <v>0</v>
      </c>
      <c r="E77" s="519">
        <f>'SCRB-PRE_DATA'!E4</f>
        <v>0</v>
      </c>
      <c r="F77" s="520" t="s">
        <v>696</v>
      </c>
      <c r="G77" s="521" t="s">
        <v>697</v>
      </c>
      <c r="H77" s="508"/>
      <c r="I77" s="508"/>
      <c r="J77" s="508"/>
      <c r="K77" s="805"/>
      <c r="L77" s="805"/>
      <c r="M77" s="805"/>
      <c r="N77" s="509" t="s">
        <v>698</v>
      </c>
      <c r="O77" s="508" t="s">
        <v>699</v>
      </c>
      <c r="P77" s="508"/>
      <c r="Q77" s="508"/>
      <c r="R77" s="508"/>
      <c r="S77" s="509"/>
    </row>
    <row r="78" spans="1:19" ht="14">
      <c r="A78" s="440"/>
      <c r="B78" s="510" t="s">
        <v>700</v>
      </c>
      <c r="C78" s="517">
        <f>'SCRB-RA_UPTO'!Y25</f>
        <v>0</v>
      </c>
      <c r="D78" s="518">
        <f>'SCRB-PRE_DATA'!F5</f>
        <v>0</v>
      </c>
      <c r="E78" s="519">
        <f>'SCRB-PRE_DATA'!F4</f>
        <v>0</v>
      </c>
      <c r="F78" s="508"/>
      <c r="G78" s="509"/>
      <c r="H78" s="508"/>
      <c r="I78" s="508"/>
      <c r="J78" s="522">
        <v>2015</v>
      </c>
      <c r="K78" s="807"/>
      <c r="L78" s="807"/>
      <c r="M78" s="807"/>
      <c r="N78" s="523">
        <v>297487277</v>
      </c>
      <c r="O78" s="524">
        <v>89573396</v>
      </c>
      <c r="P78" s="523" t="e">
        <f>M78/L78*100</f>
        <v>#DIV/0!</v>
      </c>
      <c r="Q78" s="525"/>
      <c r="R78" s="525"/>
      <c r="S78" s="509"/>
    </row>
    <row r="79" spans="1:19" ht="14">
      <c r="A79" s="440"/>
      <c r="B79" s="510" t="s">
        <v>701</v>
      </c>
      <c r="C79" s="517">
        <f>'SCRB-RA_UPTO'!Z25</f>
        <v>0</v>
      </c>
      <c r="D79" s="518">
        <f>'SCRB-PRE_DATA'!G5</f>
        <v>0</v>
      </c>
      <c r="E79" s="519">
        <f>'SCRB-PRE_DATA'!G4</f>
        <v>0</v>
      </c>
      <c r="F79" s="508"/>
      <c r="G79" s="509"/>
      <c r="H79" s="508"/>
      <c r="I79" s="508"/>
      <c r="J79" s="522"/>
      <c r="K79" s="804"/>
      <c r="L79" s="804"/>
      <c r="M79" s="804"/>
      <c r="N79" s="526"/>
      <c r="O79" s="527"/>
      <c r="P79" s="527"/>
      <c r="Q79" s="525"/>
      <c r="R79" s="525"/>
      <c r="S79" s="509"/>
    </row>
    <row r="80" spans="1:19" ht="14">
      <c r="A80" s="440"/>
      <c r="B80" s="440"/>
      <c r="C80" s="508"/>
      <c r="D80" s="508"/>
      <c r="E80" s="508"/>
      <c r="F80" s="508"/>
      <c r="G80" s="509" t="s">
        <v>702</v>
      </c>
      <c r="H80" s="508"/>
      <c r="I80" s="508"/>
      <c r="J80" s="522">
        <v>2014</v>
      </c>
      <c r="K80" s="804"/>
      <c r="L80" s="804"/>
      <c r="M80" s="804"/>
      <c r="N80" s="526">
        <v>246548410</v>
      </c>
      <c r="O80" s="526">
        <v>94605384</v>
      </c>
      <c r="P80" s="523" t="e">
        <f>M80/L80*100</f>
        <v>#DIV/0!</v>
      </c>
      <c r="Q80" s="525"/>
      <c r="R80" s="525"/>
      <c r="S80" s="509"/>
    </row>
    <row r="81" spans="1:19" ht="14">
      <c r="A81" s="440"/>
      <c r="B81" s="440"/>
      <c r="C81" s="508"/>
      <c r="D81" s="508"/>
      <c r="E81" s="508"/>
      <c r="F81" s="508"/>
      <c r="G81" s="509"/>
      <c r="H81" s="508"/>
      <c r="I81" s="508"/>
      <c r="J81" s="508"/>
      <c r="K81" s="805"/>
      <c r="L81" s="805"/>
      <c r="M81" s="805"/>
      <c r="N81" s="509"/>
      <c r="O81" s="508"/>
      <c r="P81" s="508"/>
      <c r="Q81" s="508"/>
      <c r="R81" s="508"/>
      <c r="S81" s="509"/>
    </row>
    <row r="82" spans="1:19" ht="14">
      <c r="A82" s="440"/>
      <c r="B82" s="440"/>
      <c r="C82" s="508"/>
      <c r="D82" s="508"/>
      <c r="E82" s="508"/>
      <c r="F82" s="508"/>
      <c r="G82" s="509" t="s">
        <v>703</v>
      </c>
      <c r="H82" s="508"/>
      <c r="I82" s="508"/>
      <c r="J82" s="508"/>
      <c r="K82" s="805"/>
      <c r="L82" s="805"/>
      <c r="M82" s="805"/>
      <c r="N82" s="509">
        <v>246548410</v>
      </c>
      <c r="O82" s="508">
        <v>94605384</v>
      </c>
      <c r="P82" s="508"/>
      <c r="Q82" s="508"/>
      <c r="R82" s="508"/>
      <c r="S82" s="509"/>
    </row>
    <row r="83" spans="1:19" ht="14">
      <c r="A83" s="440"/>
      <c r="B83" s="440"/>
      <c r="C83" s="508"/>
      <c r="D83" s="508"/>
      <c r="E83" s="508"/>
      <c r="F83" s="508"/>
      <c r="G83" s="509" t="s">
        <v>702</v>
      </c>
      <c r="H83" s="508"/>
      <c r="I83" s="508"/>
      <c r="J83" s="508"/>
      <c r="K83" s="805"/>
      <c r="L83" s="805"/>
      <c r="M83" s="805"/>
      <c r="N83" s="509"/>
      <c r="O83" s="509"/>
      <c r="P83" s="508"/>
      <c r="Q83" s="508"/>
      <c r="R83" s="508"/>
      <c r="S83" s="509"/>
    </row>
    <row r="84" spans="1:19" ht="14">
      <c r="A84" s="440"/>
      <c r="B84" s="440"/>
      <c r="C84" s="508"/>
      <c r="D84" s="508"/>
      <c r="E84" s="508"/>
      <c r="F84" s="508"/>
      <c r="G84" s="509"/>
      <c r="H84" s="508"/>
      <c r="I84" s="508"/>
      <c r="J84" s="508"/>
      <c r="K84" s="805"/>
      <c r="L84" s="805"/>
      <c r="M84" s="805"/>
      <c r="N84" s="509"/>
      <c r="O84" s="508"/>
      <c r="P84" s="508"/>
      <c r="Q84" s="508"/>
      <c r="R84" s="508"/>
      <c r="S84" s="509"/>
    </row>
    <row r="85" spans="1:19" ht="14">
      <c r="A85" s="440"/>
      <c r="B85" s="440"/>
      <c r="C85" s="440"/>
      <c r="D85" s="440"/>
      <c r="E85" s="440"/>
      <c r="F85" s="440"/>
      <c r="G85" s="440"/>
      <c r="H85" s="440"/>
      <c r="I85" s="440"/>
      <c r="J85" s="440"/>
      <c r="K85" s="781"/>
      <c r="L85" s="781"/>
      <c r="M85" s="781"/>
      <c r="N85" s="440"/>
      <c r="O85" s="440"/>
      <c r="P85" s="440"/>
      <c r="Q85" s="440"/>
      <c r="R85" s="440"/>
      <c r="S85" s="440"/>
    </row>
    <row r="86" spans="1:19" ht="14">
      <c r="A86" s="440"/>
      <c r="B86" s="440"/>
      <c r="C86" s="440"/>
      <c r="D86" s="440"/>
      <c r="E86" s="440"/>
      <c r="F86" s="440"/>
      <c r="G86" s="440"/>
      <c r="H86" s="440"/>
      <c r="I86" s="440"/>
      <c r="J86" s="440"/>
      <c r="K86" s="781">
        <v>14</v>
      </c>
      <c r="L86" s="781"/>
      <c r="M86" s="781"/>
      <c r="N86" s="440"/>
      <c r="O86" s="440"/>
      <c r="P86" s="440"/>
      <c r="Q86" s="440"/>
      <c r="R86" s="440"/>
      <c r="S86" s="440"/>
    </row>
    <row r="87" spans="1:19" ht="14">
      <c r="A87" s="440"/>
      <c r="B87" s="440"/>
      <c r="C87" s="440"/>
      <c r="D87" s="440"/>
      <c r="E87" s="440"/>
      <c r="F87" s="440"/>
      <c r="G87" s="440"/>
      <c r="H87" s="440"/>
      <c r="I87" s="440"/>
      <c r="J87" s="440"/>
      <c r="K87" s="781"/>
      <c r="L87" s="781"/>
      <c r="M87" s="781"/>
      <c r="N87" s="440"/>
      <c r="O87" s="440" t="s">
        <v>704</v>
      </c>
      <c r="P87" s="440"/>
      <c r="Q87" s="440"/>
      <c r="R87" s="440"/>
      <c r="S87" s="440"/>
    </row>
    <row r="88" spans="1:19" ht="14">
      <c r="A88" s="440"/>
      <c r="B88" s="440"/>
      <c r="C88" s="440"/>
      <c r="D88" s="440"/>
      <c r="E88" s="440"/>
      <c r="F88" s="440"/>
      <c r="G88" s="440"/>
      <c r="H88" s="440"/>
      <c r="I88" s="440"/>
      <c r="J88" s="440"/>
      <c r="K88" s="781"/>
      <c r="L88" s="781"/>
      <c r="M88" s="781"/>
      <c r="N88" s="440"/>
      <c r="O88" s="440"/>
      <c r="P88" s="440"/>
      <c r="Q88" s="440"/>
      <c r="R88" s="440"/>
      <c r="S88" s="440"/>
    </row>
    <row r="89" spans="1:19" ht="14">
      <c r="A89" s="440"/>
      <c r="B89" s="440"/>
      <c r="C89" s="440"/>
      <c r="D89" s="440"/>
      <c r="E89" s="440"/>
      <c r="F89" s="440"/>
      <c r="G89" s="440"/>
      <c r="H89" s="528"/>
      <c r="I89" s="528"/>
      <c r="J89" s="529"/>
      <c r="K89" s="781"/>
      <c r="L89" s="781"/>
      <c r="M89" s="781"/>
      <c r="N89" s="440"/>
      <c r="O89" s="440"/>
      <c r="P89" s="440"/>
      <c r="Q89" s="440"/>
      <c r="R89" s="440"/>
      <c r="S89" s="440"/>
    </row>
    <row r="90" spans="1:19" ht="14">
      <c r="A90" s="440"/>
      <c r="B90" s="440"/>
      <c r="C90" s="440"/>
      <c r="D90" s="440"/>
      <c r="E90" s="440"/>
      <c r="F90" s="440"/>
      <c r="G90" s="440"/>
      <c r="H90" s="528"/>
      <c r="I90" s="528"/>
      <c r="J90" s="529"/>
      <c r="K90" s="781"/>
      <c r="L90" s="781"/>
      <c r="M90" s="781"/>
      <c r="N90" s="440"/>
      <c r="O90" s="440"/>
      <c r="P90" s="440"/>
      <c r="Q90" s="440"/>
      <c r="R90" s="440"/>
      <c r="S90" s="440"/>
    </row>
    <row r="91" spans="1:19" ht="14">
      <c r="A91" s="440"/>
      <c r="B91" s="440"/>
      <c r="C91" s="440"/>
      <c r="D91" s="440"/>
      <c r="E91" s="440"/>
      <c r="F91" s="440"/>
      <c r="G91" s="440"/>
      <c r="H91" s="528"/>
      <c r="I91" s="528"/>
      <c r="J91" s="529"/>
      <c r="K91" s="781"/>
      <c r="L91" s="781"/>
      <c r="M91" s="781"/>
      <c r="N91" s="440"/>
      <c r="O91" s="440"/>
      <c r="P91" s="440"/>
      <c r="Q91" s="440"/>
      <c r="R91" s="440"/>
      <c r="S91" s="440"/>
    </row>
    <row r="92" spans="1:19" ht="14">
      <c r="A92" s="440"/>
      <c r="B92" s="440"/>
      <c r="C92" s="440" t="s">
        <v>705</v>
      </c>
      <c r="D92" s="440"/>
      <c r="E92" s="530">
        <v>1</v>
      </c>
      <c r="F92" s="530">
        <v>2015</v>
      </c>
      <c r="G92" s="440"/>
      <c r="H92" s="528"/>
      <c r="I92" s="528"/>
      <c r="J92" s="529"/>
      <c r="K92" s="800"/>
      <c r="L92" s="800"/>
      <c r="M92" s="800"/>
      <c r="N92" s="440"/>
      <c r="O92" s="440"/>
      <c r="P92" s="440"/>
      <c r="Q92" s="440"/>
      <c r="R92" s="440"/>
      <c r="S92" s="440"/>
    </row>
    <row r="93" spans="1:19" ht="14">
      <c r="A93" s="440"/>
      <c r="B93" s="440"/>
      <c r="C93" s="436">
        <v>1</v>
      </c>
      <c r="D93" s="785" t="s">
        <v>706</v>
      </c>
      <c r="E93" s="786"/>
      <c r="F93" s="787"/>
      <c r="G93" s="420"/>
      <c r="H93" s="531">
        <f>F92</f>
        <v>2015</v>
      </c>
      <c r="I93" s="532"/>
      <c r="J93" s="533">
        <f>H93</f>
        <v>2015</v>
      </c>
      <c r="K93" s="801"/>
      <c r="L93" s="802"/>
      <c r="M93" s="803"/>
      <c r="N93" s="493"/>
      <c r="O93" s="440"/>
      <c r="P93" s="440"/>
      <c r="Q93" s="440"/>
      <c r="R93" s="440"/>
      <c r="S93" s="440"/>
    </row>
    <row r="94" spans="1:19" ht="14">
      <c r="A94" s="440"/>
      <c r="B94" s="440"/>
      <c r="C94" s="534">
        <v>2</v>
      </c>
      <c r="D94" s="785" t="s">
        <v>707</v>
      </c>
      <c r="E94" s="786"/>
      <c r="F94" s="787"/>
      <c r="G94" s="420"/>
      <c r="H94" s="535">
        <f>E92</f>
        <v>1</v>
      </c>
      <c r="I94" s="442">
        <f>H94</f>
        <v>1</v>
      </c>
      <c r="J94" s="536" t="str">
        <f>IF(H94=1,"JANUARY",IF(H94=2,"FEBRUARY",IF(H94=3,"MARCH",IF(H94=4,"APRIL",IF(H94=5,"MAY",IF(H94=6,"JUNE",IF(H94=7,"JULY",IF(H94=8,"AUGUST",IF(H94=9,"SEPTEMBER",IF(H94=10,"OCTOBER",IF(H94=11,"NOVEMBER",IF(H94=12,"DECEMBER",))))))))))))</f>
        <v>JANUARY</v>
      </c>
      <c r="K94" s="788" t="str">
        <f>IF(I94=1,"JAN",IF(I94=2,"FEB",IF(I94=3,"MAR",IF(I94=4,"APRIL",IF(I94=5,"MAY",IF(I94=6,"JUNE",IF(I94=7,"JULY",IF(I94=8,"AUG",IF(I94=9,"SEPT",IF(I94=10,"OCT",IF(I94=11,"NOV",IF(I94=12,"DEC",))))))))))))</f>
        <v>JAN</v>
      </c>
      <c r="L94" s="789"/>
      <c r="M94" s="790"/>
      <c r="N94" s="494"/>
      <c r="O94" s="440"/>
      <c r="P94" s="440"/>
      <c r="Q94" s="440"/>
      <c r="R94" s="440"/>
      <c r="S94" s="440"/>
    </row>
    <row r="95" spans="1:19" ht="14">
      <c r="A95" s="440"/>
      <c r="B95" s="440"/>
      <c r="C95" s="534">
        <v>3</v>
      </c>
      <c r="D95" s="785" t="s">
        <v>708</v>
      </c>
      <c r="E95" s="786"/>
      <c r="F95" s="787"/>
      <c r="G95" s="420"/>
      <c r="H95" s="537">
        <f>H94-1</f>
        <v>0</v>
      </c>
      <c r="I95" s="442">
        <f>H95</f>
        <v>0</v>
      </c>
      <c r="J95" s="536" t="s">
        <v>709</v>
      </c>
      <c r="K95" s="788" t="str">
        <f>IF(I95=0,"DEC",IF(I95=1,"JAN",IF(I95=2,"FEB",IF(I95=3,"MAR",IF(I95=4,"APRIL",IF(I95=5,"MAY",IF(I95=6,"JUNE",IF(I95=7,"JULY",IF(I95=8,"AUG",IF(I95=9,"SEPT",IF(I95=10,"OCT",IF(I95=11,"NOV",IF(I95=12,"DEC",)))))))))))))</f>
        <v>DEC</v>
      </c>
      <c r="L95" s="789"/>
      <c r="M95" s="790"/>
      <c r="N95" s="494"/>
      <c r="O95" s="440"/>
      <c r="P95" s="440"/>
      <c r="Q95" s="440"/>
      <c r="R95" s="440"/>
      <c r="S95" s="440"/>
    </row>
    <row r="96" spans="1:19" ht="14">
      <c r="A96" s="440"/>
      <c r="B96" s="440"/>
      <c r="C96" s="534">
        <v>4</v>
      </c>
      <c r="D96" s="785" t="s">
        <v>710</v>
      </c>
      <c r="E96" s="786"/>
      <c r="F96" s="787"/>
      <c r="G96" s="420"/>
      <c r="H96" s="537">
        <f>H93-1</f>
        <v>2014</v>
      </c>
      <c r="I96" s="442">
        <f>H96-1</f>
        <v>2013</v>
      </c>
      <c r="J96" s="536">
        <f>I96-1</f>
        <v>2012</v>
      </c>
      <c r="K96" s="788">
        <f>J96-1</f>
        <v>2011</v>
      </c>
      <c r="L96" s="789"/>
      <c r="M96" s="790"/>
      <c r="N96" s="494"/>
      <c r="O96" s="440"/>
      <c r="P96" s="440"/>
      <c r="Q96" s="440"/>
      <c r="R96" s="440"/>
      <c r="S96" s="440"/>
    </row>
    <row r="97" spans="1:19" ht="14">
      <c r="A97" s="440"/>
      <c r="B97" s="440"/>
      <c r="C97" s="534">
        <v>5</v>
      </c>
      <c r="D97" s="785" t="s">
        <v>711</v>
      </c>
      <c r="E97" s="786"/>
      <c r="F97" s="787"/>
      <c r="G97" s="420"/>
      <c r="H97" s="537">
        <f>H96</f>
        <v>2014</v>
      </c>
      <c r="I97" s="442">
        <f>H94-1</f>
        <v>0</v>
      </c>
      <c r="J97" s="536">
        <f>IF(I97=1,"JANUARY",IF(I97=2,"FEBRUARY",IF(I97=3,"MARCH",IF(I97=4,"APRIL",IF(I97=5,"MAY",IF(I97=6,"JUNE",IF(I97=7,"JULY",IF(I97=8,"AUGUST",IF(I97=9,"SEPTEMBER",IF(I97=10,"OCTOBER",IF(I97=11,"NOVEMBER",IF(I97=12,"DECEMBER",))))))))))))</f>
        <v>0</v>
      </c>
      <c r="K97" s="791"/>
      <c r="L97" s="792"/>
      <c r="M97" s="793"/>
      <c r="N97" s="494"/>
      <c r="O97" s="440"/>
      <c r="P97" s="440"/>
      <c r="Q97" s="440"/>
      <c r="R97" s="440"/>
      <c r="S97" s="440"/>
    </row>
    <row r="98" spans="1:19" ht="14">
      <c r="A98" s="440"/>
      <c r="B98" s="440"/>
      <c r="C98" s="534">
        <v>6</v>
      </c>
      <c r="D98" s="794"/>
      <c r="E98" s="795"/>
      <c r="F98" s="796"/>
      <c r="G98" s="420"/>
      <c r="H98" s="538"/>
      <c r="I98" s="539"/>
      <c r="J98" s="540"/>
      <c r="K98" s="797"/>
      <c r="L98" s="798"/>
      <c r="M98" s="799"/>
      <c r="N98" s="494"/>
      <c r="O98" s="440"/>
      <c r="P98" s="440"/>
      <c r="Q98" s="440"/>
      <c r="R98" s="440"/>
      <c r="S98" s="440"/>
    </row>
    <row r="99" spans="1:19" ht="14">
      <c r="A99" s="440"/>
      <c r="B99" s="440"/>
      <c r="C99" s="440"/>
      <c r="D99" s="440"/>
      <c r="E99" s="440"/>
      <c r="F99" s="440"/>
      <c r="G99" s="440"/>
      <c r="H99" s="440"/>
      <c r="I99" s="440"/>
      <c r="J99" s="440"/>
      <c r="K99" s="782"/>
      <c r="L99" s="782"/>
      <c r="M99" s="782"/>
      <c r="N99" s="440"/>
      <c r="O99" s="440"/>
      <c r="P99" s="440"/>
      <c r="Q99" s="440"/>
      <c r="R99" s="440"/>
      <c r="S99" s="440"/>
    </row>
    <row r="100" spans="1:19" ht="14">
      <c r="A100" s="440"/>
      <c r="B100" s="440"/>
      <c r="C100" s="440"/>
      <c r="D100" s="440"/>
      <c r="E100" s="440"/>
      <c r="F100" s="440"/>
      <c r="G100" s="440"/>
      <c r="H100" s="440"/>
      <c r="I100" s="440"/>
      <c r="J100" s="440"/>
      <c r="K100" s="781"/>
      <c r="L100" s="781"/>
      <c r="M100" s="781"/>
      <c r="N100" s="440"/>
      <c r="O100" s="440"/>
      <c r="P100" s="440"/>
      <c r="Q100" s="440"/>
      <c r="R100" s="440"/>
      <c r="S100" s="440"/>
    </row>
    <row r="101" spans="1:19" ht="14">
      <c r="A101" s="440"/>
      <c r="B101" s="440"/>
      <c r="C101" s="440"/>
      <c r="D101" s="440"/>
      <c r="E101" s="440"/>
      <c r="F101" s="440"/>
      <c r="G101" s="440" t="s">
        <v>633</v>
      </c>
      <c r="H101" s="531">
        <v>2</v>
      </c>
      <c r="I101" s="442">
        <f>H101</f>
        <v>2</v>
      </c>
      <c r="J101" s="536" t="s">
        <v>712</v>
      </c>
      <c r="K101" s="783"/>
      <c r="L101" s="781"/>
      <c r="M101" s="781"/>
      <c r="N101" s="440"/>
      <c r="O101" s="440"/>
      <c r="P101" s="440"/>
      <c r="Q101" s="440"/>
      <c r="R101" s="440"/>
      <c r="S101" s="440"/>
    </row>
    <row r="102" spans="1:19" ht="14">
      <c r="A102" s="440"/>
      <c r="B102" s="497" t="s">
        <v>713</v>
      </c>
      <c r="C102" s="440"/>
      <c r="D102" s="440"/>
      <c r="E102" s="440"/>
      <c r="F102" s="440"/>
      <c r="G102" s="440" t="s">
        <v>714</v>
      </c>
      <c r="H102" s="440">
        <v>2</v>
      </c>
      <c r="I102" s="440"/>
      <c r="J102" s="536" t="s">
        <v>715</v>
      </c>
      <c r="K102" s="783"/>
      <c r="L102" s="781"/>
      <c r="M102" s="781"/>
      <c r="N102" s="440"/>
      <c r="O102" s="440"/>
      <c r="P102" s="440"/>
      <c r="Q102" s="440"/>
      <c r="R102" s="440"/>
      <c r="S102" s="440"/>
    </row>
    <row r="103" spans="1:19" ht="14">
      <c r="A103" s="440"/>
      <c r="B103" s="784" t="e">
        <f>"Road accidents for the year "&amp;G2&amp;" (up to "&amp;I3&amp;")"</f>
        <v>#VALUE!</v>
      </c>
      <c r="C103" s="784"/>
      <c r="D103" s="784"/>
      <c r="E103" s="784"/>
      <c r="F103" s="440"/>
      <c r="G103" s="440"/>
      <c r="H103" s="440"/>
      <c r="I103" s="440">
        <v>1</v>
      </c>
      <c r="J103" s="536" t="s">
        <v>716</v>
      </c>
      <c r="K103" s="783"/>
      <c r="L103" s="781"/>
      <c r="M103" s="781"/>
      <c r="N103" s="440"/>
      <c r="O103" s="440"/>
      <c r="P103" s="440"/>
      <c r="Q103" s="440"/>
      <c r="R103" s="440"/>
      <c r="S103" s="440"/>
    </row>
    <row r="104" spans="1:19" ht="14">
      <c r="A104" s="440"/>
      <c r="B104" s="489" t="s">
        <v>717</v>
      </c>
      <c r="C104" s="505" t="s">
        <v>718</v>
      </c>
      <c r="D104" s="505" t="s">
        <v>700</v>
      </c>
      <c r="E104" s="505" t="s">
        <v>719</v>
      </c>
      <c r="F104" s="541" t="s">
        <v>720</v>
      </c>
      <c r="G104" s="440"/>
      <c r="H104" s="440"/>
      <c r="I104" s="440"/>
      <c r="J104" s="440"/>
      <c r="K104" s="781"/>
      <c r="L104" s="781"/>
      <c r="M104" s="781"/>
      <c r="N104" s="440"/>
      <c r="O104" s="440"/>
      <c r="P104" s="440"/>
      <c r="Q104" s="440"/>
      <c r="R104" s="440"/>
      <c r="S104" s="440"/>
    </row>
    <row r="105" spans="1:19" ht="14">
      <c r="A105" s="440">
        <v>1</v>
      </c>
      <c r="B105" s="489" t="s">
        <v>556</v>
      </c>
      <c r="C105" s="490"/>
      <c r="D105" s="490"/>
      <c r="E105" s="490"/>
      <c r="F105" s="440"/>
      <c r="G105" s="440"/>
      <c r="H105" s="440"/>
      <c r="I105" s="440"/>
      <c r="J105" s="440"/>
      <c r="K105" s="781"/>
      <c r="L105" s="781"/>
      <c r="M105" s="781"/>
      <c r="N105" s="440"/>
      <c r="O105" s="440"/>
      <c r="P105" s="440"/>
      <c r="Q105" s="440"/>
      <c r="R105" s="440"/>
      <c r="S105" s="440"/>
    </row>
    <row r="106" spans="1:19" ht="14">
      <c r="A106" s="440">
        <v>2</v>
      </c>
      <c r="B106" s="489" t="s">
        <v>557</v>
      </c>
      <c r="C106" s="490"/>
      <c r="D106" s="490"/>
      <c r="E106" s="490"/>
      <c r="F106" s="440"/>
      <c r="G106" s="440"/>
      <c r="H106" s="440"/>
      <c r="I106" s="440"/>
      <c r="J106" s="440"/>
      <c r="K106" s="781"/>
      <c r="L106" s="781"/>
      <c r="M106" s="781"/>
      <c r="N106" s="440"/>
      <c r="O106" s="440"/>
      <c r="P106" s="440"/>
      <c r="Q106" s="440"/>
      <c r="R106" s="440"/>
      <c r="S106" s="440"/>
    </row>
    <row r="107" spans="1:19" ht="14">
      <c r="A107" s="440">
        <v>3</v>
      </c>
      <c r="B107" s="489" t="s">
        <v>553</v>
      </c>
      <c r="C107" s="490"/>
      <c r="D107" s="490"/>
      <c r="E107" s="490"/>
      <c r="F107" s="440"/>
      <c r="G107" s="440"/>
      <c r="H107" s="440"/>
      <c r="I107" s="440"/>
      <c r="J107" s="440"/>
      <c r="K107" s="781"/>
      <c r="L107" s="781"/>
      <c r="M107" s="781"/>
      <c r="N107" s="440"/>
      <c r="O107" s="440"/>
      <c r="P107" s="440"/>
      <c r="Q107" s="440"/>
      <c r="R107" s="440"/>
      <c r="S107" s="440"/>
    </row>
    <row r="108" spans="1:19" ht="14">
      <c r="A108" s="440">
        <v>4</v>
      </c>
      <c r="B108" s="489" t="s">
        <v>561</v>
      </c>
      <c r="C108" s="490"/>
      <c r="D108" s="490"/>
      <c r="E108" s="490"/>
      <c r="F108" s="440"/>
      <c r="G108" s="440"/>
      <c r="H108" s="440"/>
      <c r="I108" s="440"/>
      <c r="J108" s="440"/>
      <c r="K108" s="781"/>
      <c r="L108" s="781"/>
      <c r="M108" s="781"/>
      <c r="N108" s="440"/>
      <c r="O108" s="440"/>
      <c r="P108" s="440"/>
      <c r="Q108" s="440"/>
      <c r="R108" s="440"/>
      <c r="S108" s="440"/>
    </row>
    <row r="109" spans="1:19" ht="14">
      <c r="A109" s="440">
        <v>5</v>
      </c>
      <c r="B109" s="489" t="s">
        <v>568</v>
      </c>
      <c r="C109" s="490"/>
      <c r="D109" s="490"/>
      <c r="E109" s="490"/>
      <c r="F109" s="440"/>
      <c r="G109" s="440"/>
      <c r="H109" s="440"/>
      <c r="I109" s="440"/>
      <c r="J109" s="440"/>
      <c r="K109" s="781"/>
      <c r="L109" s="781"/>
      <c r="M109" s="781"/>
      <c r="N109" s="440"/>
      <c r="O109" s="440"/>
      <c r="P109" s="440"/>
      <c r="Q109" s="440"/>
      <c r="R109" s="440"/>
      <c r="S109" s="440"/>
    </row>
    <row r="110" spans="1:19" ht="14">
      <c r="A110" s="440">
        <v>6</v>
      </c>
      <c r="B110" s="489" t="s">
        <v>554</v>
      </c>
      <c r="C110" s="490"/>
      <c r="D110" s="490"/>
      <c r="E110" s="490"/>
      <c r="F110" s="440"/>
      <c r="G110" s="440"/>
      <c r="H110" s="440"/>
      <c r="I110" s="440"/>
      <c r="J110" s="440"/>
      <c r="K110" s="781"/>
      <c r="L110" s="781"/>
      <c r="M110" s="781"/>
      <c r="N110" s="440"/>
      <c r="O110" s="440"/>
      <c r="P110" s="440"/>
      <c r="Q110" s="440"/>
      <c r="R110" s="440"/>
      <c r="S110" s="440"/>
    </row>
    <row r="111" spans="1:19" ht="14">
      <c r="A111" s="440">
        <v>7</v>
      </c>
      <c r="B111" s="489" t="s">
        <v>565</v>
      </c>
      <c r="C111" s="490"/>
      <c r="D111" s="490"/>
      <c r="E111" s="490"/>
      <c r="F111" s="440"/>
      <c r="G111" s="440"/>
      <c r="H111" s="440"/>
      <c r="I111" s="440"/>
      <c r="J111" s="440"/>
      <c r="K111" s="781"/>
      <c r="L111" s="781"/>
      <c r="M111" s="781"/>
      <c r="N111" s="440"/>
      <c r="O111" s="440"/>
      <c r="P111" s="440"/>
      <c r="Q111" s="440"/>
      <c r="R111" s="440"/>
      <c r="S111" s="440"/>
    </row>
    <row r="112" spans="1:19" ht="14">
      <c r="A112" s="440">
        <v>8</v>
      </c>
      <c r="B112" s="489" t="s">
        <v>558</v>
      </c>
      <c r="C112" s="490"/>
      <c r="D112" s="490"/>
      <c r="E112" s="490"/>
      <c r="F112" s="440"/>
      <c r="G112" s="440"/>
      <c r="H112" s="440"/>
      <c r="I112" s="440"/>
      <c r="J112" s="440"/>
      <c r="K112" s="781"/>
      <c r="L112" s="781"/>
      <c r="M112" s="781"/>
      <c r="N112" s="440"/>
      <c r="O112" s="440"/>
      <c r="P112" s="440"/>
      <c r="Q112" s="440"/>
      <c r="R112" s="440"/>
      <c r="S112" s="440"/>
    </row>
    <row r="113" spans="1:19" ht="14">
      <c r="A113" s="440">
        <v>9</v>
      </c>
      <c r="B113" s="489" t="s">
        <v>555</v>
      </c>
      <c r="C113" s="490"/>
      <c r="D113" s="490"/>
      <c r="E113" s="490"/>
      <c r="F113" s="440"/>
      <c r="G113" s="440"/>
      <c r="H113" s="440"/>
      <c r="I113" s="440"/>
      <c r="J113" s="440"/>
      <c r="K113" s="781"/>
      <c r="L113" s="781"/>
      <c r="M113" s="781"/>
      <c r="N113" s="440"/>
      <c r="O113" s="440"/>
      <c r="P113" s="440"/>
      <c r="Q113" s="440"/>
      <c r="R113" s="440"/>
      <c r="S113" s="440"/>
    </row>
    <row r="114" spans="1:19" ht="14">
      <c r="A114" s="440">
        <v>10</v>
      </c>
      <c r="B114" s="489" t="s">
        <v>562</v>
      </c>
      <c r="C114" s="490"/>
      <c r="D114" s="490"/>
      <c r="E114" s="490"/>
      <c r="F114" s="440"/>
      <c r="G114" s="440"/>
      <c r="H114" s="440"/>
      <c r="I114" s="440"/>
      <c r="J114" s="440"/>
      <c r="K114" s="781"/>
      <c r="L114" s="781"/>
      <c r="M114" s="781"/>
      <c r="N114" s="440"/>
      <c r="O114" s="440"/>
      <c r="P114" s="440"/>
      <c r="Q114" s="440"/>
      <c r="R114" s="440"/>
      <c r="S114" s="440"/>
    </row>
    <row r="115" spans="1:19" ht="14">
      <c r="A115" s="440">
        <v>11</v>
      </c>
      <c r="B115" s="489" t="s">
        <v>559</v>
      </c>
      <c r="C115" s="490"/>
      <c r="D115" s="490"/>
      <c r="E115" s="490"/>
      <c r="F115" s="440"/>
      <c r="G115" s="440"/>
      <c r="H115" s="440"/>
      <c r="I115" s="440"/>
      <c r="J115" s="440"/>
      <c r="K115" s="781"/>
      <c r="L115" s="781"/>
      <c r="M115" s="781"/>
      <c r="N115" s="440"/>
      <c r="O115" s="440"/>
      <c r="P115" s="440"/>
      <c r="Q115" s="440"/>
      <c r="R115" s="440"/>
      <c r="S115" s="440"/>
    </row>
    <row r="116" spans="1:19" ht="14">
      <c r="A116" s="440">
        <v>12</v>
      </c>
      <c r="B116" s="489" t="s">
        <v>570</v>
      </c>
      <c r="C116" s="490"/>
      <c r="D116" s="490"/>
      <c r="E116" s="490"/>
      <c r="F116" s="440"/>
      <c r="G116" s="440"/>
      <c r="H116" s="440"/>
      <c r="I116" s="440"/>
      <c r="J116" s="440"/>
      <c r="K116" s="781"/>
      <c r="L116" s="781"/>
      <c r="M116" s="781"/>
      <c r="N116" s="440"/>
      <c r="O116" s="440"/>
      <c r="P116" s="440"/>
      <c r="Q116" s="440"/>
      <c r="R116" s="440"/>
      <c r="S116" s="440"/>
    </row>
    <row r="117" spans="1:19" ht="14">
      <c r="A117" s="440">
        <v>13</v>
      </c>
      <c r="B117" s="489" t="s">
        <v>567</v>
      </c>
      <c r="C117" s="490"/>
      <c r="D117" s="490"/>
      <c r="E117" s="490"/>
      <c r="F117" s="440"/>
      <c r="G117" s="440"/>
      <c r="H117" s="440"/>
      <c r="I117" s="440"/>
      <c r="J117" s="440"/>
      <c r="K117" s="781"/>
      <c r="L117" s="781"/>
      <c r="M117" s="781"/>
      <c r="N117" s="440"/>
      <c r="O117" s="440"/>
      <c r="P117" s="440"/>
      <c r="Q117" s="440"/>
      <c r="R117" s="440"/>
      <c r="S117" s="440"/>
    </row>
    <row r="118" spans="1:19" ht="14">
      <c r="A118" s="440">
        <v>14</v>
      </c>
      <c r="B118" s="489" t="s">
        <v>569</v>
      </c>
      <c r="C118" s="490"/>
      <c r="D118" s="490"/>
      <c r="E118" s="490"/>
      <c r="F118" s="440"/>
      <c r="G118" s="440"/>
      <c r="H118" s="440"/>
      <c r="I118" s="440"/>
      <c r="J118" s="440"/>
      <c r="K118" s="781"/>
      <c r="L118" s="781"/>
      <c r="M118" s="781"/>
      <c r="N118" s="440"/>
      <c r="O118" s="440"/>
      <c r="P118" s="440"/>
      <c r="Q118" s="440"/>
      <c r="R118" s="440"/>
      <c r="S118" s="440"/>
    </row>
    <row r="119" spans="1:19" ht="14">
      <c r="A119" s="440">
        <v>15</v>
      </c>
      <c r="B119" s="489" t="s">
        <v>564</v>
      </c>
      <c r="C119" s="490"/>
      <c r="D119" s="490"/>
      <c r="E119" s="490"/>
      <c r="F119" s="440"/>
      <c r="G119" s="440"/>
      <c r="H119" s="440"/>
      <c r="I119" s="440"/>
      <c r="J119" s="440"/>
      <c r="K119" s="781"/>
      <c r="L119" s="781"/>
      <c r="M119" s="781"/>
      <c r="N119" s="440"/>
      <c r="O119" s="440"/>
      <c r="P119" s="440"/>
      <c r="Q119" s="440"/>
      <c r="R119" s="440"/>
      <c r="S119" s="440"/>
    </row>
    <row r="120" spans="1:19" ht="14">
      <c r="A120" s="440">
        <v>16</v>
      </c>
      <c r="B120" s="489" t="s">
        <v>560</v>
      </c>
      <c r="C120" s="490"/>
      <c r="D120" s="490"/>
      <c r="E120" s="490"/>
      <c r="F120" s="440"/>
      <c r="G120" s="440"/>
      <c r="H120" s="440"/>
      <c r="I120" s="440"/>
      <c r="J120" s="440"/>
      <c r="K120" s="781"/>
      <c r="L120" s="781"/>
      <c r="M120" s="781"/>
      <c r="N120" s="440"/>
      <c r="O120" s="440"/>
      <c r="P120" s="440"/>
      <c r="Q120" s="440"/>
      <c r="R120" s="440"/>
      <c r="S120" s="440"/>
    </row>
    <row r="121" spans="1:19" ht="14">
      <c r="A121" s="440">
        <v>17</v>
      </c>
      <c r="B121" s="489" t="s">
        <v>563</v>
      </c>
      <c r="C121" s="490"/>
      <c r="D121" s="490"/>
      <c r="E121" s="490"/>
      <c r="F121" s="440"/>
      <c r="G121" s="440"/>
      <c r="H121" s="440"/>
      <c r="I121" s="440"/>
      <c r="J121" s="440"/>
      <c r="K121" s="781"/>
      <c r="L121" s="781"/>
      <c r="M121" s="781"/>
      <c r="N121" s="440"/>
      <c r="O121" s="440"/>
      <c r="P121" s="440"/>
      <c r="Q121" s="440"/>
      <c r="R121" s="440"/>
      <c r="S121" s="440"/>
    </row>
    <row r="122" spans="1:19" ht="14">
      <c r="A122" s="440">
        <v>18</v>
      </c>
      <c r="B122" s="489" t="s">
        <v>566</v>
      </c>
      <c r="C122" s="490"/>
      <c r="D122" s="490"/>
      <c r="E122" s="490"/>
      <c r="F122" s="440"/>
      <c r="G122" s="440"/>
      <c r="H122" s="440"/>
      <c r="I122" s="440"/>
      <c r="J122" s="440"/>
      <c r="K122" s="781"/>
      <c r="L122" s="781"/>
      <c r="M122" s="781"/>
      <c r="N122" s="440"/>
      <c r="O122" s="440"/>
      <c r="P122" s="440"/>
      <c r="Q122" s="440"/>
      <c r="R122" s="440"/>
      <c r="S122" s="440"/>
    </row>
    <row r="123" spans="1:19" ht="14">
      <c r="A123" s="440">
        <v>19</v>
      </c>
      <c r="B123" s="489" t="s">
        <v>572</v>
      </c>
      <c r="C123" s="490"/>
      <c r="D123" s="490"/>
      <c r="E123" s="490"/>
      <c r="F123" s="440"/>
      <c r="G123" s="440"/>
      <c r="H123" s="440"/>
      <c r="I123" s="440"/>
      <c r="J123" s="440"/>
      <c r="K123" s="781"/>
      <c r="L123" s="781"/>
      <c r="M123" s="781"/>
      <c r="N123" s="440"/>
      <c r="O123" s="440"/>
      <c r="P123" s="440"/>
      <c r="Q123" s="440"/>
      <c r="R123" s="440"/>
      <c r="S123" s="440"/>
    </row>
    <row r="124" spans="1:19" ht="14">
      <c r="A124" s="440">
        <v>20</v>
      </c>
      <c r="B124" s="489" t="s">
        <v>571</v>
      </c>
      <c r="C124" s="490"/>
      <c r="D124" s="490"/>
      <c r="E124" s="490"/>
      <c r="F124" s="440"/>
      <c r="G124" s="440"/>
      <c r="H124" s="440"/>
      <c r="I124" s="440"/>
      <c r="J124" s="440"/>
      <c r="K124" s="781"/>
      <c r="L124" s="781"/>
      <c r="M124" s="781"/>
      <c r="N124" s="440"/>
      <c r="O124" s="440"/>
      <c r="P124" s="440"/>
      <c r="Q124" s="440"/>
      <c r="R124" s="440"/>
      <c r="S124" s="440"/>
    </row>
    <row r="125" spans="1:19" ht="14">
      <c r="A125" s="440"/>
      <c r="B125" s="489" t="s">
        <v>413</v>
      </c>
      <c r="C125" s="490">
        <f>SUM(C105:C124)</f>
        <v>0</v>
      </c>
      <c r="D125" s="490">
        <f>SUM(D105:D124)</f>
        <v>0</v>
      </c>
      <c r="E125" s="490">
        <f>SUM(E105:E124)</f>
        <v>0</v>
      </c>
      <c r="F125" s="440"/>
      <c r="G125" s="440"/>
      <c r="H125" s="440"/>
      <c r="I125" s="440"/>
      <c r="J125" s="440"/>
      <c r="K125" s="781"/>
      <c r="L125" s="781"/>
      <c r="M125" s="781"/>
      <c r="N125" s="440"/>
      <c r="O125" s="440"/>
      <c r="P125" s="440"/>
      <c r="Q125" s="440"/>
      <c r="R125" s="440"/>
      <c r="S125" s="440"/>
    </row>
  </sheetData>
  <mergeCells count="131">
    <mergeCell ref="K7:M7"/>
    <mergeCell ref="K8:M8"/>
    <mergeCell ref="K9:M9"/>
    <mergeCell ref="K10:M10"/>
    <mergeCell ref="K11:M11"/>
    <mergeCell ref="K12:M12"/>
    <mergeCell ref="K1:M1"/>
    <mergeCell ref="K2:M2"/>
    <mergeCell ref="K3:M3"/>
    <mergeCell ref="K4:M4"/>
    <mergeCell ref="K5:M5"/>
    <mergeCell ref="K6:M6"/>
    <mergeCell ref="K19:M19"/>
    <mergeCell ref="K20:M20"/>
    <mergeCell ref="K21:M21"/>
    <mergeCell ref="K22:M22"/>
    <mergeCell ref="K23:M23"/>
    <mergeCell ref="K24:M24"/>
    <mergeCell ref="K13:M13"/>
    <mergeCell ref="K14:M14"/>
    <mergeCell ref="K15:M15"/>
    <mergeCell ref="K16:M16"/>
    <mergeCell ref="K17:M17"/>
    <mergeCell ref="K18:M18"/>
    <mergeCell ref="K31:M31"/>
    <mergeCell ref="K32:M32"/>
    <mergeCell ref="K33:M33"/>
    <mergeCell ref="K34:M34"/>
    <mergeCell ref="K35:M35"/>
    <mergeCell ref="K36:M36"/>
    <mergeCell ref="K25:M25"/>
    <mergeCell ref="K26:M26"/>
    <mergeCell ref="K27:M27"/>
    <mergeCell ref="K28:M28"/>
    <mergeCell ref="K29:M29"/>
    <mergeCell ref="K30:M30"/>
    <mergeCell ref="K43:M43"/>
    <mergeCell ref="K44:M44"/>
    <mergeCell ref="K45:M45"/>
    <mergeCell ref="K46:M46"/>
    <mergeCell ref="K47:M47"/>
    <mergeCell ref="K48:M48"/>
    <mergeCell ref="K37:M37"/>
    <mergeCell ref="K38:M38"/>
    <mergeCell ref="K39:M39"/>
    <mergeCell ref="K40:M40"/>
    <mergeCell ref="K41:M41"/>
    <mergeCell ref="K42:M42"/>
    <mergeCell ref="K55:M55"/>
    <mergeCell ref="K56:M56"/>
    <mergeCell ref="K57:M57"/>
    <mergeCell ref="K58:M58"/>
    <mergeCell ref="K59:M59"/>
    <mergeCell ref="K60:M60"/>
    <mergeCell ref="K49:M49"/>
    <mergeCell ref="K50:M50"/>
    <mergeCell ref="K51:M51"/>
    <mergeCell ref="K52:M52"/>
    <mergeCell ref="K53:M53"/>
    <mergeCell ref="K54:M54"/>
    <mergeCell ref="K65:M65"/>
    <mergeCell ref="K66:M66"/>
    <mergeCell ref="K67:M67"/>
    <mergeCell ref="K68:M68"/>
    <mergeCell ref="K72:M72"/>
    <mergeCell ref="K73:M73"/>
    <mergeCell ref="C61:G61"/>
    <mergeCell ref="H61:N61"/>
    <mergeCell ref="O61:S61"/>
    <mergeCell ref="K62:M62"/>
    <mergeCell ref="K63:M63"/>
    <mergeCell ref="K64:M64"/>
    <mergeCell ref="K80:M80"/>
    <mergeCell ref="K81:M81"/>
    <mergeCell ref="K82:M82"/>
    <mergeCell ref="K83:M83"/>
    <mergeCell ref="K84:M84"/>
    <mergeCell ref="K85:M85"/>
    <mergeCell ref="K74:M74"/>
    <mergeCell ref="K75:R75"/>
    <mergeCell ref="K76:M76"/>
    <mergeCell ref="K77:M77"/>
    <mergeCell ref="K78:M78"/>
    <mergeCell ref="K79:M79"/>
    <mergeCell ref="K92:M92"/>
    <mergeCell ref="D93:F93"/>
    <mergeCell ref="K93:M93"/>
    <mergeCell ref="D94:F94"/>
    <mergeCell ref="K94:M94"/>
    <mergeCell ref="D95:F95"/>
    <mergeCell ref="K95:M95"/>
    <mergeCell ref="K86:M86"/>
    <mergeCell ref="K87:M87"/>
    <mergeCell ref="K88:M88"/>
    <mergeCell ref="K89:M89"/>
    <mergeCell ref="K90:M90"/>
    <mergeCell ref="K91:M91"/>
    <mergeCell ref="K99:M99"/>
    <mergeCell ref="K100:M100"/>
    <mergeCell ref="K101:M101"/>
    <mergeCell ref="K102:M102"/>
    <mergeCell ref="B103:E103"/>
    <mergeCell ref="K103:M103"/>
    <mergeCell ref="D96:F96"/>
    <mergeCell ref="K96:M96"/>
    <mergeCell ref="D97:F97"/>
    <mergeCell ref="K97:M97"/>
    <mergeCell ref="D98:F98"/>
    <mergeCell ref="K98:M98"/>
    <mergeCell ref="K110:M110"/>
    <mergeCell ref="K111:M111"/>
    <mergeCell ref="K112:M112"/>
    <mergeCell ref="K113:M113"/>
    <mergeCell ref="K114:M114"/>
    <mergeCell ref="K115:M115"/>
    <mergeCell ref="K104:M104"/>
    <mergeCell ref="K105:M105"/>
    <mergeCell ref="K106:M106"/>
    <mergeCell ref="K107:M107"/>
    <mergeCell ref="K108:M108"/>
    <mergeCell ref="K109:M109"/>
    <mergeCell ref="K122:M122"/>
    <mergeCell ref="K123:M123"/>
    <mergeCell ref="K124:M124"/>
    <mergeCell ref="K125:M125"/>
    <mergeCell ref="K116:M116"/>
    <mergeCell ref="K117:M117"/>
    <mergeCell ref="K118:M118"/>
    <mergeCell ref="K119:M119"/>
    <mergeCell ref="K120:M120"/>
    <mergeCell ref="K121:M12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3"/>
  <sheetViews>
    <sheetView workbookViewId="0">
      <selection activeCell="C5" sqref="C5:C6"/>
    </sheetView>
  </sheetViews>
  <sheetFormatPr baseColWidth="10" defaultRowHeight="12" x14ac:dyDescent="0"/>
  <sheetData>
    <row r="3" spans="1:7">
      <c r="A3" t="s">
        <v>792</v>
      </c>
      <c r="B3" t="s">
        <v>793</v>
      </c>
      <c r="C3" t="s">
        <v>794</v>
      </c>
      <c r="D3" t="s">
        <v>795</v>
      </c>
      <c r="E3" t="s">
        <v>796</v>
      </c>
      <c r="F3" t="s">
        <v>797</v>
      </c>
      <c r="G3" t="s">
        <v>798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 enableFormatConditionsCalculation="0">
    <tabColor rgb="FFCCFFCC"/>
  </sheetPr>
  <dimension ref="A1:AE25"/>
  <sheetViews>
    <sheetView showGridLines="0" topLeftCell="A4" workbookViewId="0">
      <selection activeCell="AE5" sqref="AE5"/>
    </sheetView>
  </sheetViews>
  <sheetFormatPr baseColWidth="10" defaultColWidth="8.83203125" defaultRowHeight="14" x14ac:dyDescent="0"/>
  <cols>
    <col min="1" max="1" width="4.6640625" style="203" customWidth="1"/>
    <col min="2" max="2" width="14.6640625" style="204" bestFit="1" customWidth="1"/>
    <col min="3" max="23" width="5.5" style="204" customWidth="1"/>
    <col min="24" max="26" width="6.33203125" style="204" customWidth="1"/>
    <col min="27" max="28" width="7.6640625" style="204" customWidth="1"/>
    <col min="29" max="29" width="8.5" style="204" customWidth="1"/>
    <col min="30" max="30" width="6" style="204" customWidth="1"/>
    <col min="31" max="31" width="8.1640625" style="204" customWidth="1"/>
    <col min="32" max="16384" width="8.83203125" style="239"/>
  </cols>
  <sheetData>
    <row r="1" spans="1:31" ht="20" customHeight="1">
      <c r="A1" s="822" t="s">
        <v>405</v>
      </c>
      <c r="B1" s="822"/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  <c r="W1" s="822"/>
      <c r="X1" s="822"/>
      <c r="Y1" s="822"/>
      <c r="Z1" s="822"/>
      <c r="AA1" s="822"/>
      <c r="AB1" s="822"/>
      <c r="AC1" s="822"/>
    </row>
    <row r="2" spans="1:31" ht="38.25" customHeight="1">
      <c r="A2" s="823" t="str">
        <f>"VEHICLE WISE ROAD ACCIDENTS FOR THE MONTH OF  "&amp;I!C3&amp;"-"&amp;I!C4</f>
        <v>VEHICLE WISE ROAD ACCIDENTS FOR THE MONTH OF  -</v>
      </c>
      <c r="B2" s="823"/>
      <c r="C2" s="823"/>
      <c r="D2" s="823"/>
      <c r="E2" s="823"/>
      <c r="F2" s="823"/>
      <c r="G2" s="823"/>
      <c r="H2" s="823"/>
      <c r="I2" s="823"/>
      <c r="J2" s="823"/>
      <c r="K2" s="823"/>
      <c r="L2" s="823"/>
      <c r="M2" s="823"/>
      <c r="N2" s="823"/>
      <c r="O2" s="823"/>
      <c r="P2" s="823"/>
      <c r="Q2" s="823"/>
      <c r="R2" s="823"/>
      <c r="S2" s="823"/>
      <c r="T2" s="823"/>
      <c r="U2" s="823"/>
      <c r="V2" s="823"/>
      <c r="W2" s="823"/>
      <c r="X2" s="823"/>
      <c r="Y2" s="823"/>
      <c r="Z2" s="823"/>
      <c r="AA2" s="823"/>
      <c r="AB2" s="823"/>
      <c r="AC2" s="823"/>
    </row>
    <row r="3" spans="1:31" ht="27.75" customHeight="1">
      <c r="A3" s="824" t="s">
        <v>2</v>
      </c>
      <c r="B3" s="824" t="s">
        <v>306</v>
      </c>
      <c r="C3" s="824" t="s">
        <v>406</v>
      </c>
      <c r="D3" s="824"/>
      <c r="E3" s="824"/>
      <c r="F3" s="824" t="s">
        <v>407</v>
      </c>
      <c r="G3" s="824"/>
      <c r="H3" s="824"/>
      <c r="I3" s="824" t="s">
        <v>408</v>
      </c>
      <c r="J3" s="824"/>
      <c r="K3" s="824"/>
      <c r="L3" s="824" t="s">
        <v>409</v>
      </c>
      <c r="M3" s="824"/>
      <c r="N3" s="824"/>
      <c r="O3" s="824" t="s">
        <v>410</v>
      </c>
      <c r="P3" s="824"/>
      <c r="Q3" s="824"/>
      <c r="R3" s="824" t="s">
        <v>411</v>
      </c>
      <c r="S3" s="824"/>
      <c r="T3" s="824"/>
      <c r="U3" s="824" t="s">
        <v>412</v>
      </c>
      <c r="V3" s="824"/>
      <c r="W3" s="824"/>
      <c r="X3" s="824" t="s">
        <v>413</v>
      </c>
      <c r="Y3" s="824"/>
      <c r="Z3" s="824"/>
      <c r="AA3" s="825" t="s">
        <v>414</v>
      </c>
      <c r="AB3" s="825" t="s">
        <v>415</v>
      </c>
      <c r="AC3" s="825" t="s">
        <v>416</v>
      </c>
    </row>
    <row r="4" spans="1:31" ht="87.75" customHeight="1">
      <c r="A4" s="824"/>
      <c r="B4" s="824"/>
      <c r="C4" s="205" t="s">
        <v>417</v>
      </c>
      <c r="D4" s="205" t="s">
        <v>418</v>
      </c>
      <c r="E4" s="205" t="s">
        <v>419</v>
      </c>
      <c r="F4" s="205" t="s">
        <v>417</v>
      </c>
      <c r="G4" s="205" t="s">
        <v>418</v>
      </c>
      <c r="H4" s="205" t="s">
        <v>419</v>
      </c>
      <c r="I4" s="205" t="s">
        <v>417</v>
      </c>
      <c r="J4" s="205" t="s">
        <v>418</v>
      </c>
      <c r="K4" s="205" t="s">
        <v>419</v>
      </c>
      <c r="L4" s="205" t="s">
        <v>417</v>
      </c>
      <c r="M4" s="205" t="s">
        <v>418</v>
      </c>
      <c r="N4" s="205" t="s">
        <v>419</v>
      </c>
      <c r="O4" s="205" t="s">
        <v>417</v>
      </c>
      <c r="P4" s="205" t="s">
        <v>418</v>
      </c>
      <c r="Q4" s="205" t="s">
        <v>419</v>
      </c>
      <c r="R4" s="205" t="s">
        <v>417</v>
      </c>
      <c r="S4" s="205" t="s">
        <v>418</v>
      </c>
      <c r="T4" s="205" t="s">
        <v>419</v>
      </c>
      <c r="U4" s="205" t="s">
        <v>417</v>
      </c>
      <c r="V4" s="205" t="s">
        <v>418</v>
      </c>
      <c r="W4" s="205" t="s">
        <v>419</v>
      </c>
      <c r="X4" s="205" t="s">
        <v>420</v>
      </c>
      <c r="Y4" s="205" t="s">
        <v>421</v>
      </c>
      <c r="Z4" s="205" t="s">
        <v>422</v>
      </c>
      <c r="AA4" s="825"/>
      <c r="AB4" s="825"/>
      <c r="AC4" s="825"/>
    </row>
    <row r="5" spans="1:31" s="218" customFormat="1" ht="21" customHeight="1">
      <c r="A5" s="206"/>
      <c r="B5" s="207"/>
      <c r="C5" s="206"/>
      <c r="D5" s="206"/>
      <c r="E5" s="206"/>
      <c r="F5" s="206"/>
      <c r="G5" s="206"/>
      <c r="H5" s="206"/>
      <c r="I5" s="206"/>
      <c r="J5" s="206"/>
      <c r="K5" s="206"/>
      <c r="L5" s="206"/>
      <c r="M5" s="206"/>
      <c r="N5" s="206"/>
      <c r="O5" s="206"/>
      <c r="P5" s="206"/>
      <c r="Q5" s="206"/>
      <c r="R5" s="206"/>
      <c r="S5" s="206"/>
      <c r="T5" s="206"/>
      <c r="U5" s="206"/>
      <c r="V5" s="206"/>
      <c r="W5" s="206"/>
      <c r="X5" s="208"/>
      <c r="Y5" s="208"/>
      <c r="Z5" s="208"/>
      <c r="AA5" s="209"/>
      <c r="AB5" s="209"/>
      <c r="AC5" s="210"/>
      <c r="AD5" s="211" t="b">
        <f>X5=(AC5+AB5+AA5)</f>
        <v>1</v>
      </c>
      <c r="AE5" s="212" t="b">
        <f>AA5+AB5+AC5=X5</f>
        <v>1</v>
      </c>
    </row>
    <row r="6" spans="1:31" s="218" customFormat="1" ht="21" customHeight="1">
      <c r="A6" s="213"/>
      <c r="B6" s="214"/>
      <c r="C6" s="213"/>
      <c r="D6" s="213"/>
      <c r="E6" s="213"/>
      <c r="F6" s="213"/>
      <c r="G6" s="213"/>
      <c r="H6" s="213"/>
      <c r="I6" s="213"/>
      <c r="J6" s="213"/>
      <c r="K6" s="213"/>
      <c r="L6" s="213"/>
      <c r="M6" s="213"/>
      <c r="N6" s="213"/>
      <c r="O6" s="213"/>
      <c r="P6" s="213"/>
      <c r="Q6" s="213"/>
      <c r="R6" s="213"/>
      <c r="S6" s="213"/>
      <c r="T6" s="213"/>
      <c r="U6" s="213"/>
      <c r="V6" s="213"/>
      <c r="W6" s="213"/>
      <c r="X6" s="208"/>
      <c r="Y6" s="208"/>
      <c r="Z6" s="208"/>
      <c r="AA6" s="209"/>
      <c r="AB6" s="209"/>
      <c r="AC6" s="210"/>
      <c r="AD6" s="211" t="b">
        <f t="shared" ref="AD6:AD25" si="0">X6=(AC6+AB6+AA6)</f>
        <v>1</v>
      </c>
      <c r="AE6" s="212" t="b">
        <f t="shared" ref="AE6:AE25" si="1">AA6+AB6+AC6=X6</f>
        <v>1</v>
      </c>
    </row>
    <row r="7" spans="1:31" s="218" customFormat="1" ht="21" customHeight="1">
      <c r="A7" s="213"/>
      <c r="B7" s="214"/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3"/>
      <c r="W7" s="213"/>
      <c r="X7" s="208"/>
      <c r="Y7" s="208"/>
      <c r="Z7" s="208"/>
      <c r="AA7" s="209"/>
      <c r="AB7" s="209"/>
      <c r="AC7" s="210"/>
      <c r="AD7" s="211" t="b">
        <f t="shared" si="0"/>
        <v>1</v>
      </c>
      <c r="AE7" s="212" t="b">
        <f t="shared" si="1"/>
        <v>1</v>
      </c>
    </row>
    <row r="8" spans="1:31" s="218" customFormat="1" ht="21" customHeight="1">
      <c r="A8" s="215"/>
      <c r="B8" s="216"/>
      <c r="C8" s="215"/>
      <c r="D8" s="215"/>
      <c r="E8" s="215"/>
      <c r="F8" s="215"/>
      <c r="G8" s="215"/>
      <c r="H8" s="215"/>
      <c r="I8" s="215"/>
      <c r="J8" s="215"/>
      <c r="K8" s="215"/>
      <c r="L8" s="215"/>
      <c r="M8" s="215"/>
      <c r="N8" s="215"/>
      <c r="O8" s="215"/>
      <c r="P8" s="215"/>
      <c r="Q8" s="215"/>
      <c r="R8" s="215"/>
      <c r="S8" s="215"/>
      <c r="T8" s="215"/>
      <c r="U8" s="215"/>
      <c r="V8" s="215"/>
      <c r="W8" s="215"/>
      <c r="X8" s="208"/>
      <c r="Y8" s="208"/>
      <c r="Z8" s="208"/>
      <c r="AA8" s="209"/>
      <c r="AB8" s="209"/>
      <c r="AC8" s="210"/>
      <c r="AD8" s="217" t="b">
        <f t="shared" si="0"/>
        <v>1</v>
      </c>
      <c r="AE8" s="212" t="b">
        <f t="shared" si="1"/>
        <v>1</v>
      </c>
    </row>
    <row r="9" spans="1:31" s="218" customFormat="1" ht="21" customHeight="1">
      <c r="A9" s="215"/>
      <c r="B9" s="216"/>
      <c r="C9" s="215"/>
      <c r="D9" s="215"/>
      <c r="E9" s="215"/>
      <c r="F9" s="215"/>
      <c r="G9" s="215"/>
      <c r="H9" s="215"/>
      <c r="I9" s="215"/>
      <c r="J9" s="215"/>
      <c r="K9" s="215"/>
      <c r="L9" s="215"/>
      <c r="M9" s="215"/>
      <c r="N9" s="215"/>
      <c r="O9" s="215"/>
      <c r="P9" s="215"/>
      <c r="Q9" s="215"/>
      <c r="R9" s="215"/>
      <c r="S9" s="215"/>
      <c r="T9" s="215"/>
      <c r="U9" s="215"/>
      <c r="V9" s="215"/>
      <c r="W9" s="215"/>
      <c r="X9" s="208"/>
      <c r="Y9" s="208"/>
      <c r="Z9" s="208"/>
      <c r="AA9" s="209"/>
      <c r="AB9" s="209"/>
      <c r="AC9" s="210"/>
      <c r="AD9" s="211" t="b">
        <f t="shared" si="0"/>
        <v>1</v>
      </c>
      <c r="AE9" s="212" t="b">
        <f t="shared" si="1"/>
        <v>1</v>
      </c>
    </row>
    <row r="10" spans="1:31" s="218" customFormat="1" ht="21" customHeight="1">
      <c r="A10" s="215"/>
      <c r="B10" s="216"/>
      <c r="C10" s="215"/>
      <c r="D10" s="215"/>
      <c r="E10" s="215"/>
      <c r="F10" s="215"/>
      <c r="G10" s="215"/>
      <c r="H10" s="215"/>
      <c r="I10" s="215"/>
      <c r="J10" s="215"/>
      <c r="K10" s="215"/>
      <c r="L10" s="215"/>
      <c r="M10" s="215"/>
      <c r="N10" s="215"/>
      <c r="O10" s="215"/>
      <c r="P10" s="215"/>
      <c r="Q10" s="215"/>
      <c r="R10" s="215"/>
      <c r="S10" s="215"/>
      <c r="T10" s="215"/>
      <c r="U10" s="215"/>
      <c r="V10" s="215"/>
      <c r="W10" s="215"/>
      <c r="X10" s="208"/>
      <c r="Y10" s="208"/>
      <c r="Z10" s="208"/>
      <c r="AA10" s="209"/>
      <c r="AB10" s="209"/>
      <c r="AC10" s="210"/>
      <c r="AD10" s="211" t="b">
        <f t="shared" si="0"/>
        <v>1</v>
      </c>
      <c r="AE10" s="212" t="b">
        <f t="shared" si="1"/>
        <v>1</v>
      </c>
    </row>
    <row r="11" spans="1:31" s="218" customFormat="1" ht="21" customHeight="1">
      <c r="A11" s="215"/>
      <c r="B11" s="216"/>
      <c r="C11" s="215"/>
      <c r="D11" s="215"/>
      <c r="E11" s="215"/>
      <c r="F11" s="215"/>
      <c r="G11" s="215"/>
      <c r="H11" s="215"/>
      <c r="I11" s="215"/>
      <c r="J11" s="215"/>
      <c r="K11" s="215"/>
      <c r="L11" s="215"/>
      <c r="M11" s="215"/>
      <c r="N11" s="215"/>
      <c r="O11" s="215"/>
      <c r="P11" s="215"/>
      <c r="Q11" s="215"/>
      <c r="R11" s="215"/>
      <c r="S11" s="215"/>
      <c r="T11" s="215"/>
      <c r="U11" s="215"/>
      <c r="V11" s="215"/>
      <c r="W11" s="215"/>
      <c r="X11" s="208"/>
      <c r="Y11" s="208"/>
      <c r="Z11" s="208"/>
      <c r="AA11" s="209"/>
      <c r="AB11" s="209"/>
      <c r="AC11" s="210"/>
      <c r="AD11" s="217" t="b">
        <f t="shared" si="0"/>
        <v>1</v>
      </c>
      <c r="AE11" s="212" t="b">
        <f t="shared" si="1"/>
        <v>1</v>
      </c>
    </row>
    <row r="12" spans="1:31" s="218" customFormat="1" ht="21" customHeight="1">
      <c r="A12" s="215"/>
      <c r="B12" s="216"/>
      <c r="C12" s="215"/>
      <c r="D12" s="215"/>
      <c r="E12" s="215"/>
      <c r="F12" s="215"/>
      <c r="G12" s="215"/>
      <c r="H12" s="215"/>
      <c r="I12" s="215"/>
      <c r="J12" s="215"/>
      <c r="K12" s="215"/>
      <c r="L12" s="215"/>
      <c r="M12" s="215"/>
      <c r="N12" s="215"/>
      <c r="O12" s="215"/>
      <c r="P12" s="215"/>
      <c r="Q12" s="215"/>
      <c r="R12" s="215"/>
      <c r="S12" s="215"/>
      <c r="T12" s="215"/>
      <c r="U12" s="215"/>
      <c r="V12" s="215"/>
      <c r="W12" s="215"/>
      <c r="X12" s="208"/>
      <c r="Y12" s="208"/>
      <c r="Z12" s="208"/>
      <c r="AA12" s="209"/>
      <c r="AB12" s="209"/>
      <c r="AC12" s="210"/>
      <c r="AD12" s="211" t="b">
        <f t="shared" si="0"/>
        <v>1</v>
      </c>
      <c r="AE12" s="212" t="b">
        <f t="shared" si="1"/>
        <v>1</v>
      </c>
    </row>
    <row r="13" spans="1:31" s="218" customFormat="1" ht="21" customHeight="1">
      <c r="A13" s="215"/>
      <c r="B13" s="216"/>
      <c r="C13" s="215"/>
      <c r="D13" s="215"/>
      <c r="E13" s="215"/>
      <c r="F13" s="215"/>
      <c r="G13" s="215"/>
      <c r="H13" s="215"/>
      <c r="I13" s="215"/>
      <c r="J13" s="215"/>
      <c r="K13" s="215"/>
      <c r="L13" s="215"/>
      <c r="M13" s="215"/>
      <c r="N13" s="215"/>
      <c r="O13" s="215"/>
      <c r="P13" s="215"/>
      <c r="Q13" s="215"/>
      <c r="R13" s="215"/>
      <c r="S13" s="215"/>
      <c r="T13" s="215"/>
      <c r="U13" s="215"/>
      <c r="V13" s="215"/>
      <c r="W13" s="215"/>
      <c r="X13" s="208"/>
      <c r="Y13" s="208"/>
      <c r="Z13" s="208"/>
      <c r="AA13" s="209"/>
      <c r="AB13" s="209"/>
      <c r="AC13" s="210"/>
      <c r="AD13" s="217" t="b">
        <f t="shared" si="0"/>
        <v>1</v>
      </c>
      <c r="AE13" s="212" t="b">
        <f t="shared" si="1"/>
        <v>1</v>
      </c>
    </row>
    <row r="14" spans="1:31" s="218" customFormat="1" ht="21" customHeight="1">
      <c r="A14" s="215"/>
      <c r="B14" s="216"/>
      <c r="C14" s="215"/>
      <c r="D14" s="215"/>
      <c r="E14" s="215"/>
      <c r="F14" s="215"/>
      <c r="G14" s="215"/>
      <c r="H14" s="215"/>
      <c r="I14" s="215"/>
      <c r="J14" s="215"/>
      <c r="K14" s="215"/>
      <c r="L14" s="215"/>
      <c r="M14" s="215"/>
      <c r="N14" s="215"/>
      <c r="O14" s="215"/>
      <c r="P14" s="215"/>
      <c r="Q14" s="215"/>
      <c r="R14" s="215"/>
      <c r="S14" s="215"/>
      <c r="T14" s="215"/>
      <c r="U14" s="215"/>
      <c r="V14" s="215"/>
      <c r="W14" s="215"/>
      <c r="X14" s="208"/>
      <c r="Y14" s="208"/>
      <c r="Z14" s="208"/>
      <c r="AA14" s="209"/>
      <c r="AB14" s="209"/>
      <c r="AC14" s="210"/>
      <c r="AD14" s="211" t="b">
        <f t="shared" si="0"/>
        <v>1</v>
      </c>
      <c r="AE14" s="212" t="b">
        <f t="shared" si="1"/>
        <v>1</v>
      </c>
    </row>
    <row r="15" spans="1:31" s="218" customFormat="1" ht="21" customHeight="1">
      <c r="A15" s="215"/>
      <c r="B15" s="216"/>
      <c r="C15" s="215"/>
      <c r="D15" s="215"/>
      <c r="E15" s="215"/>
      <c r="F15" s="215"/>
      <c r="G15" s="215"/>
      <c r="H15" s="215"/>
      <c r="I15" s="215"/>
      <c r="J15" s="215"/>
      <c r="K15" s="215"/>
      <c r="L15" s="215"/>
      <c r="M15" s="215"/>
      <c r="N15" s="215"/>
      <c r="O15" s="215"/>
      <c r="P15" s="215"/>
      <c r="Q15" s="215"/>
      <c r="R15" s="215"/>
      <c r="S15" s="215"/>
      <c r="T15" s="215"/>
      <c r="U15" s="215"/>
      <c r="V15" s="215"/>
      <c r="W15" s="215"/>
      <c r="X15" s="208"/>
      <c r="Y15" s="208"/>
      <c r="Z15" s="208"/>
      <c r="AA15" s="209"/>
      <c r="AB15" s="209"/>
      <c r="AC15" s="210"/>
      <c r="AD15" s="211" t="b">
        <f t="shared" si="0"/>
        <v>1</v>
      </c>
      <c r="AE15" s="212" t="b">
        <f t="shared" si="1"/>
        <v>1</v>
      </c>
    </row>
    <row r="16" spans="1:31" s="218" customFormat="1" ht="21" customHeight="1">
      <c r="A16" s="215"/>
      <c r="B16" s="216"/>
      <c r="C16" s="215"/>
      <c r="D16" s="215"/>
      <c r="E16" s="215"/>
      <c r="F16" s="215"/>
      <c r="G16" s="215"/>
      <c r="H16" s="215"/>
      <c r="I16" s="215"/>
      <c r="J16" s="215"/>
      <c r="K16" s="215"/>
      <c r="L16" s="215"/>
      <c r="M16" s="215"/>
      <c r="N16" s="215"/>
      <c r="O16" s="215"/>
      <c r="P16" s="215"/>
      <c r="Q16" s="215"/>
      <c r="R16" s="215"/>
      <c r="S16" s="215"/>
      <c r="T16" s="215"/>
      <c r="U16" s="215"/>
      <c r="V16" s="215"/>
      <c r="W16" s="215"/>
      <c r="X16" s="208"/>
      <c r="Y16" s="208"/>
      <c r="Z16" s="208"/>
      <c r="AA16" s="209"/>
      <c r="AB16" s="209"/>
      <c r="AC16" s="210"/>
      <c r="AD16" s="217" t="b">
        <f t="shared" si="0"/>
        <v>1</v>
      </c>
      <c r="AE16" s="212" t="b">
        <f t="shared" si="1"/>
        <v>1</v>
      </c>
    </row>
    <row r="17" spans="1:31" s="218" customFormat="1" ht="21" customHeight="1">
      <c r="A17" s="215"/>
      <c r="B17" s="219"/>
      <c r="C17" s="215"/>
      <c r="D17" s="215"/>
      <c r="E17" s="215"/>
      <c r="F17" s="215"/>
      <c r="G17" s="215"/>
      <c r="H17" s="215"/>
      <c r="I17" s="215"/>
      <c r="J17" s="215"/>
      <c r="K17" s="215"/>
      <c r="L17" s="215"/>
      <c r="M17" s="215"/>
      <c r="N17" s="215"/>
      <c r="O17" s="215"/>
      <c r="P17" s="215"/>
      <c r="Q17" s="215"/>
      <c r="R17" s="215"/>
      <c r="S17" s="215"/>
      <c r="T17" s="215"/>
      <c r="U17" s="215"/>
      <c r="V17" s="215"/>
      <c r="W17" s="215"/>
      <c r="X17" s="208"/>
      <c r="Y17" s="208"/>
      <c r="Z17" s="208"/>
      <c r="AA17" s="209"/>
      <c r="AB17" s="209"/>
      <c r="AC17" s="210"/>
      <c r="AD17" s="211" t="b">
        <f t="shared" si="0"/>
        <v>1</v>
      </c>
      <c r="AE17" s="212" t="b">
        <f t="shared" si="1"/>
        <v>1</v>
      </c>
    </row>
    <row r="18" spans="1:31" s="218" customFormat="1" ht="21" customHeight="1">
      <c r="A18" s="215"/>
      <c r="B18" s="219"/>
      <c r="C18" s="215"/>
      <c r="D18" s="215"/>
      <c r="E18" s="215"/>
      <c r="F18" s="215"/>
      <c r="G18" s="215"/>
      <c r="H18" s="215"/>
      <c r="I18" s="215"/>
      <c r="J18" s="215"/>
      <c r="K18" s="215"/>
      <c r="L18" s="215"/>
      <c r="M18" s="215"/>
      <c r="N18" s="215"/>
      <c r="O18" s="215"/>
      <c r="P18" s="215"/>
      <c r="Q18" s="215"/>
      <c r="R18" s="215"/>
      <c r="S18" s="215"/>
      <c r="T18" s="215"/>
      <c r="U18" s="215"/>
      <c r="V18" s="215"/>
      <c r="W18" s="215"/>
      <c r="X18" s="208"/>
      <c r="Y18" s="208"/>
      <c r="Z18" s="208"/>
      <c r="AA18" s="209"/>
      <c r="AB18" s="209"/>
      <c r="AC18" s="210"/>
      <c r="AD18" s="211" t="b">
        <f t="shared" si="0"/>
        <v>1</v>
      </c>
      <c r="AE18" s="212" t="b">
        <f t="shared" si="1"/>
        <v>1</v>
      </c>
    </row>
    <row r="19" spans="1:31" s="218" customFormat="1" ht="21" customHeight="1">
      <c r="A19" s="215"/>
      <c r="B19" s="219"/>
      <c r="C19" s="215"/>
      <c r="D19" s="215"/>
      <c r="E19" s="215"/>
      <c r="F19" s="215"/>
      <c r="G19" s="215"/>
      <c r="H19" s="215"/>
      <c r="I19" s="215"/>
      <c r="J19" s="215"/>
      <c r="K19" s="215"/>
      <c r="L19" s="215"/>
      <c r="M19" s="215"/>
      <c r="N19" s="215"/>
      <c r="O19" s="215"/>
      <c r="P19" s="215"/>
      <c r="Q19" s="215"/>
      <c r="R19" s="215"/>
      <c r="S19" s="215"/>
      <c r="T19" s="215"/>
      <c r="U19" s="215"/>
      <c r="V19" s="215"/>
      <c r="W19" s="215"/>
      <c r="X19" s="208"/>
      <c r="Y19" s="208"/>
      <c r="Z19" s="208"/>
      <c r="AA19" s="209"/>
      <c r="AB19" s="209"/>
      <c r="AC19" s="210"/>
      <c r="AD19" s="211" t="b">
        <f t="shared" si="0"/>
        <v>1</v>
      </c>
      <c r="AE19" s="212" t="b">
        <f t="shared" si="1"/>
        <v>1</v>
      </c>
    </row>
    <row r="20" spans="1:31" s="218" customFormat="1" ht="21" customHeight="1">
      <c r="A20" s="213"/>
      <c r="B20" s="220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3"/>
      <c r="V20" s="213"/>
      <c r="W20" s="213"/>
      <c r="X20" s="208"/>
      <c r="Y20" s="208"/>
      <c r="Z20" s="208"/>
      <c r="AA20" s="209"/>
      <c r="AB20" s="209"/>
      <c r="AC20" s="210"/>
      <c r="AD20" s="211" t="b">
        <f t="shared" si="0"/>
        <v>1</v>
      </c>
      <c r="AE20" s="212" t="b">
        <f t="shared" si="1"/>
        <v>1</v>
      </c>
    </row>
    <row r="21" spans="1:31" s="218" customFormat="1" ht="21" customHeight="1">
      <c r="A21" s="213"/>
      <c r="B21" s="220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/>
      <c r="S21" s="213"/>
      <c r="T21" s="213"/>
      <c r="U21" s="213"/>
      <c r="V21" s="213"/>
      <c r="W21" s="213"/>
      <c r="X21" s="208"/>
      <c r="Y21" s="208"/>
      <c r="Z21" s="208"/>
      <c r="AA21" s="209"/>
      <c r="AB21" s="209"/>
      <c r="AC21" s="210"/>
      <c r="AD21" s="211" t="b">
        <f t="shared" si="0"/>
        <v>1</v>
      </c>
      <c r="AE21" s="212" t="b">
        <f t="shared" si="1"/>
        <v>1</v>
      </c>
    </row>
    <row r="22" spans="1:31" s="218" customFormat="1" ht="21" customHeight="1">
      <c r="A22" s="213"/>
      <c r="B22" s="220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  <c r="O22" s="213"/>
      <c r="P22" s="213"/>
      <c r="Q22" s="213"/>
      <c r="R22" s="213"/>
      <c r="S22" s="213"/>
      <c r="T22" s="213"/>
      <c r="U22" s="213"/>
      <c r="V22" s="213"/>
      <c r="W22" s="213"/>
      <c r="X22" s="208"/>
      <c r="Y22" s="208"/>
      <c r="Z22" s="208"/>
      <c r="AA22" s="209"/>
      <c r="AB22" s="209"/>
      <c r="AC22" s="210"/>
      <c r="AD22" s="211" t="b">
        <f t="shared" si="0"/>
        <v>1</v>
      </c>
      <c r="AE22" s="212" t="b">
        <f t="shared" si="1"/>
        <v>1</v>
      </c>
    </row>
    <row r="23" spans="1:31" s="218" customFormat="1" ht="21" customHeight="1">
      <c r="A23" s="213"/>
      <c r="B23" s="220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  <c r="O23" s="213"/>
      <c r="P23" s="213"/>
      <c r="Q23" s="213"/>
      <c r="R23" s="213"/>
      <c r="S23" s="213"/>
      <c r="T23" s="213"/>
      <c r="U23" s="213"/>
      <c r="V23" s="213"/>
      <c r="W23" s="213"/>
      <c r="X23" s="208"/>
      <c r="Y23" s="208"/>
      <c r="Z23" s="208"/>
      <c r="AA23" s="209"/>
      <c r="AB23" s="209"/>
      <c r="AC23" s="210"/>
      <c r="AD23" s="211" t="b">
        <f t="shared" si="0"/>
        <v>1</v>
      </c>
      <c r="AE23" s="212" t="b">
        <f t="shared" si="1"/>
        <v>1</v>
      </c>
    </row>
    <row r="24" spans="1:31" s="218" customFormat="1" ht="21" customHeight="1">
      <c r="A24" s="213"/>
      <c r="B24" s="220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  <c r="O24" s="213"/>
      <c r="P24" s="213"/>
      <c r="Q24" s="213"/>
      <c r="R24" s="213"/>
      <c r="S24" s="213"/>
      <c r="T24" s="213"/>
      <c r="U24" s="213"/>
      <c r="V24" s="213"/>
      <c r="W24" s="213"/>
      <c r="X24" s="208"/>
      <c r="Y24" s="208"/>
      <c r="Z24" s="208"/>
      <c r="AA24" s="209"/>
      <c r="AB24" s="209"/>
      <c r="AC24" s="210"/>
      <c r="AD24" s="211" t="b">
        <f t="shared" si="0"/>
        <v>1</v>
      </c>
      <c r="AE24" s="212" t="b">
        <f t="shared" si="1"/>
        <v>1</v>
      </c>
    </row>
    <row r="25" spans="1:31" s="240" customFormat="1" ht="21" customHeight="1">
      <c r="A25" s="821" t="s">
        <v>413</v>
      </c>
      <c r="B25" s="821"/>
      <c r="C25" s="221">
        <f>SUM(C5:C24)</f>
        <v>0</v>
      </c>
      <c r="D25" s="221">
        <f t="shared" ref="D25:AC25" si="2">SUM(D5:D24)</f>
        <v>0</v>
      </c>
      <c r="E25" s="221">
        <f t="shared" si="2"/>
        <v>0</v>
      </c>
      <c r="F25" s="221">
        <f t="shared" si="2"/>
        <v>0</v>
      </c>
      <c r="G25" s="221">
        <f t="shared" si="2"/>
        <v>0</v>
      </c>
      <c r="H25" s="221">
        <f t="shared" si="2"/>
        <v>0</v>
      </c>
      <c r="I25" s="221">
        <f t="shared" si="2"/>
        <v>0</v>
      </c>
      <c r="J25" s="221">
        <f t="shared" si="2"/>
        <v>0</v>
      </c>
      <c r="K25" s="221">
        <f t="shared" si="2"/>
        <v>0</v>
      </c>
      <c r="L25" s="221">
        <f t="shared" si="2"/>
        <v>0</v>
      </c>
      <c r="M25" s="221">
        <f t="shared" si="2"/>
        <v>0</v>
      </c>
      <c r="N25" s="221">
        <f t="shared" si="2"/>
        <v>0</v>
      </c>
      <c r="O25" s="221">
        <f t="shared" si="2"/>
        <v>0</v>
      </c>
      <c r="P25" s="221">
        <f t="shared" si="2"/>
        <v>0</v>
      </c>
      <c r="Q25" s="221">
        <f t="shared" si="2"/>
        <v>0</v>
      </c>
      <c r="R25" s="221">
        <f t="shared" si="2"/>
        <v>0</v>
      </c>
      <c r="S25" s="221">
        <f t="shared" si="2"/>
        <v>0</v>
      </c>
      <c r="T25" s="221">
        <f t="shared" si="2"/>
        <v>0</v>
      </c>
      <c r="U25" s="221">
        <f t="shared" si="2"/>
        <v>0</v>
      </c>
      <c r="V25" s="221">
        <f t="shared" si="2"/>
        <v>0</v>
      </c>
      <c r="W25" s="221">
        <f t="shared" si="2"/>
        <v>0</v>
      </c>
      <c r="X25" s="221">
        <f t="shared" si="2"/>
        <v>0</v>
      </c>
      <c r="Y25" s="221">
        <f t="shared" si="2"/>
        <v>0</v>
      </c>
      <c r="Z25" s="221">
        <f t="shared" si="2"/>
        <v>0</v>
      </c>
      <c r="AA25" s="221">
        <f t="shared" si="2"/>
        <v>0</v>
      </c>
      <c r="AB25" s="221">
        <f t="shared" si="2"/>
        <v>0</v>
      </c>
      <c r="AC25" s="221">
        <f t="shared" si="2"/>
        <v>0</v>
      </c>
      <c r="AD25" s="222" t="b">
        <f t="shared" si="0"/>
        <v>1</v>
      </c>
      <c r="AE25" s="223" t="b">
        <f t="shared" si="1"/>
        <v>1</v>
      </c>
    </row>
  </sheetData>
  <mergeCells count="16">
    <mergeCell ref="A25:B25"/>
    <mergeCell ref="A1:AC1"/>
    <mergeCell ref="A2:AC2"/>
    <mergeCell ref="A3:A4"/>
    <mergeCell ref="B3:B4"/>
    <mergeCell ref="C3:E3"/>
    <mergeCell ref="F3:H3"/>
    <mergeCell ref="I3:K3"/>
    <mergeCell ref="L3:N3"/>
    <mergeCell ref="O3:Q3"/>
    <mergeCell ref="R3:T3"/>
    <mergeCell ref="U3:W3"/>
    <mergeCell ref="X3:Z3"/>
    <mergeCell ref="AA3:AA4"/>
    <mergeCell ref="AB3:AB4"/>
    <mergeCell ref="AC3:AC4"/>
  </mergeCells>
  <conditionalFormatting sqref="C5:N5 R5:W5">
    <cfRule type="cellIs" dxfId="11" priority="6" stopIfTrue="1" operator="lessThan">
      <formula>0</formula>
    </cfRule>
  </conditionalFormatting>
  <conditionalFormatting sqref="AA5:AB24">
    <cfRule type="cellIs" dxfId="10" priority="5" stopIfTrue="1" operator="lessThan">
      <formula>0</formula>
    </cfRule>
  </conditionalFormatting>
  <conditionalFormatting sqref="AC5:AC24">
    <cfRule type="cellIs" dxfId="9" priority="3" stopIfTrue="1" operator="notEqual">
      <formula>X5-(AB5+AA5)</formula>
    </cfRule>
  </conditionalFormatting>
  <conditionalFormatting sqref="AC5:AC24">
    <cfRule type="cellIs" dxfId="8" priority="4" stopIfTrue="1" operator="lessThan">
      <formula>0</formula>
    </cfRule>
  </conditionalFormatting>
  <conditionalFormatting sqref="X5:Z24">
    <cfRule type="cellIs" dxfId="7" priority="2" operator="notEqual">
      <formula>SUM(U5,R5,O5,L5,I5,F5,C5)</formula>
    </cfRule>
  </conditionalFormatting>
  <conditionalFormatting sqref="C25:AC25">
    <cfRule type="cellIs" dxfId="6" priority="1" operator="notEqual">
      <formula>SUM(C5:C24)</formula>
    </cfRule>
  </conditionalFormatting>
  <pageMargins left="0.74803149606299213" right="0.19685039370078741" top="0.39370078740157483" bottom="0.39370078740157483" header="0.31496062992125984" footer="0.31496062992125984"/>
  <pageSetup paperSize="5" scale="90" orientation="landscape" verticalDpi="0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 enableFormatConditionsCalculation="0">
    <tabColor rgb="FFCCFFCC"/>
  </sheetPr>
  <dimension ref="A1:AE25"/>
  <sheetViews>
    <sheetView showGridLines="0" topLeftCell="A9" workbookViewId="0">
      <selection activeCell="X5" sqref="X5"/>
    </sheetView>
  </sheetViews>
  <sheetFormatPr baseColWidth="10" defaultColWidth="8.83203125" defaultRowHeight="14" x14ac:dyDescent="0"/>
  <cols>
    <col min="1" max="1" width="4.6640625" style="203" customWidth="1"/>
    <col min="2" max="2" width="14.6640625" style="204" bestFit="1" customWidth="1"/>
    <col min="3" max="23" width="5.5" style="204" customWidth="1"/>
    <col min="24" max="26" width="6.33203125" style="204" customWidth="1"/>
    <col min="27" max="28" width="7.6640625" style="204" customWidth="1"/>
    <col min="29" max="29" width="8.5" style="204" customWidth="1"/>
    <col min="30" max="30" width="6" style="204" customWidth="1"/>
    <col min="31" max="31" width="8.1640625" style="204" customWidth="1"/>
    <col min="32" max="16384" width="8.83203125" style="239"/>
  </cols>
  <sheetData>
    <row r="1" spans="1:31" ht="20" customHeight="1">
      <c r="A1" s="822" t="s">
        <v>405</v>
      </c>
      <c r="B1" s="822"/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  <c r="W1" s="822"/>
      <c r="X1" s="822"/>
      <c r="Y1" s="822"/>
      <c r="Z1" s="822"/>
      <c r="AA1" s="822"/>
      <c r="AB1" s="822"/>
      <c r="AC1" s="822"/>
    </row>
    <row r="2" spans="1:31" ht="38.25" customHeight="1">
      <c r="A2" s="823" t="str">
        <f>"VEHICLE WISE ROAD ACCIDENTS UP TO THE MONTH OF  "&amp;I!C3&amp;"-"&amp;I!C4</f>
        <v>VEHICLE WISE ROAD ACCIDENTS UP TO THE MONTH OF  -</v>
      </c>
      <c r="B2" s="823"/>
      <c r="C2" s="823"/>
      <c r="D2" s="823"/>
      <c r="E2" s="823"/>
      <c r="F2" s="823"/>
      <c r="G2" s="823"/>
      <c r="H2" s="823"/>
      <c r="I2" s="823"/>
      <c r="J2" s="823"/>
      <c r="K2" s="823"/>
      <c r="L2" s="823"/>
      <c r="M2" s="823"/>
      <c r="N2" s="823"/>
      <c r="O2" s="823"/>
      <c r="P2" s="823"/>
      <c r="Q2" s="823"/>
      <c r="R2" s="823"/>
      <c r="S2" s="823"/>
      <c r="T2" s="823"/>
      <c r="U2" s="823"/>
      <c r="V2" s="823"/>
      <c r="W2" s="823"/>
      <c r="X2" s="823"/>
      <c r="Y2" s="823"/>
      <c r="Z2" s="823"/>
      <c r="AA2" s="823"/>
      <c r="AB2" s="823"/>
      <c r="AC2" s="823"/>
    </row>
    <row r="3" spans="1:31" ht="27.75" customHeight="1">
      <c r="A3" s="824" t="s">
        <v>2</v>
      </c>
      <c r="B3" s="824" t="s">
        <v>306</v>
      </c>
      <c r="C3" s="824" t="s">
        <v>406</v>
      </c>
      <c r="D3" s="824"/>
      <c r="E3" s="824"/>
      <c r="F3" s="824" t="s">
        <v>407</v>
      </c>
      <c r="G3" s="824"/>
      <c r="H3" s="824"/>
      <c r="I3" s="824" t="s">
        <v>408</v>
      </c>
      <c r="J3" s="824"/>
      <c r="K3" s="824"/>
      <c r="L3" s="824" t="s">
        <v>409</v>
      </c>
      <c r="M3" s="824"/>
      <c r="N3" s="824"/>
      <c r="O3" s="824" t="s">
        <v>410</v>
      </c>
      <c r="P3" s="824"/>
      <c r="Q3" s="824"/>
      <c r="R3" s="824" t="s">
        <v>411</v>
      </c>
      <c r="S3" s="824"/>
      <c r="T3" s="824"/>
      <c r="U3" s="824" t="s">
        <v>412</v>
      </c>
      <c r="V3" s="824"/>
      <c r="W3" s="824"/>
      <c r="X3" s="824" t="s">
        <v>413</v>
      </c>
      <c r="Y3" s="824"/>
      <c r="Z3" s="824"/>
      <c r="AA3" s="825" t="s">
        <v>414</v>
      </c>
      <c r="AB3" s="825" t="s">
        <v>415</v>
      </c>
      <c r="AC3" s="825" t="s">
        <v>416</v>
      </c>
    </row>
    <row r="4" spans="1:31" ht="87.75" customHeight="1">
      <c r="A4" s="824"/>
      <c r="B4" s="824"/>
      <c r="C4" s="238" t="s">
        <v>417</v>
      </c>
      <c r="D4" s="238" t="s">
        <v>418</v>
      </c>
      <c r="E4" s="238" t="s">
        <v>419</v>
      </c>
      <c r="F4" s="238" t="s">
        <v>417</v>
      </c>
      <c r="G4" s="238" t="s">
        <v>418</v>
      </c>
      <c r="H4" s="238" t="s">
        <v>419</v>
      </c>
      <c r="I4" s="238" t="s">
        <v>417</v>
      </c>
      <c r="J4" s="238" t="s">
        <v>418</v>
      </c>
      <c r="K4" s="238" t="s">
        <v>419</v>
      </c>
      <c r="L4" s="238" t="s">
        <v>417</v>
      </c>
      <c r="M4" s="238" t="s">
        <v>418</v>
      </c>
      <c r="N4" s="238" t="s">
        <v>419</v>
      </c>
      <c r="O4" s="238" t="s">
        <v>417</v>
      </c>
      <c r="P4" s="238" t="s">
        <v>418</v>
      </c>
      <c r="Q4" s="238" t="s">
        <v>419</v>
      </c>
      <c r="R4" s="238" t="s">
        <v>417</v>
      </c>
      <c r="S4" s="238" t="s">
        <v>418</v>
      </c>
      <c r="T4" s="238" t="s">
        <v>419</v>
      </c>
      <c r="U4" s="238" t="s">
        <v>417</v>
      </c>
      <c r="V4" s="238" t="s">
        <v>418</v>
      </c>
      <c r="W4" s="238" t="s">
        <v>419</v>
      </c>
      <c r="X4" s="238" t="s">
        <v>420</v>
      </c>
      <c r="Y4" s="238" t="s">
        <v>421</v>
      </c>
      <c r="Z4" s="238" t="s">
        <v>422</v>
      </c>
      <c r="AA4" s="825"/>
      <c r="AB4" s="825"/>
      <c r="AC4" s="825"/>
    </row>
    <row r="5" spans="1:31" s="218" customFormat="1" ht="21" customHeight="1">
      <c r="A5" s="206"/>
      <c r="B5" s="207"/>
      <c r="C5" s="206"/>
      <c r="D5" s="206"/>
      <c r="E5" s="206"/>
      <c r="F5" s="206"/>
      <c r="G5" s="206"/>
      <c r="H5" s="206"/>
      <c r="I5" s="206"/>
      <c r="J5" s="206"/>
      <c r="K5" s="206"/>
      <c r="L5" s="206"/>
      <c r="M5" s="206"/>
      <c r="N5" s="206"/>
      <c r="O5" s="206"/>
      <c r="P5" s="206"/>
      <c r="Q5" s="206"/>
      <c r="R5" s="206"/>
      <c r="S5" s="206"/>
      <c r="T5" s="206"/>
      <c r="U5" s="206"/>
      <c r="V5" s="206"/>
      <c r="W5" s="206"/>
      <c r="X5" s="208"/>
      <c r="Y5" s="208"/>
      <c r="Z5" s="208"/>
      <c r="AA5" s="209"/>
      <c r="AB5" s="209"/>
      <c r="AC5" s="210"/>
      <c r="AD5" s="211" t="b">
        <f>X5=(AC5+AB5+AA5)</f>
        <v>1</v>
      </c>
      <c r="AE5" s="212" t="b">
        <f>AA5+AB5+AC5=X5</f>
        <v>1</v>
      </c>
    </row>
    <row r="6" spans="1:31" s="218" customFormat="1" ht="21" customHeight="1">
      <c r="A6" s="213"/>
      <c r="B6" s="214"/>
      <c r="C6" s="213"/>
      <c r="D6" s="213"/>
      <c r="E6" s="213"/>
      <c r="F6" s="213"/>
      <c r="G6" s="213"/>
      <c r="H6" s="213"/>
      <c r="I6" s="213"/>
      <c r="J6" s="213"/>
      <c r="K6" s="213"/>
      <c r="L6" s="213"/>
      <c r="M6" s="213"/>
      <c r="N6" s="213"/>
      <c r="O6" s="213"/>
      <c r="P6" s="213"/>
      <c r="Q6" s="213"/>
      <c r="R6" s="213"/>
      <c r="S6" s="213"/>
      <c r="T6" s="213"/>
      <c r="U6" s="213"/>
      <c r="V6" s="213"/>
      <c r="W6" s="213"/>
      <c r="X6" s="208"/>
      <c r="Y6" s="208"/>
      <c r="Z6" s="208"/>
      <c r="AA6" s="209"/>
      <c r="AB6" s="209"/>
      <c r="AC6" s="210"/>
      <c r="AD6" s="211" t="b">
        <f t="shared" ref="AD6:AD25" si="0">X6=(AC6+AB6+AA6)</f>
        <v>1</v>
      </c>
      <c r="AE6" s="212" t="b">
        <f t="shared" ref="AE6:AE25" si="1">AA6+AB6+AC6=X6</f>
        <v>1</v>
      </c>
    </row>
    <row r="7" spans="1:31" s="218" customFormat="1" ht="21" customHeight="1">
      <c r="A7" s="213"/>
      <c r="B7" s="214"/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3"/>
      <c r="W7" s="213"/>
      <c r="X7" s="208"/>
      <c r="Y7" s="208"/>
      <c r="Z7" s="208"/>
      <c r="AA7" s="209"/>
      <c r="AB7" s="209"/>
      <c r="AC7" s="210"/>
      <c r="AD7" s="211" t="b">
        <f t="shared" si="0"/>
        <v>1</v>
      </c>
      <c r="AE7" s="212" t="b">
        <f t="shared" si="1"/>
        <v>1</v>
      </c>
    </row>
    <row r="8" spans="1:31" s="218" customFormat="1" ht="21" customHeight="1">
      <c r="A8" s="215"/>
      <c r="B8" s="216"/>
      <c r="C8" s="215"/>
      <c r="D8" s="215"/>
      <c r="E8" s="215"/>
      <c r="F8" s="215"/>
      <c r="G8" s="215"/>
      <c r="H8" s="215"/>
      <c r="I8" s="215"/>
      <c r="J8" s="215"/>
      <c r="K8" s="215"/>
      <c r="L8" s="215"/>
      <c r="M8" s="215"/>
      <c r="N8" s="215"/>
      <c r="O8" s="215"/>
      <c r="P8" s="215"/>
      <c r="Q8" s="215"/>
      <c r="R8" s="215"/>
      <c r="S8" s="215"/>
      <c r="T8" s="215"/>
      <c r="U8" s="215"/>
      <c r="V8" s="215"/>
      <c r="W8" s="215"/>
      <c r="X8" s="208"/>
      <c r="Y8" s="208"/>
      <c r="Z8" s="208"/>
      <c r="AA8" s="209"/>
      <c r="AB8" s="209"/>
      <c r="AC8" s="210"/>
      <c r="AD8" s="217" t="b">
        <f t="shared" si="0"/>
        <v>1</v>
      </c>
      <c r="AE8" s="212" t="b">
        <f t="shared" si="1"/>
        <v>1</v>
      </c>
    </row>
    <row r="9" spans="1:31" s="218" customFormat="1" ht="21" customHeight="1">
      <c r="A9" s="215"/>
      <c r="B9" s="216"/>
      <c r="C9" s="215"/>
      <c r="D9" s="215"/>
      <c r="E9" s="215"/>
      <c r="F9" s="215"/>
      <c r="G9" s="215"/>
      <c r="H9" s="215"/>
      <c r="I9" s="215"/>
      <c r="J9" s="215"/>
      <c r="K9" s="215"/>
      <c r="L9" s="215"/>
      <c r="M9" s="215"/>
      <c r="N9" s="215"/>
      <c r="O9" s="215"/>
      <c r="P9" s="215"/>
      <c r="Q9" s="215"/>
      <c r="R9" s="215"/>
      <c r="S9" s="215"/>
      <c r="T9" s="215"/>
      <c r="U9" s="215"/>
      <c r="V9" s="215"/>
      <c r="W9" s="215"/>
      <c r="X9" s="208"/>
      <c r="Y9" s="208"/>
      <c r="Z9" s="208"/>
      <c r="AA9" s="209"/>
      <c r="AB9" s="209"/>
      <c r="AC9" s="210"/>
      <c r="AD9" s="211" t="b">
        <f t="shared" si="0"/>
        <v>1</v>
      </c>
      <c r="AE9" s="212" t="b">
        <f t="shared" si="1"/>
        <v>1</v>
      </c>
    </row>
    <row r="10" spans="1:31" s="218" customFormat="1" ht="21" customHeight="1">
      <c r="A10" s="215"/>
      <c r="B10" s="216"/>
      <c r="C10" s="215"/>
      <c r="D10" s="215"/>
      <c r="E10" s="215"/>
      <c r="F10" s="215"/>
      <c r="G10" s="215"/>
      <c r="H10" s="215"/>
      <c r="I10" s="215"/>
      <c r="J10" s="215"/>
      <c r="K10" s="215"/>
      <c r="L10" s="215"/>
      <c r="M10" s="215"/>
      <c r="N10" s="215"/>
      <c r="O10" s="215"/>
      <c r="P10" s="215"/>
      <c r="Q10" s="215"/>
      <c r="R10" s="215"/>
      <c r="S10" s="215"/>
      <c r="T10" s="215"/>
      <c r="U10" s="215"/>
      <c r="V10" s="215"/>
      <c r="W10" s="215"/>
      <c r="X10" s="208"/>
      <c r="Y10" s="208"/>
      <c r="Z10" s="208"/>
      <c r="AA10" s="209"/>
      <c r="AB10" s="209"/>
      <c r="AC10" s="210"/>
      <c r="AD10" s="211" t="b">
        <f t="shared" si="0"/>
        <v>1</v>
      </c>
      <c r="AE10" s="212" t="b">
        <f t="shared" si="1"/>
        <v>1</v>
      </c>
    </row>
    <row r="11" spans="1:31" s="218" customFormat="1" ht="21" customHeight="1">
      <c r="A11" s="215"/>
      <c r="B11" s="216"/>
      <c r="C11" s="215"/>
      <c r="D11" s="215"/>
      <c r="E11" s="215"/>
      <c r="F11" s="215"/>
      <c r="G11" s="215"/>
      <c r="H11" s="215"/>
      <c r="I11" s="215"/>
      <c r="J11" s="215"/>
      <c r="K11" s="215"/>
      <c r="L11" s="215"/>
      <c r="M11" s="215"/>
      <c r="N11" s="215"/>
      <c r="O11" s="215"/>
      <c r="P11" s="215"/>
      <c r="Q11" s="215"/>
      <c r="R11" s="215"/>
      <c r="S11" s="215"/>
      <c r="T11" s="215"/>
      <c r="U11" s="215"/>
      <c r="V11" s="215"/>
      <c r="W11" s="215"/>
      <c r="X11" s="208"/>
      <c r="Y11" s="208"/>
      <c r="Z11" s="208"/>
      <c r="AA11" s="209"/>
      <c r="AB11" s="209"/>
      <c r="AC11" s="210"/>
      <c r="AD11" s="217" t="b">
        <f t="shared" si="0"/>
        <v>1</v>
      </c>
      <c r="AE11" s="212" t="b">
        <f t="shared" si="1"/>
        <v>1</v>
      </c>
    </row>
    <row r="12" spans="1:31" s="218" customFormat="1" ht="21" customHeight="1">
      <c r="A12" s="215"/>
      <c r="B12" s="216"/>
      <c r="C12" s="215"/>
      <c r="D12" s="215"/>
      <c r="E12" s="215"/>
      <c r="F12" s="215"/>
      <c r="G12" s="215"/>
      <c r="H12" s="215"/>
      <c r="I12" s="215"/>
      <c r="J12" s="215"/>
      <c r="K12" s="215"/>
      <c r="L12" s="215"/>
      <c r="M12" s="215"/>
      <c r="N12" s="215"/>
      <c r="O12" s="215"/>
      <c r="P12" s="215"/>
      <c r="Q12" s="215"/>
      <c r="R12" s="215"/>
      <c r="S12" s="215"/>
      <c r="T12" s="215"/>
      <c r="U12" s="215"/>
      <c r="V12" s="215"/>
      <c r="W12" s="215"/>
      <c r="X12" s="208"/>
      <c r="Y12" s="208"/>
      <c r="Z12" s="208"/>
      <c r="AA12" s="209"/>
      <c r="AB12" s="209"/>
      <c r="AC12" s="210"/>
      <c r="AD12" s="211" t="b">
        <f t="shared" si="0"/>
        <v>1</v>
      </c>
      <c r="AE12" s="212" t="b">
        <f t="shared" si="1"/>
        <v>1</v>
      </c>
    </row>
    <row r="13" spans="1:31" s="218" customFormat="1" ht="21" customHeight="1">
      <c r="A13" s="215"/>
      <c r="B13" s="216"/>
      <c r="C13" s="215"/>
      <c r="D13" s="215"/>
      <c r="E13" s="215"/>
      <c r="F13" s="215"/>
      <c r="G13" s="215"/>
      <c r="H13" s="215"/>
      <c r="I13" s="215"/>
      <c r="J13" s="215"/>
      <c r="K13" s="215"/>
      <c r="L13" s="215"/>
      <c r="M13" s="215"/>
      <c r="N13" s="215"/>
      <c r="O13" s="215"/>
      <c r="P13" s="215"/>
      <c r="Q13" s="215"/>
      <c r="R13" s="215"/>
      <c r="S13" s="215"/>
      <c r="T13" s="215"/>
      <c r="U13" s="215"/>
      <c r="V13" s="215"/>
      <c r="W13" s="215"/>
      <c r="X13" s="208"/>
      <c r="Y13" s="208"/>
      <c r="Z13" s="208"/>
      <c r="AA13" s="209"/>
      <c r="AB13" s="209"/>
      <c r="AC13" s="210"/>
      <c r="AD13" s="217" t="b">
        <f t="shared" si="0"/>
        <v>1</v>
      </c>
      <c r="AE13" s="212" t="b">
        <f t="shared" si="1"/>
        <v>1</v>
      </c>
    </row>
    <row r="14" spans="1:31" s="218" customFormat="1" ht="21" customHeight="1">
      <c r="A14" s="215"/>
      <c r="B14" s="216"/>
      <c r="C14" s="215"/>
      <c r="D14" s="215"/>
      <c r="E14" s="215"/>
      <c r="F14" s="215"/>
      <c r="G14" s="215"/>
      <c r="H14" s="215"/>
      <c r="I14" s="215"/>
      <c r="J14" s="215"/>
      <c r="K14" s="215"/>
      <c r="L14" s="215"/>
      <c r="M14" s="215"/>
      <c r="N14" s="215"/>
      <c r="O14" s="215"/>
      <c r="P14" s="215"/>
      <c r="Q14" s="215"/>
      <c r="R14" s="215"/>
      <c r="S14" s="215"/>
      <c r="T14" s="215"/>
      <c r="U14" s="215"/>
      <c r="V14" s="215"/>
      <c r="W14" s="215"/>
      <c r="X14" s="208"/>
      <c r="Y14" s="208"/>
      <c r="Z14" s="208"/>
      <c r="AA14" s="209"/>
      <c r="AB14" s="209"/>
      <c r="AC14" s="210"/>
      <c r="AD14" s="211" t="b">
        <f t="shared" si="0"/>
        <v>1</v>
      </c>
      <c r="AE14" s="212" t="b">
        <f t="shared" si="1"/>
        <v>1</v>
      </c>
    </row>
    <row r="15" spans="1:31" s="218" customFormat="1" ht="21" customHeight="1">
      <c r="A15" s="215"/>
      <c r="B15" s="216"/>
      <c r="C15" s="215"/>
      <c r="D15" s="215"/>
      <c r="E15" s="215"/>
      <c r="F15" s="215"/>
      <c r="G15" s="215"/>
      <c r="H15" s="215"/>
      <c r="I15" s="215"/>
      <c r="J15" s="215"/>
      <c r="K15" s="215"/>
      <c r="L15" s="215"/>
      <c r="M15" s="215"/>
      <c r="N15" s="215"/>
      <c r="O15" s="215"/>
      <c r="P15" s="215"/>
      <c r="Q15" s="215"/>
      <c r="R15" s="215"/>
      <c r="S15" s="215"/>
      <c r="T15" s="215"/>
      <c r="U15" s="215"/>
      <c r="V15" s="215"/>
      <c r="W15" s="215"/>
      <c r="X15" s="208"/>
      <c r="Y15" s="208"/>
      <c r="Z15" s="208"/>
      <c r="AA15" s="209"/>
      <c r="AB15" s="209"/>
      <c r="AC15" s="210"/>
      <c r="AD15" s="211" t="b">
        <f t="shared" si="0"/>
        <v>1</v>
      </c>
      <c r="AE15" s="212" t="b">
        <f t="shared" si="1"/>
        <v>1</v>
      </c>
    </row>
    <row r="16" spans="1:31" s="218" customFormat="1" ht="21" customHeight="1">
      <c r="A16" s="215"/>
      <c r="B16" s="216"/>
      <c r="C16" s="215"/>
      <c r="D16" s="215"/>
      <c r="E16" s="215"/>
      <c r="F16" s="215"/>
      <c r="G16" s="215"/>
      <c r="H16" s="215"/>
      <c r="I16" s="215"/>
      <c r="J16" s="215"/>
      <c r="K16" s="215"/>
      <c r="L16" s="215"/>
      <c r="M16" s="215"/>
      <c r="N16" s="215"/>
      <c r="O16" s="215"/>
      <c r="P16" s="215"/>
      <c r="Q16" s="215"/>
      <c r="R16" s="215"/>
      <c r="S16" s="215"/>
      <c r="T16" s="215"/>
      <c r="U16" s="215"/>
      <c r="V16" s="215"/>
      <c r="W16" s="215"/>
      <c r="X16" s="208"/>
      <c r="Y16" s="208"/>
      <c r="Z16" s="208"/>
      <c r="AA16" s="209"/>
      <c r="AB16" s="209"/>
      <c r="AC16" s="210"/>
      <c r="AD16" s="217" t="b">
        <f t="shared" si="0"/>
        <v>1</v>
      </c>
      <c r="AE16" s="212" t="b">
        <f t="shared" si="1"/>
        <v>1</v>
      </c>
    </row>
    <row r="17" spans="1:31" s="218" customFormat="1" ht="21" customHeight="1">
      <c r="A17" s="215"/>
      <c r="B17" s="219"/>
      <c r="C17" s="215"/>
      <c r="D17" s="215"/>
      <c r="E17" s="215"/>
      <c r="F17" s="215"/>
      <c r="G17" s="215"/>
      <c r="H17" s="215"/>
      <c r="I17" s="215"/>
      <c r="J17" s="215"/>
      <c r="K17" s="215"/>
      <c r="L17" s="215"/>
      <c r="M17" s="215"/>
      <c r="N17" s="215"/>
      <c r="O17" s="215"/>
      <c r="P17" s="215"/>
      <c r="Q17" s="215"/>
      <c r="R17" s="215"/>
      <c r="S17" s="215"/>
      <c r="T17" s="215"/>
      <c r="U17" s="215"/>
      <c r="V17" s="215"/>
      <c r="W17" s="215"/>
      <c r="X17" s="208"/>
      <c r="Y17" s="208"/>
      <c r="Z17" s="208"/>
      <c r="AA17" s="209"/>
      <c r="AB17" s="209"/>
      <c r="AC17" s="210"/>
      <c r="AD17" s="211" t="b">
        <f t="shared" si="0"/>
        <v>1</v>
      </c>
      <c r="AE17" s="212" t="b">
        <f t="shared" si="1"/>
        <v>1</v>
      </c>
    </row>
    <row r="18" spans="1:31" s="218" customFormat="1" ht="21" customHeight="1">
      <c r="A18" s="215"/>
      <c r="B18" s="219"/>
      <c r="C18" s="215"/>
      <c r="D18" s="215"/>
      <c r="E18" s="215"/>
      <c r="F18" s="215"/>
      <c r="G18" s="215"/>
      <c r="H18" s="215"/>
      <c r="I18" s="215"/>
      <c r="J18" s="215"/>
      <c r="K18" s="215"/>
      <c r="L18" s="215"/>
      <c r="M18" s="215"/>
      <c r="N18" s="215"/>
      <c r="O18" s="215"/>
      <c r="P18" s="215"/>
      <c r="Q18" s="215"/>
      <c r="R18" s="215"/>
      <c r="S18" s="215"/>
      <c r="T18" s="215"/>
      <c r="U18" s="215"/>
      <c r="V18" s="215"/>
      <c r="W18" s="215"/>
      <c r="X18" s="208"/>
      <c r="Y18" s="208"/>
      <c r="Z18" s="208"/>
      <c r="AA18" s="209"/>
      <c r="AB18" s="209"/>
      <c r="AC18" s="210"/>
      <c r="AD18" s="211" t="b">
        <f t="shared" si="0"/>
        <v>1</v>
      </c>
      <c r="AE18" s="212" t="b">
        <f t="shared" si="1"/>
        <v>1</v>
      </c>
    </row>
    <row r="19" spans="1:31" s="218" customFormat="1" ht="21" customHeight="1">
      <c r="A19" s="215"/>
      <c r="B19" s="219"/>
      <c r="C19" s="215"/>
      <c r="D19" s="215"/>
      <c r="E19" s="215"/>
      <c r="F19" s="215"/>
      <c r="G19" s="215"/>
      <c r="H19" s="215"/>
      <c r="I19" s="215"/>
      <c r="J19" s="215"/>
      <c r="K19" s="215"/>
      <c r="L19" s="215"/>
      <c r="M19" s="215"/>
      <c r="N19" s="215"/>
      <c r="O19" s="215"/>
      <c r="P19" s="215"/>
      <c r="Q19" s="215"/>
      <c r="R19" s="215"/>
      <c r="S19" s="215"/>
      <c r="T19" s="215"/>
      <c r="U19" s="215"/>
      <c r="V19" s="215"/>
      <c r="W19" s="215"/>
      <c r="X19" s="208"/>
      <c r="Y19" s="208"/>
      <c r="Z19" s="208"/>
      <c r="AA19" s="209"/>
      <c r="AB19" s="209"/>
      <c r="AC19" s="210"/>
      <c r="AD19" s="211" t="b">
        <f t="shared" si="0"/>
        <v>1</v>
      </c>
      <c r="AE19" s="212" t="b">
        <f t="shared" si="1"/>
        <v>1</v>
      </c>
    </row>
    <row r="20" spans="1:31" s="218" customFormat="1" ht="21" customHeight="1">
      <c r="A20" s="213"/>
      <c r="B20" s="220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3"/>
      <c r="V20" s="213"/>
      <c r="W20" s="213"/>
      <c r="X20" s="208"/>
      <c r="Y20" s="208"/>
      <c r="Z20" s="208"/>
      <c r="AA20" s="209"/>
      <c r="AB20" s="209"/>
      <c r="AC20" s="210"/>
      <c r="AD20" s="211" t="b">
        <f t="shared" si="0"/>
        <v>1</v>
      </c>
      <c r="AE20" s="212" t="b">
        <f t="shared" si="1"/>
        <v>1</v>
      </c>
    </row>
    <row r="21" spans="1:31" s="218" customFormat="1" ht="21" customHeight="1">
      <c r="A21" s="213"/>
      <c r="B21" s="220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/>
      <c r="S21" s="213"/>
      <c r="T21" s="213"/>
      <c r="U21" s="213"/>
      <c r="V21" s="213"/>
      <c r="W21" s="213"/>
      <c r="X21" s="208"/>
      <c r="Y21" s="208"/>
      <c r="Z21" s="208"/>
      <c r="AA21" s="209"/>
      <c r="AB21" s="209"/>
      <c r="AC21" s="210"/>
      <c r="AD21" s="211" t="b">
        <f t="shared" si="0"/>
        <v>1</v>
      </c>
      <c r="AE21" s="212" t="b">
        <f t="shared" si="1"/>
        <v>1</v>
      </c>
    </row>
    <row r="22" spans="1:31" s="218" customFormat="1" ht="21" customHeight="1">
      <c r="A22" s="213"/>
      <c r="B22" s="220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  <c r="O22" s="213"/>
      <c r="P22" s="213"/>
      <c r="Q22" s="213"/>
      <c r="R22" s="213"/>
      <c r="S22" s="213"/>
      <c r="T22" s="213"/>
      <c r="U22" s="213"/>
      <c r="V22" s="213"/>
      <c r="W22" s="213"/>
      <c r="X22" s="208"/>
      <c r="Y22" s="208"/>
      <c r="Z22" s="208"/>
      <c r="AA22" s="209"/>
      <c r="AB22" s="209"/>
      <c r="AC22" s="210"/>
      <c r="AD22" s="211" t="b">
        <f t="shared" si="0"/>
        <v>1</v>
      </c>
      <c r="AE22" s="212" t="b">
        <f t="shared" si="1"/>
        <v>1</v>
      </c>
    </row>
    <row r="23" spans="1:31" s="218" customFormat="1" ht="21" customHeight="1">
      <c r="A23" s="213"/>
      <c r="B23" s="220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  <c r="O23" s="213"/>
      <c r="P23" s="213"/>
      <c r="Q23" s="213"/>
      <c r="R23" s="213"/>
      <c r="S23" s="213"/>
      <c r="T23" s="213"/>
      <c r="U23" s="213"/>
      <c r="V23" s="213"/>
      <c r="W23" s="213"/>
      <c r="X23" s="208"/>
      <c r="Y23" s="208"/>
      <c r="Z23" s="208"/>
      <c r="AA23" s="209"/>
      <c r="AB23" s="209"/>
      <c r="AC23" s="210"/>
      <c r="AD23" s="211" t="b">
        <f t="shared" si="0"/>
        <v>1</v>
      </c>
      <c r="AE23" s="212" t="b">
        <f t="shared" si="1"/>
        <v>1</v>
      </c>
    </row>
    <row r="24" spans="1:31" s="218" customFormat="1" ht="21" customHeight="1">
      <c r="A24" s="213"/>
      <c r="B24" s="220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  <c r="O24" s="213"/>
      <c r="P24" s="213"/>
      <c r="Q24" s="213"/>
      <c r="R24" s="213"/>
      <c r="S24" s="213"/>
      <c r="T24" s="213"/>
      <c r="U24" s="213"/>
      <c r="V24" s="213"/>
      <c r="W24" s="213"/>
      <c r="X24" s="208"/>
      <c r="Y24" s="208"/>
      <c r="Z24" s="208"/>
      <c r="AA24" s="209"/>
      <c r="AB24" s="209"/>
      <c r="AC24" s="210"/>
      <c r="AD24" s="211" t="b">
        <f t="shared" si="0"/>
        <v>1</v>
      </c>
      <c r="AE24" s="212" t="b">
        <f t="shared" si="1"/>
        <v>1</v>
      </c>
    </row>
    <row r="25" spans="1:31" s="240" customFormat="1" ht="21" customHeight="1">
      <c r="A25" s="821" t="s">
        <v>413</v>
      </c>
      <c r="B25" s="821"/>
      <c r="C25" s="237">
        <f>SUM(C5:C24)</f>
        <v>0</v>
      </c>
      <c r="D25" s="237">
        <f t="shared" ref="D25:AC25" si="2">SUM(D5:D24)</f>
        <v>0</v>
      </c>
      <c r="E25" s="237">
        <f t="shared" si="2"/>
        <v>0</v>
      </c>
      <c r="F25" s="237">
        <f t="shared" si="2"/>
        <v>0</v>
      </c>
      <c r="G25" s="237">
        <f t="shared" si="2"/>
        <v>0</v>
      </c>
      <c r="H25" s="237">
        <f t="shared" si="2"/>
        <v>0</v>
      </c>
      <c r="I25" s="237">
        <f t="shared" si="2"/>
        <v>0</v>
      </c>
      <c r="J25" s="237">
        <f t="shared" si="2"/>
        <v>0</v>
      </c>
      <c r="K25" s="237">
        <f t="shared" si="2"/>
        <v>0</v>
      </c>
      <c r="L25" s="237">
        <f t="shared" si="2"/>
        <v>0</v>
      </c>
      <c r="M25" s="237">
        <f t="shared" si="2"/>
        <v>0</v>
      </c>
      <c r="N25" s="237">
        <f t="shared" si="2"/>
        <v>0</v>
      </c>
      <c r="O25" s="237">
        <f t="shared" si="2"/>
        <v>0</v>
      </c>
      <c r="P25" s="237">
        <f t="shared" si="2"/>
        <v>0</v>
      </c>
      <c r="Q25" s="237">
        <f t="shared" si="2"/>
        <v>0</v>
      </c>
      <c r="R25" s="237">
        <f t="shared" si="2"/>
        <v>0</v>
      </c>
      <c r="S25" s="237">
        <f t="shared" si="2"/>
        <v>0</v>
      </c>
      <c r="T25" s="237">
        <f t="shared" si="2"/>
        <v>0</v>
      </c>
      <c r="U25" s="237">
        <f t="shared" si="2"/>
        <v>0</v>
      </c>
      <c r="V25" s="237">
        <f t="shared" si="2"/>
        <v>0</v>
      </c>
      <c r="W25" s="237">
        <f t="shared" si="2"/>
        <v>0</v>
      </c>
      <c r="X25" s="237">
        <f t="shared" si="2"/>
        <v>0</v>
      </c>
      <c r="Y25" s="237">
        <f t="shared" si="2"/>
        <v>0</v>
      </c>
      <c r="Z25" s="237">
        <f t="shared" si="2"/>
        <v>0</v>
      </c>
      <c r="AA25" s="237">
        <f t="shared" si="2"/>
        <v>0</v>
      </c>
      <c r="AB25" s="237">
        <f t="shared" si="2"/>
        <v>0</v>
      </c>
      <c r="AC25" s="237">
        <f t="shared" si="2"/>
        <v>0</v>
      </c>
      <c r="AD25" s="222" t="b">
        <f t="shared" si="0"/>
        <v>1</v>
      </c>
      <c r="AE25" s="223" t="b">
        <f t="shared" si="1"/>
        <v>1</v>
      </c>
    </row>
  </sheetData>
  <mergeCells count="16">
    <mergeCell ref="A25:B25"/>
    <mergeCell ref="A1:AC1"/>
    <mergeCell ref="A2:AC2"/>
    <mergeCell ref="A3:A4"/>
    <mergeCell ref="B3:B4"/>
    <mergeCell ref="C3:E3"/>
    <mergeCell ref="F3:H3"/>
    <mergeCell ref="I3:K3"/>
    <mergeCell ref="L3:N3"/>
    <mergeCell ref="O3:Q3"/>
    <mergeCell ref="R3:T3"/>
    <mergeCell ref="U3:W3"/>
    <mergeCell ref="X3:Z3"/>
    <mergeCell ref="AA3:AA4"/>
    <mergeCell ref="AB3:AB4"/>
    <mergeCell ref="AC3:AC4"/>
  </mergeCells>
  <conditionalFormatting sqref="C5:N5 R5:W5">
    <cfRule type="cellIs" dxfId="5" priority="6" stopIfTrue="1" operator="lessThan">
      <formula>0</formula>
    </cfRule>
  </conditionalFormatting>
  <conditionalFormatting sqref="AA5:AB24">
    <cfRule type="cellIs" dxfId="4" priority="5" stopIfTrue="1" operator="lessThan">
      <formula>0</formula>
    </cfRule>
  </conditionalFormatting>
  <conditionalFormatting sqref="AC5:AC24">
    <cfRule type="cellIs" dxfId="3" priority="3" stopIfTrue="1" operator="notEqual">
      <formula>X5-(AB5+AA5)</formula>
    </cfRule>
  </conditionalFormatting>
  <conditionalFormatting sqref="AC5:AC24">
    <cfRule type="cellIs" dxfId="2" priority="4" stopIfTrue="1" operator="lessThan">
      <formula>0</formula>
    </cfRule>
  </conditionalFormatting>
  <conditionalFormatting sqref="X5:Z24">
    <cfRule type="cellIs" dxfId="1" priority="2" operator="notEqual">
      <formula>SUM(U5,R5,O5,L5,I5,F5,C5)</formula>
    </cfRule>
  </conditionalFormatting>
  <conditionalFormatting sqref="C25:AC25">
    <cfRule type="cellIs" dxfId="0" priority="1" operator="notEqual">
      <formula>SUM(C5:C24)</formula>
    </cfRule>
  </conditionalFormatting>
  <pageMargins left="0.74803149606299213" right="0.19685039370078741" top="0.39370078740157483" bottom="0.39370078740157483" header="0.31496062992125984" footer="0.31496062992125984"/>
  <pageSetup paperSize="5" scale="90" orientation="landscape" verticalDpi="0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 enableFormatConditionsCalculation="0">
    <tabColor rgb="FFCCFFCC"/>
  </sheetPr>
  <dimension ref="A1:X24"/>
  <sheetViews>
    <sheetView showGridLines="0" workbookViewId="0">
      <selection activeCell="D6" sqref="D6"/>
    </sheetView>
  </sheetViews>
  <sheetFormatPr baseColWidth="10" defaultColWidth="8.83203125" defaultRowHeight="14" x14ac:dyDescent="0"/>
  <cols>
    <col min="1" max="1" width="5.1640625" style="224" customWidth="1"/>
    <col min="2" max="2" width="15.33203125" style="224" bestFit="1" customWidth="1"/>
    <col min="3" max="5" width="6" style="224" customWidth="1"/>
    <col min="6" max="6" width="12.83203125" style="224" customWidth="1"/>
    <col min="7" max="9" width="6" style="224" customWidth="1"/>
    <col min="10" max="10" width="12.6640625" style="224" bestFit="1" customWidth="1"/>
    <col min="11" max="12" width="6" style="224" customWidth="1"/>
    <col min="13" max="14" width="5.1640625" style="224" customWidth="1"/>
    <col min="15" max="17" width="6.33203125" style="224" customWidth="1"/>
    <col min="18" max="18" width="8.33203125" style="224" customWidth="1"/>
    <col min="19" max="23" width="6.33203125" style="224" customWidth="1"/>
    <col min="24" max="24" width="6" style="224" customWidth="1"/>
    <col min="25" max="16384" width="8.83203125" style="224"/>
  </cols>
  <sheetData>
    <row r="1" spans="1:24" ht="33.75" customHeight="1">
      <c r="A1" s="831" t="str">
        <f>"CASES BOOKED UNDER GAMBLING , MATKA AND OTHER SOCIAL EVILS FOR THE MONTH OF  "&amp;I!C3&amp;"-"&amp;I!C4</f>
        <v>CASES BOOKED UNDER GAMBLING , MATKA AND OTHER SOCIAL EVILS FOR THE MONTH OF  -</v>
      </c>
      <c r="B1" s="831"/>
      <c r="C1" s="831"/>
      <c r="D1" s="831"/>
      <c r="E1" s="831"/>
      <c r="F1" s="831"/>
      <c r="G1" s="831"/>
      <c r="H1" s="831"/>
      <c r="I1" s="831"/>
      <c r="J1" s="831"/>
      <c r="K1" s="831"/>
      <c r="L1" s="831"/>
      <c r="M1" s="831"/>
      <c r="N1" s="831"/>
      <c r="O1" s="831"/>
      <c r="P1" s="831"/>
      <c r="Q1" s="831"/>
      <c r="R1" s="831"/>
      <c r="S1" s="831"/>
      <c r="T1" s="831"/>
      <c r="U1" s="831"/>
      <c r="V1" s="831"/>
      <c r="W1" s="831"/>
      <c r="X1" s="831"/>
    </row>
    <row r="2" spans="1:24" ht="33.75" customHeight="1">
      <c r="A2" s="826" t="s">
        <v>191</v>
      </c>
      <c r="B2" s="826" t="s">
        <v>176</v>
      </c>
      <c r="C2" s="826" t="s">
        <v>423</v>
      </c>
      <c r="D2" s="826"/>
      <c r="E2" s="826"/>
      <c r="F2" s="826"/>
      <c r="G2" s="826" t="s">
        <v>424</v>
      </c>
      <c r="H2" s="826"/>
      <c r="I2" s="826"/>
      <c r="J2" s="826"/>
      <c r="K2" s="826" t="s">
        <v>425</v>
      </c>
      <c r="L2" s="826"/>
      <c r="M2" s="826"/>
      <c r="N2" s="826"/>
      <c r="O2" s="826" t="s">
        <v>426</v>
      </c>
      <c r="P2" s="826"/>
      <c r="Q2" s="826" t="s">
        <v>427</v>
      </c>
      <c r="R2" s="826"/>
      <c r="S2" s="826" t="s">
        <v>428</v>
      </c>
      <c r="T2" s="826"/>
      <c r="U2" s="826" t="s">
        <v>429</v>
      </c>
      <c r="V2" s="826"/>
      <c r="W2" s="826" t="s">
        <v>430</v>
      </c>
      <c r="X2" s="826"/>
    </row>
    <row r="3" spans="1:24" s="226" customFormat="1" ht="72.75" customHeight="1">
      <c r="A3" s="826"/>
      <c r="B3" s="826"/>
      <c r="C3" s="225" t="s">
        <v>431</v>
      </c>
      <c r="D3" s="225" t="s">
        <v>432</v>
      </c>
      <c r="E3" s="225" t="s">
        <v>433</v>
      </c>
      <c r="F3" s="225" t="s">
        <v>434</v>
      </c>
      <c r="G3" s="225" t="s">
        <v>431</v>
      </c>
      <c r="H3" s="225" t="s">
        <v>435</v>
      </c>
      <c r="I3" s="225" t="s">
        <v>433</v>
      </c>
      <c r="J3" s="225" t="s">
        <v>434</v>
      </c>
      <c r="K3" s="225" t="s">
        <v>431</v>
      </c>
      <c r="L3" s="225" t="s">
        <v>432</v>
      </c>
      <c r="M3" s="827" t="s">
        <v>436</v>
      </c>
      <c r="N3" s="828"/>
      <c r="O3" s="225" t="s">
        <v>431</v>
      </c>
      <c r="P3" s="225" t="s">
        <v>433</v>
      </c>
      <c r="Q3" s="225" t="s">
        <v>431</v>
      </c>
      <c r="R3" s="225" t="s">
        <v>433</v>
      </c>
      <c r="S3" s="225" t="s">
        <v>431</v>
      </c>
      <c r="T3" s="225" t="s">
        <v>433</v>
      </c>
      <c r="U3" s="225" t="s">
        <v>431</v>
      </c>
      <c r="V3" s="225" t="s">
        <v>433</v>
      </c>
      <c r="W3" s="225" t="s">
        <v>431</v>
      </c>
      <c r="X3" s="225" t="s">
        <v>433</v>
      </c>
    </row>
    <row r="4" spans="1:24" ht="18" customHeight="1">
      <c r="A4" s="227"/>
      <c r="B4" s="228"/>
      <c r="C4" s="229"/>
      <c r="D4" s="229"/>
      <c r="E4" s="229"/>
      <c r="F4" s="230"/>
      <c r="G4" s="229"/>
      <c r="H4" s="229"/>
      <c r="I4" s="229"/>
      <c r="J4" s="230"/>
      <c r="K4" s="229"/>
      <c r="L4" s="229"/>
      <c r="M4" s="229"/>
      <c r="N4" s="229"/>
      <c r="O4" s="229"/>
      <c r="P4" s="229"/>
      <c r="Q4" s="229"/>
      <c r="R4" s="229"/>
      <c r="S4" s="229"/>
      <c r="T4" s="229"/>
      <c r="U4" s="229"/>
      <c r="V4" s="229"/>
      <c r="W4" s="229"/>
      <c r="X4" s="229"/>
    </row>
    <row r="5" spans="1:24" ht="18" customHeight="1">
      <c r="A5" s="227"/>
      <c r="B5" s="228"/>
      <c r="C5" s="229"/>
      <c r="D5" s="229"/>
      <c r="E5" s="229"/>
      <c r="F5" s="230"/>
      <c r="G5" s="229"/>
      <c r="H5" s="229"/>
      <c r="I5" s="229"/>
      <c r="J5" s="230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</row>
    <row r="6" spans="1:24" ht="18" customHeight="1">
      <c r="A6" s="227"/>
      <c r="B6" s="228"/>
      <c r="C6" s="231"/>
      <c r="D6" s="229"/>
      <c r="E6" s="229"/>
      <c r="F6" s="230"/>
      <c r="G6" s="229"/>
      <c r="H6" s="229"/>
      <c r="I6" s="229"/>
      <c r="J6" s="230"/>
      <c r="K6" s="229"/>
      <c r="L6" s="229"/>
      <c r="M6" s="229"/>
      <c r="N6" s="229"/>
      <c r="O6" s="229"/>
      <c r="P6" s="229"/>
      <c r="Q6" s="229"/>
      <c r="R6" s="229"/>
      <c r="S6" s="229"/>
      <c r="T6" s="229"/>
      <c r="U6" s="229"/>
      <c r="V6" s="229"/>
      <c r="W6" s="229"/>
      <c r="X6" s="229"/>
    </row>
    <row r="7" spans="1:24" ht="18" customHeight="1">
      <c r="A7" s="227"/>
      <c r="B7" s="228"/>
      <c r="C7" s="229"/>
      <c r="D7" s="229"/>
      <c r="E7" s="229"/>
      <c r="F7" s="230"/>
      <c r="G7" s="229"/>
      <c r="H7" s="229"/>
      <c r="I7" s="229"/>
      <c r="J7" s="230"/>
      <c r="K7" s="229"/>
      <c r="L7" s="229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  <c r="X7" s="229"/>
    </row>
    <row r="8" spans="1:24" ht="18" customHeight="1">
      <c r="A8" s="227"/>
      <c r="B8" s="228"/>
      <c r="C8" s="229"/>
      <c r="D8" s="229"/>
      <c r="E8" s="229"/>
      <c r="F8" s="230"/>
      <c r="G8" s="229"/>
      <c r="H8" s="229"/>
      <c r="I8" s="229"/>
      <c r="J8" s="230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</row>
    <row r="9" spans="1:24" ht="18" customHeight="1">
      <c r="A9" s="227"/>
      <c r="B9" s="228"/>
      <c r="C9" s="232"/>
      <c r="D9" s="233"/>
      <c r="E9" s="233"/>
      <c r="F9" s="230"/>
      <c r="G9" s="233"/>
      <c r="H9" s="233"/>
      <c r="I9" s="233"/>
      <c r="J9" s="230"/>
      <c r="K9" s="233"/>
      <c r="L9" s="233"/>
      <c r="M9" s="233"/>
      <c r="N9" s="233"/>
      <c r="O9" s="233"/>
      <c r="P9" s="233"/>
      <c r="Q9" s="233"/>
      <c r="R9" s="233"/>
      <c r="S9" s="233"/>
      <c r="T9" s="233"/>
      <c r="U9" s="233"/>
      <c r="V9" s="229"/>
      <c r="W9" s="229"/>
      <c r="X9" s="229"/>
    </row>
    <row r="10" spans="1:24" ht="18" customHeight="1">
      <c r="A10" s="227"/>
      <c r="B10" s="228"/>
      <c r="C10" s="232"/>
      <c r="D10" s="232"/>
      <c r="E10" s="232"/>
      <c r="F10" s="230"/>
      <c r="G10" s="232"/>
      <c r="H10" s="232"/>
      <c r="I10" s="232"/>
      <c r="J10" s="230"/>
      <c r="K10" s="232"/>
      <c r="L10" s="232"/>
      <c r="M10" s="232"/>
      <c r="N10" s="232"/>
      <c r="O10" s="232"/>
      <c r="P10" s="232"/>
      <c r="Q10" s="232"/>
      <c r="R10" s="232"/>
      <c r="S10" s="232"/>
      <c r="T10" s="232"/>
      <c r="U10" s="232"/>
      <c r="V10" s="232"/>
      <c r="W10" s="232"/>
      <c r="X10" s="232"/>
    </row>
    <row r="11" spans="1:24" ht="18" customHeight="1">
      <c r="A11" s="227"/>
      <c r="B11" s="228"/>
      <c r="C11" s="234"/>
      <c r="D11" s="234"/>
      <c r="E11" s="234"/>
      <c r="F11" s="230"/>
      <c r="G11" s="234"/>
      <c r="H11" s="234"/>
      <c r="I11" s="234"/>
      <c r="J11" s="230"/>
      <c r="K11" s="234"/>
      <c r="L11" s="234"/>
      <c r="M11" s="234"/>
      <c r="N11" s="234"/>
      <c r="O11" s="234"/>
      <c r="P11" s="234"/>
      <c r="Q11" s="234"/>
      <c r="R11" s="234"/>
      <c r="S11" s="234"/>
      <c r="T11" s="234"/>
      <c r="U11" s="234"/>
      <c r="V11" s="234"/>
      <c r="W11" s="234"/>
      <c r="X11" s="234"/>
    </row>
    <row r="12" spans="1:24" ht="18" customHeight="1">
      <c r="A12" s="227"/>
      <c r="B12" s="228"/>
      <c r="C12" s="229"/>
      <c r="D12" s="229"/>
      <c r="E12" s="229"/>
      <c r="F12" s="230"/>
      <c r="G12" s="229"/>
      <c r="H12" s="229"/>
      <c r="I12" s="229"/>
      <c r="J12" s="230"/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29"/>
    </row>
    <row r="13" spans="1:24" ht="18" customHeight="1">
      <c r="A13" s="227"/>
      <c r="B13" s="228"/>
      <c r="C13" s="234"/>
      <c r="D13" s="234"/>
      <c r="E13" s="234"/>
      <c r="F13" s="230"/>
      <c r="G13" s="234"/>
      <c r="H13" s="234"/>
      <c r="I13" s="234"/>
      <c r="J13" s="230"/>
      <c r="K13" s="234"/>
      <c r="L13" s="234"/>
      <c r="M13" s="234"/>
      <c r="N13" s="234"/>
      <c r="O13" s="234"/>
      <c r="P13" s="234"/>
      <c r="Q13" s="234"/>
      <c r="R13" s="234"/>
      <c r="S13" s="234"/>
      <c r="T13" s="234"/>
      <c r="U13" s="234"/>
      <c r="V13" s="234"/>
      <c r="W13" s="234"/>
      <c r="X13" s="234"/>
    </row>
    <row r="14" spans="1:24" ht="18" customHeight="1">
      <c r="A14" s="227"/>
      <c r="B14" s="228"/>
      <c r="C14" s="229"/>
      <c r="D14" s="229"/>
      <c r="E14" s="229"/>
      <c r="F14" s="230"/>
      <c r="G14" s="229"/>
      <c r="H14" s="229"/>
      <c r="I14" s="229"/>
      <c r="J14" s="230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  <c r="X14" s="229"/>
    </row>
    <row r="15" spans="1:24" ht="18" customHeight="1">
      <c r="A15" s="227"/>
      <c r="B15" s="228"/>
      <c r="C15" s="229"/>
      <c r="D15" s="229"/>
      <c r="E15" s="229"/>
      <c r="F15" s="230"/>
      <c r="G15" s="229"/>
      <c r="H15" s="229"/>
      <c r="I15" s="229"/>
      <c r="J15" s="230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29"/>
      <c r="W15" s="229"/>
      <c r="X15" s="229"/>
    </row>
    <row r="16" spans="1:24" ht="18" customHeight="1">
      <c r="A16" s="227"/>
      <c r="B16" s="228"/>
      <c r="C16" s="229"/>
      <c r="D16" s="229"/>
      <c r="E16" s="229"/>
      <c r="F16" s="230"/>
      <c r="G16" s="229"/>
      <c r="H16" s="229"/>
      <c r="I16" s="229"/>
      <c r="J16" s="230"/>
      <c r="K16" s="229"/>
      <c r="L16" s="229"/>
      <c r="M16" s="229"/>
      <c r="N16" s="229"/>
      <c r="O16" s="229"/>
      <c r="P16" s="235"/>
      <c r="Q16" s="229"/>
      <c r="R16" s="229"/>
      <c r="S16" s="229"/>
      <c r="T16" s="229"/>
      <c r="U16" s="229"/>
      <c r="V16" s="229"/>
      <c r="W16" s="229"/>
      <c r="X16" s="229"/>
    </row>
    <row r="17" spans="1:24" ht="18" customHeight="1">
      <c r="A17" s="227"/>
      <c r="B17" s="228"/>
      <c r="C17" s="229"/>
      <c r="D17" s="229"/>
      <c r="E17" s="229"/>
      <c r="F17" s="230"/>
      <c r="G17" s="229"/>
      <c r="H17" s="229"/>
      <c r="I17" s="229"/>
      <c r="J17" s="230"/>
      <c r="K17" s="229"/>
      <c r="L17" s="229"/>
      <c r="M17" s="229"/>
      <c r="N17" s="229"/>
      <c r="O17" s="229"/>
      <c r="P17" s="229"/>
      <c r="Q17" s="229"/>
      <c r="R17" s="229"/>
      <c r="S17" s="229"/>
      <c r="T17" s="229"/>
      <c r="U17" s="229"/>
      <c r="V17" s="229"/>
      <c r="W17" s="229"/>
      <c r="X17" s="229"/>
    </row>
    <row r="18" spans="1:24" ht="18" customHeight="1">
      <c r="A18" s="227"/>
      <c r="B18" s="228"/>
      <c r="C18" s="229"/>
      <c r="D18" s="229"/>
      <c r="E18" s="229"/>
      <c r="F18" s="230"/>
      <c r="G18" s="229"/>
      <c r="H18" s="229"/>
      <c r="I18" s="229"/>
      <c r="J18" s="230"/>
      <c r="K18" s="229"/>
      <c r="L18" s="229"/>
      <c r="M18" s="229"/>
      <c r="N18" s="229"/>
      <c r="O18" s="229"/>
      <c r="P18" s="229"/>
      <c r="Q18" s="229"/>
      <c r="R18" s="229"/>
      <c r="S18" s="229"/>
      <c r="T18" s="229"/>
      <c r="U18" s="229"/>
      <c r="V18" s="229"/>
      <c r="W18" s="229"/>
      <c r="X18" s="229"/>
    </row>
    <row r="19" spans="1:24" ht="18" customHeight="1">
      <c r="A19" s="227"/>
      <c r="B19" s="228"/>
      <c r="C19" s="229"/>
      <c r="D19" s="229"/>
      <c r="E19" s="229"/>
      <c r="F19" s="230"/>
      <c r="G19" s="229"/>
      <c r="H19" s="229"/>
      <c r="I19" s="229"/>
      <c r="J19" s="230"/>
      <c r="K19" s="229"/>
      <c r="L19" s="229"/>
      <c r="M19" s="229"/>
      <c r="N19" s="229"/>
      <c r="O19" s="229"/>
      <c r="P19" s="229"/>
      <c r="Q19" s="229"/>
      <c r="R19" s="229"/>
      <c r="S19" s="229"/>
      <c r="T19" s="229"/>
      <c r="U19" s="229"/>
      <c r="V19" s="229"/>
      <c r="W19" s="229"/>
      <c r="X19" s="229"/>
    </row>
    <row r="20" spans="1:24" ht="18" customHeight="1">
      <c r="A20" s="227"/>
      <c r="B20" s="228"/>
      <c r="C20" s="229"/>
      <c r="D20" s="229"/>
      <c r="E20" s="229"/>
      <c r="F20" s="230"/>
      <c r="G20" s="229"/>
      <c r="H20" s="229"/>
      <c r="I20" s="229"/>
      <c r="J20" s="230"/>
      <c r="K20" s="229"/>
      <c r="L20" s="229"/>
      <c r="M20" s="229"/>
      <c r="N20" s="229"/>
      <c r="O20" s="229"/>
      <c r="P20" s="229"/>
      <c r="Q20" s="229"/>
      <c r="R20" s="229"/>
      <c r="S20" s="229"/>
      <c r="T20" s="229"/>
      <c r="U20" s="229"/>
      <c r="V20" s="229"/>
      <c r="W20" s="229"/>
      <c r="X20" s="229"/>
    </row>
    <row r="21" spans="1:24" ht="18" customHeight="1">
      <c r="A21" s="227"/>
      <c r="B21" s="228"/>
      <c r="C21" s="229"/>
      <c r="D21" s="229"/>
      <c r="E21" s="229"/>
      <c r="F21" s="230"/>
      <c r="G21" s="229"/>
      <c r="H21" s="229"/>
      <c r="I21" s="229"/>
      <c r="J21" s="230"/>
      <c r="K21" s="229"/>
      <c r="L21" s="229"/>
      <c r="M21" s="229"/>
      <c r="N21" s="229"/>
      <c r="O21" s="229"/>
      <c r="P21" s="229"/>
      <c r="Q21" s="229"/>
      <c r="R21" s="229"/>
      <c r="S21" s="229"/>
      <c r="T21" s="229"/>
      <c r="U21" s="229"/>
      <c r="V21" s="229"/>
      <c r="W21" s="229"/>
      <c r="X21" s="229"/>
    </row>
    <row r="22" spans="1:24" ht="18" customHeight="1">
      <c r="A22" s="227"/>
      <c r="B22" s="228"/>
      <c r="C22" s="229"/>
      <c r="D22" s="229"/>
      <c r="E22" s="229"/>
      <c r="F22" s="230"/>
      <c r="G22" s="229"/>
      <c r="H22" s="229"/>
      <c r="I22" s="229"/>
      <c r="J22" s="230"/>
      <c r="K22" s="229"/>
      <c r="L22" s="229"/>
      <c r="M22" s="229"/>
      <c r="N22" s="229"/>
      <c r="O22" s="229"/>
      <c r="P22" s="229"/>
      <c r="Q22" s="229"/>
      <c r="R22" s="229"/>
      <c r="S22" s="229"/>
      <c r="T22" s="229"/>
      <c r="U22" s="229"/>
      <c r="V22" s="229"/>
      <c r="W22" s="229"/>
      <c r="X22" s="229"/>
    </row>
    <row r="23" spans="1:24" ht="18" customHeight="1">
      <c r="A23" s="227"/>
      <c r="B23" s="228"/>
      <c r="C23" s="229"/>
      <c r="D23" s="229"/>
      <c r="E23" s="229"/>
      <c r="F23" s="230"/>
      <c r="G23" s="229"/>
      <c r="H23" s="229"/>
      <c r="I23" s="229"/>
      <c r="J23" s="230"/>
      <c r="K23" s="229"/>
      <c r="L23" s="229"/>
      <c r="M23" s="229"/>
      <c r="N23" s="229"/>
      <c r="O23" s="229"/>
      <c r="P23" s="229"/>
      <c r="Q23" s="229"/>
      <c r="R23" s="229"/>
      <c r="S23" s="229"/>
      <c r="T23" s="229"/>
      <c r="U23" s="229"/>
      <c r="V23" s="229"/>
      <c r="W23" s="229"/>
      <c r="X23" s="229"/>
    </row>
    <row r="24" spans="1:24" ht="18" customHeight="1">
      <c r="A24" s="829" t="s">
        <v>437</v>
      </c>
      <c r="B24" s="830"/>
      <c r="C24" s="236">
        <f t="shared" ref="C24:X24" si="0">SUM(C4:C23)</f>
        <v>0</v>
      </c>
      <c r="D24" s="236">
        <f t="shared" si="0"/>
        <v>0</v>
      </c>
      <c r="E24" s="236">
        <f t="shared" si="0"/>
        <v>0</v>
      </c>
      <c r="F24" s="230">
        <f t="shared" si="0"/>
        <v>0</v>
      </c>
      <c r="G24" s="236">
        <f t="shared" si="0"/>
        <v>0</v>
      </c>
      <c r="H24" s="236">
        <f t="shared" si="0"/>
        <v>0</v>
      </c>
      <c r="I24" s="236">
        <f t="shared" si="0"/>
        <v>0</v>
      </c>
      <c r="J24" s="230">
        <f t="shared" si="0"/>
        <v>0</v>
      </c>
      <c r="K24" s="236">
        <f t="shared" si="0"/>
        <v>0</v>
      </c>
      <c r="L24" s="236">
        <f t="shared" si="0"/>
        <v>0</v>
      </c>
      <c r="M24" s="236">
        <f t="shared" si="0"/>
        <v>0</v>
      </c>
      <c r="N24" s="236">
        <f t="shared" si="0"/>
        <v>0</v>
      </c>
      <c r="O24" s="236">
        <f t="shared" si="0"/>
        <v>0</v>
      </c>
      <c r="P24" s="236">
        <f t="shared" si="0"/>
        <v>0</v>
      </c>
      <c r="Q24" s="236">
        <f t="shared" si="0"/>
        <v>0</v>
      </c>
      <c r="R24" s="236">
        <f t="shared" si="0"/>
        <v>0</v>
      </c>
      <c r="S24" s="236">
        <f t="shared" si="0"/>
        <v>0</v>
      </c>
      <c r="T24" s="236">
        <f t="shared" si="0"/>
        <v>0</v>
      </c>
      <c r="U24" s="236">
        <f t="shared" si="0"/>
        <v>0</v>
      </c>
      <c r="V24" s="236">
        <f t="shared" si="0"/>
        <v>0</v>
      </c>
      <c r="W24" s="236">
        <f t="shared" si="0"/>
        <v>0</v>
      </c>
      <c r="X24" s="236">
        <f t="shared" si="0"/>
        <v>0</v>
      </c>
    </row>
  </sheetData>
  <mergeCells count="13">
    <mergeCell ref="W2:X2"/>
    <mergeCell ref="M3:N3"/>
    <mergeCell ref="A24:B24"/>
    <mergeCell ref="A1:X1"/>
    <mergeCell ref="A2:A3"/>
    <mergeCell ref="B2:B3"/>
    <mergeCell ref="C2:F2"/>
    <mergeCell ref="G2:J2"/>
    <mergeCell ref="K2:N2"/>
    <mergeCell ref="O2:P2"/>
    <mergeCell ref="Q2:R2"/>
    <mergeCell ref="S2:T2"/>
    <mergeCell ref="U2:V2"/>
  </mergeCells>
  <pageMargins left="0.59055118110236227" right="0.31496062992125984" top="0.39370078740157483" bottom="0.39370078740157483" header="0.31496062992125984" footer="0.31496062992125984"/>
  <pageSetup paperSize="5" orientation="landscape" verticalDpi="0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 enableFormatConditionsCalculation="0">
    <tabColor rgb="FFCCFFCC"/>
  </sheetPr>
  <dimension ref="A1:X24"/>
  <sheetViews>
    <sheetView showGridLines="0" workbookViewId="0">
      <selection activeCell="A2" sqref="A2:B3"/>
    </sheetView>
  </sheetViews>
  <sheetFormatPr baseColWidth="10" defaultColWidth="8.83203125" defaultRowHeight="14" x14ac:dyDescent="0"/>
  <cols>
    <col min="1" max="1" width="5.1640625" style="224" customWidth="1"/>
    <col min="2" max="2" width="15.33203125" style="224" bestFit="1" customWidth="1"/>
    <col min="3" max="5" width="6" style="224" customWidth="1"/>
    <col min="6" max="6" width="12.83203125" style="224" customWidth="1"/>
    <col min="7" max="9" width="6" style="224" customWidth="1"/>
    <col min="10" max="10" width="12.6640625" style="224" bestFit="1" customWidth="1"/>
    <col min="11" max="12" width="6" style="224" customWidth="1"/>
    <col min="13" max="14" width="5.1640625" style="224" customWidth="1"/>
    <col min="15" max="17" width="6.33203125" style="224" customWidth="1"/>
    <col min="18" max="18" width="7.83203125" style="224" customWidth="1"/>
    <col min="19" max="23" width="6.33203125" style="224" customWidth="1"/>
    <col min="24" max="24" width="6" style="224" customWidth="1"/>
    <col min="25" max="16384" width="8.83203125" style="224"/>
  </cols>
  <sheetData>
    <row r="1" spans="1:24" ht="33.75" customHeight="1">
      <c r="A1" s="831" t="str">
        <f>"CASES BOOKED UNDER GAMBLING , MATKA AND OTHER SOCIAL EVILS UP TO THE MONTH OF  "&amp;I!C3&amp;"-"&amp;I!C4</f>
        <v>CASES BOOKED UNDER GAMBLING , MATKA AND OTHER SOCIAL EVILS UP TO THE MONTH OF  -</v>
      </c>
      <c r="B1" s="831"/>
      <c r="C1" s="831"/>
      <c r="D1" s="831"/>
      <c r="E1" s="831"/>
      <c r="F1" s="831"/>
      <c r="G1" s="831"/>
      <c r="H1" s="831"/>
      <c r="I1" s="831"/>
      <c r="J1" s="831"/>
      <c r="K1" s="831"/>
      <c r="L1" s="831"/>
      <c r="M1" s="831"/>
      <c r="N1" s="831"/>
      <c r="O1" s="831"/>
      <c r="P1" s="831"/>
      <c r="Q1" s="831"/>
      <c r="R1" s="831"/>
      <c r="S1" s="831"/>
      <c r="T1" s="831"/>
      <c r="U1" s="831"/>
      <c r="V1" s="831"/>
      <c r="W1" s="831"/>
      <c r="X1" s="831"/>
    </row>
    <row r="2" spans="1:24" ht="33.75" customHeight="1">
      <c r="A2" s="826" t="s">
        <v>191</v>
      </c>
      <c r="B2" s="826" t="s">
        <v>176</v>
      </c>
      <c r="C2" s="826" t="s">
        <v>423</v>
      </c>
      <c r="D2" s="826"/>
      <c r="E2" s="826"/>
      <c r="F2" s="826"/>
      <c r="G2" s="826" t="s">
        <v>424</v>
      </c>
      <c r="H2" s="826"/>
      <c r="I2" s="826"/>
      <c r="J2" s="826"/>
      <c r="K2" s="826" t="s">
        <v>425</v>
      </c>
      <c r="L2" s="826"/>
      <c r="M2" s="826"/>
      <c r="N2" s="826"/>
      <c r="O2" s="826" t="s">
        <v>426</v>
      </c>
      <c r="P2" s="826"/>
      <c r="Q2" s="826" t="s">
        <v>427</v>
      </c>
      <c r="R2" s="826"/>
      <c r="S2" s="826" t="s">
        <v>428</v>
      </c>
      <c r="T2" s="826"/>
      <c r="U2" s="826" t="s">
        <v>429</v>
      </c>
      <c r="V2" s="826"/>
      <c r="W2" s="826" t="s">
        <v>430</v>
      </c>
      <c r="X2" s="826"/>
    </row>
    <row r="3" spans="1:24" s="226" customFormat="1" ht="72.75" customHeight="1">
      <c r="A3" s="826"/>
      <c r="B3" s="826"/>
      <c r="C3" s="225" t="s">
        <v>431</v>
      </c>
      <c r="D3" s="225" t="s">
        <v>432</v>
      </c>
      <c r="E3" s="225" t="s">
        <v>433</v>
      </c>
      <c r="F3" s="225" t="s">
        <v>434</v>
      </c>
      <c r="G3" s="225" t="s">
        <v>431</v>
      </c>
      <c r="H3" s="225" t="s">
        <v>435</v>
      </c>
      <c r="I3" s="225" t="s">
        <v>433</v>
      </c>
      <c r="J3" s="225" t="s">
        <v>434</v>
      </c>
      <c r="K3" s="225" t="s">
        <v>431</v>
      </c>
      <c r="L3" s="225" t="s">
        <v>432</v>
      </c>
      <c r="M3" s="827" t="s">
        <v>436</v>
      </c>
      <c r="N3" s="828"/>
      <c r="O3" s="225" t="s">
        <v>431</v>
      </c>
      <c r="P3" s="225" t="s">
        <v>433</v>
      </c>
      <c r="Q3" s="225" t="s">
        <v>431</v>
      </c>
      <c r="R3" s="225" t="s">
        <v>433</v>
      </c>
      <c r="S3" s="225" t="s">
        <v>431</v>
      </c>
      <c r="T3" s="225" t="s">
        <v>433</v>
      </c>
      <c r="U3" s="225" t="s">
        <v>431</v>
      </c>
      <c r="V3" s="225" t="s">
        <v>433</v>
      </c>
      <c r="W3" s="225" t="s">
        <v>431</v>
      </c>
      <c r="X3" s="225" t="s">
        <v>433</v>
      </c>
    </row>
    <row r="4" spans="1:24" ht="18" customHeight="1">
      <c r="A4" s="227"/>
      <c r="B4" s="228"/>
      <c r="C4" s="229"/>
      <c r="D4" s="229"/>
      <c r="E4" s="229"/>
      <c r="F4" s="230"/>
      <c r="G4" s="229"/>
      <c r="H4" s="229"/>
      <c r="I4" s="229"/>
      <c r="J4" s="230"/>
      <c r="K4" s="229"/>
      <c r="L4" s="229"/>
      <c r="M4" s="229"/>
      <c r="N4" s="229"/>
      <c r="O4" s="229"/>
      <c r="P4" s="229"/>
      <c r="Q4" s="229"/>
      <c r="R4" s="229"/>
      <c r="S4" s="229"/>
      <c r="T4" s="229"/>
      <c r="U4" s="229"/>
      <c r="V4" s="229"/>
      <c r="W4" s="229"/>
      <c r="X4" s="229"/>
    </row>
    <row r="5" spans="1:24" ht="18" customHeight="1">
      <c r="A5" s="227"/>
      <c r="B5" s="228"/>
      <c r="C5" s="229"/>
      <c r="D5" s="229"/>
      <c r="E5" s="229"/>
      <c r="F5" s="230"/>
      <c r="G5" s="229"/>
      <c r="H5" s="229"/>
      <c r="I5" s="229"/>
      <c r="J5" s="230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</row>
    <row r="6" spans="1:24" ht="18" customHeight="1">
      <c r="A6" s="227"/>
      <c r="B6" s="228"/>
      <c r="C6" s="231"/>
      <c r="D6" s="229"/>
      <c r="E6" s="229"/>
      <c r="F6" s="230"/>
      <c r="G6" s="229"/>
      <c r="H6" s="229"/>
      <c r="I6" s="229"/>
      <c r="J6" s="230"/>
      <c r="K6" s="229"/>
      <c r="L6" s="229"/>
      <c r="M6" s="229"/>
      <c r="N6" s="229"/>
      <c r="O6" s="229"/>
      <c r="P6" s="229"/>
      <c r="Q6" s="229"/>
      <c r="R6" s="229"/>
      <c r="S6" s="229"/>
      <c r="T6" s="229"/>
      <c r="U6" s="229"/>
      <c r="V6" s="229"/>
      <c r="W6" s="229"/>
      <c r="X6" s="229"/>
    </row>
    <row r="7" spans="1:24" ht="18" customHeight="1">
      <c r="A7" s="227"/>
      <c r="B7" s="228"/>
      <c r="C7" s="229"/>
      <c r="D7" s="229"/>
      <c r="E7" s="229"/>
      <c r="F7" s="230"/>
      <c r="G7" s="229"/>
      <c r="H7" s="229"/>
      <c r="I7" s="229"/>
      <c r="J7" s="230"/>
      <c r="K7" s="229"/>
      <c r="L7" s="229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  <c r="X7" s="229"/>
    </row>
    <row r="8" spans="1:24" ht="18" customHeight="1">
      <c r="A8" s="227"/>
      <c r="B8" s="228"/>
      <c r="C8" s="229"/>
      <c r="D8" s="229"/>
      <c r="E8" s="229"/>
      <c r="F8" s="230"/>
      <c r="G8" s="229"/>
      <c r="H8" s="229"/>
      <c r="I8" s="229"/>
      <c r="J8" s="230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</row>
    <row r="9" spans="1:24" ht="18" customHeight="1">
      <c r="A9" s="227"/>
      <c r="B9" s="228"/>
      <c r="C9" s="232"/>
      <c r="D9" s="233"/>
      <c r="E9" s="233"/>
      <c r="F9" s="230"/>
      <c r="G9" s="233"/>
      <c r="H9" s="233"/>
      <c r="I9" s="233"/>
      <c r="J9" s="230"/>
      <c r="K9" s="233"/>
      <c r="L9" s="233"/>
      <c r="M9" s="233"/>
      <c r="N9" s="233"/>
      <c r="O9" s="233"/>
      <c r="P9" s="233"/>
      <c r="Q9" s="233"/>
      <c r="R9" s="233"/>
      <c r="S9" s="233"/>
      <c r="T9" s="233"/>
      <c r="U9" s="233"/>
      <c r="V9" s="229"/>
      <c r="W9" s="229"/>
      <c r="X9" s="229"/>
    </row>
    <row r="10" spans="1:24" ht="18" customHeight="1">
      <c r="A10" s="227"/>
      <c r="B10" s="228"/>
      <c r="C10" s="232"/>
      <c r="D10" s="232"/>
      <c r="E10" s="232"/>
      <c r="F10" s="230"/>
      <c r="G10" s="232"/>
      <c r="H10" s="232"/>
      <c r="I10" s="232"/>
      <c r="J10" s="230"/>
      <c r="K10" s="232"/>
      <c r="L10" s="232"/>
      <c r="M10" s="232"/>
      <c r="N10" s="232"/>
      <c r="O10" s="232"/>
      <c r="P10" s="232"/>
      <c r="Q10" s="232"/>
      <c r="R10" s="232"/>
      <c r="S10" s="232"/>
      <c r="T10" s="232"/>
      <c r="U10" s="232"/>
      <c r="V10" s="232"/>
      <c r="W10" s="232"/>
      <c r="X10" s="232"/>
    </row>
    <row r="11" spans="1:24" ht="18" customHeight="1">
      <c r="A11" s="227"/>
      <c r="B11" s="228"/>
      <c r="C11" s="234"/>
      <c r="D11" s="234"/>
      <c r="E11" s="234"/>
      <c r="F11" s="230"/>
      <c r="G11" s="234"/>
      <c r="H11" s="234"/>
      <c r="I11" s="234"/>
      <c r="J11" s="230"/>
      <c r="K11" s="234"/>
      <c r="L11" s="234"/>
      <c r="M11" s="234"/>
      <c r="N11" s="234"/>
      <c r="O11" s="234"/>
      <c r="P11" s="234"/>
      <c r="Q11" s="234"/>
      <c r="R11" s="234"/>
      <c r="S11" s="234"/>
      <c r="T11" s="234"/>
      <c r="U11" s="234"/>
      <c r="V11" s="234"/>
      <c r="W11" s="234"/>
      <c r="X11" s="234"/>
    </row>
    <row r="12" spans="1:24" ht="18" customHeight="1">
      <c r="A12" s="227"/>
      <c r="B12" s="228"/>
      <c r="C12" s="229"/>
      <c r="D12" s="229"/>
      <c r="E12" s="229"/>
      <c r="F12" s="230"/>
      <c r="G12" s="229"/>
      <c r="H12" s="229"/>
      <c r="I12" s="229"/>
      <c r="J12" s="230"/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29"/>
    </row>
    <row r="13" spans="1:24" ht="18" customHeight="1">
      <c r="A13" s="227"/>
      <c r="B13" s="228"/>
      <c r="C13" s="234"/>
      <c r="D13" s="234"/>
      <c r="E13" s="234"/>
      <c r="F13" s="230"/>
      <c r="G13" s="234"/>
      <c r="H13" s="234"/>
      <c r="I13" s="234"/>
      <c r="J13" s="230"/>
      <c r="K13" s="234"/>
      <c r="L13" s="234"/>
      <c r="M13" s="234"/>
      <c r="N13" s="234"/>
      <c r="O13" s="234"/>
      <c r="P13" s="234"/>
      <c r="Q13" s="234"/>
      <c r="R13" s="234"/>
      <c r="S13" s="234"/>
      <c r="T13" s="234"/>
      <c r="U13" s="234"/>
      <c r="V13" s="234"/>
      <c r="W13" s="234"/>
      <c r="X13" s="234"/>
    </row>
    <row r="14" spans="1:24" ht="18" customHeight="1">
      <c r="A14" s="227"/>
      <c r="B14" s="228"/>
      <c r="C14" s="229"/>
      <c r="D14" s="229"/>
      <c r="E14" s="229"/>
      <c r="F14" s="230"/>
      <c r="G14" s="229"/>
      <c r="H14" s="229"/>
      <c r="I14" s="229"/>
      <c r="J14" s="230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  <c r="X14" s="229"/>
    </row>
    <row r="15" spans="1:24" ht="18" customHeight="1">
      <c r="A15" s="227"/>
      <c r="B15" s="228"/>
      <c r="C15" s="229"/>
      <c r="D15" s="229"/>
      <c r="E15" s="229"/>
      <c r="F15" s="230"/>
      <c r="G15" s="229"/>
      <c r="H15" s="229"/>
      <c r="I15" s="229"/>
      <c r="J15" s="230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29"/>
      <c r="W15" s="229"/>
      <c r="X15" s="229"/>
    </row>
    <row r="16" spans="1:24" ht="18" customHeight="1">
      <c r="A16" s="227"/>
      <c r="B16" s="228"/>
      <c r="C16" s="229"/>
      <c r="D16" s="229"/>
      <c r="E16" s="229"/>
      <c r="F16" s="230"/>
      <c r="G16" s="229"/>
      <c r="H16" s="229"/>
      <c r="I16" s="229"/>
      <c r="J16" s="230"/>
      <c r="K16" s="229"/>
      <c r="L16" s="229"/>
      <c r="M16" s="229"/>
      <c r="N16" s="229"/>
      <c r="O16" s="229"/>
      <c r="P16" s="235"/>
      <c r="Q16" s="229"/>
      <c r="R16" s="229"/>
      <c r="S16" s="229"/>
      <c r="T16" s="229"/>
      <c r="U16" s="229"/>
      <c r="V16" s="229"/>
      <c r="W16" s="229"/>
      <c r="X16" s="229"/>
    </row>
    <row r="17" spans="1:24" ht="18" customHeight="1">
      <c r="A17" s="227"/>
      <c r="B17" s="228"/>
      <c r="C17" s="229"/>
      <c r="D17" s="229"/>
      <c r="E17" s="229"/>
      <c r="F17" s="230"/>
      <c r="G17" s="229"/>
      <c r="H17" s="229"/>
      <c r="I17" s="229"/>
      <c r="J17" s="230"/>
      <c r="K17" s="229"/>
      <c r="L17" s="229"/>
      <c r="M17" s="229"/>
      <c r="N17" s="229"/>
      <c r="O17" s="229"/>
      <c r="P17" s="229"/>
      <c r="Q17" s="229"/>
      <c r="R17" s="229"/>
      <c r="S17" s="229"/>
      <c r="T17" s="229"/>
      <c r="U17" s="229"/>
      <c r="V17" s="229"/>
      <c r="W17" s="229"/>
      <c r="X17" s="229"/>
    </row>
    <row r="18" spans="1:24" ht="18" customHeight="1">
      <c r="A18" s="227"/>
      <c r="B18" s="228"/>
      <c r="C18" s="229"/>
      <c r="D18" s="229"/>
      <c r="E18" s="229"/>
      <c r="F18" s="230"/>
      <c r="G18" s="229"/>
      <c r="H18" s="229"/>
      <c r="I18" s="229"/>
      <c r="J18" s="230"/>
      <c r="K18" s="229"/>
      <c r="L18" s="229"/>
      <c r="M18" s="229"/>
      <c r="N18" s="229"/>
      <c r="O18" s="229"/>
      <c r="P18" s="229"/>
      <c r="Q18" s="229"/>
      <c r="R18" s="229"/>
      <c r="S18" s="229"/>
      <c r="T18" s="229"/>
      <c r="U18" s="229"/>
      <c r="V18" s="229"/>
      <c r="W18" s="229"/>
      <c r="X18" s="229"/>
    </row>
    <row r="19" spans="1:24" ht="18" customHeight="1">
      <c r="A19" s="227"/>
      <c r="B19" s="228"/>
      <c r="C19" s="229"/>
      <c r="D19" s="229"/>
      <c r="E19" s="229"/>
      <c r="F19" s="230"/>
      <c r="G19" s="229"/>
      <c r="H19" s="229"/>
      <c r="I19" s="229"/>
      <c r="J19" s="230"/>
      <c r="K19" s="229"/>
      <c r="L19" s="229"/>
      <c r="M19" s="229"/>
      <c r="N19" s="229"/>
      <c r="O19" s="229"/>
      <c r="P19" s="229"/>
      <c r="Q19" s="229"/>
      <c r="R19" s="229"/>
      <c r="S19" s="229"/>
      <c r="T19" s="229"/>
      <c r="U19" s="229"/>
      <c r="V19" s="229"/>
      <c r="W19" s="229"/>
      <c r="X19" s="229"/>
    </row>
    <row r="20" spans="1:24" ht="18" customHeight="1">
      <c r="A20" s="227"/>
      <c r="B20" s="228"/>
      <c r="C20" s="229"/>
      <c r="D20" s="229"/>
      <c r="E20" s="229"/>
      <c r="F20" s="230"/>
      <c r="G20" s="229"/>
      <c r="H20" s="229"/>
      <c r="I20" s="229"/>
      <c r="J20" s="230"/>
      <c r="K20" s="229"/>
      <c r="L20" s="229"/>
      <c r="M20" s="229"/>
      <c r="N20" s="229"/>
      <c r="O20" s="229"/>
      <c r="P20" s="229"/>
      <c r="Q20" s="229"/>
      <c r="R20" s="229"/>
      <c r="S20" s="229"/>
      <c r="T20" s="229"/>
      <c r="U20" s="229"/>
      <c r="V20" s="229"/>
      <c r="W20" s="229"/>
      <c r="X20" s="229"/>
    </row>
    <row r="21" spans="1:24" ht="18" customHeight="1">
      <c r="A21" s="227"/>
      <c r="B21" s="228"/>
      <c r="C21" s="229"/>
      <c r="D21" s="229"/>
      <c r="E21" s="229"/>
      <c r="F21" s="230"/>
      <c r="G21" s="229"/>
      <c r="H21" s="229"/>
      <c r="I21" s="229"/>
      <c r="J21" s="230"/>
      <c r="K21" s="229"/>
      <c r="L21" s="229"/>
      <c r="M21" s="229"/>
      <c r="N21" s="229"/>
      <c r="O21" s="229"/>
      <c r="P21" s="229"/>
      <c r="Q21" s="229"/>
      <c r="R21" s="229"/>
      <c r="S21" s="229"/>
      <c r="T21" s="229"/>
      <c r="U21" s="229"/>
      <c r="V21" s="229"/>
      <c r="W21" s="229"/>
      <c r="X21" s="229"/>
    </row>
    <row r="22" spans="1:24" ht="18" customHeight="1">
      <c r="A22" s="227"/>
      <c r="B22" s="228"/>
      <c r="C22" s="229"/>
      <c r="D22" s="229"/>
      <c r="E22" s="229"/>
      <c r="F22" s="230"/>
      <c r="G22" s="229"/>
      <c r="H22" s="229"/>
      <c r="I22" s="229"/>
      <c r="J22" s="230"/>
      <c r="K22" s="229"/>
      <c r="L22" s="229"/>
      <c r="M22" s="229"/>
      <c r="N22" s="229"/>
      <c r="O22" s="229"/>
      <c r="P22" s="229"/>
      <c r="Q22" s="229"/>
      <c r="R22" s="229"/>
      <c r="S22" s="229"/>
      <c r="T22" s="229"/>
      <c r="U22" s="229"/>
      <c r="V22" s="229"/>
      <c r="W22" s="229"/>
      <c r="X22" s="229"/>
    </row>
    <row r="23" spans="1:24" ht="18" customHeight="1">
      <c r="A23" s="227"/>
      <c r="B23" s="228"/>
      <c r="C23" s="229"/>
      <c r="D23" s="229"/>
      <c r="E23" s="229"/>
      <c r="F23" s="230"/>
      <c r="G23" s="229"/>
      <c r="H23" s="229"/>
      <c r="I23" s="229"/>
      <c r="J23" s="230"/>
      <c r="K23" s="229"/>
      <c r="L23" s="229"/>
      <c r="M23" s="229"/>
      <c r="N23" s="229"/>
      <c r="O23" s="229"/>
      <c r="P23" s="229"/>
      <c r="Q23" s="229"/>
      <c r="R23" s="229"/>
      <c r="S23" s="229"/>
      <c r="T23" s="229"/>
      <c r="U23" s="229"/>
      <c r="V23" s="229"/>
      <c r="W23" s="229"/>
      <c r="X23" s="229"/>
    </row>
    <row r="24" spans="1:24" ht="18" customHeight="1">
      <c r="A24" s="829" t="s">
        <v>437</v>
      </c>
      <c r="B24" s="830"/>
      <c r="C24" s="236">
        <f t="shared" ref="C24:X24" si="0">SUM(C4:C23)</f>
        <v>0</v>
      </c>
      <c r="D24" s="236">
        <f t="shared" si="0"/>
        <v>0</v>
      </c>
      <c r="E24" s="236">
        <f t="shared" si="0"/>
        <v>0</v>
      </c>
      <c r="F24" s="230">
        <f t="shared" si="0"/>
        <v>0</v>
      </c>
      <c r="G24" s="236">
        <f t="shared" si="0"/>
        <v>0</v>
      </c>
      <c r="H24" s="236">
        <f t="shared" si="0"/>
        <v>0</v>
      </c>
      <c r="I24" s="236">
        <f t="shared" si="0"/>
        <v>0</v>
      </c>
      <c r="J24" s="230">
        <f t="shared" si="0"/>
        <v>0</v>
      </c>
      <c r="K24" s="236">
        <f t="shared" si="0"/>
        <v>0</v>
      </c>
      <c r="L24" s="236">
        <f t="shared" si="0"/>
        <v>0</v>
      </c>
      <c r="M24" s="236">
        <f t="shared" si="0"/>
        <v>0</v>
      </c>
      <c r="N24" s="236">
        <f t="shared" si="0"/>
        <v>0</v>
      </c>
      <c r="O24" s="236">
        <f t="shared" si="0"/>
        <v>0</v>
      </c>
      <c r="P24" s="236">
        <f t="shared" si="0"/>
        <v>0</v>
      </c>
      <c r="Q24" s="236">
        <f t="shared" si="0"/>
        <v>0</v>
      </c>
      <c r="R24" s="236">
        <f t="shared" si="0"/>
        <v>0</v>
      </c>
      <c r="S24" s="236">
        <f t="shared" si="0"/>
        <v>0</v>
      </c>
      <c r="T24" s="236">
        <f t="shared" si="0"/>
        <v>0</v>
      </c>
      <c r="U24" s="236">
        <f t="shared" si="0"/>
        <v>0</v>
      </c>
      <c r="V24" s="236">
        <f t="shared" si="0"/>
        <v>0</v>
      </c>
      <c r="W24" s="236">
        <f t="shared" si="0"/>
        <v>0</v>
      </c>
      <c r="X24" s="236">
        <f t="shared" si="0"/>
        <v>0</v>
      </c>
    </row>
  </sheetData>
  <mergeCells count="13">
    <mergeCell ref="W2:X2"/>
    <mergeCell ref="M3:N3"/>
    <mergeCell ref="A24:B24"/>
    <mergeCell ref="A1:X1"/>
    <mergeCell ref="A2:A3"/>
    <mergeCell ref="B2:B3"/>
    <mergeCell ref="C2:F2"/>
    <mergeCell ref="G2:J2"/>
    <mergeCell ref="K2:N2"/>
    <mergeCell ref="O2:P2"/>
    <mergeCell ref="Q2:R2"/>
    <mergeCell ref="S2:T2"/>
    <mergeCell ref="U2:V2"/>
  </mergeCells>
  <pageMargins left="0.59055118110236227" right="0.31496062992125984" top="0.39370078740157483" bottom="0.39370078740157483" header="0.31496062992125984" footer="0.31496062992125984"/>
  <pageSetup paperSize="5" orientation="landscape" verticalDpi="0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 enableFormatConditionsCalculation="0">
    <tabColor rgb="FFCCFFCC"/>
  </sheetPr>
  <dimension ref="A1:W25"/>
  <sheetViews>
    <sheetView showGridLines="0" topLeftCell="H1" workbookViewId="0">
      <selection activeCell="W5" sqref="W5"/>
    </sheetView>
  </sheetViews>
  <sheetFormatPr baseColWidth="10" defaultRowHeight="12" x14ac:dyDescent="0"/>
  <cols>
    <col min="1" max="1" width="5" bestFit="1" customWidth="1"/>
    <col min="2" max="2" width="22" style="281" customWidth="1"/>
  </cols>
  <sheetData>
    <row r="1" spans="1:23" s="241" customFormat="1" ht="18">
      <c r="A1" s="835" t="s">
        <v>438</v>
      </c>
      <c r="B1" s="835"/>
      <c r="C1" s="835"/>
      <c r="D1" s="835"/>
      <c r="E1" s="835"/>
      <c r="F1" s="835"/>
      <c r="G1" s="835"/>
      <c r="H1" s="835"/>
      <c r="I1" s="835"/>
      <c r="J1" s="835"/>
      <c r="K1" s="835"/>
      <c r="L1" s="835"/>
      <c r="M1" s="835"/>
      <c r="N1" s="835"/>
      <c r="O1" s="835"/>
      <c r="P1" s="835"/>
      <c r="Q1" s="835"/>
      <c r="R1" s="835"/>
      <c r="S1" s="835"/>
      <c r="T1" s="835"/>
      <c r="U1" s="835"/>
      <c r="V1" s="835"/>
      <c r="W1" s="835"/>
    </row>
    <row r="2" spans="1:23" s="241" customFormat="1" ht="18.75" customHeight="1">
      <c r="A2" s="834" t="str">
        <f>"MURDERS (M.O. WISE) FOR THE MONTH OF  "&amp;I!C3&amp;"-"&amp;I!C4</f>
        <v>MURDERS (M.O. WISE) FOR THE MONTH OF  -</v>
      </c>
      <c r="B2" s="834"/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  <c r="W2" s="834"/>
    </row>
    <row r="3" spans="1:23" s="241" customFormat="1" ht="60">
      <c r="A3" s="242" t="s">
        <v>2</v>
      </c>
      <c r="B3" s="279" t="s">
        <v>306</v>
      </c>
      <c r="C3" s="242" t="s">
        <v>439</v>
      </c>
      <c r="D3" s="242" t="s">
        <v>440</v>
      </c>
      <c r="E3" s="243" t="s">
        <v>441</v>
      </c>
      <c r="F3" s="243" t="s">
        <v>442</v>
      </c>
      <c r="G3" s="243" t="s">
        <v>443</v>
      </c>
      <c r="H3" s="243" t="s">
        <v>444</v>
      </c>
      <c r="I3" s="243" t="s">
        <v>445</v>
      </c>
      <c r="J3" s="243" t="s">
        <v>446</v>
      </c>
      <c r="K3" s="243" t="s">
        <v>447</v>
      </c>
      <c r="L3" s="243" t="s">
        <v>448</v>
      </c>
      <c r="M3" s="243" t="s">
        <v>449</v>
      </c>
      <c r="N3" s="243" t="s">
        <v>450</v>
      </c>
      <c r="O3" s="243" t="s">
        <v>451</v>
      </c>
      <c r="P3" s="243" t="s">
        <v>452</v>
      </c>
      <c r="Q3" s="243" t="s">
        <v>453</v>
      </c>
      <c r="R3" s="243" t="s">
        <v>454</v>
      </c>
      <c r="S3" s="243" t="s">
        <v>455</v>
      </c>
      <c r="T3" s="243" t="s">
        <v>456</v>
      </c>
      <c r="U3" s="243" t="s">
        <v>457</v>
      </c>
      <c r="V3" s="243" t="s">
        <v>458</v>
      </c>
      <c r="W3" s="832" t="s">
        <v>413</v>
      </c>
    </row>
    <row r="4" spans="1:23" s="245" customFormat="1" ht="28" customHeight="1">
      <c r="A4" s="244"/>
      <c r="B4" s="244"/>
      <c r="C4" s="244">
        <v>1</v>
      </c>
      <c r="D4" s="244">
        <v>2</v>
      </c>
      <c r="E4" s="244">
        <v>3</v>
      </c>
      <c r="F4" s="244">
        <v>4</v>
      </c>
      <c r="G4" s="244">
        <v>5</v>
      </c>
      <c r="H4" s="244">
        <v>6</v>
      </c>
      <c r="I4" s="244">
        <v>7</v>
      </c>
      <c r="J4" s="244">
        <v>8</v>
      </c>
      <c r="K4" s="244">
        <v>9</v>
      </c>
      <c r="L4" s="244">
        <v>10</v>
      </c>
      <c r="M4" s="244">
        <v>11</v>
      </c>
      <c r="N4" s="244">
        <v>12</v>
      </c>
      <c r="O4" s="244">
        <v>13</v>
      </c>
      <c r="P4" s="244">
        <v>14</v>
      </c>
      <c r="Q4" s="244">
        <v>15</v>
      </c>
      <c r="R4" s="244">
        <v>16</v>
      </c>
      <c r="S4" s="244">
        <v>17</v>
      </c>
      <c r="T4" s="244">
        <v>18</v>
      </c>
      <c r="U4" s="244">
        <v>19</v>
      </c>
      <c r="V4" s="244">
        <v>20</v>
      </c>
      <c r="W4" s="833"/>
    </row>
    <row r="5" spans="1:23" s="241" customFormat="1" ht="14">
      <c r="A5" s="246"/>
      <c r="B5" s="280"/>
      <c r="C5" s="246"/>
      <c r="D5" s="247"/>
      <c r="E5" s="246"/>
      <c r="F5" s="246"/>
      <c r="G5" s="246"/>
      <c r="H5" s="246"/>
      <c r="I5" s="246"/>
      <c r="J5" s="246"/>
      <c r="K5" s="246"/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76">
        <f t="shared" ref="W5:W24" si="0">SUM(E5:V5)</f>
        <v>0</v>
      </c>
    </row>
    <row r="6" spans="1:23" ht="14">
      <c r="A6" s="246"/>
      <c r="B6" s="280"/>
      <c r="C6" s="246"/>
      <c r="D6" s="247"/>
      <c r="E6" s="246"/>
      <c r="F6" s="246"/>
      <c r="G6" s="246"/>
      <c r="H6" s="246"/>
      <c r="I6" s="246"/>
      <c r="J6" s="246"/>
      <c r="K6" s="246"/>
      <c r="L6" s="246"/>
      <c r="M6" s="246"/>
      <c r="N6" s="246"/>
      <c r="O6" s="246"/>
      <c r="P6" s="246"/>
      <c r="Q6" s="246"/>
      <c r="R6" s="246"/>
      <c r="S6" s="246"/>
      <c r="T6" s="246"/>
      <c r="U6" s="246"/>
      <c r="V6" s="246"/>
      <c r="W6" s="276">
        <f t="shared" si="0"/>
        <v>0</v>
      </c>
    </row>
    <row r="7" spans="1:23" ht="14">
      <c r="A7" s="246"/>
      <c r="B7" s="280"/>
      <c r="C7" s="246"/>
      <c r="D7" s="247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76">
        <f t="shared" si="0"/>
        <v>0</v>
      </c>
    </row>
    <row r="8" spans="1:23" ht="14">
      <c r="A8" s="246"/>
      <c r="B8" s="280"/>
      <c r="C8" s="246"/>
      <c r="D8" s="247"/>
      <c r="E8" s="246"/>
      <c r="F8" s="246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76">
        <f t="shared" si="0"/>
        <v>0</v>
      </c>
    </row>
    <row r="9" spans="1:23" ht="14">
      <c r="A9" s="246"/>
      <c r="B9" s="280"/>
      <c r="C9" s="246"/>
      <c r="D9" s="247"/>
      <c r="E9" s="246"/>
      <c r="F9" s="246"/>
      <c r="G9" s="246"/>
      <c r="H9" s="246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76">
        <f t="shared" si="0"/>
        <v>0</v>
      </c>
    </row>
    <row r="10" spans="1:23" ht="14">
      <c r="A10" s="246"/>
      <c r="B10" s="280"/>
      <c r="C10" s="246"/>
      <c r="D10" s="247"/>
      <c r="E10" s="246"/>
      <c r="F10" s="246"/>
      <c r="G10" s="246"/>
      <c r="H10" s="246"/>
      <c r="I10" s="246"/>
      <c r="J10" s="246"/>
      <c r="K10" s="246"/>
      <c r="L10" s="246"/>
      <c r="M10" s="246"/>
      <c r="N10" s="246"/>
      <c r="O10" s="246"/>
      <c r="P10" s="246"/>
      <c r="Q10" s="246"/>
      <c r="R10" s="246"/>
      <c r="S10" s="246"/>
      <c r="T10" s="246"/>
      <c r="U10" s="246"/>
      <c r="V10" s="246"/>
      <c r="W10" s="276">
        <f t="shared" si="0"/>
        <v>0</v>
      </c>
    </row>
    <row r="11" spans="1:23" ht="14">
      <c r="A11" s="246"/>
      <c r="B11" s="280"/>
      <c r="C11" s="246"/>
      <c r="D11" s="247"/>
      <c r="E11" s="246"/>
      <c r="F11" s="246"/>
      <c r="G11" s="246"/>
      <c r="H11" s="246"/>
      <c r="I11" s="246"/>
      <c r="J11" s="246"/>
      <c r="K11" s="246"/>
      <c r="L11" s="246"/>
      <c r="M11" s="246"/>
      <c r="N11" s="246"/>
      <c r="O11" s="246"/>
      <c r="P11" s="246"/>
      <c r="Q11" s="246"/>
      <c r="R11" s="246"/>
      <c r="S11" s="246"/>
      <c r="T11" s="246"/>
      <c r="U11" s="246"/>
      <c r="V11" s="246"/>
      <c r="W11" s="276">
        <f t="shared" si="0"/>
        <v>0</v>
      </c>
    </row>
    <row r="12" spans="1:23" ht="14">
      <c r="A12" s="246"/>
      <c r="B12" s="280"/>
      <c r="C12" s="246"/>
      <c r="D12" s="247"/>
      <c r="E12" s="246"/>
      <c r="F12" s="246"/>
      <c r="G12" s="246"/>
      <c r="H12" s="246"/>
      <c r="I12" s="246"/>
      <c r="J12" s="246"/>
      <c r="K12" s="246"/>
      <c r="L12" s="246"/>
      <c r="M12" s="246"/>
      <c r="N12" s="246"/>
      <c r="O12" s="246"/>
      <c r="P12" s="246"/>
      <c r="Q12" s="246"/>
      <c r="R12" s="246"/>
      <c r="S12" s="246"/>
      <c r="T12" s="246"/>
      <c r="U12" s="246"/>
      <c r="V12" s="246"/>
      <c r="W12" s="276">
        <f t="shared" si="0"/>
        <v>0</v>
      </c>
    </row>
    <row r="13" spans="1:23" ht="14">
      <c r="A13" s="246"/>
      <c r="B13" s="280"/>
      <c r="C13" s="246"/>
      <c r="D13" s="247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246"/>
      <c r="T13" s="246"/>
      <c r="U13" s="246"/>
      <c r="V13" s="246"/>
      <c r="W13" s="276">
        <f t="shared" si="0"/>
        <v>0</v>
      </c>
    </row>
    <row r="14" spans="1:23" ht="14">
      <c r="A14" s="246"/>
      <c r="B14" s="280"/>
      <c r="C14" s="246"/>
      <c r="D14" s="247"/>
      <c r="E14" s="246"/>
      <c r="F14" s="246"/>
      <c r="G14" s="246"/>
      <c r="H14" s="246"/>
      <c r="I14" s="246"/>
      <c r="J14" s="246"/>
      <c r="K14" s="246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76">
        <f t="shared" si="0"/>
        <v>0</v>
      </c>
    </row>
    <row r="15" spans="1:23" ht="14">
      <c r="A15" s="246"/>
      <c r="B15" s="280"/>
      <c r="C15" s="246"/>
      <c r="D15" s="247"/>
      <c r="E15" s="246"/>
      <c r="F15" s="246"/>
      <c r="G15" s="246"/>
      <c r="H15" s="246"/>
      <c r="I15" s="246"/>
      <c r="J15" s="246"/>
      <c r="K15" s="246"/>
      <c r="L15" s="246"/>
      <c r="M15" s="246"/>
      <c r="N15" s="246"/>
      <c r="O15" s="246"/>
      <c r="P15" s="246"/>
      <c r="Q15" s="246"/>
      <c r="R15" s="246"/>
      <c r="S15" s="246"/>
      <c r="T15" s="246"/>
      <c r="U15" s="246"/>
      <c r="V15" s="246"/>
      <c r="W15" s="276">
        <f t="shared" si="0"/>
        <v>0</v>
      </c>
    </row>
    <row r="16" spans="1:23" ht="14">
      <c r="A16" s="246"/>
      <c r="B16" s="280"/>
      <c r="C16" s="246"/>
      <c r="D16" s="247"/>
      <c r="E16" s="246"/>
      <c r="F16" s="246"/>
      <c r="G16" s="246"/>
      <c r="H16" s="246"/>
      <c r="I16" s="246"/>
      <c r="J16" s="246"/>
      <c r="K16" s="246"/>
      <c r="L16" s="246"/>
      <c r="M16" s="246"/>
      <c r="N16" s="246"/>
      <c r="O16" s="246"/>
      <c r="P16" s="246"/>
      <c r="Q16" s="246"/>
      <c r="R16" s="246"/>
      <c r="S16" s="246"/>
      <c r="T16" s="246"/>
      <c r="U16" s="246"/>
      <c r="V16" s="246"/>
      <c r="W16" s="276">
        <f t="shared" si="0"/>
        <v>0</v>
      </c>
    </row>
    <row r="17" spans="1:23" ht="14">
      <c r="A17" s="246"/>
      <c r="B17" s="280"/>
      <c r="C17" s="246"/>
      <c r="D17" s="247"/>
      <c r="E17" s="246"/>
      <c r="F17" s="246"/>
      <c r="G17" s="246"/>
      <c r="H17" s="246"/>
      <c r="I17" s="246"/>
      <c r="J17" s="246"/>
      <c r="K17" s="246"/>
      <c r="L17" s="246"/>
      <c r="M17" s="246"/>
      <c r="N17" s="246"/>
      <c r="O17" s="246"/>
      <c r="P17" s="246"/>
      <c r="Q17" s="246"/>
      <c r="R17" s="246"/>
      <c r="S17" s="246"/>
      <c r="T17" s="246"/>
      <c r="U17" s="246"/>
      <c r="V17" s="246"/>
      <c r="W17" s="276">
        <f t="shared" si="0"/>
        <v>0</v>
      </c>
    </row>
    <row r="18" spans="1:23" ht="14">
      <c r="A18" s="246"/>
      <c r="B18" s="280"/>
      <c r="C18" s="246"/>
      <c r="D18" s="247"/>
      <c r="E18" s="246"/>
      <c r="F18" s="246"/>
      <c r="G18" s="246"/>
      <c r="H18" s="246"/>
      <c r="I18" s="246"/>
      <c r="J18" s="246"/>
      <c r="K18" s="246"/>
      <c r="L18" s="246"/>
      <c r="M18" s="246"/>
      <c r="N18" s="246"/>
      <c r="O18" s="246"/>
      <c r="P18" s="246"/>
      <c r="Q18" s="246"/>
      <c r="R18" s="246"/>
      <c r="S18" s="246"/>
      <c r="T18" s="246"/>
      <c r="U18" s="246"/>
      <c r="V18" s="246"/>
      <c r="W18" s="276">
        <f t="shared" si="0"/>
        <v>0</v>
      </c>
    </row>
    <row r="19" spans="1:23" ht="14">
      <c r="A19" s="246"/>
      <c r="B19" s="280"/>
      <c r="C19" s="246"/>
      <c r="D19" s="247"/>
      <c r="E19" s="246"/>
      <c r="F19" s="246"/>
      <c r="G19" s="246"/>
      <c r="H19" s="246"/>
      <c r="I19" s="246"/>
      <c r="J19" s="246"/>
      <c r="K19" s="246"/>
      <c r="L19" s="246"/>
      <c r="M19" s="246"/>
      <c r="N19" s="246"/>
      <c r="O19" s="246"/>
      <c r="P19" s="246"/>
      <c r="Q19" s="246"/>
      <c r="R19" s="246"/>
      <c r="S19" s="246"/>
      <c r="T19" s="246"/>
      <c r="U19" s="246"/>
      <c r="V19" s="246"/>
      <c r="W19" s="276">
        <f t="shared" si="0"/>
        <v>0</v>
      </c>
    </row>
    <row r="20" spans="1:23" ht="14">
      <c r="A20" s="246"/>
      <c r="B20" s="280"/>
      <c r="C20" s="246"/>
      <c r="D20" s="247"/>
      <c r="E20" s="246"/>
      <c r="F20" s="246"/>
      <c r="G20" s="246"/>
      <c r="H20" s="246"/>
      <c r="I20" s="246"/>
      <c r="J20" s="246"/>
      <c r="K20" s="246"/>
      <c r="L20" s="246"/>
      <c r="M20" s="246"/>
      <c r="N20" s="246"/>
      <c r="O20" s="246"/>
      <c r="P20" s="246"/>
      <c r="Q20" s="246"/>
      <c r="R20" s="246"/>
      <c r="S20" s="246"/>
      <c r="T20" s="246"/>
      <c r="U20" s="246"/>
      <c r="V20" s="246"/>
      <c r="W20" s="276">
        <f t="shared" si="0"/>
        <v>0</v>
      </c>
    </row>
    <row r="21" spans="1:23" ht="14">
      <c r="A21" s="246"/>
      <c r="B21" s="280"/>
      <c r="C21" s="246"/>
      <c r="D21" s="247"/>
      <c r="E21" s="246"/>
      <c r="F21" s="246"/>
      <c r="G21" s="246"/>
      <c r="H21" s="246"/>
      <c r="I21" s="246"/>
      <c r="J21" s="246"/>
      <c r="K21" s="246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76">
        <f t="shared" si="0"/>
        <v>0</v>
      </c>
    </row>
    <row r="22" spans="1:23" ht="14">
      <c r="A22" s="246"/>
      <c r="B22" s="280"/>
      <c r="C22" s="246"/>
      <c r="D22" s="247"/>
      <c r="E22" s="246"/>
      <c r="F22" s="246"/>
      <c r="G22" s="246"/>
      <c r="H22" s="246"/>
      <c r="I22" s="246"/>
      <c r="J22" s="246"/>
      <c r="K22" s="246"/>
      <c r="L22" s="246"/>
      <c r="M22" s="246"/>
      <c r="N22" s="246"/>
      <c r="O22" s="246"/>
      <c r="P22" s="246"/>
      <c r="Q22" s="246"/>
      <c r="R22" s="246"/>
      <c r="S22" s="246"/>
      <c r="T22" s="246"/>
      <c r="U22" s="246"/>
      <c r="V22" s="246"/>
      <c r="W22" s="276">
        <f t="shared" si="0"/>
        <v>0</v>
      </c>
    </row>
    <row r="23" spans="1:23" ht="14">
      <c r="A23" s="246"/>
      <c r="B23" s="280"/>
      <c r="C23" s="246"/>
      <c r="D23" s="247"/>
      <c r="E23" s="246"/>
      <c r="F23" s="246"/>
      <c r="G23" s="246"/>
      <c r="H23" s="246"/>
      <c r="I23" s="246"/>
      <c r="J23" s="246"/>
      <c r="K23" s="246"/>
      <c r="L23" s="246"/>
      <c r="M23" s="246"/>
      <c r="N23" s="246"/>
      <c r="O23" s="246"/>
      <c r="P23" s="246"/>
      <c r="Q23" s="246"/>
      <c r="R23" s="246"/>
      <c r="S23" s="246"/>
      <c r="T23" s="246"/>
      <c r="U23" s="246"/>
      <c r="V23" s="246"/>
      <c r="W23" s="276">
        <f t="shared" si="0"/>
        <v>0</v>
      </c>
    </row>
    <row r="24" spans="1:23" ht="14">
      <c r="A24" s="246"/>
      <c r="B24" s="280"/>
      <c r="C24" s="246"/>
      <c r="D24" s="247"/>
      <c r="E24" s="246"/>
      <c r="F24" s="246"/>
      <c r="G24" s="246"/>
      <c r="H24" s="246"/>
      <c r="I24" s="246"/>
      <c r="J24" s="246"/>
      <c r="K24" s="246"/>
      <c r="L24" s="246"/>
      <c r="M24" s="246"/>
      <c r="N24" s="246"/>
      <c r="O24" s="246"/>
      <c r="P24" s="246"/>
      <c r="Q24" s="246"/>
      <c r="R24" s="246"/>
      <c r="S24" s="246"/>
      <c r="T24" s="246"/>
      <c r="U24" s="246"/>
      <c r="V24" s="246"/>
      <c r="W24" s="276">
        <f t="shared" si="0"/>
        <v>0</v>
      </c>
    </row>
    <row r="25" spans="1:23" s="252" customFormat="1" ht="17" customHeight="1">
      <c r="A25" s="836" t="s">
        <v>413</v>
      </c>
      <c r="B25" s="836"/>
      <c r="C25" s="253">
        <f>SUM(C5:C24)</f>
        <v>0</v>
      </c>
      <c r="D25" s="253">
        <f t="shared" ref="D25:W25" si="1">SUM(D5:D24)</f>
        <v>0</v>
      </c>
      <c r="E25" s="253">
        <f t="shared" si="1"/>
        <v>0</v>
      </c>
      <c r="F25" s="253">
        <f t="shared" si="1"/>
        <v>0</v>
      </c>
      <c r="G25" s="253">
        <f t="shared" si="1"/>
        <v>0</v>
      </c>
      <c r="H25" s="253">
        <f t="shared" si="1"/>
        <v>0</v>
      </c>
      <c r="I25" s="253">
        <f t="shared" si="1"/>
        <v>0</v>
      </c>
      <c r="J25" s="253">
        <f t="shared" si="1"/>
        <v>0</v>
      </c>
      <c r="K25" s="253">
        <f t="shared" si="1"/>
        <v>0</v>
      </c>
      <c r="L25" s="253">
        <f t="shared" si="1"/>
        <v>0</v>
      </c>
      <c r="M25" s="253">
        <f t="shared" si="1"/>
        <v>0</v>
      </c>
      <c r="N25" s="253">
        <f t="shared" si="1"/>
        <v>0</v>
      </c>
      <c r="O25" s="253">
        <f t="shared" si="1"/>
        <v>0</v>
      </c>
      <c r="P25" s="253">
        <f t="shared" si="1"/>
        <v>0</v>
      </c>
      <c r="Q25" s="253">
        <f t="shared" si="1"/>
        <v>0</v>
      </c>
      <c r="R25" s="253">
        <f t="shared" si="1"/>
        <v>0</v>
      </c>
      <c r="S25" s="253">
        <f t="shared" si="1"/>
        <v>0</v>
      </c>
      <c r="T25" s="253">
        <f t="shared" si="1"/>
        <v>0</v>
      </c>
      <c r="U25" s="253">
        <f t="shared" si="1"/>
        <v>0</v>
      </c>
      <c r="V25" s="253">
        <f t="shared" si="1"/>
        <v>0</v>
      </c>
      <c r="W25" s="253">
        <f t="shared" si="1"/>
        <v>0</v>
      </c>
    </row>
  </sheetData>
  <mergeCells count="4">
    <mergeCell ref="W3:W4"/>
    <mergeCell ref="A2:W2"/>
    <mergeCell ref="A1:W1"/>
    <mergeCell ref="A25:B25"/>
  </mergeCells>
  <dataValidations count="1">
    <dataValidation type="whole" operator="greaterThanOrEqual" allowBlank="1" showInputMessage="1" showErrorMessage="1" sqref="C5:V24">
      <formula1>0</formula1>
    </dataValidation>
  </dataValidation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 enableFormatConditionsCalculation="0">
    <tabColor rgb="FFCCFFCC"/>
  </sheetPr>
  <dimension ref="A1:W25"/>
  <sheetViews>
    <sheetView showGridLines="0" topLeftCell="F1" workbookViewId="0">
      <selection activeCell="X2" sqref="X2"/>
    </sheetView>
  </sheetViews>
  <sheetFormatPr baseColWidth="10" defaultRowHeight="12" x14ac:dyDescent="0"/>
  <cols>
    <col min="1" max="1" width="5" bestFit="1" customWidth="1"/>
    <col min="2" max="2" width="22" style="281" customWidth="1"/>
  </cols>
  <sheetData>
    <row r="1" spans="1:23" s="241" customFormat="1" ht="18">
      <c r="A1" s="835" t="s">
        <v>438</v>
      </c>
      <c r="B1" s="835"/>
      <c r="C1" s="835"/>
      <c r="D1" s="835"/>
      <c r="E1" s="835"/>
      <c r="F1" s="835"/>
      <c r="G1" s="835"/>
      <c r="H1" s="835"/>
      <c r="I1" s="835"/>
      <c r="J1" s="835"/>
      <c r="K1" s="835"/>
      <c r="L1" s="835"/>
      <c r="M1" s="835"/>
      <c r="N1" s="835"/>
      <c r="O1" s="835"/>
      <c r="P1" s="835"/>
      <c r="Q1" s="835"/>
      <c r="R1" s="835"/>
      <c r="S1" s="835"/>
      <c r="T1" s="835"/>
      <c r="U1" s="835"/>
      <c r="V1" s="835"/>
      <c r="W1" s="835"/>
    </row>
    <row r="2" spans="1:23" s="241" customFormat="1" ht="18.75" customHeight="1">
      <c r="A2" s="834" t="str">
        <f>"MURDERS (M.O. WISE) UP TO THE MONTH OF  "&amp;I!C3&amp;"-"&amp;I!C4</f>
        <v>MURDERS (M.O. WISE) UP TO THE MONTH OF  -</v>
      </c>
      <c r="B2" s="834"/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  <c r="W2" s="834"/>
    </row>
    <row r="3" spans="1:23" s="241" customFormat="1" ht="60">
      <c r="A3" s="348" t="s">
        <v>2</v>
      </c>
      <c r="B3" s="348" t="s">
        <v>306</v>
      </c>
      <c r="C3" s="348" t="s">
        <v>439</v>
      </c>
      <c r="D3" s="348" t="s">
        <v>440</v>
      </c>
      <c r="E3" s="243" t="s">
        <v>441</v>
      </c>
      <c r="F3" s="243" t="s">
        <v>442</v>
      </c>
      <c r="G3" s="243" t="s">
        <v>443</v>
      </c>
      <c r="H3" s="243" t="s">
        <v>444</v>
      </c>
      <c r="I3" s="243" t="s">
        <v>445</v>
      </c>
      <c r="J3" s="243" t="s">
        <v>446</v>
      </c>
      <c r="K3" s="243" t="s">
        <v>447</v>
      </c>
      <c r="L3" s="243" t="s">
        <v>448</v>
      </c>
      <c r="M3" s="243" t="s">
        <v>449</v>
      </c>
      <c r="N3" s="243" t="s">
        <v>450</v>
      </c>
      <c r="O3" s="243" t="s">
        <v>451</v>
      </c>
      <c r="P3" s="243" t="s">
        <v>452</v>
      </c>
      <c r="Q3" s="243" t="s">
        <v>453</v>
      </c>
      <c r="R3" s="243" t="s">
        <v>454</v>
      </c>
      <c r="S3" s="243" t="s">
        <v>455</v>
      </c>
      <c r="T3" s="243" t="s">
        <v>456</v>
      </c>
      <c r="U3" s="243" t="s">
        <v>457</v>
      </c>
      <c r="V3" s="243" t="s">
        <v>458</v>
      </c>
      <c r="W3" s="832" t="s">
        <v>413</v>
      </c>
    </row>
    <row r="4" spans="1:23" s="245" customFormat="1" ht="28" customHeight="1">
      <c r="A4" s="244"/>
      <c r="B4" s="244"/>
      <c r="C4" s="244">
        <v>1</v>
      </c>
      <c r="D4" s="244">
        <v>2</v>
      </c>
      <c r="E4" s="244">
        <v>3</v>
      </c>
      <c r="F4" s="244">
        <v>4</v>
      </c>
      <c r="G4" s="244">
        <v>5</v>
      </c>
      <c r="H4" s="244">
        <v>6</v>
      </c>
      <c r="I4" s="244">
        <v>7</v>
      </c>
      <c r="J4" s="244">
        <v>8</v>
      </c>
      <c r="K4" s="244">
        <v>9</v>
      </c>
      <c r="L4" s="244">
        <v>10</v>
      </c>
      <c r="M4" s="244">
        <v>11</v>
      </c>
      <c r="N4" s="244">
        <v>12</v>
      </c>
      <c r="O4" s="244">
        <v>13</v>
      </c>
      <c r="P4" s="244">
        <v>14</v>
      </c>
      <c r="Q4" s="244">
        <v>15</v>
      </c>
      <c r="R4" s="244">
        <v>16</v>
      </c>
      <c r="S4" s="244">
        <v>17</v>
      </c>
      <c r="T4" s="244">
        <v>18</v>
      </c>
      <c r="U4" s="244">
        <v>19</v>
      </c>
      <c r="V4" s="244">
        <v>20</v>
      </c>
      <c r="W4" s="833"/>
    </row>
    <row r="5" spans="1:23" s="241" customFormat="1" ht="14">
      <c r="A5" s="246"/>
      <c r="B5" s="280"/>
      <c r="C5" s="246"/>
      <c r="D5" s="247"/>
      <c r="E5" s="246"/>
      <c r="F5" s="246"/>
      <c r="G5" s="246"/>
      <c r="H5" s="246"/>
      <c r="I5" s="246"/>
      <c r="J5" s="246"/>
      <c r="K5" s="246"/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76">
        <f t="shared" ref="W5:W24" si="0">SUM(E5:V5)</f>
        <v>0</v>
      </c>
    </row>
    <row r="6" spans="1:23" ht="14">
      <c r="A6" s="246"/>
      <c r="B6" s="280"/>
      <c r="C6" s="246"/>
      <c r="D6" s="247"/>
      <c r="E6" s="246"/>
      <c r="F6" s="246"/>
      <c r="G6" s="246"/>
      <c r="H6" s="246"/>
      <c r="I6" s="246"/>
      <c r="J6" s="246"/>
      <c r="K6" s="246"/>
      <c r="L6" s="246"/>
      <c r="M6" s="246"/>
      <c r="N6" s="246"/>
      <c r="O6" s="246"/>
      <c r="P6" s="246"/>
      <c r="Q6" s="246"/>
      <c r="R6" s="246"/>
      <c r="S6" s="246"/>
      <c r="T6" s="246"/>
      <c r="U6" s="246"/>
      <c r="V6" s="246"/>
      <c r="W6" s="276">
        <f t="shared" si="0"/>
        <v>0</v>
      </c>
    </row>
    <row r="7" spans="1:23" ht="14">
      <c r="A7" s="246"/>
      <c r="B7" s="280"/>
      <c r="C7" s="246"/>
      <c r="D7" s="247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76">
        <f t="shared" si="0"/>
        <v>0</v>
      </c>
    </row>
    <row r="8" spans="1:23" ht="14">
      <c r="A8" s="246"/>
      <c r="B8" s="280"/>
      <c r="C8" s="246"/>
      <c r="D8" s="247"/>
      <c r="E8" s="246"/>
      <c r="F8" s="246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76">
        <f t="shared" si="0"/>
        <v>0</v>
      </c>
    </row>
    <row r="9" spans="1:23" ht="14">
      <c r="A9" s="246"/>
      <c r="B9" s="280"/>
      <c r="C9" s="246"/>
      <c r="D9" s="247"/>
      <c r="E9" s="246"/>
      <c r="F9" s="246"/>
      <c r="G9" s="246"/>
      <c r="H9" s="246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76">
        <f t="shared" si="0"/>
        <v>0</v>
      </c>
    </row>
    <row r="10" spans="1:23" ht="14">
      <c r="A10" s="246"/>
      <c r="B10" s="280"/>
      <c r="C10" s="246"/>
      <c r="D10" s="247"/>
      <c r="E10" s="246"/>
      <c r="F10" s="246"/>
      <c r="G10" s="246"/>
      <c r="H10" s="246"/>
      <c r="I10" s="246"/>
      <c r="J10" s="246"/>
      <c r="K10" s="246"/>
      <c r="L10" s="246"/>
      <c r="M10" s="246"/>
      <c r="N10" s="246"/>
      <c r="O10" s="246"/>
      <c r="P10" s="246"/>
      <c r="Q10" s="246"/>
      <c r="R10" s="246"/>
      <c r="S10" s="246"/>
      <c r="T10" s="246"/>
      <c r="U10" s="246"/>
      <c r="V10" s="246"/>
      <c r="W10" s="276">
        <f t="shared" si="0"/>
        <v>0</v>
      </c>
    </row>
    <row r="11" spans="1:23" ht="14">
      <c r="A11" s="246"/>
      <c r="B11" s="280"/>
      <c r="C11" s="246"/>
      <c r="D11" s="247"/>
      <c r="E11" s="246"/>
      <c r="F11" s="246"/>
      <c r="G11" s="246"/>
      <c r="H11" s="246"/>
      <c r="I11" s="246"/>
      <c r="J11" s="246"/>
      <c r="K11" s="246"/>
      <c r="L11" s="246"/>
      <c r="M11" s="246"/>
      <c r="N11" s="246"/>
      <c r="O11" s="246"/>
      <c r="P11" s="246"/>
      <c r="Q11" s="246"/>
      <c r="R11" s="246"/>
      <c r="S11" s="246"/>
      <c r="T11" s="246"/>
      <c r="U11" s="246"/>
      <c r="V11" s="246"/>
      <c r="W11" s="276">
        <f t="shared" si="0"/>
        <v>0</v>
      </c>
    </row>
    <row r="12" spans="1:23" ht="14">
      <c r="A12" s="246"/>
      <c r="B12" s="280"/>
      <c r="C12" s="246"/>
      <c r="D12" s="247"/>
      <c r="E12" s="246"/>
      <c r="F12" s="246"/>
      <c r="G12" s="246"/>
      <c r="H12" s="246"/>
      <c r="I12" s="246"/>
      <c r="J12" s="246"/>
      <c r="K12" s="246"/>
      <c r="L12" s="246"/>
      <c r="M12" s="246"/>
      <c r="N12" s="246"/>
      <c r="O12" s="246"/>
      <c r="P12" s="246"/>
      <c r="Q12" s="246"/>
      <c r="R12" s="246"/>
      <c r="S12" s="246"/>
      <c r="T12" s="246"/>
      <c r="U12" s="246"/>
      <c r="V12" s="246"/>
      <c r="W12" s="276">
        <f t="shared" si="0"/>
        <v>0</v>
      </c>
    </row>
    <row r="13" spans="1:23" ht="14">
      <c r="A13" s="246"/>
      <c r="B13" s="280"/>
      <c r="C13" s="246"/>
      <c r="D13" s="247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246"/>
      <c r="T13" s="246"/>
      <c r="U13" s="246"/>
      <c r="V13" s="246"/>
      <c r="W13" s="276">
        <f t="shared" si="0"/>
        <v>0</v>
      </c>
    </row>
    <row r="14" spans="1:23" ht="14">
      <c r="A14" s="246"/>
      <c r="B14" s="280"/>
      <c r="C14" s="246"/>
      <c r="D14" s="247"/>
      <c r="E14" s="246"/>
      <c r="F14" s="246"/>
      <c r="G14" s="246"/>
      <c r="H14" s="246"/>
      <c r="I14" s="246"/>
      <c r="J14" s="246"/>
      <c r="K14" s="246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76">
        <f t="shared" si="0"/>
        <v>0</v>
      </c>
    </row>
    <row r="15" spans="1:23" ht="14">
      <c r="A15" s="246"/>
      <c r="B15" s="280"/>
      <c r="C15" s="246"/>
      <c r="D15" s="247"/>
      <c r="E15" s="246"/>
      <c r="F15" s="246"/>
      <c r="G15" s="246"/>
      <c r="H15" s="246"/>
      <c r="I15" s="246"/>
      <c r="J15" s="246"/>
      <c r="K15" s="246"/>
      <c r="L15" s="246"/>
      <c r="M15" s="246"/>
      <c r="N15" s="246"/>
      <c r="O15" s="246"/>
      <c r="P15" s="246"/>
      <c r="Q15" s="246"/>
      <c r="R15" s="246"/>
      <c r="S15" s="246"/>
      <c r="T15" s="246"/>
      <c r="U15" s="246"/>
      <c r="V15" s="246"/>
      <c r="W15" s="276">
        <f t="shared" si="0"/>
        <v>0</v>
      </c>
    </row>
    <row r="16" spans="1:23" ht="14">
      <c r="A16" s="246"/>
      <c r="B16" s="280"/>
      <c r="C16" s="246"/>
      <c r="D16" s="247"/>
      <c r="E16" s="246"/>
      <c r="F16" s="246"/>
      <c r="G16" s="246"/>
      <c r="H16" s="246"/>
      <c r="I16" s="246"/>
      <c r="J16" s="246"/>
      <c r="K16" s="246"/>
      <c r="L16" s="246"/>
      <c r="M16" s="246"/>
      <c r="N16" s="246"/>
      <c r="O16" s="246"/>
      <c r="P16" s="246"/>
      <c r="Q16" s="246"/>
      <c r="R16" s="246"/>
      <c r="S16" s="246"/>
      <c r="T16" s="246"/>
      <c r="U16" s="246"/>
      <c r="V16" s="246"/>
      <c r="W16" s="276">
        <f t="shared" si="0"/>
        <v>0</v>
      </c>
    </row>
    <row r="17" spans="1:23" ht="14">
      <c r="A17" s="246"/>
      <c r="B17" s="280"/>
      <c r="C17" s="246"/>
      <c r="D17" s="247"/>
      <c r="E17" s="246"/>
      <c r="F17" s="246"/>
      <c r="G17" s="246"/>
      <c r="H17" s="246"/>
      <c r="I17" s="246"/>
      <c r="J17" s="246"/>
      <c r="K17" s="246"/>
      <c r="L17" s="246"/>
      <c r="M17" s="246"/>
      <c r="N17" s="246"/>
      <c r="O17" s="246"/>
      <c r="P17" s="246"/>
      <c r="Q17" s="246"/>
      <c r="R17" s="246"/>
      <c r="S17" s="246"/>
      <c r="T17" s="246"/>
      <c r="U17" s="246"/>
      <c r="V17" s="246"/>
      <c r="W17" s="276">
        <f t="shared" si="0"/>
        <v>0</v>
      </c>
    </row>
    <row r="18" spans="1:23" ht="14">
      <c r="A18" s="246"/>
      <c r="B18" s="280"/>
      <c r="C18" s="246"/>
      <c r="D18" s="247"/>
      <c r="E18" s="246"/>
      <c r="F18" s="246"/>
      <c r="G18" s="246"/>
      <c r="H18" s="246"/>
      <c r="I18" s="246"/>
      <c r="J18" s="246"/>
      <c r="K18" s="246"/>
      <c r="L18" s="246"/>
      <c r="M18" s="246"/>
      <c r="N18" s="246"/>
      <c r="O18" s="246"/>
      <c r="P18" s="246"/>
      <c r="Q18" s="246"/>
      <c r="R18" s="246"/>
      <c r="S18" s="246"/>
      <c r="T18" s="246"/>
      <c r="U18" s="246"/>
      <c r="V18" s="246"/>
      <c r="W18" s="276">
        <f t="shared" si="0"/>
        <v>0</v>
      </c>
    </row>
    <row r="19" spans="1:23" ht="14">
      <c r="A19" s="246"/>
      <c r="B19" s="280"/>
      <c r="C19" s="246"/>
      <c r="D19" s="247"/>
      <c r="E19" s="246"/>
      <c r="F19" s="246"/>
      <c r="G19" s="246"/>
      <c r="H19" s="246"/>
      <c r="I19" s="246"/>
      <c r="J19" s="246"/>
      <c r="K19" s="246"/>
      <c r="L19" s="246"/>
      <c r="M19" s="246"/>
      <c r="N19" s="246"/>
      <c r="O19" s="246"/>
      <c r="P19" s="246"/>
      <c r="Q19" s="246"/>
      <c r="R19" s="246"/>
      <c r="S19" s="246"/>
      <c r="T19" s="246"/>
      <c r="U19" s="246"/>
      <c r="V19" s="246"/>
      <c r="W19" s="276">
        <f t="shared" si="0"/>
        <v>0</v>
      </c>
    </row>
    <row r="20" spans="1:23" ht="14">
      <c r="A20" s="246"/>
      <c r="B20" s="280"/>
      <c r="C20" s="246"/>
      <c r="D20" s="247"/>
      <c r="E20" s="246"/>
      <c r="F20" s="246"/>
      <c r="G20" s="246"/>
      <c r="H20" s="246"/>
      <c r="I20" s="246"/>
      <c r="J20" s="246"/>
      <c r="K20" s="246"/>
      <c r="L20" s="246"/>
      <c r="M20" s="246"/>
      <c r="N20" s="246"/>
      <c r="O20" s="246"/>
      <c r="P20" s="246"/>
      <c r="Q20" s="246"/>
      <c r="R20" s="246"/>
      <c r="S20" s="246"/>
      <c r="T20" s="246"/>
      <c r="U20" s="246"/>
      <c r="V20" s="246"/>
      <c r="W20" s="276">
        <f t="shared" si="0"/>
        <v>0</v>
      </c>
    </row>
    <row r="21" spans="1:23" ht="14">
      <c r="A21" s="246"/>
      <c r="B21" s="280"/>
      <c r="C21" s="246"/>
      <c r="D21" s="247"/>
      <c r="E21" s="246"/>
      <c r="F21" s="246"/>
      <c r="G21" s="246"/>
      <c r="H21" s="246"/>
      <c r="I21" s="246"/>
      <c r="J21" s="246"/>
      <c r="K21" s="246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76">
        <f t="shared" si="0"/>
        <v>0</v>
      </c>
    </row>
    <row r="22" spans="1:23" ht="14">
      <c r="A22" s="246"/>
      <c r="B22" s="280"/>
      <c r="C22" s="246"/>
      <c r="D22" s="247"/>
      <c r="E22" s="246"/>
      <c r="F22" s="246"/>
      <c r="G22" s="246"/>
      <c r="H22" s="246"/>
      <c r="I22" s="246"/>
      <c r="J22" s="246"/>
      <c r="K22" s="246"/>
      <c r="L22" s="246"/>
      <c r="M22" s="246"/>
      <c r="N22" s="246"/>
      <c r="O22" s="246"/>
      <c r="P22" s="246"/>
      <c r="Q22" s="246"/>
      <c r="R22" s="246"/>
      <c r="S22" s="246"/>
      <c r="T22" s="246"/>
      <c r="U22" s="246"/>
      <c r="V22" s="246"/>
      <c r="W22" s="276">
        <f t="shared" si="0"/>
        <v>0</v>
      </c>
    </row>
    <row r="23" spans="1:23" ht="14">
      <c r="A23" s="246"/>
      <c r="B23" s="280"/>
      <c r="C23" s="246"/>
      <c r="D23" s="247"/>
      <c r="E23" s="246"/>
      <c r="F23" s="246"/>
      <c r="G23" s="246"/>
      <c r="H23" s="246"/>
      <c r="I23" s="246"/>
      <c r="J23" s="246"/>
      <c r="K23" s="246"/>
      <c r="L23" s="246"/>
      <c r="M23" s="246"/>
      <c r="N23" s="246"/>
      <c r="O23" s="246"/>
      <c r="P23" s="246"/>
      <c r="Q23" s="246"/>
      <c r="R23" s="246"/>
      <c r="S23" s="246"/>
      <c r="T23" s="246"/>
      <c r="U23" s="246"/>
      <c r="V23" s="246"/>
      <c r="W23" s="276">
        <f t="shared" si="0"/>
        <v>0</v>
      </c>
    </row>
    <row r="24" spans="1:23" ht="14">
      <c r="A24" s="246"/>
      <c r="B24" s="280"/>
      <c r="C24" s="246"/>
      <c r="D24" s="247"/>
      <c r="E24" s="246"/>
      <c r="F24" s="246"/>
      <c r="G24" s="246"/>
      <c r="H24" s="246"/>
      <c r="I24" s="246"/>
      <c r="J24" s="246"/>
      <c r="K24" s="246"/>
      <c r="L24" s="246"/>
      <c r="M24" s="246"/>
      <c r="N24" s="246"/>
      <c r="O24" s="246"/>
      <c r="P24" s="246"/>
      <c r="Q24" s="246"/>
      <c r="R24" s="246"/>
      <c r="S24" s="246"/>
      <c r="T24" s="246"/>
      <c r="U24" s="246"/>
      <c r="V24" s="246"/>
      <c r="W24" s="276">
        <f t="shared" si="0"/>
        <v>0</v>
      </c>
    </row>
    <row r="25" spans="1:23" s="252" customFormat="1" ht="17" customHeight="1">
      <c r="A25" s="836" t="s">
        <v>413</v>
      </c>
      <c r="B25" s="836"/>
      <c r="C25" s="347">
        <f>SUM(C5:C24)</f>
        <v>0</v>
      </c>
      <c r="D25" s="347">
        <f t="shared" ref="D25:W25" si="1">SUM(D5:D24)</f>
        <v>0</v>
      </c>
      <c r="E25" s="347">
        <f t="shared" si="1"/>
        <v>0</v>
      </c>
      <c r="F25" s="347">
        <f t="shared" si="1"/>
        <v>0</v>
      </c>
      <c r="G25" s="347">
        <f t="shared" si="1"/>
        <v>0</v>
      </c>
      <c r="H25" s="347">
        <f t="shared" si="1"/>
        <v>0</v>
      </c>
      <c r="I25" s="347">
        <f t="shared" si="1"/>
        <v>0</v>
      </c>
      <c r="J25" s="347">
        <f t="shared" si="1"/>
        <v>0</v>
      </c>
      <c r="K25" s="347">
        <f t="shared" si="1"/>
        <v>0</v>
      </c>
      <c r="L25" s="347">
        <f t="shared" si="1"/>
        <v>0</v>
      </c>
      <c r="M25" s="347">
        <f t="shared" si="1"/>
        <v>0</v>
      </c>
      <c r="N25" s="347">
        <f t="shared" si="1"/>
        <v>0</v>
      </c>
      <c r="O25" s="347">
        <f t="shared" si="1"/>
        <v>0</v>
      </c>
      <c r="P25" s="347">
        <f t="shared" si="1"/>
        <v>0</v>
      </c>
      <c r="Q25" s="347">
        <f t="shared" si="1"/>
        <v>0</v>
      </c>
      <c r="R25" s="347">
        <f t="shared" si="1"/>
        <v>0</v>
      </c>
      <c r="S25" s="347">
        <f t="shared" si="1"/>
        <v>0</v>
      </c>
      <c r="T25" s="347">
        <f t="shared" si="1"/>
        <v>0</v>
      </c>
      <c r="U25" s="347">
        <f t="shared" si="1"/>
        <v>0</v>
      </c>
      <c r="V25" s="347">
        <f t="shared" si="1"/>
        <v>0</v>
      </c>
      <c r="W25" s="347">
        <f t="shared" si="1"/>
        <v>0</v>
      </c>
    </row>
  </sheetData>
  <mergeCells count="4">
    <mergeCell ref="A1:W1"/>
    <mergeCell ref="A2:W2"/>
    <mergeCell ref="W3:W4"/>
    <mergeCell ref="A25:B25"/>
  </mergeCells>
  <dataValidations count="1">
    <dataValidation type="whole" operator="greaterThanOrEqual" allowBlank="1" showInputMessage="1" showErrorMessage="1" sqref="C5:V24">
      <formula1>0</formula1>
    </dataValidation>
  </dataValidation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 enableFormatConditionsCalculation="0">
    <tabColor rgb="FFCCFFCC"/>
  </sheetPr>
  <dimension ref="A1:R26"/>
  <sheetViews>
    <sheetView showGridLines="0" topLeftCell="C1" workbookViewId="0">
      <selection activeCell="S2" sqref="S2"/>
    </sheetView>
  </sheetViews>
  <sheetFormatPr baseColWidth="10" defaultRowHeight="12" x14ac:dyDescent="0"/>
  <cols>
    <col min="1" max="1" width="5.6640625" bestFit="1" customWidth="1"/>
    <col min="2" max="2" width="23" customWidth="1"/>
  </cols>
  <sheetData>
    <row r="1" spans="1:18" ht="18">
      <c r="A1" s="838" t="s">
        <v>459</v>
      </c>
      <c r="B1" s="839"/>
      <c r="C1" s="839"/>
      <c r="D1" s="839"/>
      <c r="E1" s="839"/>
      <c r="F1" s="839"/>
      <c r="G1" s="839"/>
      <c r="H1" s="839"/>
      <c r="I1" s="839"/>
      <c r="J1" s="839"/>
      <c r="K1" s="839"/>
      <c r="L1" s="839"/>
      <c r="M1" s="839"/>
      <c r="N1" s="839"/>
      <c r="O1" s="839"/>
      <c r="P1" s="839"/>
      <c r="Q1" s="839"/>
      <c r="R1" s="839"/>
    </row>
    <row r="2" spans="1:18" ht="18" customHeight="1">
      <c r="A2" s="840" t="str">
        <f>"DACOITIES (M.O. WISE) FOR THE MONTH OF   "&amp;I!C3&amp;"-"&amp;I!C4</f>
        <v>DACOITIES (M.O. WISE) FOR THE MONTH OF   -</v>
      </c>
      <c r="B2" s="841"/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</row>
    <row r="3" spans="1:18" ht="18" customHeight="1">
      <c r="A3" s="837" t="s">
        <v>2</v>
      </c>
      <c r="B3" s="837" t="s">
        <v>306</v>
      </c>
      <c r="C3" s="847" t="s">
        <v>460</v>
      </c>
      <c r="D3" s="847"/>
      <c r="E3" s="847"/>
      <c r="F3" s="847"/>
      <c r="G3" s="847"/>
      <c r="H3" s="847"/>
      <c r="I3" s="847"/>
      <c r="J3" s="848"/>
      <c r="K3" s="842" t="s">
        <v>461</v>
      </c>
      <c r="L3" s="842" t="s">
        <v>462</v>
      </c>
      <c r="M3" s="842" t="s">
        <v>463</v>
      </c>
      <c r="N3" s="842" t="s">
        <v>464</v>
      </c>
      <c r="O3" s="842" t="s">
        <v>465</v>
      </c>
      <c r="P3" s="842" t="s">
        <v>466</v>
      </c>
      <c r="Q3" s="842" t="s">
        <v>467</v>
      </c>
      <c r="R3" s="844" t="s">
        <v>413</v>
      </c>
    </row>
    <row r="4" spans="1:18" ht="14">
      <c r="A4" s="837"/>
      <c r="B4" s="837"/>
      <c r="C4" s="248" t="s">
        <v>468</v>
      </c>
      <c r="D4" s="248" t="s">
        <v>469</v>
      </c>
      <c r="E4" s="248" t="s">
        <v>470</v>
      </c>
      <c r="F4" s="248" t="s">
        <v>471</v>
      </c>
      <c r="G4" s="248" t="s">
        <v>472</v>
      </c>
      <c r="H4" s="248" t="s">
        <v>473</v>
      </c>
      <c r="I4" s="248" t="s">
        <v>474</v>
      </c>
      <c r="J4" s="248" t="s">
        <v>475</v>
      </c>
      <c r="K4" s="843"/>
      <c r="L4" s="843"/>
      <c r="M4" s="843"/>
      <c r="N4" s="843"/>
      <c r="O4" s="843"/>
      <c r="P4" s="843"/>
      <c r="Q4" s="843"/>
      <c r="R4" s="845"/>
    </row>
    <row r="5" spans="1:18">
      <c r="A5" s="837"/>
      <c r="B5" s="837"/>
      <c r="C5" s="249">
        <v>1</v>
      </c>
      <c r="D5" s="249">
        <v>2</v>
      </c>
      <c r="E5" s="249">
        <v>3</v>
      </c>
      <c r="F5" s="249">
        <v>4</v>
      </c>
      <c r="G5" s="249">
        <v>5</v>
      </c>
      <c r="H5" s="249">
        <v>6</v>
      </c>
      <c r="I5" s="249">
        <v>7</v>
      </c>
      <c r="J5" s="249">
        <v>8</v>
      </c>
      <c r="K5" s="250">
        <v>9</v>
      </c>
      <c r="L5" s="250">
        <v>10</v>
      </c>
      <c r="M5" s="250">
        <v>11</v>
      </c>
      <c r="N5" s="250">
        <v>12</v>
      </c>
      <c r="O5" s="250">
        <v>13</v>
      </c>
      <c r="P5" s="250">
        <v>14</v>
      </c>
      <c r="Q5" s="250">
        <v>15</v>
      </c>
      <c r="R5" s="846"/>
    </row>
    <row r="6" spans="1:18" ht="14">
      <c r="A6" s="251"/>
      <c r="B6" s="251"/>
      <c r="C6" s="197"/>
      <c r="D6" s="197"/>
      <c r="E6" s="197"/>
      <c r="F6" s="197"/>
      <c r="G6" s="197"/>
      <c r="H6" s="197"/>
      <c r="I6" s="197"/>
      <c r="J6" s="197"/>
      <c r="K6" s="197"/>
      <c r="L6" s="197"/>
      <c r="M6" s="197"/>
      <c r="N6" s="197"/>
      <c r="O6" s="197"/>
      <c r="P6" s="197"/>
      <c r="Q6" s="197"/>
      <c r="R6" s="277">
        <f>SUM(C6:Q6)</f>
        <v>0</v>
      </c>
    </row>
    <row r="7" spans="1:18" ht="14">
      <c r="A7" s="251"/>
      <c r="B7" s="251"/>
      <c r="C7" s="197"/>
      <c r="D7" s="197"/>
      <c r="E7" s="197"/>
      <c r="F7" s="197"/>
      <c r="G7" s="197"/>
      <c r="H7" s="197"/>
      <c r="I7" s="197"/>
      <c r="J7" s="197"/>
      <c r="K7" s="197"/>
      <c r="L7" s="197"/>
      <c r="M7" s="197"/>
      <c r="N7" s="197"/>
      <c r="O7" s="197"/>
      <c r="P7" s="197"/>
      <c r="Q7" s="197"/>
      <c r="R7" s="277">
        <f t="shared" ref="R7:R25" si="0">SUM(C7:Q7)</f>
        <v>0</v>
      </c>
    </row>
    <row r="8" spans="1:18" ht="14">
      <c r="A8" s="251"/>
      <c r="B8" s="251"/>
      <c r="C8" s="197"/>
      <c r="D8" s="197"/>
      <c r="E8" s="197"/>
      <c r="F8" s="197"/>
      <c r="G8" s="197"/>
      <c r="H8" s="197"/>
      <c r="I8" s="197"/>
      <c r="J8" s="197"/>
      <c r="K8" s="197"/>
      <c r="L8" s="197"/>
      <c r="M8" s="197"/>
      <c r="N8" s="197"/>
      <c r="O8" s="197"/>
      <c r="P8" s="197"/>
      <c r="Q8" s="197"/>
      <c r="R8" s="277">
        <f t="shared" si="0"/>
        <v>0</v>
      </c>
    </row>
    <row r="9" spans="1:18" ht="14">
      <c r="A9" s="251"/>
      <c r="B9" s="251"/>
      <c r="C9" s="197"/>
      <c r="D9" s="197"/>
      <c r="E9" s="197"/>
      <c r="F9" s="197"/>
      <c r="G9" s="197"/>
      <c r="H9" s="197"/>
      <c r="I9" s="197"/>
      <c r="J9" s="197"/>
      <c r="K9" s="197"/>
      <c r="L9" s="197"/>
      <c r="M9" s="197"/>
      <c r="N9" s="197"/>
      <c r="O9" s="197"/>
      <c r="P9" s="197"/>
      <c r="Q9" s="197"/>
      <c r="R9" s="277">
        <f t="shared" si="0"/>
        <v>0</v>
      </c>
    </row>
    <row r="10" spans="1:18" ht="14">
      <c r="A10" s="251"/>
      <c r="B10" s="251"/>
      <c r="C10" s="197"/>
      <c r="D10" s="197"/>
      <c r="E10" s="197"/>
      <c r="F10" s="197"/>
      <c r="G10" s="197"/>
      <c r="H10" s="197"/>
      <c r="I10" s="197"/>
      <c r="J10" s="197"/>
      <c r="K10" s="197"/>
      <c r="L10" s="197"/>
      <c r="M10" s="197"/>
      <c r="N10" s="197"/>
      <c r="O10" s="197"/>
      <c r="P10" s="197"/>
      <c r="Q10" s="197"/>
      <c r="R10" s="277">
        <f t="shared" si="0"/>
        <v>0</v>
      </c>
    </row>
    <row r="11" spans="1:18" ht="14">
      <c r="A11" s="251"/>
      <c r="B11" s="251"/>
      <c r="C11" s="197"/>
      <c r="D11" s="197"/>
      <c r="E11" s="197"/>
      <c r="F11" s="197"/>
      <c r="G11" s="197"/>
      <c r="H11" s="197"/>
      <c r="I11" s="197"/>
      <c r="J11" s="197"/>
      <c r="K11" s="197"/>
      <c r="L11" s="197"/>
      <c r="M11" s="197"/>
      <c r="N11" s="197"/>
      <c r="O11" s="197"/>
      <c r="P11" s="197"/>
      <c r="Q11" s="197"/>
      <c r="R11" s="277">
        <f t="shared" si="0"/>
        <v>0</v>
      </c>
    </row>
    <row r="12" spans="1:18" ht="14">
      <c r="A12" s="251"/>
      <c r="B12" s="251"/>
      <c r="C12" s="197"/>
      <c r="D12" s="197"/>
      <c r="E12" s="197"/>
      <c r="F12" s="197"/>
      <c r="G12" s="197"/>
      <c r="H12" s="197"/>
      <c r="I12" s="197"/>
      <c r="J12" s="197"/>
      <c r="K12" s="197"/>
      <c r="L12" s="197"/>
      <c r="M12" s="197"/>
      <c r="N12" s="197"/>
      <c r="O12" s="197"/>
      <c r="P12" s="197"/>
      <c r="Q12" s="197"/>
      <c r="R12" s="277">
        <f t="shared" si="0"/>
        <v>0</v>
      </c>
    </row>
    <row r="13" spans="1:18" ht="14">
      <c r="A13" s="251"/>
      <c r="B13" s="251"/>
      <c r="C13" s="197"/>
      <c r="D13" s="197"/>
      <c r="E13" s="197"/>
      <c r="F13" s="197"/>
      <c r="G13" s="197"/>
      <c r="H13" s="197"/>
      <c r="I13" s="197"/>
      <c r="J13" s="197"/>
      <c r="K13" s="197"/>
      <c r="L13" s="197"/>
      <c r="M13" s="197"/>
      <c r="N13" s="197"/>
      <c r="O13" s="197"/>
      <c r="P13" s="197"/>
      <c r="Q13" s="197"/>
      <c r="R13" s="277">
        <f t="shared" si="0"/>
        <v>0</v>
      </c>
    </row>
    <row r="14" spans="1:18" ht="14">
      <c r="A14" s="251"/>
      <c r="B14" s="251"/>
      <c r="C14" s="197"/>
      <c r="D14" s="197"/>
      <c r="E14" s="197"/>
      <c r="F14" s="197"/>
      <c r="G14" s="197"/>
      <c r="H14" s="197"/>
      <c r="I14" s="197"/>
      <c r="J14" s="197"/>
      <c r="K14" s="197"/>
      <c r="L14" s="197"/>
      <c r="M14" s="197"/>
      <c r="N14" s="197"/>
      <c r="O14" s="197"/>
      <c r="P14" s="197"/>
      <c r="Q14" s="197"/>
      <c r="R14" s="277">
        <f t="shared" si="0"/>
        <v>0</v>
      </c>
    </row>
    <row r="15" spans="1:18" ht="14">
      <c r="A15" s="251"/>
      <c r="B15" s="251"/>
      <c r="C15" s="197"/>
      <c r="D15" s="197"/>
      <c r="E15" s="197"/>
      <c r="F15" s="197"/>
      <c r="G15" s="197"/>
      <c r="H15" s="197"/>
      <c r="I15" s="197"/>
      <c r="J15" s="197"/>
      <c r="K15" s="197"/>
      <c r="L15" s="197"/>
      <c r="M15" s="197"/>
      <c r="N15" s="197"/>
      <c r="O15" s="197"/>
      <c r="P15" s="197"/>
      <c r="Q15" s="197"/>
      <c r="R15" s="277">
        <f t="shared" si="0"/>
        <v>0</v>
      </c>
    </row>
    <row r="16" spans="1:18" ht="14">
      <c r="A16" s="251"/>
      <c r="B16" s="251"/>
      <c r="C16" s="197"/>
      <c r="D16" s="197"/>
      <c r="E16" s="197"/>
      <c r="F16" s="197"/>
      <c r="G16" s="197"/>
      <c r="H16" s="197"/>
      <c r="I16" s="197"/>
      <c r="J16" s="197"/>
      <c r="K16" s="197"/>
      <c r="L16" s="197"/>
      <c r="M16" s="197"/>
      <c r="N16" s="197"/>
      <c r="O16" s="197"/>
      <c r="P16" s="197"/>
      <c r="Q16" s="197"/>
      <c r="R16" s="277">
        <f t="shared" si="0"/>
        <v>0</v>
      </c>
    </row>
    <row r="17" spans="1:18" ht="14">
      <c r="A17" s="251"/>
      <c r="B17" s="251"/>
      <c r="C17" s="197"/>
      <c r="D17" s="197"/>
      <c r="E17" s="197"/>
      <c r="F17" s="197"/>
      <c r="G17" s="197"/>
      <c r="H17" s="197"/>
      <c r="I17" s="197"/>
      <c r="J17" s="197"/>
      <c r="K17" s="197"/>
      <c r="L17" s="197"/>
      <c r="M17" s="197"/>
      <c r="N17" s="197"/>
      <c r="O17" s="197"/>
      <c r="P17" s="197"/>
      <c r="Q17" s="197"/>
      <c r="R17" s="277">
        <f t="shared" si="0"/>
        <v>0</v>
      </c>
    </row>
    <row r="18" spans="1:18" ht="14">
      <c r="A18" s="251"/>
      <c r="B18" s="251"/>
      <c r="C18" s="197"/>
      <c r="D18" s="197"/>
      <c r="E18" s="197"/>
      <c r="F18" s="197"/>
      <c r="G18" s="197"/>
      <c r="H18" s="197"/>
      <c r="I18" s="197"/>
      <c r="J18" s="197"/>
      <c r="K18" s="197"/>
      <c r="L18" s="197"/>
      <c r="M18" s="197"/>
      <c r="N18" s="197"/>
      <c r="O18" s="197"/>
      <c r="P18" s="197"/>
      <c r="Q18" s="197"/>
      <c r="R18" s="277">
        <f t="shared" si="0"/>
        <v>0</v>
      </c>
    </row>
    <row r="19" spans="1:18" ht="14">
      <c r="A19" s="251"/>
      <c r="B19" s="251"/>
      <c r="C19" s="197"/>
      <c r="D19" s="197"/>
      <c r="E19" s="197"/>
      <c r="F19" s="197"/>
      <c r="G19" s="197"/>
      <c r="H19" s="197"/>
      <c r="I19" s="197"/>
      <c r="J19" s="197"/>
      <c r="K19" s="197"/>
      <c r="L19" s="197"/>
      <c r="M19" s="197"/>
      <c r="N19" s="197"/>
      <c r="O19" s="197"/>
      <c r="P19" s="197"/>
      <c r="Q19" s="197"/>
      <c r="R19" s="277">
        <f t="shared" si="0"/>
        <v>0</v>
      </c>
    </row>
    <row r="20" spans="1:18" ht="14">
      <c r="A20" s="251"/>
      <c r="B20" s="251"/>
      <c r="C20" s="197"/>
      <c r="D20" s="197"/>
      <c r="E20" s="197"/>
      <c r="F20" s="197"/>
      <c r="G20" s="197"/>
      <c r="H20" s="197"/>
      <c r="I20" s="197"/>
      <c r="J20" s="197"/>
      <c r="K20" s="197"/>
      <c r="L20" s="197"/>
      <c r="M20" s="197"/>
      <c r="N20" s="197"/>
      <c r="O20" s="197"/>
      <c r="P20" s="197"/>
      <c r="Q20" s="197"/>
      <c r="R20" s="277">
        <f t="shared" si="0"/>
        <v>0</v>
      </c>
    </row>
    <row r="21" spans="1:18" ht="14">
      <c r="A21" s="251"/>
      <c r="B21" s="251"/>
      <c r="C21" s="197"/>
      <c r="D21" s="197"/>
      <c r="E21" s="197"/>
      <c r="F21" s="197"/>
      <c r="G21" s="197"/>
      <c r="H21" s="197"/>
      <c r="I21" s="197"/>
      <c r="J21" s="197"/>
      <c r="K21" s="197"/>
      <c r="L21" s="197"/>
      <c r="M21" s="197"/>
      <c r="N21" s="197"/>
      <c r="O21" s="197"/>
      <c r="P21" s="197"/>
      <c r="Q21" s="197"/>
      <c r="R21" s="277">
        <f t="shared" si="0"/>
        <v>0</v>
      </c>
    </row>
    <row r="22" spans="1:18" ht="14">
      <c r="A22" s="251"/>
      <c r="B22" s="251"/>
      <c r="C22" s="197"/>
      <c r="D22" s="197"/>
      <c r="E22" s="197"/>
      <c r="F22" s="197"/>
      <c r="G22" s="197"/>
      <c r="H22" s="197"/>
      <c r="I22" s="197"/>
      <c r="J22" s="197"/>
      <c r="K22" s="197"/>
      <c r="L22" s="197"/>
      <c r="M22" s="197"/>
      <c r="N22" s="197"/>
      <c r="O22" s="197"/>
      <c r="P22" s="197"/>
      <c r="Q22" s="197"/>
      <c r="R22" s="277">
        <f t="shared" si="0"/>
        <v>0</v>
      </c>
    </row>
    <row r="23" spans="1:18" ht="14">
      <c r="A23" s="251"/>
      <c r="B23" s="251"/>
      <c r="C23" s="197"/>
      <c r="D23" s="197"/>
      <c r="E23" s="197"/>
      <c r="F23" s="197"/>
      <c r="G23" s="197"/>
      <c r="H23" s="197"/>
      <c r="I23" s="197"/>
      <c r="J23" s="197"/>
      <c r="K23" s="197"/>
      <c r="L23" s="197"/>
      <c r="M23" s="197"/>
      <c r="N23" s="197"/>
      <c r="O23" s="197"/>
      <c r="P23" s="197"/>
      <c r="Q23" s="197"/>
      <c r="R23" s="277">
        <f t="shared" si="0"/>
        <v>0</v>
      </c>
    </row>
    <row r="24" spans="1:18" ht="14">
      <c r="A24" s="251"/>
      <c r="B24" s="251"/>
      <c r="C24" s="197"/>
      <c r="D24" s="197"/>
      <c r="E24" s="197"/>
      <c r="F24" s="197"/>
      <c r="G24" s="197"/>
      <c r="H24" s="197"/>
      <c r="I24" s="197"/>
      <c r="J24" s="197"/>
      <c r="K24" s="197"/>
      <c r="L24" s="197"/>
      <c r="M24" s="197"/>
      <c r="N24" s="197"/>
      <c r="O24" s="197"/>
      <c r="P24" s="197"/>
      <c r="Q24" s="197"/>
      <c r="R24" s="277">
        <f t="shared" si="0"/>
        <v>0</v>
      </c>
    </row>
    <row r="25" spans="1:18" ht="14">
      <c r="A25" s="251"/>
      <c r="B25" s="251"/>
      <c r="C25" s="197"/>
      <c r="D25" s="197"/>
      <c r="E25" s="197"/>
      <c r="F25" s="197"/>
      <c r="G25" s="197"/>
      <c r="H25" s="197"/>
      <c r="I25" s="197"/>
      <c r="J25" s="197"/>
      <c r="K25" s="197"/>
      <c r="L25" s="197"/>
      <c r="M25" s="197"/>
      <c r="N25" s="197"/>
      <c r="O25" s="197"/>
      <c r="P25" s="197"/>
      <c r="Q25" s="197"/>
      <c r="R25" s="277">
        <f t="shared" si="0"/>
        <v>0</v>
      </c>
    </row>
    <row r="26" spans="1:18" s="252" customFormat="1" ht="17" customHeight="1">
      <c r="A26" s="836" t="s">
        <v>413</v>
      </c>
      <c r="B26" s="836"/>
      <c r="C26" s="253">
        <f>SUM(C6:C25)</f>
        <v>0</v>
      </c>
      <c r="D26" s="253">
        <f t="shared" ref="D26:R26" si="1">SUM(D6:D25)</f>
        <v>0</v>
      </c>
      <c r="E26" s="253">
        <f t="shared" si="1"/>
        <v>0</v>
      </c>
      <c r="F26" s="253">
        <f t="shared" si="1"/>
        <v>0</v>
      </c>
      <c r="G26" s="253">
        <f t="shared" si="1"/>
        <v>0</v>
      </c>
      <c r="H26" s="253">
        <f t="shared" si="1"/>
        <v>0</v>
      </c>
      <c r="I26" s="253">
        <f t="shared" si="1"/>
        <v>0</v>
      </c>
      <c r="J26" s="253">
        <f t="shared" si="1"/>
        <v>0</v>
      </c>
      <c r="K26" s="253">
        <f t="shared" si="1"/>
        <v>0</v>
      </c>
      <c r="L26" s="253">
        <f t="shared" si="1"/>
        <v>0</v>
      </c>
      <c r="M26" s="253">
        <f t="shared" si="1"/>
        <v>0</v>
      </c>
      <c r="N26" s="253">
        <f t="shared" si="1"/>
        <v>0</v>
      </c>
      <c r="O26" s="253">
        <f t="shared" si="1"/>
        <v>0</v>
      </c>
      <c r="P26" s="253">
        <f t="shared" si="1"/>
        <v>0</v>
      </c>
      <c r="Q26" s="253">
        <f t="shared" si="1"/>
        <v>0</v>
      </c>
      <c r="R26" s="253">
        <f t="shared" si="1"/>
        <v>0</v>
      </c>
    </row>
  </sheetData>
  <mergeCells count="14">
    <mergeCell ref="A26:B26"/>
    <mergeCell ref="A3:A5"/>
    <mergeCell ref="B3:B5"/>
    <mergeCell ref="A1:R1"/>
    <mergeCell ref="A2:R2"/>
    <mergeCell ref="K3:K4"/>
    <mergeCell ref="L3:L4"/>
    <mergeCell ref="M3:M4"/>
    <mergeCell ref="N3:N4"/>
    <mergeCell ref="O3:O4"/>
    <mergeCell ref="P3:P4"/>
    <mergeCell ref="Q3:Q4"/>
    <mergeCell ref="R3:R5"/>
    <mergeCell ref="C3:J3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 enableFormatConditionsCalculation="0">
    <tabColor rgb="FFCCFFCC"/>
  </sheetPr>
  <dimension ref="A1:R26"/>
  <sheetViews>
    <sheetView showGridLines="0" topLeftCell="C1" workbookViewId="0">
      <selection activeCell="S6" sqref="S6"/>
    </sheetView>
  </sheetViews>
  <sheetFormatPr baseColWidth="10" defaultRowHeight="12" x14ac:dyDescent="0"/>
  <cols>
    <col min="1" max="1" width="5.6640625" bestFit="1" customWidth="1"/>
    <col min="2" max="2" width="23" customWidth="1"/>
  </cols>
  <sheetData>
    <row r="1" spans="1:18" ht="18">
      <c r="A1" s="838" t="s">
        <v>459</v>
      </c>
      <c r="B1" s="839"/>
      <c r="C1" s="839"/>
      <c r="D1" s="839"/>
      <c r="E1" s="839"/>
      <c r="F1" s="839"/>
      <c r="G1" s="839"/>
      <c r="H1" s="839"/>
      <c r="I1" s="839"/>
      <c r="J1" s="839"/>
      <c r="K1" s="839"/>
      <c r="L1" s="839"/>
      <c r="M1" s="839"/>
      <c r="N1" s="839"/>
      <c r="O1" s="839"/>
      <c r="P1" s="839"/>
      <c r="Q1" s="839"/>
      <c r="R1" s="839"/>
    </row>
    <row r="2" spans="1:18" ht="18" customHeight="1">
      <c r="A2" s="840" t="str">
        <f>"DACOITIES (M.O. WISE) UP TO THE MONTH OF   "&amp;I!C3&amp;"-"&amp;I!C4</f>
        <v>DACOITIES (M.O. WISE) UP TO THE MONTH OF   -</v>
      </c>
      <c r="B2" s="841"/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</row>
    <row r="3" spans="1:18" ht="18" customHeight="1">
      <c r="A3" s="837" t="s">
        <v>2</v>
      </c>
      <c r="B3" s="837" t="s">
        <v>306</v>
      </c>
      <c r="C3" s="847" t="s">
        <v>460</v>
      </c>
      <c r="D3" s="847"/>
      <c r="E3" s="847"/>
      <c r="F3" s="847"/>
      <c r="G3" s="847"/>
      <c r="H3" s="847"/>
      <c r="I3" s="847"/>
      <c r="J3" s="848"/>
      <c r="K3" s="842" t="s">
        <v>461</v>
      </c>
      <c r="L3" s="842" t="s">
        <v>462</v>
      </c>
      <c r="M3" s="842" t="s">
        <v>463</v>
      </c>
      <c r="N3" s="842" t="s">
        <v>464</v>
      </c>
      <c r="O3" s="842" t="s">
        <v>465</v>
      </c>
      <c r="P3" s="842" t="s">
        <v>466</v>
      </c>
      <c r="Q3" s="842" t="s">
        <v>467</v>
      </c>
      <c r="R3" s="844" t="s">
        <v>413</v>
      </c>
    </row>
    <row r="4" spans="1:18" ht="14">
      <c r="A4" s="837"/>
      <c r="B4" s="837"/>
      <c r="C4" s="248" t="s">
        <v>468</v>
      </c>
      <c r="D4" s="248" t="s">
        <v>469</v>
      </c>
      <c r="E4" s="248" t="s">
        <v>470</v>
      </c>
      <c r="F4" s="248" t="s">
        <v>471</v>
      </c>
      <c r="G4" s="248" t="s">
        <v>472</v>
      </c>
      <c r="H4" s="248" t="s">
        <v>473</v>
      </c>
      <c r="I4" s="248" t="s">
        <v>474</v>
      </c>
      <c r="J4" s="248" t="s">
        <v>475</v>
      </c>
      <c r="K4" s="843"/>
      <c r="L4" s="843"/>
      <c r="M4" s="843"/>
      <c r="N4" s="843"/>
      <c r="O4" s="843"/>
      <c r="P4" s="843"/>
      <c r="Q4" s="843"/>
      <c r="R4" s="845"/>
    </row>
    <row r="5" spans="1:18">
      <c r="A5" s="837"/>
      <c r="B5" s="837"/>
      <c r="C5" s="249">
        <v>1</v>
      </c>
      <c r="D5" s="249">
        <v>2</v>
      </c>
      <c r="E5" s="249">
        <v>3</v>
      </c>
      <c r="F5" s="249">
        <v>4</v>
      </c>
      <c r="G5" s="249">
        <v>5</v>
      </c>
      <c r="H5" s="249">
        <v>6</v>
      </c>
      <c r="I5" s="249">
        <v>7</v>
      </c>
      <c r="J5" s="249">
        <v>8</v>
      </c>
      <c r="K5" s="250">
        <v>9</v>
      </c>
      <c r="L5" s="250">
        <v>10</v>
      </c>
      <c r="M5" s="250">
        <v>11</v>
      </c>
      <c r="N5" s="250">
        <v>12</v>
      </c>
      <c r="O5" s="250">
        <v>13</v>
      </c>
      <c r="P5" s="250">
        <v>14</v>
      </c>
      <c r="Q5" s="250">
        <v>15</v>
      </c>
      <c r="R5" s="846"/>
    </row>
    <row r="6" spans="1:18" ht="14">
      <c r="A6" s="251"/>
      <c r="B6" s="251"/>
      <c r="C6" s="197"/>
      <c r="D6" s="197"/>
      <c r="E6" s="197"/>
      <c r="F6" s="197"/>
      <c r="G6" s="197"/>
      <c r="H6" s="197"/>
      <c r="I6" s="197"/>
      <c r="J6" s="197"/>
      <c r="K6" s="197"/>
      <c r="L6" s="197"/>
      <c r="M6" s="197"/>
      <c r="N6" s="197"/>
      <c r="O6" s="197"/>
      <c r="P6" s="197"/>
      <c r="Q6" s="197"/>
      <c r="R6" s="277">
        <f>SUM(C6:Q6)</f>
        <v>0</v>
      </c>
    </row>
    <row r="7" spans="1:18" ht="14">
      <c r="A7" s="251"/>
      <c r="B7" s="251"/>
      <c r="C7" s="197"/>
      <c r="D7" s="197"/>
      <c r="E7" s="197"/>
      <c r="F7" s="197"/>
      <c r="G7" s="197"/>
      <c r="H7" s="197"/>
      <c r="I7" s="197"/>
      <c r="J7" s="197"/>
      <c r="K7" s="197"/>
      <c r="L7" s="197"/>
      <c r="M7" s="197"/>
      <c r="N7" s="197"/>
      <c r="O7" s="197"/>
      <c r="P7" s="197"/>
      <c r="Q7" s="197"/>
      <c r="R7" s="277">
        <f t="shared" ref="R7:R25" si="0">SUM(C7:Q7)</f>
        <v>0</v>
      </c>
    </row>
    <row r="8" spans="1:18" ht="14">
      <c r="A8" s="251"/>
      <c r="B8" s="251"/>
      <c r="C8" s="197"/>
      <c r="D8" s="197"/>
      <c r="E8" s="197"/>
      <c r="F8" s="197"/>
      <c r="G8" s="197"/>
      <c r="H8" s="197"/>
      <c r="I8" s="197"/>
      <c r="J8" s="197"/>
      <c r="K8" s="197"/>
      <c r="L8" s="197"/>
      <c r="M8" s="197"/>
      <c r="N8" s="197"/>
      <c r="O8" s="197"/>
      <c r="P8" s="197"/>
      <c r="Q8" s="197"/>
      <c r="R8" s="277">
        <f t="shared" si="0"/>
        <v>0</v>
      </c>
    </row>
    <row r="9" spans="1:18" ht="14">
      <c r="A9" s="251"/>
      <c r="B9" s="251"/>
      <c r="C9" s="197"/>
      <c r="D9" s="197"/>
      <c r="E9" s="197"/>
      <c r="F9" s="197"/>
      <c r="G9" s="197"/>
      <c r="H9" s="197"/>
      <c r="I9" s="197"/>
      <c r="J9" s="197"/>
      <c r="K9" s="197"/>
      <c r="L9" s="197"/>
      <c r="M9" s="197"/>
      <c r="N9" s="197"/>
      <c r="O9" s="197"/>
      <c r="P9" s="197"/>
      <c r="Q9" s="197"/>
      <c r="R9" s="277">
        <f t="shared" si="0"/>
        <v>0</v>
      </c>
    </row>
    <row r="10" spans="1:18" ht="14">
      <c r="A10" s="251"/>
      <c r="B10" s="251"/>
      <c r="C10" s="197"/>
      <c r="D10" s="197"/>
      <c r="E10" s="197"/>
      <c r="F10" s="197"/>
      <c r="G10" s="197"/>
      <c r="H10" s="197"/>
      <c r="I10" s="197"/>
      <c r="J10" s="197"/>
      <c r="K10" s="197"/>
      <c r="L10" s="197"/>
      <c r="M10" s="197"/>
      <c r="N10" s="197"/>
      <c r="O10" s="197"/>
      <c r="P10" s="197"/>
      <c r="Q10" s="197"/>
      <c r="R10" s="277">
        <f t="shared" si="0"/>
        <v>0</v>
      </c>
    </row>
    <row r="11" spans="1:18" ht="14">
      <c r="A11" s="251"/>
      <c r="B11" s="251"/>
      <c r="C11" s="197"/>
      <c r="D11" s="197"/>
      <c r="E11" s="197"/>
      <c r="F11" s="197"/>
      <c r="G11" s="197"/>
      <c r="H11" s="197"/>
      <c r="I11" s="197"/>
      <c r="J11" s="197"/>
      <c r="K11" s="197"/>
      <c r="L11" s="197"/>
      <c r="M11" s="197"/>
      <c r="N11" s="197"/>
      <c r="O11" s="197"/>
      <c r="P11" s="197"/>
      <c r="Q11" s="197"/>
      <c r="R11" s="277">
        <f t="shared" si="0"/>
        <v>0</v>
      </c>
    </row>
    <row r="12" spans="1:18" ht="14">
      <c r="A12" s="251"/>
      <c r="B12" s="251"/>
      <c r="C12" s="197"/>
      <c r="D12" s="197"/>
      <c r="E12" s="197"/>
      <c r="F12" s="197"/>
      <c r="G12" s="197"/>
      <c r="H12" s="197"/>
      <c r="I12" s="197"/>
      <c r="J12" s="197"/>
      <c r="K12" s="197"/>
      <c r="L12" s="197"/>
      <c r="M12" s="197"/>
      <c r="N12" s="197"/>
      <c r="O12" s="197"/>
      <c r="P12" s="197"/>
      <c r="Q12" s="197"/>
      <c r="R12" s="277">
        <f t="shared" si="0"/>
        <v>0</v>
      </c>
    </row>
    <row r="13" spans="1:18" ht="14">
      <c r="A13" s="251"/>
      <c r="B13" s="251"/>
      <c r="C13" s="197"/>
      <c r="D13" s="197"/>
      <c r="E13" s="197"/>
      <c r="F13" s="197"/>
      <c r="G13" s="197"/>
      <c r="H13" s="197"/>
      <c r="I13" s="197"/>
      <c r="J13" s="197"/>
      <c r="K13" s="197"/>
      <c r="L13" s="197"/>
      <c r="M13" s="197"/>
      <c r="N13" s="197"/>
      <c r="O13" s="197"/>
      <c r="P13" s="197"/>
      <c r="Q13" s="197"/>
      <c r="R13" s="277">
        <f t="shared" si="0"/>
        <v>0</v>
      </c>
    </row>
    <row r="14" spans="1:18" ht="14">
      <c r="A14" s="251"/>
      <c r="B14" s="251"/>
      <c r="C14" s="197"/>
      <c r="D14" s="197"/>
      <c r="E14" s="197"/>
      <c r="F14" s="197"/>
      <c r="G14" s="197"/>
      <c r="H14" s="197"/>
      <c r="I14" s="197"/>
      <c r="J14" s="197"/>
      <c r="K14" s="197"/>
      <c r="L14" s="197"/>
      <c r="M14" s="197"/>
      <c r="N14" s="197"/>
      <c r="O14" s="197"/>
      <c r="P14" s="197"/>
      <c r="Q14" s="197"/>
      <c r="R14" s="277">
        <f t="shared" si="0"/>
        <v>0</v>
      </c>
    </row>
    <row r="15" spans="1:18" ht="14">
      <c r="A15" s="251"/>
      <c r="B15" s="251"/>
      <c r="C15" s="197"/>
      <c r="D15" s="197"/>
      <c r="E15" s="197"/>
      <c r="F15" s="197"/>
      <c r="G15" s="197"/>
      <c r="H15" s="197"/>
      <c r="I15" s="197"/>
      <c r="J15" s="197"/>
      <c r="K15" s="197"/>
      <c r="L15" s="197"/>
      <c r="M15" s="197"/>
      <c r="N15" s="197"/>
      <c r="O15" s="197"/>
      <c r="P15" s="197"/>
      <c r="Q15" s="197"/>
      <c r="R15" s="277">
        <f t="shared" si="0"/>
        <v>0</v>
      </c>
    </row>
    <row r="16" spans="1:18" ht="14">
      <c r="A16" s="251"/>
      <c r="B16" s="251"/>
      <c r="C16" s="197"/>
      <c r="D16" s="197"/>
      <c r="E16" s="197"/>
      <c r="F16" s="197"/>
      <c r="G16" s="197"/>
      <c r="H16" s="197"/>
      <c r="I16" s="197"/>
      <c r="J16" s="197"/>
      <c r="K16" s="197"/>
      <c r="L16" s="197"/>
      <c r="M16" s="197"/>
      <c r="N16" s="197"/>
      <c r="O16" s="197"/>
      <c r="P16" s="197"/>
      <c r="Q16" s="197"/>
      <c r="R16" s="277">
        <f t="shared" si="0"/>
        <v>0</v>
      </c>
    </row>
    <row r="17" spans="1:18" ht="14">
      <c r="A17" s="251"/>
      <c r="B17" s="251"/>
      <c r="C17" s="197"/>
      <c r="D17" s="197"/>
      <c r="E17" s="197"/>
      <c r="F17" s="197"/>
      <c r="G17" s="197"/>
      <c r="H17" s="197"/>
      <c r="I17" s="197"/>
      <c r="J17" s="197"/>
      <c r="K17" s="197"/>
      <c r="L17" s="197"/>
      <c r="M17" s="197"/>
      <c r="N17" s="197"/>
      <c r="O17" s="197"/>
      <c r="P17" s="197"/>
      <c r="Q17" s="197"/>
      <c r="R17" s="277">
        <f t="shared" si="0"/>
        <v>0</v>
      </c>
    </row>
    <row r="18" spans="1:18" ht="14">
      <c r="A18" s="251"/>
      <c r="B18" s="251"/>
      <c r="C18" s="197"/>
      <c r="D18" s="197"/>
      <c r="E18" s="197"/>
      <c r="F18" s="197"/>
      <c r="G18" s="197"/>
      <c r="H18" s="197"/>
      <c r="I18" s="197"/>
      <c r="J18" s="197"/>
      <c r="K18" s="197"/>
      <c r="L18" s="197"/>
      <c r="M18" s="197"/>
      <c r="N18" s="197"/>
      <c r="O18" s="197"/>
      <c r="P18" s="197"/>
      <c r="Q18" s="197"/>
      <c r="R18" s="277">
        <f t="shared" si="0"/>
        <v>0</v>
      </c>
    </row>
    <row r="19" spans="1:18" ht="14">
      <c r="A19" s="251"/>
      <c r="B19" s="251"/>
      <c r="C19" s="197"/>
      <c r="D19" s="197"/>
      <c r="E19" s="197"/>
      <c r="F19" s="197"/>
      <c r="G19" s="197"/>
      <c r="H19" s="197"/>
      <c r="I19" s="197"/>
      <c r="J19" s="197"/>
      <c r="K19" s="197"/>
      <c r="L19" s="197"/>
      <c r="M19" s="197"/>
      <c r="N19" s="197"/>
      <c r="O19" s="197"/>
      <c r="P19" s="197"/>
      <c r="Q19" s="197"/>
      <c r="R19" s="277">
        <f t="shared" si="0"/>
        <v>0</v>
      </c>
    </row>
    <row r="20" spans="1:18" ht="14">
      <c r="A20" s="251"/>
      <c r="B20" s="251"/>
      <c r="C20" s="197"/>
      <c r="D20" s="197"/>
      <c r="E20" s="197"/>
      <c r="F20" s="197"/>
      <c r="G20" s="197"/>
      <c r="H20" s="197"/>
      <c r="I20" s="197"/>
      <c r="J20" s="197"/>
      <c r="K20" s="197"/>
      <c r="L20" s="197"/>
      <c r="M20" s="197"/>
      <c r="N20" s="197"/>
      <c r="O20" s="197"/>
      <c r="P20" s="197"/>
      <c r="Q20" s="197"/>
      <c r="R20" s="277">
        <f t="shared" si="0"/>
        <v>0</v>
      </c>
    </row>
    <row r="21" spans="1:18" ht="14">
      <c r="A21" s="251"/>
      <c r="B21" s="251"/>
      <c r="C21" s="197"/>
      <c r="D21" s="197"/>
      <c r="E21" s="197"/>
      <c r="F21" s="197"/>
      <c r="G21" s="197"/>
      <c r="H21" s="197"/>
      <c r="I21" s="197"/>
      <c r="J21" s="197"/>
      <c r="K21" s="197"/>
      <c r="L21" s="197"/>
      <c r="M21" s="197"/>
      <c r="N21" s="197"/>
      <c r="O21" s="197"/>
      <c r="P21" s="197"/>
      <c r="Q21" s="197"/>
      <c r="R21" s="277">
        <f t="shared" si="0"/>
        <v>0</v>
      </c>
    </row>
    <row r="22" spans="1:18" ht="14">
      <c r="A22" s="251"/>
      <c r="B22" s="251"/>
      <c r="C22" s="197"/>
      <c r="D22" s="197"/>
      <c r="E22" s="197"/>
      <c r="F22" s="197"/>
      <c r="G22" s="197"/>
      <c r="H22" s="197"/>
      <c r="I22" s="197"/>
      <c r="J22" s="197"/>
      <c r="K22" s="197"/>
      <c r="L22" s="197"/>
      <c r="M22" s="197"/>
      <c r="N22" s="197"/>
      <c r="O22" s="197"/>
      <c r="P22" s="197"/>
      <c r="Q22" s="197"/>
      <c r="R22" s="277">
        <f t="shared" si="0"/>
        <v>0</v>
      </c>
    </row>
    <row r="23" spans="1:18" ht="14">
      <c r="A23" s="251"/>
      <c r="B23" s="251"/>
      <c r="C23" s="197"/>
      <c r="D23" s="197"/>
      <c r="E23" s="197"/>
      <c r="F23" s="197"/>
      <c r="G23" s="197"/>
      <c r="H23" s="197"/>
      <c r="I23" s="197"/>
      <c r="J23" s="197"/>
      <c r="K23" s="197"/>
      <c r="L23" s="197"/>
      <c r="M23" s="197"/>
      <c r="N23" s="197"/>
      <c r="O23" s="197"/>
      <c r="P23" s="197"/>
      <c r="Q23" s="197"/>
      <c r="R23" s="277">
        <f t="shared" si="0"/>
        <v>0</v>
      </c>
    </row>
    <row r="24" spans="1:18" ht="14">
      <c r="A24" s="251"/>
      <c r="B24" s="251"/>
      <c r="C24" s="197"/>
      <c r="D24" s="197"/>
      <c r="E24" s="197"/>
      <c r="F24" s="197"/>
      <c r="G24" s="197"/>
      <c r="H24" s="197"/>
      <c r="I24" s="197"/>
      <c r="J24" s="197"/>
      <c r="K24" s="197"/>
      <c r="L24" s="197"/>
      <c r="M24" s="197"/>
      <c r="N24" s="197"/>
      <c r="O24" s="197"/>
      <c r="P24" s="197"/>
      <c r="Q24" s="197"/>
      <c r="R24" s="277">
        <f t="shared" si="0"/>
        <v>0</v>
      </c>
    </row>
    <row r="25" spans="1:18" ht="14">
      <c r="A25" s="251"/>
      <c r="B25" s="251"/>
      <c r="C25" s="197"/>
      <c r="D25" s="197"/>
      <c r="E25" s="197"/>
      <c r="F25" s="197"/>
      <c r="G25" s="197"/>
      <c r="H25" s="197"/>
      <c r="I25" s="197"/>
      <c r="J25" s="197"/>
      <c r="K25" s="197"/>
      <c r="L25" s="197"/>
      <c r="M25" s="197"/>
      <c r="N25" s="197"/>
      <c r="O25" s="197"/>
      <c r="P25" s="197"/>
      <c r="Q25" s="197"/>
      <c r="R25" s="277">
        <f t="shared" si="0"/>
        <v>0</v>
      </c>
    </row>
    <row r="26" spans="1:18" s="252" customFormat="1" ht="17" customHeight="1">
      <c r="A26" s="836" t="s">
        <v>413</v>
      </c>
      <c r="B26" s="836"/>
      <c r="C26" s="347">
        <f>SUM(C6:C25)</f>
        <v>0</v>
      </c>
      <c r="D26" s="347">
        <f t="shared" ref="D26:R26" si="1">SUM(D6:D25)</f>
        <v>0</v>
      </c>
      <c r="E26" s="347">
        <f t="shared" si="1"/>
        <v>0</v>
      </c>
      <c r="F26" s="347">
        <f t="shared" si="1"/>
        <v>0</v>
      </c>
      <c r="G26" s="347">
        <f t="shared" si="1"/>
        <v>0</v>
      </c>
      <c r="H26" s="347">
        <f t="shared" si="1"/>
        <v>0</v>
      </c>
      <c r="I26" s="347">
        <f t="shared" si="1"/>
        <v>0</v>
      </c>
      <c r="J26" s="347">
        <f t="shared" si="1"/>
        <v>0</v>
      </c>
      <c r="K26" s="347">
        <f t="shared" si="1"/>
        <v>0</v>
      </c>
      <c r="L26" s="347">
        <f t="shared" si="1"/>
        <v>0</v>
      </c>
      <c r="M26" s="347">
        <f t="shared" si="1"/>
        <v>0</v>
      </c>
      <c r="N26" s="347">
        <f t="shared" si="1"/>
        <v>0</v>
      </c>
      <c r="O26" s="347">
        <f t="shared" si="1"/>
        <v>0</v>
      </c>
      <c r="P26" s="347">
        <f t="shared" si="1"/>
        <v>0</v>
      </c>
      <c r="Q26" s="347">
        <f t="shared" si="1"/>
        <v>0</v>
      </c>
      <c r="R26" s="347">
        <f t="shared" si="1"/>
        <v>0</v>
      </c>
    </row>
  </sheetData>
  <mergeCells count="14">
    <mergeCell ref="P3:P4"/>
    <mergeCell ref="Q3:Q4"/>
    <mergeCell ref="R3:R5"/>
    <mergeCell ref="A26:B26"/>
    <mergeCell ref="A1:R1"/>
    <mergeCell ref="A2:R2"/>
    <mergeCell ref="A3:A5"/>
    <mergeCell ref="B3:B5"/>
    <mergeCell ref="C3:J3"/>
    <mergeCell ref="K3:K4"/>
    <mergeCell ref="L3:L4"/>
    <mergeCell ref="M3:M4"/>
    <mergeCell ref="N3:N4"/>
    <mergeCell ref="O3:O4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 enableFormatConditionsCalculation="0">
    <tabColor rgb="FFCCFFCC"/>
  </sheetPr>
  <dimension ref="A1:R26"/>
  <sheetViews>
    <sheetView showGridLines="0" topLeftCell="C1" workbookViewId="0">
      <selection activeCell="R34" sqref="R34"/>
    </sheetView>
  </sheetViews>
  <sheetFormatPr baseColWidth="10" defaultRowHeight="12" x14ac:dyDescent="0"/>
  <cols>
    <col min="1" max="1" width="5.1640625" bestFit="1" customWidth="1"/>
    <col min="2" max="2" width="19.83203125" customWidth="1"/>
  </cols>
  <sheetData>
    <row r="1" spans="1:18" s="254" customFormat="1" ht="18">
      <c r="A1" s="855" t="s">
        <v>476</v>
      </c>
      <c r="B1" s="835"/>
      <c r="C1" s="835"/>
      <c r="D1" s="835"/>
      <c r="E1" s="835"/>
      <c r="F1" s="835"/>
      <c r="G1" s="835"/>
      <c r="H1" s="835"/>
      <c r="I1" s="835"/>
      <c r="J1" s="835"/>
      <c r="K1" s="835"/>
      <c r="L1" s="835"/>
      <c r="M1" s="835"/>
      <c r="N1" s="835"/>
      <c r="O1" s="835"/>
      <c r="P1" s="835"/>
      <c r="Q1" s="835"/>
      <c r="R1" s="835"/>
    </row>
    <row r="2" spans="1:18" s="254" customFormat="1" ht="18.75" customHeight="1">
      <c r="A2" s="856" t="str">
        <f>"ROBBERIES (M.O. WISE) FOR THE MONTH OF  "&amp;I!C3&amp;"-"&amp;I!C4</f>
        <v>ROBBERIES (M.O. WISE) FOR THE MONTH OF  -</v>
      </c>
      <c r="B2" s="857"/>
      <c r="C2" s="857"/>
      <c r="D2" s="857"/>
      <c r="E2" s="857"/>
      <c r="F2" s="857"/>
      <c r="G2" s="857"/>
      <c r="H2" s="857"/>
      <c r="I2" s="857"/>
      <c r="J2" s="857"/>
      <c r="K2" s="857"/>
      <c r="L2" s="857"/>
      <c r="M2" s="857"/>
      <c r="N2" s="857"/>
      <c r="O2" s="857"/>
      <c r="P2" s="857"/>
      <c r="Q2" s="857"/>
      <c r="R2" s="857"/>
    </row>
    <row r="3" spans="1:18" s="254" customFormat="1" ht="15" customHeight="1">
      <c r="A3" s="851" t="s">
        <v>2</v>
      </c>
      <c r="B3" s="854" t="s">
        <v>306</v>
      </c>
      <c r="C3" s="849" t="s">
        <v>477</v>
      </c>
      <c r="D3" s="849"/>
      <c r="E3" s="849"/>
      <c r="F3" s="849"/>
      <c r="G3" s="849"/>
      <c r="H3" s="849"/>
      <c r="I3" s="849"/>
      <c r="J3" s="850"/>
      <c r="K3" s="858" t="s">
        <v>461</v>
      </c>
      <c r="L3" s="858" t="s">
        <v>462</v>
      </c>
      <c r="M3" s="858" t="s">
        <v>463</v>
      </c>
      <c r="N3" s="858" t="s">
        <v>464</v>
      </c>
      <c r="O3" s="858" t="s">
        <v>465</v>
      </c>
      <c r="P3" s="858" t="s">
        <v>466</v>
      </c>
      <c r="Q3" s="858" t="s">
        <v>467</v>
      </c>
      <c r="R3" s="859" t="s">
        <v>413</v>
      </c>
    </row>
    <row r="4" spans="1:18" s="254" customFormat="1" ht="29.25" customHeight="1">
      <c r="A4" s="852"/>
      <c r="B4" s="854"/>
      <c r="C4" s="260" t="s">
        <v>468</v>
      </c>
      <c r="D4" s="255" t="s">
        <v>469</v>
      </c>
      <c r="E4" s="255" t="s">
        <v>470</v>
      </c>
      <c r="F4" s="255" t="s">
        <v>471</v>
      </c>
      <c r="G4" s="255" t="s">
        <v>472</v>
      </c>
      <c r="H4" s="255" t="s">
        <v>473</v>
      </c>
      <c r="I4" s="255" t="s">
        <v>474</v>
      </c>
      <c r="J4" s="255" t="s">
        <v>475</v>
      </c>
      <c r="K4" s="858"/>
      <c r="L4" s="858"/>
      <c r="M4" s="858"/>
      <c r="N4" s="858"/>
      <c r="O4" s="858"/>
      <c r="P4" s="858"/>
      <c r="Q4" s="858"/>
      <c r="R4" s="859"/>
    </row>
    <row r="5" spans="1:18" s="258" customFormat="1" ht="23" customHeight="1">
      <c r="A5" s="853"/>
      <c r="B5" s="854"/>
      <c r="C5" s="261">
        <v>1</v>
      </c>
      <c r="D5" s="256">
        <v>2</v>
      </c>
      <c r="E5" s="256">
        <v>3</v>
      </c>
      <c r="F5" s="256">
        <v>4</v>
      </c>
      <c r="G5" s="256">
        <v>5</v>
      </c>
      <c r="H5" s="256">
        <v>6</v>
      </c>
      <c r="I5" s="256">
        <v>7</v>
      </c>
      <c r="J5" s="256">
        <v>8</v>
      </c>
      <c r="K5" s="257">
        <v>9</v>
      </c>
      <c r="L5" s="257">
        <v>10</v>
      </c>
      <c r="M5" s="257">
        <v>11</v>
      </c>
      <c r="N5" s="257">
        <v>12</v>
      </c>
      <c r="O5" s="257">
        <v>13</v>
      </c>
      <c r="P5" s="257">
        <v>14</v>
      </c>
      <c r="Q5" s="257">
        <v>15</v>
      </c>
      <c r="R5" s="859"/>
    </row>
    <row r="6" spans="1:18" s="254" customFormat="1" ht="15">
      <c r="A6" s="259"/>
      <c r="B6" s="259"/>
      <c r="C6" s="246"/>
      <c r="D6" s="246"/>
      <c r="E6" s="246"/>
      <c r="F6" s="246"/>
      <c r="G6" s="246"/>
      <c r="H6" s="246"/>
      <c r="I6" s="246"/>
      <c r="J6" s="246"/>
      <c r="K6" s="246"/>
      <c r="L6" s="246"/>
      <c r="M6" s="246"/>
      <c r="N6" s="246"/>
      <c r="O6" s="246"/>
      <c r="P6" s="246"/>
      <c r="Q6" s="246"/>
      <c r="R6" s="276">
        <f>SUM(A6:Q6)</f>
        <v>0</v>
      </c>
    </row>
    <row r="7" spans="1:18" ht="14">
      <c r="A7" s="251"/>
      <c r="B7" s="251"/>
      <c r="C7" s="197"/>
      <c r="D7" s="197"/>
      <c r="E7" s="197"/>
      <c r="F7" s="197"/>
      <c r="G7" s="197"/>
      <c r="H7" s="197"/>
      <c r="I7" s="197"/>
      <c r="J7" s="197"/>
      <c r="K7" s="197"/>
      <c r="L7" s="197"/>
      <c r="M7" s="197"/>
      <c r="N7" s="197"/>
      <c r="O7" s="197"/>
      <c r="P7" s="197"/>
      <c r="Q7" s="197"/>
      <c r="R7" s="276">
        <f t="shared" ref="R7:R25" si="0">SUM(A7:Q7)</f>
        <v>0</v>
      </c>
    </row>
    <row r="8" spans="1:18" ht="14">
      <c r="A8" s="251"/>
      <c r="B8" s="251"/>
      <c r="C8" s="197"/>
      <c r="D8" s="197"/>
      <c r="E8" s="197"/>
      <c r="F8" s="197"/>
      <c r="G8" s="197"/>
      <c r="H8" s="197"/>
      <c r="I8" s="197"/>
      <c r="J8" s="197"/>
      <c r="K8" s="197"/>
      <c r="L8" s="197"/>
      <c r="M8" s="197"/>
      <c r="N8" s="197"/>
      <c r="O8" s="197"/>
      <c r="P8" s="197"/>
      <c r="Q8" s="197"/>
      <c r="R8" s="276">
        <f t="shared" si="0"/>
        <v>0</v>
      </c>
    </row>
    <row r="9" spans="1:18" ht="14">
      <c r="A9" s="251"/>
      <c r="B9" s="251"/>
      <c r="C9" s="197"/>
      <c r="D9" s="197"/>
      <c r="E9" s="197"/>
      <c r="F9" s="197"/>
      <c r="G9" s="197"/>
      <c r="H9" s="197"/>
      <c r="I9" s="197"/>
      <c r="J9" s="197"/>
      <c r="K9" s="197"/>
      <c r="L9" s="197"/>
      <c r="M9" s="197"/>
      <c r="N9" s="197"/>
      <c r="O9" s="197"/>
      <c r="P9" s="197"/>
      <c r="Q9" s="197"/>
      <c r="R9" s="276">
        <f t="shared" si="0"/>
        <v>0</v>
      </c>
    </row>
    <row r="10" spans="1:18" ht="14">
      <c r="A10" s="251"/>
      <c r="B10" s="251"/>
      <c r="C10" s="197"/>
      <c r="D10" s="197"/>
      <c r="E10" s="197"/>
      <c r="F10" s="197"/>
      <c r="G10" s="197"/>
      <c r="H10" s="197"/>
      <c r="I10" s="197"/>
      <c r="J10" s="197"/>
      <c r="K10" s="197"/>
      <c r="L10" s="197"/>
      <c r="M10" s="197"/>
      <c r="N10" s="197"/>
      <c r="O10" s="197"/>
      <c r="P10" s="197"/>
      <c r="Q10" s="197"/>
      <c r="R10" s="276">
        <f t="shared" si="0"/>
        <v>0</v>
      </c>
    </row>
    <row r="11" spans="1:18" ht="14">
      <c r="A11" s="251"/>
      <c r="B11" s="251"/>
      <c r="C11" s="197"/>
      <c r="D11" s="197"/>
      <c r="E11" s="197"/>
      <c r="F11" s="197"/>
      <c r="G11" s="197"/>
      <c r="H11" s="197"/>
      <c r="I11" s="197"/>
      <c r="J11" s="197"/>
      <c r="K11" s="197"/>
      <c r="L11" s="197"/>
      <c r="M11" s="197"/>
      <c r="N11" s="197"/>
      <c r="O11" s="197"/>
      <c r="P11" s="197"/>
      <c r="Q11" s="197"/>
      <c r="R11" s="276">
        <f t="shared" si="0"/>
        <v>0</v>
      </c>
    </row>
    <row r="12" spans="1:18" ht="14">
      <c r="A12" s="251"/>
      <c r="B12" s="251"/>
      <c r="C12" s="197"/>
      <c r="D12" s="197"/>
      <c r="E12" s="197"/>
      <c r="F12" s="197"/>
      <c r="G12" s="197"/>
      <c r="H12" s="197"/>
      <c r="I12" s="197"/>
      <c r="J12" s="197"/>
      <c r="K12" s="197"/>
      <c r="L12" s="197"/>
      <c r="M12" s="197"/>
      <c r="N12" s="197"/>
      <c r="O12" s="197"/>
      <c r="P12" s="197"/>
      <c r="Q12" s="197"/>
      <c r="R12" s="276">
        <f t="shared" si="0"/>
        <v>0</v>
      </c>
    </row>
    <row r="13" spans="1:18" ht="14">
      <c r="A13" s="251"/>
      <c r="B13" s="251"/>
      <c r="C13" s="197"/>
      <c r="D13" s="197"/>
      <c r="E13" s="197"/>
      <c r="F13" s="197"/>
      <c r="G13" s="197"/>
      <c r="H13" s="197"/>
      <c r="I13" s="197"/>
      <c r="J13" s="197"/>
      <c r="K13" s="197"/>
      <c r="L13" s="197"/>
      <c r="M13" s="197"/>
      <c r="N13" s="197"/>
      <c r="O13" s="197"/>
      <c r="P13" s="197"/>
      <c r="Q13" s="197"/>
      <c r="R13" s="276">
        <f t="shared" si="0"/>
        <v>0</v>
      </c>
    </row>
    <row r="14" spans="1:18" ht="14">
      <c r="A14" s="251"/>
      <c r="B14" s="251"/>
      <c r="C14" s="197"/>
      <c r="D14" s="197"/>
      <c r="E14" s="197"/>
      <c r="F14" s="197"/>
      <c r="G14" s="197"/>
      <c r="H14" s="197"/>
      <c r="I14" s="197"/>
      <c r="J14" s="197"/>
      <c r="K14" s="197"/>
      <c r="L14" s="197"/>
      <c r="M14" s="197"/>
      <c r="N14" s="197"/>
      <c r="O14" s="197"/>
      <c r="P14" s="197"/>
      <c r="Q14" s="197"/>
      <c r="R14" s="276">
        <f t="shared" si="0"/>
        <v>0</v>
      </c>
    </row>
    <row r="15" spans="1:18" ht="14">
      <c r="A15" s="251"/>
      <c r="B15" s="251"/>
      <c r="C15" s="197"/>
      <c r="D15" s="197"/>
      <c r="E15" s="197"/>
      <c r="F15" s="197"/>
      <c r="G15" s="197"/>
      <c r="H15" s="197"/>
      <c r="I15" s="197"/>
      <c r="J15" s="197"/>
      <c r="K15" s="197"/>
      <c r="L15" s="197"/>
      <c r="M15" s="197"/>
      <c r="N15" s="197"/>
      <c r="O15" s="197"/>
      <c r="P15" s="197"/>
      <c r="Q15" s="197"/>
      <c r="R15" s="276">
        <f t="shared" si="0"/>
        <v>0</v>
      </c>
    </row>
    <row r="16" spans="1:18" ht="14">
      <c r="A16" s="251"/>
      <c r="B16" s="251"/>
      <c r="C16" s="197"/>
      <c r="D16" s="197"/>
      <c r="E16" s="197"/>
      <c r="F16" s="197"/>
      <c r="G16" s="197"/>
      <c r="H16" s="197"/>
      <c r="I16" s="197"/>
      <c r="J16" s="197"/>
      <c r="K16" s="197"/>
      <c r="L16" s="197"/>
      <c r="M16" s="197"/>
      <c r="N16" s="197"/>
      <c r="O16" s="197"/>
      <c r="P16" s="197"/>
      <c r="Q16" s="197"/>
      <c r="R16" s="276">
        <f t="shared" si="0"/>
        <v>0</v>
      </c>
    </row>
    <row r="17" spans="1:18" ht="14">
      <c r="A17" s="251"/>
      <c r="B17" s="251"/>
      <c r="C17" s="197"/>
      <c r="D17" s="197"/>
      <c r="E17" s="197"/>
      <c r="F17" s="197"/>
      <c r="G17" s="197"/>
      <c r="H17" s="197"/>
      <c r="I17" s="197"/>
      <c r="J17" s="197"/>
      <c r="K17" s="197"/>
      <c r="L17" s="197"/>
      <c r="M17" s="197"/>
      <c r="N17" s="197"/>
      <c r="O17" s="197"/>
      <c r="P17" s="197"/>
      <c r="Q17" s="197"/>
      <c r="R17" s="276">
        <f t="shared" si="0"/>
        <v>0</v>
      </c>
    </row>
    <row r="18" spans="1:18" ht="14">
      <c r="A18" s="251"/>
      <c r="B18" s="251"/>
      <c r="C18" s="197"/>
      <c r="D18" s="197"/>
      <c r="E18" s="197"/>
      <c r="F18" s="197"/>
      <c r="G18" s="197"/>
      <c r="H18" s="197"/>
      <c r="I18" s="197"/>
      <c r="J18" s="197"/>
      <c r="K18" s="197"/>
      <c r="L18" s="197"/>
      <c r="M18" s="197"/>
      <c r="N18" s="197"/>
      <c r="O18" s="197"/>
      <c r="P18" s="197"/>
      <c r="Q18" s="197"/>
      <c r="R18" s="276">
        <f t="shared" si="0"/>
        <v>0</v>
      </c>
    </row>
    <row r="19" spans="1:18" ht="14">
      <c r="A19" s="251"/>
      <c r="B19" s="251"/>
      <c r="C19" s="197"/>
      <c r="D19" s="197"/>
      <c r="E19" s="197"/>
      <c r="F19" s="197"/>
      <c r="G19" s="197"/>
      <c r="H19" s="197"/>
      <c r="I19" s="197"/>
      <c r="J19" s="197"/>
      <c r="K19" s="197"/>
      <c r="L19" s="197"/>
      <c r="M19" s="197"/>
      <c r="N19" s="197"/>
      <c r="O19" s="197"/>
      <c r="P19" s="197"/>
      <c r="Q19" s="197"/>
      <c r="R19" s="276">
        <f t="shared" si="0"/>
        <v>0</v>
      </c>
    </row>
    <row r="20" spans="1:18" ht="14">
      <c r="A20" s="251"/>
      <c r="B20" s="251"/>
      <c r="C20" s="197"/>
      <c r="D20" s="197"/>
      <c r="E20" s="197"/>
      <c r="F20" s="197"/>
      <c r="G20" s="197"/>
      <c r="H20" s="197"/>
      <c r="I20" s="197"/>
      <c r="J20" s="197"/>
      <c r="K20" s="197"/>
      <c r="L20" s="197"/>
      <c r="M20" s="197"/>
      <c r="N20" s="197"/>
      <c r="O20" s="197"/>
      <c r="P20" s="197"/>
      <c r="Q20" s="197"/>
      <c r="R20" s="276">
        <f t="shared" si="0"/>
        <v>0</v>
      </c>
    </row>
    <row r="21" spans="1:18" ht="14">
      <c r="A21" s="251"/>
      <c r="B21" s="251"/>
      <c r="C21" s="197"/>
      <c r="D21" s="197"/>
      <c r="E21" s="197"/>
      <c r="F21" s="197"/>
      <c r="G21" s="197"/>
      <c r="H21" s="197"/>
      <c r="I21" s="197"/>
      <c r="J21" s="197"/>
      <c r="K21" s="197"/>
      <c r="L21" s="197"/>
      <c r="M21" s="197"/>
      <c r="N21" s="197"/>
      <c r="O21" s="197"/>
      <c r="P21" s="197"/>
      <c r="Q21" s="197"/>
      <c r="R21" s="276">
        <f t="shared" si="0"/>
        <v>0</v>
      </c>
    </row>
    <row r="22" spans="1:18" ht="14">
      <c r="A22" s="251"/>
      <c r="B22" s="251"/>
      <c r="C22" s="197"/>
      <c r="D22" s="197"/>
      <c r="E22" s="197"/>
      <c r="F22" s="197"/>
      <c r="G22" s="197"/>
      <c r="H22" s="197"/>
      <c r="I22" s="197"/>
      <c r="J22" s="197"/>
      <c r="K22" s="197"/>
      <c r="L22" s="197"/>
      <c r="M22" s="197"/>
      <c r="N22" s="197"/>
      <c r="O22" s="197"/>
      <c r="P22" s="197"/>
      <c r="Q22" s="197"/>
      <c r="R22" s="276">
        <f t="shared" si="0"/>
        <v>0</v>
      </c>
    </row>
    <row r="23" spans="1:18" ht="14">
      <c r="A23" s="251"/>
      <c r="B23" s="251"/>
      <c r="C23" s="197"/>
      <c r="D23" s="197"/>
      <c r="E23" s="197"/>
      <c r="F23" s="197"/>
      <c r="G23" s="197"/>
      <c r="H23" s="197"/>
      <c r="I23" s="197"/>
      <c r="J23" s="197"/>
      <c r="K23" s="197"/>
      <c r="L23" s="197"/>
      <c r="M23" s="197"/>
      <c r="N23" s="197"/>
      <c r="O23" s="197"/>
      <c r="P23" s="197"/>
      <c r="Q23" s="197"/>
      <c r="R23" s="276">
        <f t="shared" si="0"/>
        <v>0</v>
      </c>
    </row>
    <row r="24" spans="1:18" ht="14">
      <c r="A24" s="251"/>
      <c r="B24" s="251"/>
      <c r="C24" s="197"/>
      <c r="D24" s="197"/>
      <c r="E24" s="197"/>
      <c r="F24" s="197"/>
      <c r="G24" s="197"/>
      <c r="H24" s="197"/>
      <c r="I24" s="197"/>
      <c r="J24" s="197"/>
      <c r="K24" s="197"/>
      <c r="L24" s="197"/>
      <c r="M24" s="197"/>
      <c r="N24" s="197"/>
      <c r="O24" s="197"/>
      <c r="P24" s="197"/>
      <c r="Q24" s="197"/>
      <c r="R24" s="276">
        <f t="shared" si="0"/>
        <v>0</v>
      </c>
    </row>
    <row r="25" spans="1:18" ht="14">
      <c r="A25" s="251"/>
      <c r="B25" s="251"/>
      <c r="C25" s="197"/>
      <c r="D25" s="197"/>
      <c r="E25" s="197"/>
      <c r="F25" s="197"/>
      <c r="G25" s="197"/>
      <c r="H25" s="197"/>
      <c r="I25" s="197"/>
      <c r="J25" s="197"/>
      <c r="K25" s="197"/>
      <c r="L25" s="197"/>
      <c r="M25" s="197"/>
      <c r="N25" s="197"/>
      <c r="O25" s="197"/>
      <c r="P25" s="197"/>
      <c r="Q25" s="197"/>
      <c r="R25" s="276">
        <f t="shared" si="0"/>
        <v>0</v>
      </c>
    </row>
    <row r="26" spans="1:18" s="252" customFormat="1" ht="17" customHeight="1">
      <c r="A26" s="836" t="s">
        <v>413</v>
      </c>
      <c r="B26" s="836"/>
      <c r="C26" s="253">
        <f>SUM(C6:C25)</f>
        <v>0</v>
      </c>
      <c r="D26" s="253">
        <f t="shared" ref="D26:Q26" si="1">SUM(D6:D25)</f>
        <v>0</v>
      </c>
      <c r="E26" s="253">
        <f t="shared" si="1"/>
        <v>0</v>
      </c>
      <c r="F26" s="253">
        <f t="shared" si="1"/>
        <v>0</v>
      </c>
      <c r="G26" s="253">
        <f t="shared" si="1"/>
        <v>0</v>
      </c>
      <c r="H26" s="253">
        <f t="shared" si="1"/>
        <v>0</v>
      </c>
      <c r="I26" s="253">
        <f t="shared" si="1"/>
        <v>0</v>
      </c>
      <c r="J26" s="253">
        <f t="shared" si="1"/>
        <v>0</v>
      </c>
      <c r="K26" s="253">
        <f t="shared" si="1"/>
        <v>0</v>
      </c>
      <c r="L26" s="253">
        <f t="shared" si="1"/>
        <v>0</v>
      </c>
      <c r="M26" s="253">
        <f t="shared" si="1"/>
        <v>0</v>
      </c>
      <c r="N26" s="253">
        <f t="shared" si="1"/>
        <v>0</v>
      </c>
      <c r="O26" s="253">
        <f t="shared" si="1"/>
        <v>0</v>
      </c>
      <c r="P26" s="253">
        <f t="shared" si="1"/>
        <v>0</v>
      </c>
      <c r="Q26" s="253">
        <f t="shared" si="1"/>
        <v>0</v>
      </c>
      <c r="R26" s="253">
        <f>SUM(R6:R25)</f>
        <v>0</v>
      </c>
    </row>
  </sheetData>
  <mergeCells count="14">
    <mergeCell ref="C3:J3"/>
    <mergeCell ref="A3:A5"/>
    <mergeCell ref="B3:B5"/>
    <mergeCell ref="A26:B26"/>
    <mergeCell ref="A1:R1"/>
    <mergeCell ref="A2:R2"/>
    <mergeCell ref="K3:K4"/>
    <mergeCell ref="L3:L4"/>
    <mergeCell ref="M3:M4"/>
    <mergeCell ref="N3:N4"/>
    <mergeCell ref="O3:O4"/>
    <mergeCell ref="P3:P4"/>
    <mergeCell ref="Q3:Q4"/>
    <mergeCell ref="R3:R5"/>
  </mergeCells>
  <dataValidations count="1">
    <dataValidation type="whole" operator="greaterThanOrEqual" allowBlank="1" showInputMessage="1" showErrorMessage="1" sqref="A6:Q6">
      <formula1>0</formula1>
    </dataValidation>
  </dataValidation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 enableFormatConditionsCalculation="0">
    <tabColor rgb="FFCCFFCC"/>
  </sheetPr>
  <dimension ref="A1:R26"/>
  <sheetViews>
    <sheetView showGridLines="0" topLeftCell="C1" workbookViewId="0">
      <selection activeCell="R6" sqref="R6"/>
    </sheetView>
  </sheetViews>
  <sheetFormatPr baseColWidth="10" defaultRowHeight="12" x14ac:dyDescent="0"/>
  <cols>
    <col min="1" max="1" width="5.1640625" bestFit="1" customWidth="1"/>
    <col min="2" max="2" width="19.83203125" customWidth="1"/>
  </cols>
  <sheetData>
    <row r="1" spans="1:18" s="254" customFormat="1" ht="18">
      <c r="A1" s="855" t="s">
        <v>476</v>
      </c>
      <c r="B1" s="835"/>
      <c r="C1" s="835"/>
      <c r="D1" s="835"/>
      <c r="E1" s="835"/>
      <c r="F1" s="835"/>
      <c r="G1" s="835"/>
      <c r="H1" s="835"/>
      <c r="I1" s="835"/>
      <c r="J1" s="835"/>
      <c r="K1" s="835"/>
      <c r="L1" s="835"/>
      <c r="M1" s="835"/>
      <c r="N1" s="835"/>
      <c r="O1" s="835"/>
      <c r="P1" s="835"/>
      <c r="Q1" s="835"/>
      <c r="R1" s="835"/>
    </row>
    <row r="2" spans="1:18" s="254" customFormat="1" ht="18.75" customHeight="1">
      <c r="A2" s="856" t="str">
        <f>"ROBBERIES (M.O. WISE) UP TO THE MONTH OF  "&amp;I!C3&amp;"-"&amp;I!C4</f>
        <v>ROBBERIES (M.O. WISE) UP TO THE MONTH OF  -</v>
      </c>
      <c r="B2" s="857"/>
      <c r="C2" s="857"/>
      <c r="D2" s="857"/>
      <c r="E2" s="857"/>
      <c r="F2" s="857"/>
      <c r="G2" s="857"/>
      <c r="H2" s="857"/>
      <c r="I2" s="857"/>
      <c r="J2" s="857"/>
      <c r="K2" s="857"/>
      <c r="L2" s="857"/>
      <c r="M2" s="857"/>
      <c r="N2" s="857"/>
      <c r="O2" s="857"/>
      <c r="P2" s="857"/>
      <c r="Q2" s="857"/>
      <c r="R2" s="857"/>
    </row>
    <row r="3" spans="1:18" s="254" customFormat="1" ht="15" customHeight="1">
      <c r="A3" s="851" t="s">
        <v>2</v>
      </c>
      <c r="B3" s="854" t="s">
        <v>306</v>
      </c>
      <c r="C3" s="849" t="s">
        <v>477</v>
      </c>
      <c r="D3" s="849"/>
      <c r="E3" s="849"/>
      <c r="F3" s="849"/>
      <c r="G3" s="849"/>
      <c r="H3" s="849"/>
      <c r="I3" s="849"/>
      <c r="J3" s="850"/>
      <c r="K3" s="858" t="s">
        <v>461</v>
      </c>
      <c r="L3" s="858" t="s">
        <v>462</v>
      </c>
      <c r="M3" s="858" t="s">
        <v>463</v>
      </c>
      <c r="N3" s="858" t="s">
        <v>464</v>
      </c>
      <c r="O3" s="858" t="s">
        <v>465</v>
      </c>
      <c r="P3" s="858" t="s">
        <v>466</v>
      </c>
      <c r="Q3" s="858" t="s">
        <v>467</v>
      </c>
      <c r="R3" s="859" t="s">
        <v>413</v>
      </c>
    </row>
    <row r="4" spans="1:18" s="254" customFormat="1" ht="29.25" customHeight="1">
      <c r="A4" s="852"/>
      <c r="B4" s="854"/>
      <c r="C4" s="260" t="s">
        <v>468</v>
      </c>
      <c r="D4" s="255" t="s">
        <v>469</v>
      </c>
      <c r="E4" s="255" t="s">
        <v>470</v>
      </c>
      <c r="F4" s="255" t="s">
        <v>471</v>
      </c>
      <c r="G4" s="255" t="s">
        <v>472</v>
      </c>
      <c r="H4" s="255" t="s">
        <v>473</v>
      </c>
      <c r="I4" s="255" t="s">
        <v>474</v>
      </c>
      <c r="J4" s="255" t="s">
        <v>475</v>
      </c>
      <c r="K4" s="858"/>
      <c r="L4" s="858"/>
      <c r="M4" s="858"/>
      <c r="N4" s="858"/>
      <c r="O4" s="858"/>
      <c r="P4" s="858"/>
      <c r="Q4" s="858"/>
      <c r="R4" s="859"/>
    </row>
    <row r="5" spans="1:18" s="258" customFormat="1" ht="23" customHeight="1">
      <c r="A5" s="853"/>
      <c r="B5" s="854"/>
      <c r="C5" s="261">
        <v>1</v>
      </c>
      <c r="D5" s="256">
        <v>2</v>
      </c>
      <c r="E5" s="256">
        <v>3</v>
      </c>
      <c r="F5" s="256">
        <v>4</v>
      </c>
      <c r="G5" s="256">
        <v>5</v>
      </c>
      <c r="H5" s="256">
        <v>6</v>
      </c>
      <c r="I5" s="256">
        <v>7</v>
      </c>
      <c r="J5" s="256">
        <v>8</v>
      </c>
      <c r="K5" s="257">
        <v>9</v>
      </c>
      <c r="L5" s="257">
        <v>10</v>
      </c>
      <c r="M5" s="257">
        <v>11</v>
      </c>
      <c r="N5" s="257">
        <v>12</v>
      </c>
      <c r="O5" s="257">
        <v>13</v>
      </c>
      <c r="P5" s="257">
        <v>14</v>
      </c>
      <c r="Q5" s="257">
        <v>15</v>
      </c>
      <c r="R5" s="859"/>
    </row>
    <row r="6" spans="1:18" s="254" customFormat="1" ht="15">
      <c r="A6" s="259"/>
      <c r="B6" s="259"/>
      <c r="C6" s="246"/>
      <c r="D6" s="246"/>
      <c r="E6" s="246"/>
      <c r="F6" s="246"/>
      <c r="G6" s="246"/>
      <c r="H6" s="246"/>
      <c r="I6" s="246"/>
      <c r="J6" s="246"/>
      <c r="K6" s="246"/>
      <c r="L6" s="246"/>
      <c r="M6" s="246"/>
      <c r="N6" s="246"/>
      <c r="O6" s="246"/>
      <c r="P6" s="246"/>
      <c r="Q6" s="246"/>
      <c r="R6" s="276">
        <f>SUM(A6:Q6)</f>
        <v>0</v>
      </c>
    </row>
    <row r="7" spans="1:18" ht="14">
      <c r="A7" s="251"/>
      <c r="B7" s="251"/>
      <c r="C7" s="197"/>
      <c r="D7" s="197"/>
      <c r="E7" s="197"/>
      <c r="F7" s="197"/>
      <c r="G7" s="197"/>
      <c r="H7" s="197"/>
      <c r="I7" s="197"/>
      <c r="J7" s="197"/>
      <c r="K7" s="197"/>
      <c r="L7" s="197"/>
      <c r="M7" s="197"/>
      <c r="N7" s="197"/>
      <c r="O7" s="197"/>
      <c r="P7" s="197"/>
      <c r="Q7" s="197"/>
      <c r="R7" s="276">
        <f t="shared" ref="R7:R25" si="0">SUM(A7:Q7)</f>
        <v>0</v>
      </c>
    </row>
    <row r="8" spans="1:18" ht="14">
      <c r="A8" s="251"/>
      <c r="B8" s="251"/>
      <c r="C8" s="197"/>
      <c r="D8" s="197"/>
      <c r="E8" s="197"/>
      <c r="F8" s="197"/>
      <c r="G8" s="197"/>
      <c r="H8" s="197"/>
      <c r="I8" s="197"/>
      <c r="J8" s="197"/>
      <c r="K8" s="197"/>
      <c r="L8" s="197"/>
      <c r="M8" s="197"/>
      <c r="N8" s="197"/>
      <c r="O8" s="197"/>
      <c r="P8" s="197"/>
      <c r="Q8" s="197"/>
      <c r="R8" s="276">
        <f t="shared" si="0"/>
        <v>0</v>
      </c>
    </row>
    <row r="9" spans="1:18" ht="14">
      <c r="A9" s="251"/>
      <c r="B9" s="251"/>
      <c r="C9" s="197"/>
      <c r="D9" s="197"/>
      <c r="E9" s="197"/>
      <c r="F9" s="197"/>
      <c r="G9" s="197"/>
      <c r="H9" s="197"/>
      <c r="I9" s="197"/>
      <c r="J9" s="197"/>
      <c r="K9" s="197"/>
      <c r="L9" s="197"/>
      <c r="M9" s="197"/>
      <c r="N9" s="197"/>
      <c r="O9" s="197"/>
      <c r="P9" s="197"/>
      <c r="Q9" s="197"/>
      <c r="R9" s="276">
        <f t="shared" si="0"/>
        <v>0</v>
      </c>
    </row>
    <row r="10" spans="1:18" ht="14">
      <c r="A10" s="251"/>
      <c r="B10" s="251"/>
      <c r="C10" s="197"/>
      <c r="D10" s="197"/>
      <c r="E10" s="197"/>
      <c r="F10" s="197"/>
      <c r="G10" s="197"/>
      <c r="H10" s="197"/>
      <c r="I10" s="197"/>
      <c r="J10" s="197"/>
      <c r="K10" s="197"/>
      <c r="L10" s="197"/>
      <c r="M10" s="197"/>
      <c r="N10" s="197"/>
      <c r="O10" s="197"/>
      <c r="P10" s="197"/>
      <c r="Q10" s="197"/>
      <c r="R10" s="276">
        <f t="shared" si="0"/>
        <v>0</v>
      </c>
    </row>
    <row r="11" spans="1:18" ht="14">
      <c r="A11" s="251"/>
      <c r="B11" s="251"/>
      <c r="C11" s="197"/>
      <c r="D11" s="197"/>
      <c r="E11" s="197"/>
      <c r="F11" s="197"/>
      <c r="G11" s="197"/>
      <c r="H11" s="197"/>
      <c r="I11" s="197"/>
      <c r="J11" s="197"/>
      <c r="K11" s="197"/>
      <c r="L11" s="197"/>
      <c r="M11" s="197"/>
      <c r="N11" s="197"/>
      <c r="O11" s="197"/>
      <c r="P11" s="197"/>
      <c r="Q11" s="197"/>
      <c r="R11" s="276">
        <f t="shared" si="0"/>
        <v>0</v>
      </c>
    </row>
    <row r="12" spans="1:18" ht="14">
      <c r="A12" s="251"/>
      <c r="B12" s="251"/>
      <c r="C12" s="197"/>
      <c r="D12" s="197"/>
      <c r="E12" s="197"/>
      <c r="F12" s="197"/>
      <c r="G12" s="197"/>
      <c r="H12" s="197"/>
      <c r="I12" s="197"/>
      <c r="J12" s="197"/>
      <c r="K12" s="197"/>
      <c r="L12" s="197"/>
      <c r="M12" s="197"/>
      <c r="N12" s="197"/>
      <c r="O12" s="197"/>
      <c r="P12" s="197"/>
      <c r="Q12" s="197"/>
      <c r="R12" s="276">
        <f t="shared" si="0"/>
        <v>0</v>
      </c>
    </row>
    <row r="13" spans="1:18" ht="14">
      <c r="A13" s="251"/>
      <c r="B13" s="251"/>
      <c r="C13" s="197"/>
      <c r="D13" s="197"/>
      <c r="E13" s="197"/>
      <c r="F13" s="197"/>
      <c r="G13" s="197"/>
      <c r="H13" s="197"/>
      <c r="I13" s="197"/>
      <c r="J13" s="197"/>
      <c r="K13" s="197"/>
      <c r="L13" s="197"/>
      <c r="M13" s="197"/>
      <c r="N13" s="197"/>
      <c r="O13" s="197"/>
      <c r="P13" s="197"/>
      <c r="Q13" s="197"/>
      <c r="R13" s="276">
        <f t="shared" si="0"/>
        <v>0</v>
      </c>
    </row>
    <row r="14" spans="1:18" ht="14">
      <c r="A14" s="251"/>
      <c r="B14" s="251"/>
      <c r="C14" s="197"/>
      <c r="D14" s="197"/>
      <c r="E14" s="197"/>
      <c r="F14" s="197"/>
      <c r="G14" s="197"/>
      <c r="H14" s="197"/>
      <c r="I14" s="197"/>
      <c r="J14" s="197"/>
      <c r="K14" s="197"/>
      <c r="L14" s="197"/>
      <c r="M14" s="197"/>
      <c r="N14" s="197"/>
      <c r="O14" s="197"/>
      <c r="P14" s="197"/>
      <c r="Q14" s="197"/>
      <c r="R14" s="276">
        <f t="shared" si="0"/>
        <v>0</v>
      </c>
    </row>
    <row r="15" spans="1:18" ht="14">
      <c r="A15" s="251"/>
      <c r="B15" s="251"/>
      <c r="C15" s="197"/>
      <c r="D15" s="197"/>
      <c r="E15" s="197"/>
      <c r="F15" s="197"/>
      <c r="G15" s="197"/>
      <c r="H15" s="197"/>
      <c r="I15" s="197"/>
      <c r="J15" s="197"/>
      <c r="K15" s="197"/>
      <c r="L15" s="197"/>
      <c r="M15" s="197"/>
      <c r="N15" s="197"/>
      <c r="O15" s="197"/>
      <c r="P15" s="197"/>
      <c r="Q15" s="197"/>
      <c r="R15" s="276">
        <f t="shared" si="0"/>
        <v>0</v>
      </c>
    </row>
    <row r="16" spans="1:18" ht="14">
      <c r="A16" s="251"/>
      <c r="B16" s="251"/>
      <c r="C16" s="197"/>
      <c r="D16" s="197"/>
      <c r="E16" s="197"/>
      <c r="F16" s="197"/>
      <c r="G16" s="197"/>
      <c r="H16" s="197"/>
      <c r="I16" s="197"/>
      <c r="J16" s="197"/>
      <c r="K16" s="197"/>
      <c r="L16" s="197"/>
      <c r="M16" s="197"/>
      <c r="N16" s="197"/>
      <c r="O16" s="197"/>
      <c r="P16" s="197"/>
      <c r="Q16" s="197"/>
      <c r="R16" s="276">
        <f t="shared" si="0"/>
        <v>0</v>
      </c>
    </row>
    <row r="17" spans="1:18" ht="14">
      <c r="A17" s="251"/>
      <c r="B17" s="251"/>
      <c r="C17" s="197"/>
      <c r="D17" s="197"/>
      <c r="E17" s="197"/>
      <c r="F17" s="197"/>
      <c r="G17" s="197"/>
      <c r="H17" s="197"/>
      <c r="I17" s="197"/>
      <c r="J17" s="197"/>
      <c r="K17" s="197"/>
      <c r="L17" s="197"/>
      <c r="M17" s="197"/>
      <c r="N17" s="197"/>
      <c r="O17" s="197"/>
      <c r="P17" s="197"/>
      <c r="Q17" s="197"/>
      <c r="R17" s="276">
        <f t="shared" si="0"/>
        <v>0</v>
      </c>
    </row>
    <row r="18" spans="1:18" ht="14">
      <c r="A18" s="251"/>
      <c r="B18" s="251"/>
      <c r="C18" s="197"/>
      <c r="D18" s="197"/>
      <c r="E18" s="197"/>
      <c r="F18" s="197"/>
      <c r="G18" s="197"/>
      <c r="H18" s="197"/>
      <c r="I18" s="197"/>
      <c r="J18" s="197"/>
      <c r="K18" s="197"/>
      <c r="L18" s="197"/>
      <c r="M18" s="197"/>
      <c r="N18" s="197"/>
      <c r="O18" s="197"/>
      <c r="P18" s="197"/>
      <c r="Q18" s="197"/>
      <c r="R18" s="276">
        <f t="shared" si="0"/>
        <v>0</v>
      </c>
    </row>
    <row r="19" spans="1:18" ht="14">
      <c r="A19" s="251"/>
      <c r="B19" s="251"/>
      <c r="C19" s="197"/>
      <c r="D19" s="197"/>
      <c r="E19" s="197"/>
      <c r="F19" s="197"/>
      <c r="G19" s="197"/>
      <c r="H19" s="197"/>
      <c r="I19" s="197"/>
      <c r="J19" s="197"/>
      <c r="K19" s="197"/>
      <c r="L19" s="197"/>
      <c r="M19" s="197"/>
      <c r="N19" s="197"/>
      <c r="O19" s="197"/>
      <c r="P19" s="197"/>
      <c r="Q19" s="197"/>
      <c r="R19" s="276">
        <f t="shared" si="0"/>
        <v>0</v>
      </c>
    </row>
    <row r="20" spans="1:18" ht="14">
      <c r="A20" s="251"/>
      <c r="B20" s="251"/>
      <c r="C20" s="197"/>
      <c r="D20" s="197"/>
      <c r="E20" s="197"/>
      <c r="F20" s="197"/>
      <c r="G20" s="197"/>
      <c r="H20" s="197"/>
      <c r="I20" s="197"/>
      <c r="J20" s="197"/>
      <c r="K20" s="197"/>
      <c r="L20" s="197"/>
      <c r="M20" s="197"/>
      <c r="N20" s="197"/>
      <c r="O20" s="197"/>
      <c r="P20" s="197"/>
      <c r="Q20" s="197"/>
      <c r="R20" s="276">
        <f t="shared" si="0"/>
        <v>0</v>
      </c>
    </row>
    <row r="21" spans="1:18" ht="14">
      <c r="A21" s="251"/>
      <c r="B21" s="251"/>
      <c r="C21" s="197"/>
      <c r="D21" s="197"/>
      <c r="E21" s="197"/>
      <c r="F21" s="197"/>
      <c r="G21" s="197"/>
      <c r="H21" s="197"/>
      <c r="I21" s="197"/>
      <c r="J21" s="197"/>
      <c r="K21" s="197"/>
      <c r="L21" s="197"/>
      <c r="M21" s="197"/>
      <c r="N21" s="197"/>
      <c r="O21" s="197"/>
      <c r="P21" s="197"/>
      <c r="Q21" s="197"/>
      <c r="R21" s="276">
        <f t="shared" si="0"/>
        <v>0</v>
      </c>
    </row>
    <row r="22" spans="1:18" ht="14">
      <c r="A22" s="251"/>
      <c r="B22" s="251"/>
      <c r="C22" s="197"/>
      <c r="D22" s="197"/>
      <c r="E22" s="197"/>
      <c r="F22" s="197"/>
      <c r="G22" s="197"/>
      <c r="H22" s="197"/>
      <c r="I22" s="197"/>
      <c r="J22" s="197"/>
      <c r="K22" s="197"/>
      <c r="L22" s="197"/>
      <c r="M22" s="197"/>
      <c r="N22" s="197"/>
      <c r="O22" s="197"/>
      <c r="P22" s="197"/>
      <c r="Q22" s="197"/>
      <c r="R22" s="276">
        <f t="shared" si="0"/>
        <v>0</v>
      </c>
    </row>
    <row r="23" spans="1:18" ht="14">
      <c r="A23" s="251"/>
      <c r="B23" s="251"/>
      <c r="C23" s="197"/>
      <c r="D23" s="197"/>
      <c r="E23" s="197"/>
      <c r="F23" s="197"/>
      <c r="G23" s="197"/>
      <c r="H23" s="197"/>
      <c r="I23" s="197"/>
      <c r="J23" s="197"/>
      <c r="K23" s="197"/>
      <c r="L23" s="197"/>
      <c r="M23" s="197"/>
      <c r="N23" s="197"/>
      <c r="O23" s="197"/>
      <c r="P23" s="197"/>
      <c r="Q23" s="197"/>
      <c r="R23" s="276">
        <f t="shared" si="0"/>
        <v>0</v>
      </c>
    </row>
    <row r="24" spans="1:18" ht="14">
      <c r="A24" s="251"/>
      <c r="B24" s="251"/>
      <c r="C24" s="197"/>
      <c r="D24" s="197"/>
      <c r="E24" s="197"/>
      <c r="F24" s="197"/>
      <c r="G24" s="197"/>
      <c r="H24" s="197"/>
      <c r="I24" s="197"/>
      <c r="J24" s="197"/>
      <c r="K24" s="197"/>
      <c r="L24" s="197"/>
      <c r="M24" s="197"/>
      <c r="N24" s="197"/>
      <c r="O24" s="197"/>
      <c r="P24" s="197"/>
      <c r="Q24" s="197"/>
      <c r="R24" s="276">
        <f t="shared" si="0"/>
        <v>0</v>
      </c>
    </row>
    <row r="25" spans="1:18" ht="14">
      <c r="A25" s="251"/>
      <c r="B25" s="251"/>
      <c r="C25" s="197"/>
      <c r="D25" s="197"/>
      <c r="E25" s="197"/>
      <c r="F25" s="197"/>
      <c r="G25" s="197"/>
      <c r="H25" s="197"/>
      <c r="I25" s="197"/>
      <c r="J25" s="197"/>
      <c r="K25" s="197"/>
      <c r="L25" s="197"/>
      <c r="M25" s="197"/>
      <c r="N25" s="197"/>
      <c r="O25" s="197"/>
      <c r="P25" s="197"/>
      <c r="Q25" s="197"/>
      <c r="R25" s="276">
        <f t="shared" si="0"/>
        <v>0</v>
      </c>
    </row>
    <row r="26" spans="1:18" s="252" customFormat="1" ht="17" customHeight="1">
      <c r="A26" s="836" t="s">
        <v>413</v>
      </c>
      <c r="B26" s="836"/>
      <c r="C26" s="347">
        <f>SUM(C6:C25)</f>
        <v>0</v>
      </c>
      <c r="D26" s="347">
        <f t="shared" ref="D26:Q26" si="1">SUM(D6:D25)</f>
        <v>0</v>
      </c>
      <c r="E26" s="347">
        <f t="shared" si="1"/>
        <v>0</v>
      </c>
      <c r="F26" s="347">
        <f t="shared" si="1"/>
        <v>0</v>
      </c>
      <c r="G26" s="347">
        <f t="shared" si="1"/>
        <v>0</v>
      </c>
      <c r="H26" s="347">
        <f t="shared" si="1"/>
        <v>0</v>
      </c>
      <c r="I26" s="347">
        <f t="shared" si="1"/>
        <v>0</v>
      </c>
      <c r="J26" s="347">
        <f t="shared" si="1"/>
        <v>0</v>
      </c>
      <c r="K26" s="347">
        <f t="shared" si="1"/>
        <v>0</v>
      </c>
      <c r="L26" s="347">
        <f t="shared" si="1"/>
        <v>0</v>
      </c>
      <c r="M26" s="347">
        <f t="shared" si="1"/>
        <v>0</v>
      </c>
      <c r="N26" s="347">
        <f t="shared" si="1"/>
        <v>0</v>
      </c>
      <c r="O26" s="347">
        <f t="shared" si="1"/>
        <v>0</v>
      </c>
      <c r="P26" s="347">
        <f t="shared" si="1"/>
        <v>0</v>
      </c>
      <c r="Q26" s="347">
        <f t="shared" si="1"/>
        <v>0</v>
      </c>
      <c r="R26" s="347">
        <f>SUM(R6:R25)</f>
        <v>0</v>
      </c>
    </row>
  </sheetData>
  <mergeCells count="14">
    <mergeCell ref="P3:P4"/>
    <mergeCell ref="Q3:Q4"/>
    <mergeCell ref="R3:R5"/>
    <mergeCell ref="A26:B26"/>
    <mergeCell ref="A1:R1"/>
    <mergeCell ref="A2:R2"/>
    <mergeCell ref="A3:A5"/>
    <mergeCell ref="B3:B5"/>
    <mergeCell ref="C3:J3"/>
    <mergeCell ref="K3:K4"/>
    <mergeCell ref="L3:L4"/>
    <mergeCell ref="M3:M4"/>
    <mergeCell ref="N3:N4"/>
    <mergeCell ref="O3:O4"/>
  </mergeCells>
  <dataValidations count="1">
    <dataValidation type="whole" operator="greaterThanOrEqual" allowBlank="1" showInputMessage="1" showErrorMessage="1" sqref="A6:Q6">
      <formula1>0</formula1>
    </dataValidation>
  </dataValidation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 enableFormatConditionsCalculation="0">
    <tabColor rgb="FFCCFFCC"/>
  </sheetPr>
  <dimension ref="A1:N26"/>
  <sheetViews>
    <sheetView showGridLines="0" workbookViewId="0">
      <selection activeCell="M6" sqref="M6:M25"/>
    </sheetView>
  </sheetViews>
  <sheetFormatPr baseColWidth="10" defaultRowHeight="12" x14ac:dyDescent="0"/>
  <cols>
    <col min="1" max="1" width="5" bestFit="1" customWidth="1"/>
    <col min="2" max="2" width="19.6640625" customWidth="1"/>
  </cols>
  <sheetData>
    <row r="1" spans="1:14" ht="18">
      <c r="A1" s="860" t="s">
        <v>478</v>
      </c>
      <c r="B1" s="861"/>
      <c r="C1" s="861"/>
      <c r="D1" s="861"/>
      <c r="E1" s="861"/>
      <c r="F1" s="861"/>
      <c r="G1" s="861"/>
      <c r="H1" s="861"/>
      <c r="I1" s="861"/>
      <c r="J1" s="861"/>
      <c r="K1" s="861"/>
      <c r="L1" s="861"/>
      <c r="M1" s="861"/>
      <c r="N1" s="862"/>
    </row>
    <row r="2" spans="1:14" ht="18" customHeight="1">
      <c r="A2" s="863" t="str">
        <f>"BURGLARIES  (M.O. WISE) FOR THE MONTH OF  "&amp;config!A6&amp;"-"&amp;config!B6</f>
        <v>BURGLARIES  (M.O. WISE) FOR THE MONTH OF  -</v>
      </c>
      <c r="B2" s="864"/>
      <c r="C2" s="864"/>
      <c r="D2" s="864"/>
      <c r="E2" s="864"/>
      <c r="F2" s="864"/>
      <c r="G2" s="864"/>
      <c r="H2" s="864"/>
      <c r="I2" s="864"/>
      <c r="J2" s="864"/>
      <c r="K2" s="864"/>
      <c r="L2" s="864"/>
      <c r="M2" s="864"/>
      <c r="N2" s="865"/>
    </row>
    <row r="3" spans="1:14" ht="15" customHeight="1">
      <c r="A3" s="844" t="s">
        <v>2</v>
      </c>
      <c r="B3" s="844" t="s">
        <v>306</v>
      </c>
      <c r="C3" s="867" t="s">
        <v>479</v>
      </c>
      <c r="D3" s="868"/>
      <c r="E3" s="868"/>
      <c r="F3" s="868"/>
      <c r="G3" s="868"/>
      <c r="H3" s="868"/>
      <c r="I3" s="868"/>
      <c r="J3" s="868"/>
      <c r="K3" s="868"/>
      <c r="L3" s="868"/>
      <c r="M3" s="869"/>
      <c r="N3" s="870" t="s">
        <v>480</v>
      </c>
    </row>
    <row r="4" spans="1:14" ht="28">
      <c r="A4" s="845"/>
      <c r="B4" s="845"/>
      <c r="C4" s="263" t="s">
        <v>481</v>
      </c>
      <c r="D4" s="263" t="s">
        <v>482</v>
      </c>
      <c r="E4" s="263" t="s">
        <v>483</v>
      </c>
      <c r="F4" s="263" t="s">
        <v>484</v>
      </c>
      <c r="G4" s="263" t="s">
        <v>485</v>
      </c>
      <c r="H4" s="263" t="s">
        <v>486</v>
      </c>
      <c r="I4" s="263" t="s">
        <v>487</v>
      </c>
      <c r="J4" s="263" t="s">
        <v>488</v>
      </c>
      <c r="K4" s="263" t="s">
        <v>489</v>
      </c>
      <c r="L4" s="263" t="s">
        <v>490</v>
      </c>
      <c r="M4" s="263" t="s">
        <v>413</v>
      </c>
      <c r="N4" s="871"/>
    </row>
    <row r="5" spans="1:14">
      <c r="A5" s="866"/>
      <c r="B5" s="846"/>
      <c r="C5" s="264">
        <v>1</v>
      </c>
      <c r="D5" s="264">
        <v>2</v>
      </c>
      <c r="E5" s="264">
        <v>3</v>
      </c>
      <c r="F5" s="264">
        <v>4</v>
      </c>
      <c r="G5" s="264">
        <v>5</v>
      </c>
      <c r="H5" s="264">
        <v>6</v>
      </c>
      <c r="I5" s="264">
        <v>7</v>
      </c>
      <c r="J5" s="264">
        <v>8</v>
      </c>
      <c r="K5" s="264">
        <v>9</v>
      </c>
      <c r="L5" s="264">
        <v>10</v>
      </c>
      <c r="M5" s="264">
        <v>11</v>
      </c>
      <c r="N5" s="265">
        <v>12</v>
      </c>
    </row>
    <row r="6" spans="1:14" ht="14">
      <c r="A6" s="262"/>
      <c r="B6" s="266"/>
      <c r="C6" s="201"/>
      <c r="D6" s="201"/>
      <c r="E6" s="201"/>
      <c r="F6" s="201"/>
      <c r="G6" s="201"/>
      <c r="H6" s="201"/>
      <c r="I6" s="201"/>
      <c r="J6" s="201"/>
      <c r="K6" s="201"/>
      <c r="L6" s="201"/>
      <c r="M6" s="275">
        <f>SUM(C6:L6)</f>
        <v>0</v>
      </c>
      <c r="N6" s="201"/>
    </row>
    <row r="7" spans="1:14" ht="14">
      <c r="A7" s="262"/>
      <c r="B7" s="266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75">
        <f t="shared" ref="M7:M25" si="0">SUM(C7:L7)</f>
        <v>0</v>
      </c>
      <c r="N7" s="201"/>
    </row>
    <row r="8" spans="1:14" ht="14">
      <c r="A8" s="262"/>
      <c r="B8" s="266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75">
        <f t="shared" si="0"/>
        <v>0</v>
      </c>
      <c r="N8" s="201"/>
    </row>
    <row r="9" spans="1:14" ht="14">
      <c r="A9" s="262"/>
      <c r="B9" s="266"/>
      <c r="C9" s="201"/>
      <c r="D9" s="201"/>
      <c r="E9" s="201"/>
      <c r="F9" s="201"/>
      <c r="G9" s="201"/>
      <c r="H9" s="201"/>
      <c r="I9" s="201"/>
      <c r="J9" s="201"/>
      <c r="K9" s="201"/>
      <c r="L9" s="201"/>
      <c r="M9" s="275">
        <f t="shared" si="0"/>
        <v>0</v>
      </c>
      <c r="N9" s="201"/>
    </row>
    <row r="10" spans="1:14" ht="14">
      <c r="A10" s="262"/>
      <c r="B10" s="266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75">
        <f t="shared" si="0"/>
        <v>0</v>
      </c>
      <c r="N10" s="201"/>
    </row>
    <row r="11" spans="1:14" ht="14">
      <c r="A11" s="262"/>
      <c r="B11" s="266"/>
      <c r="C11" s="201"/>
      <c r="D11" s="201"/>
      <c r="E11" s="201"/>
      <c r="F11" s="201"/>
      <c r="G11" s="201"/>
      <c r="H11" s="201"/>
      <c r="I11" s="201"/>
      <c r="J11" s="201"/>
      <c r="K11" s="201"/>
      <c r="L11" s="201"/>
      <c r="M11" s="275">
        <f t="shared" si="0"/>
        <v>0</v>
      </c>
      <c r="N11" s="201"/>
    </row>
    <row r="12" spans="1:14" ht="14">
      <c r="A12" s="262"/>
      <c r="B12" s="266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75">
        <f t="shared" si="0"/>
        <v>0</v>
      </c>
      <c r="N12" s="201"/>
    </row>
    <row r="13" spans="1:14" ht="14">
      <c r="A13" s="262"/>
      <c r="B13" s="266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75">
        <f t="shared" si="0"/>
        <v>0</v>
      </c>
      <c r="N13" s="201"/>
    </row>
    <row r="14" spans="1:14" ht="14">
      <c r="A14" s="262"/>
      <c r="B14" s="266"/>
      <c r="C14" s="201"/>
      <c r="D14" s="201"/>
      <c r="E14" s="201"/>
      <c r="F14" s="201"/>
      <c r="G14" s="201"/>
      <c r="H14" s="201"/>
      <c r="I14" s="201"/>
      <c r="J14" s="201"/>
      <c r="K14" s="201"/>
      <c r="L14" s="201"/>
      <c r="M14" s="275">
        <f t="shared" si="0"/>
        <v>0</v>
      </c>
      <c r="N14" s="201"/>
    </row>
    <row r="15" spans="1:14" ht="14">
      <c r="A15" s="262"/>
      <c r="B15" s="266"/>
      <c r="C15" s="201"/>
      <c r="D15" s="201"/>
      <c r="E15" s="201"/>
      <c r="F15" s="201"/>
      <c r="G15" s="201"/>
      <c r="H15" s="201"/>
      <c r="I15" s="201"/>
      <c r="J15" s="201"/>
      <c r="K15" s="201"/>
      <c r="L15" s="201"/>
      <c r="M15" s="275">
        <f t="shared" si="0"/>
        <v>0</v>
      </c>
      <c r="N15" s="201"/>
    </row>
    <row r="16" spans="1:14" ht="14">
      <c r="A16" s="262"/>
      <c r="B16" s="266"/>
      <c r="C16" s="201"/>
      <c r="D16" s="201"/>
      <c r="E16" s="201"/>
      <c r="F16" s="201"/>
      <c r="G16" s="201"/>
      <c r="H16" s="201"/>
      <c r="I16" s="201"/>
      <c r="J16" s="201"/>
      <c r="K16" s="201"/>
      <c r="L16" s="201"/>
      <c r="M16" s="275">
        <f t="shared" si="0"/>
        <v>0</v>
      </c>
      <c r="N16" s="201"/>
    </row>
    <row r="17" spans="1:14" ht="14">
      <c r="A17" s="262"/>
      <c r="B17" s="266"/>
      <c r="C17" s="201"/>
      <c r="D17" s="201"/>
      <c r="E17" s="201"/>
      <c r="F17" s="201"/>
      <c r="G17" s="201"/>
      <c r="H17" s="201"/>
      <c r="I17" s="201"/>
      <c r="J17" s="201"/>
      <c r="K17" s="201"/>
      <c r="L17" s="201"/>
      <c r="M17" s="275">
        <f t="shared" si="0"/>
        <v>0</v>
      </c>
      <c r="N17" s="201"/>
    </row>
    <row r="18" spans="1:14" ht="14">
      <c r="A18" s="262"/>
      <c r="B18" s="266"/>
      <c r="C18" s="201"/>
      <c r="D18" s="201"/>
      <c r="E18" s="201"/>
      <c r="F18" s="201"/>
      <c r="G18" s="201"/>
      <c r="H18" s="201"/>
      <c r="I18" s="201"/>
      <c r="J18" s="201"/>
      <c r="K18" s="201"/>
      <c r="L18" s="201"/>
      <c r="M18" s="275">
        <f t="shared" si="0"/>
        <v>0</v>
      </c>
      <c r="N18" s="201"/>
    </row>
    <row r="19" spans="1:14" ht="14">
      <c r="A19" s="262"/>
      <c r="B19" s="266"/>
      <c r="C19" s="201"/>
      <c r="D19" s="201"/>
      <c r="E19" s="201"/>
      <c r="F19" s="201"/>
      <c r="G19" s="201"/>
      <c r="H19" s="201"/>
      <c r="I19" s="201"/>
      <c r="J19" s="201"/>
      <c r="K19" s="201"/>
      <c r="L19" s="201"/>
      <c r="M19" s="275">
        <f t="shared" si="0"/>
        <v>0</v>
      </c>
      <c r="N19" s="201"/>
    </row>
    <row r="20" spans="1:14" ht="14">
      <c r="A20" s="262"/>
      <c r="B20" s="266"/>
      <c r="C20" s="201"/>
      <c r="D20" s="201"/>
      <c r="E20" s="201"/>
      <c r="F20" s="201"/>
      <c r="G20" s="201"/>
      <c r="H20" s="201"/>
      <c r="I20" s="201"/>
      <c r="J20" s="201"/>
      <c r="K20" s="201"/>
      <c r="L20" s="201"/>
      <c r="M20" s="275">
        <f t="shared" si="0"/>
        <v>0</v>
      </c>
      <c r="N20" s="201"/>
    </row>
    <row r="21" spans="1:14" ht="14">
      <c r="A21" s="262"/>
      <c r="B21" s="266"/>
      <c r="C21" s="201"/>
      <c r="D21" s="201"/>
      <c r="E21" s="201"/>
      <c r="F21" s="201"/>
      <c r="G21" s="201"/>
      <c r="H21" s="201"/>
      <c r="I21" s="201"/>
      <c r="J21" s="201"/>
      <c r="K21" s="201"/>
      <c r="L21" s="201"/>
      <c r="M21" s="275">
        <f t="shared" si="0"/>
        <v>0</v>
      </c>
      <c r="N21" s="201"/>
    </row>
    <row r="22" spans="1:14" ht="14">
      <c r="A22" s="262"/>
      <c r="B22" s="266"/>
      <c r="C22" s="201"/>
      <c r="D22" s="201"/>
      <c r="E22" s="201"/>
      <c r="F22" s="201"/>
      <c r="G22" s="201"/>
      <c r="H22" s="201"/>
      <c r="I22" s="201"/>
      <c r="J22" s="201"/>
      <c r="K22" s="201"/>
      <c r="L22" s="201"/>
      <c r="M22" s="275">
        <f t="shared" si="0"/>
        <v>0</v>
      </c>
      <c r="N22" s="201"/>
    </row>
    <row r="23" spans="1:14" ht="14">
      <c r="A23" s="262"/>
      <c r="B23" s="266"/>
      <c r="C23" s="201"/>
      <c r="D23" s="201"/>
      <c r="E23" s="201"/>
      <c r="F23" s="201"/>
      <c r="G23" s="201"/>
      <c r="H23" s="201"/>
      <c r="I23" s="201"/>
      <c r="J23" s="201"/>
      <c r="K23" s="201"/>
      <c r="L23" s="201"/>
      <c r="M23" s="275">
        <f t="shared" si="0"/>
        <v>0</v>
      </c>
      <c r="N23" s="201"/>
    </row>
    <row r="24" spans="1:14" ht="14">
      <c r="A24" s="262"/>
      <c r="B24" s="266"/>
      <c r="C24" s="201"/>
      <c r="D24" s="201"/>
      <c r="E24" s="201"/>
      <c r="F24" s="201"/>
      <c r="G24" s="201"/>
      <c r="H24" s="201"/>
      <c r="I24" s="201"/>
      <c r="J24" s="201"/>
      <c r="K24" s="201"/>
      <c r="L24" s="201"/>
      <c r="M24" s="275">
        <f t="shared" si="0"/>
        <v>0</v>
      </c>
      <c r="N24" s="201"/>
    </row>
    <row r="25" spans="1:14" ht="14">
      <c r="A25" s="262"/>
      <c r="B25" s="266"/>
      <c r="C25" s="201"/>
      <c r="D25" s="201"/>
      <c r="E25" s="201"/>
      <c r="F25" s="201"/>
      <c r="G25" s="201"/>
      <c r="H25" s="201"/>
      <c r="I25" s="201"/>
      <c r="J25" s="201"/>
      <c r="K25" s="201"/>
      <c r="L25" s="201"/>
      <c r="M25" s="275">
        <f t="shared" si="0"/>
        <v>0</v>
      </c>
      <c r="N25" s="201"/>
    </row>
    <row r="26" spans="1:14" s="252" customFormat="1" ht="17" customHeight="1">
      <c r="A26" s="836" t="s">
        <v>413</v>
      </c>
      <c r="B26" s="836"/>
      <c r="C26" s="253">
        <f>SUM(C6:C25)</f>
        <v>0</v>
      </c>
      <c r="D26" s="253">
        <f t="shared" ref="D26:N26" si="1">SUM(D6:D25)</f>
        <v>0</v>
      </c>
      <c r="E26" s="253">
        <f t="shared" si="1"/>
        <v>0</v>
      </c>
      <c r="F26" s="253">
        <f t="shared" si="1"/>
        <v>0</v>
      </c>
      <c r="G26" s="253">
        <f t="shared" si="1"/>
        <v>0</v>
      </c>
      <c r="H26" s="253">
        <f t="shared" si="1"/>
        <v>0</v>
      </c>
      <c r="I26" s="253">
        <f t="shared" si="1"/>
        <v>0</v>
      </c>
      <c r="J26" s="253">
        <f t="shared" si="1"/>
        <v>0</v>
      </c>
      <c r="K26" s="253">
        <f t="shared" si="1"/>
        <v>0</v>
      </c>
      <c r="L26" s="253">
        <f t="shared" si="1"/>
        <v>0</v>
      </c>
      <c r="M26" s="253">
        <f t="shared" si="1"/>
        <v>0</v>
      </c>
      <c r="N26" s="253">
        <f t="shared" si="1"/>
        <v>0</v>
      </c>
    </row>
  </sheetData>
  <mergeCells count="7">
    <mergeCell ref="A26:B26"/>
    <mergeCell ref="A1:N1"/>
    <mergeCell ref="A2:N2"/>
    <mergeCell ref="A3:A5"/>
    <mergeCell ref="B3:B5"/>
    <mergeCell ref="C3:M3"/>
    <mergeCell ref="N3:N4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 enableFormatConditionsCalculation="0">
    <tabColor rgb="FFCCFFCC"/>
  </sheetPr>
  <dimension ref="A1:N26"/>
  <sheetViews>
    <sheetView showGridLines="0" workbookViewId="0">
      <selection activeCell="M6" sqref="M6:M25"/>
    </sheetView>
  </sheetViews>
  <sheetFormatPr baseColWidth="10" defaultRowHeight="12" x14ac:dyDescent="0"/>
  <cols>
    <col min="1" max="1" width="5" bestFit="1" customWidth="1"/>
    <col min="2" max="2" width="19.6640625" customWidth="1"/>
  </cols>
  <sheetData>
    <row r="1" spans="1:14" ht="18">
      <c r="A1" s="860" t="s">
        <v>478</v>
      </c>
      <c r="B1" s="861"/>
      <c r="C1" s="861"/>
      <c r="D1" s="861"/>
      <c r="E1" s="861"/>
      <c r="F1" s="861"/>
      <c r="G1" s="861"/>
      <c r="H1" s="861"/>
      <c r="I1" s="861"/>
      <c r="J1" s="861"/>
      <c r="K1" s="861"/>
      <c r="L1" s="861"/>
      <c r="M1" s="861"/>
      <c r="N1" s="862"/>
    </row>
    <row r="2" spans="1:14" ht="18" customHeight="1">
      <c r="A2" s="863" t="str">
        <f>"BURGLARIES  (M.O. WISE) UP TO THE MONTH OF  "&amp;I!C3&amp;"-"&amp;I!C4</f>
        <v>BURGLARIES  (M.O. WISE) UP TO THE MONTH OF  -</v>
      </c>
      <c r="B2" s="864"/>
      <c r="C2" s="864"/>
      <c r="D2" s="864"/>
      <c r="E2" s="864"/>
      <c r="F2" s="864"/>
      <c r="G2" s="864"/>
      <c r="H2" s="864"/>
      <c r="I2" s="864"/>
      <c r="J2" s="864"/>
      <c r="K2" s="864"/>
      <c r="L2" s="864"/>
      <c r="M2" s="864"/>
      <c r="N2" s="865"/>
    </row>
    <row r="3" spans="1:14" ht="15" customHeight="1">
      <c r="A3" s="844" t="s">
        <v>2</v>
      </c>
      <c r="B3" s="844" t="s">
        <v>306</v>
      </c>
      <c r="C3" s="867" t="s">
        <v>479</v>
      </c>
      <c r="D3" s="868"/>
      <c r="E3" s="868"/>
      <c r="F3" s="868"/>
      <c r="G3" s="868"/>
      <c r="H3" s="868"/>
      <c r="I3" s="868"/>
      <c r="J3" s="868"/>
      <c r="K3" s="868"/>
      <c r="L3" s="868"/>
      <c r="M3" s="869"/>
      <c r="N3" s="870" t="s">
        <v>480</v>
      </c>
    </row>
    <row r="4" spans="1:14" ht="28">
      <c r="A4" s="845"/>
      <c r="B4" s="845"/>
      <c r="C4" s="263" t="s">
        <v>481</v>
      </c>
      <c r="D4" s="263" t="s">
        <v>482</v>
      </c>
      <c r="E4" s="263" t="s">
        <v>483</v>
      </c>
      <c r="F4" s="263" t="s">
        <v>484</v>
      </c>
      <c r="G4" s="263" t="s">
        <v>485</v>
      </c>
      <c r="H4" s="263" t="s">
        <v>486</v>
      </c>
      <c r="I4" s="263" t="s">
        <v>487</v>
      </c>
      <c r="J4" s="263" t="s">
        <v>488</v>
      </c>
      <c r="K4" s="263" t="s">
        <v>489</v>
      </c>
      <c r="L4" s="263" t="s">
        <v>490</v>
      </c>
      <c r="M4" s="263" t="s">
        <v>413</v>
      </c>
      <c r="N4" s="871"/>
    </row>
    <row r="5" spans="1:14">
      <c r="A5" s="866"/>
      <c r="B5" s="846"/>
      <c r="C5" s="264">
        <v>1</v>
      </c>
      <c r="D5" s="264">
        <v>2</v>
      </c>
      <c r="E5" s="264">
        <v>3</v>
      </c>
      <c r="F5" s="264">
        <v>4</v>
      </c>
      <c r="G5" s="264">
        <v>5</v>
      </c>
      <c r="H5" s="264">
        <v>6</v>
      </c>
      <c r="I5" s="264">
        <v>7</v>
      </c>
      <c r="J5" s="264">
        <v>8</v>
      </c>
      <c r="K5" s="264">
        <v>9</v>
      </c>
      <c r="L5" s="264">
        <v>10</v>
      </c>
      <c r="M5" s="264">
        <v>11</v>
      </c>
      <c r="N5" s="265">
        <v>12</v>
      </c>
    </row>
    <row r="6" spans="1:14" ht="14">
      <c r="A6" s="262"/>
      <c r="B6" s="266"/>
      <c r="C6" s="201"/>
      <c r="D6" s="201"/>
      <c r="E6" s="201"/>
      <c r="F6" s="201"/>
      <c r="G6" s="201"/>
      <c r="H6" s="201"/>
      <c r="I6" s="201"/>
      <c r="J6" s="201"/>
      <c r="K6" s="201"/>
      <c r="L6" s="201"/>
      <c r="M6" s="275">
        <f>SUM(C6:L6)</f>
        <v>0</v>
      </c>
      <c r="N6" s="201"/>
    </row>
    <row r="7" spans="1:14" ht="14">
      <c r="A7" s="262"/>
      <c r="B7" s="266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75">
        <f t="shared" ref="M7:M25" si="0">SUM(C7:L7)</f>
        <v>0</v>
      </c>
      <c r="N7" s="201"/>
    </row>
    <row r="8" spans="1:14" ht="14">
      <c r="A8" s="262"/>
      <c r="B8" s="266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75">
        <f t="shared" si="0"/>
        <v>0</v>
      </c>
      <c r="N8" s="201"/>
    </row>
    <row r="9" spans="1:14" ht="14">
      <c r="A9" s="262"/>
      <c r="B9" s="266"/>
      <c r="C9" s="201"/>
      <c r="D9" s="201"/>
      <c r="E9" s="201"/>
      <c r="F9" s="201"/>
      <c r="G9" s="201"/>
      <c r="H9" s="201"/>
      <c r="I9" s="201"/>
      <c r="J9" s="201"/>
      <c r="K9" s="201"/>
      <c r="L9" s="201"/>
      <c r="M9" s="275">
        <f t="shared" si="0"/>
        <v>0</v>
      </c>
      <c r="N9" s="201"/>
    </row>
    <row r="10" spans="1:14" ht="14">
      <c r="A10" s="262"/>
      <c r="B10" s="266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75">
        <f t="shared" si="0"/>
        <v>0</v>
      </c>
      <c r="N10" s="201"/>
    </row>
    <row r="11" spans="1:14" ht="14">
      <c r="A11" s="262"/>
      <c r="B11" s="266"/>
      <c r="C11" s="201"/>
      <c r="D11" s="201"/>
      <c r="E11" s="201"/>
      <c r="F11" s="201"/>
      <c r="G11" s="201"/>
      <c r="H11" s="201"/>
      <c r="I11" s="201"/>
      <c r="J11" s="201"/>
      <c r="K11" s="201"/>
      <c r="L11" s="201"/>
      <c r="M11" s="275">
        <f t="shared" si="0"/>
        <v>0</v>
      </c>
      <c r="N11" s="201"/>
    </row>
    <row r="12" spans="1:14" ht="14">
      <c r="A12" s="262"/>
      <c r="B12" s="266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75">
        <f t="shared" si="0"/>
        <v>0</v>
      </c>
      <c r="N12" s="201"/>
    </row>
    <row r="13" spans="1:14" ht="14">
      <c r="A13" s="262"/>
      <c r="B13" s="266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75">
        <f t="shared" si="0"/>
        <v>0</v>
      </c>
      <c r="N13" s="201"/>
    </row>
    <row r="14" spans="1:14" ht="14">
      <c r="A14" s="262"/>
      <c r="B14" s="266"/>
      <c r="C14" s="201"/>
      <c r="D14" s="201"/>
      <c r="E14" s="201"/>
      <c r="F14" s="201"/>
      <c r="G14" s="201"/>
      <c r="H14" s="201"/>
      <c r="I14" s="201"/>
      <c r="J14" s="201"/>
      <c r="K14" s="201"/>
      <c r="L14" s="201"/>
      <c r="M14" s="275">
        <f t="shared" si="0"/>
        <v>0</v>
      </c>
      <c r="N14" s="201"/>
    </row>
    <row r="15" spans="1:14" ht="14">
      <c r="A15" s="262"/>
      <c r="B15" s="266"/>
      <c r="C15" s="201"/>
      <c r="D15" s="201"/>
      <c r="E15" s="201"/>
      <c r="F15" s="201"/>
      <c r="G15" s="201"/>
      <c r="H15" s="201"/>
      <c r="I15" s="201"/>
      <c r="J15" s="201"/>
      <c r="K15" s="201"/>
      <c r="L15" s="201"/>
      <c r="M15" s="275">
        <f t="shared" si="0"/>
        <v>0</v>
      </c>
      <c r="N15" s="201"/>
    </row>
    <row r="16" spans="1:14" ht="14">
      <c r="A16" s="262"/>
      <c r="B16" s="266"/>
      <c r="C16" s="201"/>
      <c r="D16" s="201"/>
      <c r="E16" s="201"/>
      <c r="F16" s="201"/>
      <c r="G16" s="201"/>
      <c r="H16" s="201"/>
      <c r="I16" s="201"/>
      <c r="J16" s="201"/>
      <c r="K16" s="201"/>
      <c r="L16" s="201"/>
      <c r="M16" s="275">
        <f t="shared" si="0"/>
        <v>0</v>
      </c>
      <c r="N16" s="201"/>
    </row>
    <row r="17" spans="1:14" ht="14">
      <c r="A17" s="262"/>
      <c r="B17" s="266"/>
      <c r="C17" s="201"/>
      <c r="D17" s="201"/>
      <c r="E17" s="201"/>
      <c r="F17" s="201"/>
      <c r="G17" s="201"/>
      <c r="H17" s="201"/>
      <c r="I17" s="201"/>
      <c r="J17" s="201"/>
      <c r="K17" s="201"/>
      <c r="L17" s="201"/>
      <c r="M17" s="275">
        <f t="shared" si="0"/>
        <v>0</v>
      </c>
      <c r="N17" s="201"/>
    </row>
    <row r="18" spans="1:14" ht="14">
      <c r="A18" s="262"/>
      <c r="B18" s="266"/>
      <c r="C18" s="201"/>
      <c r="D18" s="201"/>
      <c r="E18" s="201"/>
      <c r="F18" s="201"/>
      <c r="G18" s="201"/>
      <c r="H18" s="201"/>
      <c r="I18" s="201"/>
      <c r="J18" s="201"/>
      <c r="K18" s="201"/>
      <c r="L18" s="201"/>
      <c r="M18" s="275">
        <f t="shared" si="0"/>
        <v>0</v>
      </c>
      <c r="N18" s="201"/>
    </row>
    <row r="19" spans="1:14" ht="14">
      <c r="A19" s="262"/>
      <c r="B19" s="266"/>
      <c r="C19" s="201"/>
      <c r="D19" s="201"/>
      <c r="E19" s="201"/>
      <c r="F19" s="201"/>
      <c r="G19" s="201"/>
      <c r="H19" s="201"/>
      <c r="I19" s="201"/>
      <c r="J19" s="201"/>
      <c r="K19" s="201"/>
      <c r="L19" s="201"/>
      <c r="M19" s="275">
        <f t="shared" si="0"/>
        <v>0</v>
      </c>
      <c r="N19" s="201"/>
    </row>
    <row r="20" spans="1:14" ht="14">
      <c r="A20" s="262"/>
      <c r="B20" s="266"/>
      <c r="C20" s="201"/>
      <c r="D20" s="201"/>
      <c r="E20" s="201"/>
      <c r="F20" s="201"/>
      <c r="G20" s="201"/>
      <c r="H20" s="201"/>
      <c r="I20" s="201"/>
      <c r="J20" s="201"/>
      <c r="K20" s="201"/>
      <c r="L20" s="201"/>
      <c r="M20" s="275">
        <f t="shared" si="0"/>
        <v>0</v>
      </c>
      <c r="N20" s="201"/>
    </row>
    <row r="21" spans="1:14" ht="14">
      <c r="A21" s="262"/>
      <c r="B21" s="266"/>
      <c r="C21" s="201"/>
      <c r="D21" s="201"/>
      <c r="E21" s="201"/>
      <c r="F21" s="201"/>
      <c r="G21" s="201"/>
      <c r="H21" s="201"/>
      <c r="I21" s="201"/>
      <c r="J21" s="201"/>
      <c r="K21" s="201"/>
      <c r="L21" s="201"/>
      <c r="M21" s="275">
        <f t="shared" si="0"/>
        <v>0</v>
      </c>
      <c r="N21" s="201"/>
    </row>
    <row r="22" spans="1:14" ht="14">
      <c r="A22" s="262"/>
      <c r="B22" s="266"/>
      <c r="C22" s="201"/>
      <c r="D22" s="201"/>
      <c r="E22" s="201"/>
      <c r="F22" s="201"/>
      <c r="G22" s="201"/>
      <c r="H22" s="201"/>
      <c r="I22" s="201"/>
      <c r="J22" s="201"/>
      <c r="K22" s="201"/>
      <c r="L22" s="201"/>
      <c r="M22" s="275">
        <f t="shared" si="0"/>
        <v>0</v>
      </c>
      <c r="N22" s="201"/>
    </row>
    <row r="23" spans="1:14" ht="14">
      <c r="A23" s="262"/>
      <c r="B23" s="266"/>
      <c r="C23" s="201"/>
      <c r="D23" s="201"/>
      <c r="E23" s="201"/>
      <c r="F23" s="201"/>
      <c r="G23" s="201"/>
      <c r="H23" s="201"/>
      <c r="I23" s="201"/>
      <c r="J23" s="201"/>
      <c r="K23" s="201"/>
      <c r="L23" s="201"/>
      <c r="M23" s="275">
        <f t="shared" si="0"/>
        <v>0</v>
      </c>
      <c r="N23" s="201"/>
    </row>
    <row r="24" spans="1:14" ht="14">
      <c r="A24" s="262"/>
      <c r="B24" s="266"/>
      <c r="C24" s="201"/>
      <c r="D24" s="201"/>
      <c r="E24" s="201"/>
      <c r="F24" s="201"/>
      <c r="G24" s="201"/>
      <c r="H24" s="201"/>
      <c r="I24" s="201"/>
      <c r="J24" s="201"/>
      <c r="K24" s="201"/>
      <c r="L24" s="201"/>
      <c r="M24" s="275">
        <f t="shared" si="0"/>
        <v>0</v>
      </c>
      <c r="N24" s="201"/>
    </row>
    <row r="25" spans="1:14" ht="14">
      <c r="A25" s="262"/>
      <c r="B25" s="266"/>
      <c r="C25" s="201"/>
      <c r="D25" s="201"/>
      <c r="E25" s="201"/>
      <c r="F25" s="201"/>
      <c r="G25" s="201"/>
      <c r="H25" s="201"/>
      <c r="I25" s="201"/>
      <c r="J25" s="201"/>
      <c r="K25" s="201"/>
      <c r="L25" s="201"/>
      <c r="M25" s="275">
        <f t="shared" si="0"/>
        <v>0</v>
      </c>
      <c r="N25" s="201"/>
    </row>
    <row r="26" spans="1:14" s="252" customFormat="1" ht="17" customHeight="1">
      <c r="A26" s="836" t="s">
        <v>413</v>
      </c>
      <c r="B26" s="836"/>
      <c r="C26" s="347">
        <f>SUM(C6:C25)</f>
        <v>0</v>
      </c>
      <c r="D26" s="347">
        <f t="shared" ref="D26:N26" si="1">SUM(D6:D25)</f>
        <v>0</v>
      </c>
      <c r="E26" s="347">
        <f t="shared" si="1"/>
        <v>0</v>
      </c>
      <c r="F26" s="347">
        <f t="shared" si="1"/>
        <v>0</v>
      </c>
      <c r="G26" s="347">
        <f t="shared" si="1"/>
        <v>0</v>
      </c>
      <c r="H26" s="347">
        <f t="shared" si="1"/>
        <v>0</v>
      </c>
      <c r="I26" s="347">
        <f t="shared" si="1"/>
        <v>0</v>
      </c>
      <c r="J26" s="347">
        <f t="shared" si="1"/>
        <v>0</v>
      </c>
      <c r="K26" s="347">
        <f t="shared" si="1"/>
        <v>0</v>
      </c>
      <c r="L26" s="347">
        <f t="shared" si="1"/>
        <v>0</v>
      </c>
      <c r="M26" s="347">
        <f t="shared" si="1"/>
        <v>0</v>
      </c>
      <c r="N26" s="347">
        <f t="shared" si="1"/>
        <v>0</v>
      </c>
    </row>
  </sheetData>
  <mergeCells count="7">
    <mergeCell ref="A26:B26"/>
    <mergeCell ref="A1:N1"/>
    <mergeCell ref="A2:N2"/>
    <mergeCell ref="A3:A5"/>
    <mergeCell ref="B3:B5"/>
    <mergeCell ref="C3:M3"/>
    <mergeCell ref="N3:N4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 enableFormatConditionsCalculation="0">
    <tabColor rgb="FFCCFFCC"/>
  </sheetPr>
  <dimension ref="A1:T26"/>
  <sheetViews>
    <sheetView showGridLines="0" topLeftCell="C1" workbookViewId="0">
      <selection activeCell="P33" sqref="P33"/>
    </sheetView>
  </sheetViews>
  <sheetFormatPr baseColWidth="10" defaultRowHeight="12" x14ac:dyDescent="0"/>
  <cols>
    <col min="1" max="1" width="5" bestFit="1" customWidth="1"/>
    <col min="2" max="2" width="21.5" customWidth="1"/>
    <col min="3" max="3" width="9.5" customWidth="1"/>
    <col min="4" max="4" width="7.6640625" bestFit="1" customWidth="1"/>
  </cols>
  <sheetData>
    <row r="1" spans="1:20" s="254" customFormat="1" ht="18">
      <c r="A1" s="835" t="s">
        <v>491</v>
      </c>
      <c r="B1" s="835"/>
      <c r="C1" s="835"/>
      <c r="D1" s="835"/>
      <c r="E1" s="835"/>
      <c r="F1" s="835"/>
      <c r="G1" s="835"/>
      <c r="H1" s="835"/>
      <c r="I1" s="835"/>
      <c r="J1" s="835"/>
      <c r="K1" s="835"/>
      <c r="L1" s="835"/>
      <c r="M1" s="835"/>
      <c r="N1" s="835"/>
      <c r="O1" s="835"/>
      <c r="P1" s="835"/>
      <c r="Q1" s="835"/>
      <c r="R1" s="835"/>
      <c r="S1" s="835"/>
      <c r="T1" s="835"/>
    </row>
    <row r="2" spans="1:20" s="254" customFormat="1" ht="18" customHeight="1">
      <c r="A2" s="834" t="str">
        <f>"RIOTINGS  (M.O. WISE) FOR THE MONTH OF   "&amp;I!C3&amp;"-"&amp;I!C4</f>
        <v>RIOTINGS  (M.O. WISE) FOR THE MONTH OF   -</v>
      </c>
      <c r="B2" s="834"/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</row>
    <row r="3" spans="1:20" s="254" customFormat="1" ht="15">
      <c r="A3" s="872" t="s">
        <v>2</v>
      </c>
      <c r="B3" s="872" t="s">
        <v>306</v>
      </c>
      <c r="C3" s="859" t="s">
        <v>445</v>
      </c>
      <c r="D3" s="859" t="s">
        <v>442</v>
      </c>
      <c r="E3" s="859" t="s">
        <v>492</v>
      </c>
      <c r="F3" s="859" t="s">
        <v>443</v>
      </c>
      <c r="G3" s="859" t="s">
        <v>493</v>
      </c>
      <c r="H3" s="859" t="s">
        <v>494</v>
      </c>
      <c r="I3" s="859" t="s">
        <v>448</v>
      </c>
      <c r="J3" s="859" t="s">
        <v>449</v>
      </c>
      <c r="K3" s="859" t="s">
        <v>450</v>
      </c>
      <c r="L3" s="859" t="s">
        <v>451</v>
      </c>
      <c r="M3" s="859" t="s">
        <v>452</v>
      </c>
      <c r="N3" s="859" t="s">
        <v>454</v>
      </c>
      <c r="O3" s="859" t="s">
        <v>495</v>
      </c>
      <c r="P3" s="859" t="s">
        <v>496</v>
      </c>
      <c r="Q3" s="859" t="s">
        <v>497</v>
      </c>
      <c r="R3" s="859" t="s">
        <v>498</v>
      </c>
      <c r="S3" s="859" t="s">
        <v>490</v>
      </c>
      <c r="T3" s="859" t="s">
        <v>413</v>
      </c>
    </row>
    <row r="4" spans="1:20" s="254" customFormat="1" ht="15">
      <c r="A4" s="872"/>
      <c r="B4" s="872"/>
      <c r="C4" s="859"/>
      <c r="D4" s="859"/>
      <c r="E4" s="859"/>
      <c r="F4" s="859"/>
      <c r="G4" s="859"/>
      <c r="H4" s="859"/>
      <c r="I4" s="859"/>
      <c r="J4" s="859"/>
      <c r="K4" s="859"/>
      <c r="L4" s="859"/>
      <c r="M4" s="859"/>
      <c r="N4" s="859"/>
      <c r="O4" s="859"/>
      <c r="P4" s="859"/>
      <c r="Q4" s="859"/>
      <c r="R4" s="859"/>
      <c r="S4" s="859"/>
      <c r="T4" s="859"/>
    </row>
    <row r="5" spans="1:20" s="258" customFormat="1" ht="11">
      <c r="A5" s="872"/>
      <c r="B5" s="872"/>
      <c r="C5" s="244">
        <v>1</v>
      </c>
      <c r="D5" s="244">
        <v>2</v>
      </c>
      <c r="E5" s="244">
        <v>3</v>
      </c>
      <c r="F5" s="244">
        <v>4</v>
      </c>
      <c r="G5" s="244">
        <v>5</v>
      </c>
      <c r="H5" s="244">
        <v>6</v>
      </c>
      <c r="I5" s="244">
        <v>7</v>
      </c>
      <c r="J5" s="244">
        <v>8</v>
      </c>
      <c r="K5" s="244">
        <v>9</v>
      </c>
      <c r="L5" s="244">
        <v>10</v>
      </c>
      <c r="M5" s="244">
        <v>11</v>
      </c>
      <c r="N5" s="244">
        <v>12</v>
      </c>
      <c r="O5" s="244">
        <v>13</v>
      </c>
      <c r="P5" s="244">
        <v>14</v>
      </c>
      <c r="Q5" s="244">
        <v>15</v>
      </c>
      <c r="R5" s="244">
        <v>16</v>
      </c>
      <c r="S5" s="244">
        <v>17</v>
      </c>
      <c r="T5" s="859"/>
    </row>
    <row r="6" spans="1:20" s="267" customFormat="1" ht="14">
      <c r="A6" s="319"/>
      <c r="B6" s="320"/>
      <c r="C6" s="321"/>
      <c r="D6" s="321"/>
      <c r="E6" s="321"/>
      <c r="F6" s="321"/>
      <c r="G6" s="321"/>
      <c r="H6" s="321"/>
      <c r="I6" s="321"/>
      <c r="J6" s="321"/>
      <c r="K6" s="321"/>
      <c r="L6" s="321"/>
      <c r="M6" s="321"/>
      <c r="N6" s="321"/>
      <c r="O6" s="321"/>
      <c r="P6" s="321"/>
      <c r="Q6" s="321"/>
      <c r="R6" s="321"/>
      <c r="S6" s="321"/>
      <c r="T6" s="274">
        <f>SUM(C6:S6)</f>
        <v>0</v>
      </c>
    </row>
    <row r="7" spans="1:20" ht="14">
      <c r="A7" s="322"/>
      <c r="B7" s="323"/>
      <c r="C7" s="324"/>
      <c r="D7" s="324"/>
      <c r="E7" s="324"/>
      <c r="F7" s="324"/>
      <c r="G7" s="324"/>
      <c r="H7" s="324"/>
      <c r="I7" s="324"/>
      <c r="J7" s="324"/>
      <c r="K7" s="324"/>
      <c r="L7" s="324"/>
      <c r="M7" s="324"/>
      <c r="N7" s="324"/>
      <c r="O7" s="324"/>
      <c r="P7" s="324"/>
      <c r="Q7" s="324"/>
      <c r="R7" s="324"/>
      <c r="S7" s="324"/>
      <c r="T7" s="274">
        <f t="shared" ref="T7:T25" si="0">SUM(C7:S7)</f>
        <v>0</v>
      </c>
    </row>
    <row r="8" spans="1:20" ht="14">
      <c r="A8" s="322"/>
      <c r="B8" s="323"/>
      <c r="C8" s="324"/>
      <c r="D8" s="324"/>
      <c r="E8" s="324"/>
      <c r="F8" s="324"/>
      <c r="G8" s="324"/>
      <c r="H8" s="324"/>
      <c r="I8" s="324"/>
      <c r="J8" s="324"/>
      <c r="K8" s="324"/>
      <c r="L8" s="324"/>
      <c r="M8" s="324"/>
      <c r="N8" s="324"/>
      <c r="O8" s="324"/>
      <c r="P8" s="324"/>
      <c r="Q8" s="324"/>
      <c r="R8" s="324"/>
      <c r="S8" s="324"/>
      <c r="T8" s="274">
        <f t="shared" si="0"/>
        <v>0</v>
      </c>
    </row>
    <row r="9" spans="1:20" ht="14">
      <c r="A9" s="322"/>
      <c r="B9" s="323"/>
      <c r="C9" s="324"/>
      <c r="D9" s="324"/>
      <c r="E9" s="324"/>
      <c r="F9" s="324"/>
      <c r="G9" s="324"/>
      <c r="H9" s="324"/>
      <c r="I9" s="324"/>
      <c r="J9" s="324"/>
      <c r="K9" s="324"/>
      <c r="L9" s="324"/>
      <c r="M9" s="324"/>
      <c r="N9" s="324"/>
      <c r="O9" s="324"/>
      <c r="P9" s="324"/>
      <c r="Q9" s="324"/>
      <c r="R9" s="324"/>
      <c r="S9" s="324"/>
      <c r="T9" s="274">
        <f t="shared" si="0"/>
        <v>0</v>
      </c>
    </row>
    <row r="10" spans="1:20" ht="14">
      <c r="A10" s="322"/>
      <c r="B10" s="323"/>
      <c r="C10" s="324"/>
      <c r="D10" s="324"/>
      <c r="E10" s="324"/>
      <c r="F10" s="324"/>
      <c r="G10" s="324"/>
      <c r="H10" s="324"/>
      <c r="I10" s="324"/>
      <c r="J10" s="324"/>
      <c r="K10" s="324"/>
      <c r="L10" s="324"/>
      <c r="M10" s="324"/>
      <c r="N10" s="324"/>
      <c r="O10" s="324"/>
      <c r="P10" s="324"/>
      <c r="Q10" s="324"/>
      <c r="R10" s="324"/>
      <c r="S10" s="324"/>
      <c r="T10" s="274">
        <f t="shared" si="0"/>
        <v>0</v>
      </c>
    </row>
    <row r="11" spans="1:20" ht="14">
      <c r="A11" s="322"/>
      <c r="B11" s="323"/>
      <c r="C11" s="324"/>
      <c r="D11" s="324"/>
      <c r="E11" s="324"/>
      <c r="F11" s="324"/>
      <c r="G11" s="324"/>
      <c r="H11" s="324"/>
      <c r="I11" s="324"/>
      <c r="J11" s="324"/>
      <c r="K11" s="324"/>
      <c r="L11" s="324"/>
      <c r="M11" s="324"/>
      <c r="N11" s="324"/>
      <c r="O11" s="324"/>
      <c r="P11" s="324"/>
      <c r="Q11" s="324"/>
      <c r="R11" s="324"/>
      <c r="S11" s="324"/>
      <c r="T11" s="274">
        <f t="shared" si="0"/>
        <v>0</v>
      </c>
    </row>
    <row r="12" spans="1:20" ht="14">
      <c r="A12" s="322"/>
      <c r="B12" s="323"/>
      <c r="C12" s="324"/>
      <c r="D12" s="324"/>
      <c r="E12" s="324"/>
      <c r="F12" s="324"/>
      <c r="G12" s="324"/>
      <c r="H12" s="324"/>
      <c r="I12" s="324"/>
      <c r="J12" s="324"/>
      <c r="K12" s="324"/>
      <c r="L12" s="324"/>
      <c r="M12" s="324"/>
      <c r="N12" s="324"/>
      <c r="O12" s="324"/>
      <c r="P12" s="324"/>
      <c r="Q12" s="324"/>
      <c r="R12" s="324"/>
      <c r="S12" s="324"/>
      <c r="T12" s="274">
        <f t="shared" si="0"/>
        <v>0</v>
      </c>
    </row>
    <row r="13" spans="1:20" ht="14">
      <c r="A13" s="322"/>
      <c r="B13" s="323"/>
      <c r="C13" s="324"/>
      <c r="D13" s="324"/>
      <c r="E13" s="324"/>
      <c r="F13" s="324"/>
      <c r="G13" s="324"/>
      <c r="H13" s="324"/>
      <c r="I13" s="324"/>
      <c r="J13" s="324"/>
      <c r="K13" s="324"/>
      <c r="L13" s="324"/>
      <c r="M13" s="324"/>
      <c r="N13" s="324"/>
      <c r="O13" s="324"/>
      <c r="P13" s="324"/>
      <c r="Q13" s="324"/>
      <c r="R13" s="324"/>
      <c r="S13" s="324"/>
      <c r="T13" s="274">
        <f t="shared" si="0"/>
        <v>0</v>
      </c>
    </row>
    <row r="14" spans="1:20" ht="14">
      <c r="A14" s="322"/>
      <c r="B14" s="323"/>
      <c r="C14" s="324"/>
      <c r="D14" s="324"/>
      <c r="E14" s="324"/>
      <c r="F14" s="324"/>
      <c r="G14" s="324"/>
      <c r="H14" s="324"/>
      <c r="I14" s="324"/>
      <c r="J14" s="324"/>
      <c r="K14" s="324"/>
      <c r="L14" s="324"/>
      <c r="M14" s="324"/>
      <c r="N14" s="324"/>
      <c r="O14" s="324"/>
      <c r="P14" s="324"/>
      <c r="Q14" s="324"/>
      <c r="R14" s="324"/>
      <c r="S14" s="324"/>
      <c r="T14" s="274">
        <f t="shared" si="0"/>
        <v>0</v>
      </c>
    </row>
    <row r="15" spans="1:20" ht="14">
      <c r="A15" s="322"/>
      <c r="B15" s="323"/>
      <c r="C15" s="324"/>
      <c r="D15" s="324"/>
      <c r="E15" s="324"/>
      <c r="F15" s="324"/>
      <c r="G15" s="324"/>
      <c r="H15" s="324"/>
      <c r="I15" s="324"/>
      <c r="J15" s="324"/>
      <c r="K15" s="324"/>
      <c r="L15" s="324"/>
      <c r="M15" s="324"/>
      <c r="N15" s="324"/>
      <c r="O15" s="324"/>
      <c r="P15" s="324"/>
      <c r="Q15" s="324"/>
      <c r="R15" s="324"/>
      <c r="S15" s="324"/>
      <c r="T15" s="274">
        <f t="shared" si="0"/>
        <v>0</v>
      </c>
    </row>
    <row r="16" spans="1:20" ht="14">
      <c r="A16" s="322"/>
      <c r="B16" s="323"/>
      <c r="C16" s="324"/>
      <c r="D16" s="324"/>
      <c r="E16" s="324"/>
      <c r="F16" s="324"/>
      <c r="G16" s="324"/>
      <c r="H16" s="324"/>
      <c r="I16" s="324"/>
      <c r="J16" s="324"/>
      <c r="K16" s="324"/>
      <c r="L16" s="324"/>
      <c r="M16" s="324"/>
      <c r="N16" s="324"/>
      <c r="O16" s="324"/>
      <c r="P16" s="324"/>
      <c r="Q16" s="324"/>
      <c r="R16" s="324"/>
      <c r="S16" s="324"/>
      <c r="T16" s="274">
        <f t="shared" si="0"/>
        <v>0</v>
      </c>
    </row>
    <row r="17" spans="1:20" ht="14">
      <c r="A17" s="322"/>
      <c r="B17" s="323"/>
      <c r="C17" s="324"/>
      <c r="D17" s="324"/>
      <c r="E17" s="324"/>
      <c r="F17" s="324"/>
      <c r="G17" s="324"/>
      <c r="H17" s="324"/>
      <c r="I17" s="324"/>
      <c r="J17" s="324"/>
      <c r="K17" s="324"/>
      <c r="L17" s="324"/>
      <c r="M17" s="324"/>
      <c r="N17" s="324"/>
      <c r="O17" s="324"/>
      <c r="P17" s="324"/>
      <c r="Q17" s="324"/>
      <c r="R17" s="324"/>
      <c r="S17" s="324"/>
      <c r="T17" s="274">
        <f t="shared" si="0"/>
        <v>0</v>
      </c>
    </row>
    <row r="18" spans="1:20" ht="14">
      <c r="A18" s="322"/>
      <c r="B18" s="323"/>
      <c r="C18" s="324"/>
      <c r="D18" s="324"/>
      <c r="E18" s="324"/>
      <c r="F18" s="324"/>
      <c r="G18" s="324"/>
      <c r="H18" s="324"/>
      <c r="I18" s="324"/>
      <c r="J18" s="324"/>
      <c r="K18" s="324"/>
      <c r="L18" s="324"/>
      <c r="M18" s="324"/>
      <c r="N18" s="324"/>
      <c r="O18" s="324"/>
      <c r="P18" s="324"/>
      <c r="Q18" s="324"/>
      <c r="R18" s="324"/>
      <c r="S18" s="324"/>
      <c r="T18" s="274">
        <f t="shared" si="0"/>
        <v>0</v>
      </c>
    </row>
    <row r="19" spans="1:20" ht="14">
      <c r="A19" s="322"/>
      <c r="B19" s="323"/>
      <c r="C19" s="324"/>
      <c r="D19" s="324"/>
      <c r="E19" s="324"/>
      <c r="F19" s="324"/>
      <c r="G19" s="324"/>
      <c r="H19" s="324"/>
      <c r="I19" s="324"/>
      <c r="J19" s="324"/>
      <c r="K19" s="324"/>
      <c r="L19" s="324"/>
      <c r="M19" s="324"/>
      <c r="N19" s="324"/>
      <c r="O19" s="324"/>
      <c r="P19" s="324"/>
      <c r="Q19" s="324"/>
      <c r="R19" s="324"/>
      <c r="S19" s="324"/>
      <c r="T19" s="274">
        <f t="shared" si="0"/>
        <v>0</v>
      </c>
    </row>
    <row r="20" spans="1:20" ht="14">
      <c r="A20" s="322"/>
      <c r="B20" s="323"/>
      <c r="C20" s="324"/>
      <c r="D20" s="324"/>
      <c r="E20" s="324"/>
      <c r="F20" s="324"/>
      <c r="G20" s="324"/>
      <c r="H20" s="324"/>
      <c r="I20" s="324"/>
      <c r="J20" s="324"/>
      <c r="K20" s="324"/>
      <c r="L20" s="324"/>
      <c r="M20" s="324"/>
      <c r="N20" s="324"/>
      <c r="O20" s="324"/>
      <c r="P20" s="324"/>
      <c r="Q20" s="324"/>
      <c r="R20" s="324"/>
      <c r="S20" s="324"/>
      <c r="T20" s="274">
        <f t="shared" si="0"/>
        <v>0</v>
      </c>
    </row>
    <row r="21" spans="1:20" ht="14">
      <c r="A21" s="322"/>
      <c r="B21" s="323"/>
      <c r="C21" s="324"/>
      <c r="D21" s="324"/>
      <c r="E21" s="324"/>
      <c r="F21" s="324"/>
      <c r="G21" s="324"/>
      <c r="H21" s="324"/>
      <c r="I21" s="324"/>
      <c r="J21" s="324"/>
      <c r="K21" s="324"/>
      <c r="L21" s="324"/>
      <c r="M21" s="324"/>
      <c r="N21" s="324"/>
      <c r="O21" s="324"/>
      <c r="P21" s="324"/>
      <c r="Q21" s="324"/>
      <c r="R21" s="324"/>
      <c r="S21" s="324"/>
      <c r="T21" s="274">
        <f t="shared" si="0"/>
        <v>0</v>
      </c>
    </row>
    <row r="22" spans="1:20" ht="14">
      <c r="A22" s="322"/>
      <c r="B22" s="323"/>
      <c r="C22" s="324"/>
      <c r="D22" s="324"/>
      <c r="E22" s="324"/>
      <c r="F22" s="324"/>
      <c r="G22" s="324"/>
      <c r="H22" s="324"/>
      <c r="I22" s="324"/>
      <c r="J22" s="324"/>
      <c r="K22" s="324"/>
      <c r="L22" s="324"/>
      <c r="M22" s="324"/>
      <c r="N22" s="324"/>
      <c r="O22" s="324"/>
      <c r="P22" s="324"/>
      <c r="Q22" s="324"/>
      <c r="R22" s="324"/>
      <c r="S22" s="324"/>
      <c r="T22" s="274">
        <f t="shared" si="0"/>
        <v>0</v>
      </c>
    </row>
    <row r="23" spans="1:20" ht="14">
      <c r="A23" s="322"/>
      <c r="B23" s="323"/>
      <c r="C23" s="324"/>
      <c r="D23" s="324"/>
      <c r="E23" s="324"/>
      <c r="F23" s="324"/>
      <c r="G23" s="324"/>
      <c r="H23" s="324"/>
      <c r="I23" s="324"/>
      <c r="J23" s="324"/>
      <c r="K23" s="324"/>
      <c r="L23" s="324"/>
      <c r="M23" s="324"/>
      <c r="N23" s="324"/>
      <c r="O23" s="324"/>
      <c r="P23" s="324"/>
      <c r="Q23" s="324"/>
      <c r="R23" s="324"/>
      <c r="S23" s="324"/>
      <c r="T23" s="274">
        <f t="shared" si="0"/>
        <v>0</v>
      </c>
    </row>
    <row r="24" spans="1:20" ht="14">
      <c r="A24" s="322"/>
      <c r="B24" s="323"/>
      <c r="C24" s="324"/>
      <c r="D24" s="324"/>
      <c r="E24" s="324"/>
      <c r="F24" s="324"/>
      <c r="G24" s="324"/>
      <c r="H24" s="324"/>
      <c r="I24" s="324"/>
      <c r="J24" s="324"/>
      <c r="K24" s="324"/>
      <c r="L24" s="324"/>
      <c r="M24" s="324"/>
      <c r="N24" s="324"/>
      <c r="O24" s="324"/>
      <c r="P24" s="324"/>
      <c r="Q24" s="324"/>
      <c r="R24" s="324"/>
      <c r="S24" s="324"/>
      <c r="T24" s="274">
        <f t="shared" si="0"/>
        <v>0</v>
      </c>
    </row>
    <row r="25" spans="1:20" ht="14">
      <c r="A25" s="322"/>
      <c r="B25" s="323"/>
      <c r="C25" s="324"/>
      <c r="D25" s="324"/>
      <c r="E25" s="324"/>
      <c r="F25" s="324"/>
      <c r="G25" s="324"/>
      <c r="H25" s="324"/>
      <c r="I25" s="324"/>
      <c r="J25" s="324"/>
      <c r="K25" s="324"/>
      <c r="L25" s="324"/>
      <c r="M25" s="324"/>
      <c r="N25" s="324"/>
      <c r="O25" s="324"/>
      <c r="P25" s="324"/>
      <c r="Q25" s="324"/>
      <c r="R25" s="324"/>
      <c r="S25" s="324"/>
      <c r="T25" s="274">
        <f t="shared" si="0"/>
        <v>0</v>
      </c>
    </row>
    <row r="26" spans="1:20" ht="28" customHeight="1">
      <c r="A26" s="873" t="s">
        <v>413</v>
      </c>
      <c r="B26" s="873"/>
      <c r="C26" s="273">
        <f>SUM(C6:C25)</f>
        <v>0</v>
      </c>
      <c r="D26" s="273">
        <f t="shared" ref="D26:T26" si="1">SUM(D6:D25)</f>
        <v>0</v>
      </c>
      <c r="E26" s="273">
        <f t="shared" si="1"/>
        <v>0</v>
      </c>
      <c r="F26" s="273">
        <f t="shared" si="1"/>
        <v>0</v>
      </c>
      <c r="G26" s="273">
        <f t="shared" si="1"/>
        <v>0</v>
      </c>
      <c r="H26" s="273">
        <f t="shared" si="1"/>
        <v>0</v>
      </c>
      <c r="I26" s="273">
        <f t="shared" si="1"/>
        <v>0</v>
      </c>
      <c r="J26" s="273">
        <f t="shared" si="1"/>
        <v>0</v>
      </c>
      <c r="K26" s="273">
        <f t="shared" si="1"/>
        <v>0</v>
      </c>
      <c r="L26" s="273">
        <f t="shared" si="1"/>
        <v>0</v>
      </c>
      <c r="M26" s="273">
        <f t="shared" si="1"/>
        <v>0</v>
      </c>
      <c r="N26" s="273">
        <f t="shared" si="1"/>
        <v>0</v>
      </c>
      <c r="O26" s="273">
        <f t="shared" si="1"/>
        <v>0</v>
      </c>
      <c r="P26" s="273">
        <f t="shared" si="1"/>
        <v>0</v>
      </c>
      <c r="Q26" s="273">
        <f t="shared" si="1"/>
        <v>0</v>
      </c>
      <c r="R26" s="273">
        <f t="shared" si="1"/>
        <v>0</v>
      </c>
      <c r="S26" s="273">
        <f t="shared" si="1"/>
        <v>0</v>
      </c>
      <c r="T26" s="273">
        <f t="shared" si="1"/>
        <v>0</v>
      </c>
    </row>
  </sheetData>
  <mergeCells count="23">
    <mergeCell ref="A2:T2"/>
    <mergeCell ref="A1:T1"/>
    <mergeCell ref="A26:B26"/>
    <mergeCell ref="N3:N4"/>
    <mergeCell ref="O3:O4"/>
    <mergeCell ref="Q3:Q4"/>
    <mergeCell ref="R3:R4"/>
    <mergeCell ref="S3:S4"/>
    <mergeCell ref="T3:T5"/>
    <mergeCell ref="C3:C4"/>
    <mergeCell ref="D3:D4"/>
    <mergeCell ref="E3:E4"/>
    <mergeCell ref="F3:F4"/>
    <mergeCell ref="G3:G4"/>
    <mergeCell ref="H3:H4"/>
    <mergeCell ref="I3:I4"/>
    <mergeCell ref="A3:A5"/>
    <mergeCell ref="B3:B5"/>
    <mergeCell ref="P3:P4"/>
    <mergeCell ref="J3:J4"/>
    <mergeCell ref="K3:K4"/>
    <mergeCell ref="L3:L4"/>
    <mergeCell ref="M3:M4"/>
  </mergeCells>
  <dataValidations count="1">
    <dataValidation type="whole" operator="greaterThanOrEqual" allowBlank="1" showInputMessage="1" showErrorMessage="1" sqref="C6:S6">
      <formula1>0</formula1>
    </dataValidation>
  </dataValidation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 enableFormatConditionsCalculation="0">
    <tabColor rgb="FFCCFFCC"/>
  </sheetPr>
  <dimension ref="A1:T26"/>
  <sheetViews>
    <sheetView showGridLines="0" topLeftCell="F1" workbookViewId="0">
      <selection activeCell="Q3" sqref="Q3:Q4"/>
    </sheetView>
  </sheetViews>
  <sheetFormatPr baseColWidth="10" defaultRowHeight="12" x14ac:dyDescent="0"/>
  <cols>
    <col min="1" max="1" width="5" bestFit="1" customWidth="1"/>
    <col min="2" max="2" width="21.5" customWidth="1"/>
    <col min="3" max="3" width="9.5" customWidth="1"/>
    <col min="4" max="4" width="7.6640625" bestFit="1" customWidth="1"/>
    <col min="17" max="17" width="13.33203125" customWidth="1"/>
  </cols>
  <sheetData>
    <row r="1" spans="1:20" s="254" customFormat="1" ht="18">
      <c r="A1" s="835" t="s">
        <v>491</v>
      </c>
      <c r="B1" s="835"/>
      <c r="C1" s="835"/>
      <c r="D1" s="835"/>
      <c r="E1" s="835"/>
      <c r="F1" s="835"/>
      <c r="G1" s="835"/>
      <c r="H1" s="835"/>
      <c r="I1" s="835"/>
      <c r="J1" s="835"/>
      <c r="K1" s="835"/>
      <c r="L1" s="835"/>
      <c r="M1" s="835"/>
      <c r="N1" s="835"/>
      <c r="O1" s="835"/>
      <c r="P1" s="835"/>
      <c r="Q1" s="835"/>
      <c r="R1" s="835"/>
      <c r="S1" s="835"/>
      <c r="T1" s="835"/>
    </row>
    <row r="2" spans="1:20" s="254" customFormat="1" ht="18" customHeight="1">
      <c r="A2" s="834" t="str">
        <f>"RIOTINGS  (M.O. WISE) UP TO THE MONTH OF   "&amp;I!C3&amp;"-"&amp;I!C4</f>
        <v>RIOTINGS  (M.O. WISE) UP TO THE MONTH OF   -</v>
      </c>
      <c r="B2" s="834"/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</row>
    <row r="3" spans="1:20" s="254" customFormat="1" ht="15">
      <c r="A3" s="872" t="s">
        <v>2</v>
      </c>
      <c r="B3" s="872" t="s">
        <v>306</v>
      </c>
      <c r="C3" s="859" t="s">
        <v>445</v>
      </c>
      <c r="D3" s="859" t="s">
        <v>442</v>
      </c>
      <c r="E3" s="859" t="s">
        <v>492</v>
      </c>
      <c r="F3" s="859" t="s">
        <v>443</v>
      </c>
      <c r="G3" s="859" t="s">
        <v>493</v>
      </c>
      <c r="H3" s="859" t="s">
        <v>494</v>
      </c>
      <c r="I3" s="859" t="s">
        <v>448</v>
      </c>
      <c r="J3" s="859" t="s">
        <v>449</v>
      </c>
      <c r="K3" s="859" t="s">
        <v>450</v>
      </c>
      <c r="L3" s="859" t="s">
        <v>451</v>
      </c>
      <c r="M3" s="859" t="s">
        <v>452</v>
      </c>
      <c r="N3" s="859" t="s">
        <v>454</v>
      </c>
      <c r="O3" s="859" t="s">
        <v>495</v>
      </c>
      <c r="P3" s="859" t="s">
        <v>496</v>
      </c>
      <c r="Q3" s="859" t="s">
        <v>497</v>
      </c>
      <c r="R3" s="859" t="s">
        <v>498</v>
      </c>
      <c r="S3" s="859" t="s">
        <v>490</v>
      </c>
      <c r="T3" s="859" t="s">
        <v>413</v>
      </c>
    </row>
    <row r="4" spans="1:20" s="254" customFormat="1" ht="15">
      <c r="A4" s="872"/>
      <c r="B4" s="872"/>
      <c r="C4" s="859"/>
      <c r="D4" s="859"/>
      <c r="E4" s="859"/>
      <c r="F4" s="859"/>
      <c r="G4" s="859"/>
      <c r="H4" s="859"/>
      <c r="I4" s="859"/>
      <c r="J4" s="859"/>
      <c r="K4" s="859"/>
      <c r="L4" s="859"/>
      <c r="M4" s="859"/>
      <c r="N4" s="859"/>
      <c r="O4" s="859"/>
      <c r="P4" s="859"/>
      <c r="Q4" s="859"/>
      <c r="R4" s="859"/>
      <c r="S4" s="859"/>
      <c r="T4" s="859"/>
    </row>
    <row r="5" spans="1:20" s="258" customFormat="1" ht="11">
      <c r="A5" s="872"/>
      <c r="B5" s="872"/>
      <c r="C5" s="244">
        <v>1</v>
      </c>
      <c r="D5" s="244">
        <v>2</v>
      </c>
      <c r="E5" s="244">
        <v>3</v>
      </c>
      <c r="F5" s="244">
        <v>4</v>
      </c>
      <c r="G5" s="244">
        <v>5</v>
      </c>
      <c r="H5" s="244">
        <v>6</v>
      </c>
      <c r="I5" s="244">
        <v>7</v>
      </c>
      <c r="J5" s="244">
        <v>8</v>
      </c>
      <c r="K5" s="244">
        <v>9</v>
      </c>
      <c r="L5" s="244">
        <v>10</v>
      </c>
      <c r="M5" s="244">
        <v>11</v>
      </c>
      <c r="N5" s="244">
        <v>12</v>
      </c>
      <c r="O5" s="244">
        <v>13</v>
      </c>
      <c r="P5" s="244">
        <v>14</v>
      </c>
      <c r="Q5" s="244">
        <v>15</v>
      </c>
      <c r="R5" s="244">
        <v>16</v>
      </c>
      <c r="S5" s="244">
        <v>17</v>
      </c>
      <c r="T5" s="859"/>
    </row>
    <row r="6" spans="1:20" s="267" customFormat="1" ht="14">
      <c r="A6" s="319"/>
      <c r="B6" s="320"/>
      <c r="C6" s="321"/>
      <c r="D6" s="321"/>
      <c r="E6" s="321"/>
      <c r="F6" s="321"/>
      <c r="G6" s="321"/>
      <c r="H6" s="321"/>
      <c r="I6" s="321"/>
      <c r="J6" s="321"/>
      <c r="K6" s="321"/>
      <c r="L6" s="321"/>
      <c r="M6" s="321"/>
      <c r="N6" s="321"/>
      <c r="O6" s="321"/>
      <c r="P6" s="321"/>
      <c r="Q6" s="321"/>
      <c r="R6" s="321"/>
      <c r="S6" s="321"/>
      <c r="T6" s="274">
        <f>SUM(C6:S6)</f>
        <v>0</v>
      </c>
    </row>
    <row r="7" spans="1:20" ht="14">
      <c r="A7" s="322"/>
      <c r="B7" s="323"/>
      <c r="C7" s="324"/>
      <c r="D7" s="324"/>
      <c r="E7" s="324"/>
      <c r="F7" s="324"/>
      <c r="G7" s="324"/>
      <c r="H7" s="324"/>
      <c r="I7" s="324"/>
      <c r="J7" s="324"/>
      <c r="K7" s="324"/>
      <c r="L7" s="324"/>
      <c r="M7" s="324"/>
      <c r="N7" s="324"/>
      <c r="O7" s="324"/>
      <c r="P7" s="324"/>
      <c r="Q7" s="324"/>
      <c r="R7" s="324"/>
      <c r="S7" s="324"/>
      <c r="T7" s="274">
        <f t="shared" ref="T7:T25" si="0">SUM(C7:S7)</f>
        <v>0</v>
      </c>
    </row>
    <row r="8" spans="1:20" ht="14">
      <c r="A8" s="322"/>
      <c r="B8" s="323"/>
      <c r="C8" s="324"/>
      <c r="D8" s="324"/>
      <c r="E8" s="324"/>
      <c r="F8" s="324"/>
      <c r="G8" s="324"/>
      <c r="H8" s="324"/>
      <c r="I8" s="324"/>
      <c r="J8" s="324"/>
      <c r="K8" s="324"/>
      <c r="L8" s="324"/>
      <c r="M8" s="324"/>
      <c r="N8" s="324"/>
      <c r="O8" s="324"/>
      <c r="P8" s="324"/>
      <c r="Q8" s="324"/>
      <c r="R8" s="324"/>
      <c r="S8" s="324"/>
      <c r="T8" s="274">
        <f t="shared" si="0"/>
        <v>0</v>
      </c>
    </row>
    <row r="9" spans="1:20" ht="14">
      <c r="A9" s="322"/>
      <c r="B9" s="323"/>
      <c r="C9" s="324"/>
      <c r="D9" s="324"/>
      <c r="E9" s="324"/>
      <c r="F9" s="324"/>
      <c r="G9" s="324"/>
      <c r="H9" s="324"/>
      <c r="I9" s="324"/>
      <c r="J9" s="324"/>
      <c r="K9" s="324"/>
      <c r="L9" s="324"/>
      <c r="M9" s="324"/>
      <c r="N9" s="324"/>
      <c r="O9" s="324"/>
      <c r="P9" s="324"/>
      <c r="Q9" s="324"/>
      <c r="R9" s="324"/>
      <c r="S9" s="324"/>
      <c r="T9" s="274">
        <f t="shared" si="0"/>
        <v>0</v>
      </c>
    </row>
    <row r="10" spans="1:20" ht="14">
      <c r="A10" s="322"/>
      <c r="B10" s="323"/>
      <c r="C10" s="324"/>
      <c r="D10" s="324"/>
      <c r="E10" s="324"/>
      <c r="F10" s="324"/>
      <c r="G10" s="324"/>
      <c r="H10" s="324"/>
      <c r="I10" s="324"/>
      <c r="J10" s="324"/>
      <c r="K10" s="324"/>
      <c r="L10" s="324"/>
      <c r="M10" s="324"/>
      <c r="N10" s="324"/>
      <c r="O10" s="324"/>
      <c r="P10" s="324"/>
      <c r="Q10" s="324"/>
      <c r="R10" s="324"/>
      <c r="S10" s="324"/>
      <c r="T10" s="274">
        <f t="shared" si="0"/>
        <v>0</v>
      </c>
    </row>
    <row r="11" spans="1:20" ht="14">
      <c r="A11" s="322"/>
      <c r="B11" s="323"/>
      <c r="C11" s="324"/>
      <c r="D11" s="324"/>
      <c r="E11" s="324"/>
      <c r="F11" s="324"/>
      <c r="G11" s="324"/>
      <c r="H11" s="324"/>
      <c r="I11" s="324"/>
      <c r="J11" s="324"/>
      <c r="K11" s="324"/>
      <c r="L11" s="324"/>
      <c r="M11" s="324"/>
      <c r="N11" s="324"/>
      <c r="O11" s="324"/>
      <c r="P11" s="324"/>
      <c r="Q11" s="324"/>
      <c r="R11" s="324"/>
      <c r="S11" s="324"/>
      <c r="T11" s="274">
        <f t="shared" si="0"/>
        <v>0</v>
      </c>
    </row>
    <row r="12" spans="1:20" ht="14">
      <c r="A12" s="322"/>
      <c r="B12" s="323"/>
      <c r="C12" s="324"/>
      <c r="D12" s="324"/>
      <c r="E12" s="324"/>
      <c r="F12" s="324"/>
      <c r="G12" s="324"/>
      <c r="H12" s="324"/>
      <c r="I12" s="324"/>
      <c r="J12" s="324"/>
      <c r="K12" s="324"/>
      <c r="L12" s="324"/>
      <c r="M12" s="324"/>
      <c r="N12" s="324"/>
      <c r="O12" s="324"/>
      <c r="P12" s="324"/>
      <c r="Q12" s="324"/>
      <c r="R12" s="324"/>
      <c r="S12" s="324"/>
      <c r="T12" s="274">
        <f t="shared" si="0"/>
        <v>0</v>
      </c>
    </row>
    <row r="13" spans="1:20" ht="14">
      <c r="A13" s="322"/>
      <c r="B13" s="323"/>
      <c r="C13" s="324"/>
      <c r="D13" s="324"/>
      <c r="E13" s="324"/>
      <c r="F13" s="324"/>
      <c r="G13" s="324"/>
      <c r="H13" s="324"/>
      <c r="I13" s="324"/>
      <c r="J13" s="324"/>
      <c r="K13" s="324"/>
      <c r="L13" s="324"/>
      <c r="M13" s="324"/>
      <c r="N13" s="324"/>
      <c r="O13" s="324"/>
      <c r="P13" s="324"/>
      <c r="Q13" s="324"/>
      <c r="R13" s="324"/>
      <c r="S13" s="324"/>
      <c r="T13" s="274">
        <f t="shared" si="0"/>
        <v>0</v>
      </c>
    </row>
    <row r="14" spans="1:20" ht="14">
      <c r="A14" s="322"/>
      <c r="B14" s="323"/>
      <c r="C14" s="324"/>
      <c r="D14" s="324"/>
      <c r="E14" s="324"/>
      <c r="F14" s="324"/>
      <c r="G14" s="324"/>
      <c r="H14" s="324"/>
      <c r="I14" s="324"/>
      <c r="J14" s="324"/>
      <c r="K14" s="324"/>
      <c r="L14" s="324"/>
      <c r="M14" s="324"/>
      <c r="N14" s="324"/>
      <c r="O14" s="324"/>
      <c r="P14" s="324"/>
      <c r="Q14" s="324"/>
      <c r="R14" s="324"/>
      <c r="S14" s="324"/>
      <c r="T14" s="274">
        <f t="shared" si="0"/>
        <v>0</v>
      </c>
    </row>
    <row r="15" spans="1:20" ht="14">
      <c r="A15" s="322"/>
      <c r="B15" s="323"/>
      <c r="C15" s="324"/>
      <c r="D15" s="324"/>
      <c r="E15" s="324"/>
      <c r="F15" s="324"/>
      <c r="G15" s="324"/>
      <c r="H15" s="324"/>
      <c r="I15" s="324"/>
      <c r="J15" s="324"/>
      <c r="K15" s="324"/>
      <c r="L15" s="324"/>
      <c r="M15" s="324"/>
      <c r="N15" s="324"/>
      <c r="O15" s="324"/>
      <c r="P15" s="324"/>
      <c r="Q15" s="324"/>
      <c r="R15" s="324"/>
      <c r="S15" s="324"/>
      <c r="T15" s="274">
        <f t="shared" si="0"/>
        <v>0</v>
      </c>
    </row>
    <row r="16" spans="1:20" ht="14">
      <c r="A16" s="322"/>
      <c r="B16" s="323"/>
      <c r="C16" s="324"/>
      <c r="D16" s="324"/>
      <c r="E16" s="324"/>
      <c r="F16" s="324"/>
      <c r="G16" s="324"/>
      <c r="H16" s="324"/>
      <c r="I16" s="324"/>
      <c r="J16" s="324"/>
      <c r="K16" s="324"/>
      <c r="L16" s="324"/>
      <c r="M16" s="324"/>
      <c r="N16" s="324"/>
      <c r="O16" s="324"/>
      <c r="P16" s="324"/>
      <c r="Q16" s="324"/>
      <c r="R16" s="324"/>
      <c r="S16" s="324"/>
      <c r="T16" s="274">
        <f t="shared" si="0"/>
        <v>0</v>
      </c>
    </row>
    <row r="17" spans="1:20" ht="14">
      <c r="A17" s="322"/>
      <c r="B17" s="323"/>
      <c r="C17" s="324"/>
      <c r="D17" s="324"/>
      <c r="E17" s="324"/>
      <c r="F17" s="324"/>
      <c r="G17" s="324"/>
      <c r="H17" s="324"/>
      <c r="I17" s="324"/>
      <c r="J17" s="324"/>
      <c r="K17" s="324"/>
      <c r="L17" s="324"/>
      <c r="M17" s="324"/>
      <c r="N17" s="324"/>
      <c r="O17" s="324"/>
      <c r="P17" s="324"/>
      <c r="Q17" s="324"/>
      <c r="R17" s="324"/>
      <c r="S17" s="324"/>
      <c r="T17" s="274">
        <f t="shared" si="0"/>
        <v>0</v>
      </c>
    </row>
    <row r="18" spans="1:20" ht="14">
      <c r="A18" s="322"/>
      <c r="B18" s="323"/>
      <c r="C18" s="324"/>
      <c r="D18" s="324"/>
      <c r="E18" s="324"/>
      <c r="F18" s="324"/>
      <c r="G18" s="324"/>
      <c r="H18" s="324"/>
      <c r="I18" s="324"/>
      <c r="J18" s="324"/>
      <c r="K18" s="324"/>
      <c r="L18" s="324"/>
      <c r="M18" s="324"/>
      <c r="N18" s="324"/>
      <c r="O18" s="324"/>
      <c r="P18" s="324"/>
      <c r="Q18" s="324"/>
      <c r="R18" s="324"/>
      <c r="S18" s="324"/>
      <c r="T18" s="274">
        <f t="shared" si="0"/>
        <v>0</v>
      </c>
    </row>
    <row r="19" spans="1:20" ht="14">
      <c r="A19" s="322"/>
      <c r="B19" s="323"/>
      <c r="C19" s="324"/>
      <c r="D19" s="324"/>
      <c r="E19" s="324"/>
      <c r="F19" s="324"/>
      <c r="G19" s="324"/>
      <c r="H19" s="324"/>
      <c r="I19" s="324"/>
      <c r="J19" s="324"/>
      <c r="K19" s="324"/>
      <c r="L19" s="324"/>
      <c r="M19" s="324"/>
      <c r="N19" s="324"/>
      <c r="O19" s="324"/>
      <c r="P19" s="324"/>
      <c r="Q19" s="324"/>
      <c r="R19" s="324"/>
      <c r="S19" s="324"/>
      <c r="T19" s="274">
        <f t="shared" si="0"/>
        <v>0</v>
      </c>
    </row>
    <row r="20" spans="1:20" ht="14">
      <c r="A20" s="322"/>
      <c r="B20" s="323"/>
      <c r="C20" s="324"/>
      <c r="D20" s="324"/>
      <c r="E20" s="324"/>
      <c r="F20" s="324"/>
      <c r="G20" s="324"/>
      <c r="H20" s="324"/>
      <c r="I20" s="324"/>
      <c r="J20" s="324"/>
      <c r="K20" s="324"/>
      <c r="L20" s="324"/>
      <c r="M20" s="324"/>
      <c r="N20" s="324"/>
      <c r="O20" s="324"/>
      <c r="P20" s="324"/>
      <c r="Q20" s="324"/>
      <c r="R20" s="324"/>
      <c r="S20" s="324"/>
      <c r="T20" s="274">
        <f t="shared" si="0"/>
        <v>0</v>
      </c>
    </row>
    <row r="21" spans="1:20" ht="14">
      <c r="A21" s="322"/>
      <c r="B21" s="323"/>
      <c r="C21" s="324"/>
      <c r="D21" s="324"/>
      <c r="E21" s="324"/>
      <c r="F21" s="324"/>
      <c r="G21" s="324"/>
      <c r="H21" s="324"/>
      <c r="I21" s="324"/>
      <c r="J21" s="324"/>
      <c r="K21" s="324"/>
      <c r="L21" s="324"/>
      <c r="M21" s="324"/>
      <c r="N21" s="324"/>
      <c r="O21" s="324"/>
      <c r="P21" s="324"/>
      <c r="Q21" s="324"/>
      <c r="R21" s="324"/>
      <c r="S21" s="324"/>
      <c r="T21" s="274">
        <f t="shared" si="0"/>
        <v>0</v>
      </c>
    </row>
    <row r="22" spans="1:20" ht="14">
      <c r="A22" s="322"/>
      <c r="B22" s="323"/>
      <c r="C22" s="324"/>
      <c r="D22" s="324"/>
      <c r="E22" s="324"/>
      <c r="F22" s="324"/>
      <c r="G22" s="324"/>
      <c r="H22" s="324"/>
      <c r="I22" s="324"/>
      <c r="J22" s="324"/>
      <c r="K22" s="324"/>
      <c r="L22" s="324"/>
      <c r="M22" s="324"/>
      <c r="N22" s="324"/>
      <c r="O22" s="324"/>
      <c r="P22" s="324"/>
      <c r="Q22" s="324"/>
      <c r="R22" s="324"/>
      <c r="S22" s="324"/>
      <c r="T22" s="274">
        <f t="shared" si="0"/>
        <v>0</v>
      </c>
    </row>
    <row r="23" spans="1:20" ht="14">
      <c r="A23" s="322"/>
      <c r="B23" s="323"/>
      <c r="C23" s="324"/>
      <c r="D23" s="324"/>
      <c r="E23" s="324"/>
      <c r="F23" s="324"/>
      <c r="G23" s="324"/>
      <c r="H23" s="324"/>
      <c r="I23" s="324"/>
      <c r="J23" s="324"/>
      <c r="K23" s="324"/>
      <c r="L23" s="324"/>
      <c r="M23" s="324"/>
      <c r="N23" s="324"/>
      <c r="O23" s="324"/>
      <c r="P23" s="324"/>
      <c r="Q23" s="324"/>
      <c r="R23" s="324"/>
      <c r="S23" s="324"/>
      <c r="T23" s="274">
        <f t="shared" si="0"/>
        <v>0</v>
      </c>
    </row>
    <row r="24" spans="1:20" ht="14">
      <c r="A24" s="322"/>
      <c r="B24" s="323"/>
      <c r="C24" s="324"/>
      <c r="D24" s="324"/>
      <c r="E24" s="324"/>
      <c r="F24" s="324"/>
      <c r="G24" s="324"/>
      <c r="H24" s="324"/>
      <c r="I24" s="324"/>
      <c r="J24" s="324"/>
      <c r="K24" s="324"/>
      <c r="L24" s="324"/>
      <c r="M24" s="324"/>
      <c r="N24" s="324"/>
      <c r="O24" s="324"/>
      <c r="P24" s="324"/>
      <c r="Q24" s="324"/>
      <c r="R24" s="324"/>
      <c r="S24" s="324"/>
      <c r="T24" s="274">
        <f t="shared" si="0"/>
        <v>0</v>
      </c>
    </row>
    <row r="25" spans="1:20" ht="14">
      <c r="A25" s="322"/>
      <c r="B25" s="323"/>
      <c r="C25" s="324"/>
      <c r="D25" s="324"/>
      <c r="E25" s="324"/>
      <c r="F25" s="324"/>
      <c r="G25" s="324"/>
      <c r="H25" s="324"/>
      <c r="I25" s="324"/>
      <c r="J25" s="324"/>
      <c r="K25" s="324"/>
      <c r="L25" s="324"/>
      <c r="M25" s="324"/>
      <c r="N25" s="324"/>
      <c r="O25" s="324"/>
      <c r="P25" s="324"/>
      <c r="Q25" s="324"/>
      <c r="R25" s="324"/>
      <c r="S25" s="324"/>
      <c r="T25" s="274">
        <f t="shared" si="0"/>
        <v>0</v>
      </c>
    </row>
    <row r="26" spans="1:20" ht="28" customHeight="1">
      <c r="A26" s="873" t="s">
        <v>413</v>
      </c>
      <c r="B26" s="873"/>
      <c r="C26" s="273">
        <f>SUM(C6:C25)</f>
        <v>0</v>
      </c>
      <c r="D26" s="273">
        <f t="shared" ref="D26:T26" si="1">SUM(D6:D25)</f>
        <v>0</v>
      </c>
      <c r="E26" s="273">
        <f t="shared" si="1"/>
        <v>0</v>
      </c>
      <c r="F26" s="273">
        <f t="shared" si="1"/>
        <v>0</v>
      </c>
      <c r="G26" s="273">
        <f t="shared" si="1"/>
        <v>0</v>
      </c>
      <c r="H26" s="273">
        <f t="shared" si="1"/>
        <v>0</v>
      </c>
      <c r="I26" s="273">
        <f t="shared" si="1"/>
        <v>0</v>
      </c>
      <c r="J26" s="273">
        <f t="shared" si="1"/>
        <v>0</v>
      </c>
      <c r="K26" s="273">
        <f t="shared" si="1"/>
        <v>0</v>
      </c>
      <c r="L26" s="273">
        <f t="shared" si="1"/>
        <v>0</v>
      </c>
      <c r="M26" s="273">
        <f t="shared" si="1"/>
        <v>0</v>
      </c>
      <c r="N26" s="273">
        <f t="shared" si="1"/>
        <v>0</v>
      </c>
      <c r="O26" s="273">
        <f t="shared" si="1"/>
        <v>0</v>
      </c>
      <c r="P26" s="273">
        <f t="shared" si="1"/>
        <v>0</v>
      </c>
      <c r="Q26" s="273">
        <f t="shared" si="1"/>
        <v>0</v>
      </c>
      <c r="R26" s="273">
        <f t="shared" si="1"/>
        <v>0</v>
      </c>
      <c r="S26" s="273">
        <f t="shared" si="1"/>
        <v>0</v>
      </c>
      <c r="T26" s="273">
        <f t="shared" si="1"/>
        <v>0</v>
      </c>
    </row>
  </sheetData>
  <mergeCells count="23">
    <mergeCell ref="Q3:Q4"/>
    <mergeCell ref="R3:R4"/>
    <mergeCell ref="M3:M4"/>
    <mergeCell ref="N3:N4"/>
    <mergeCell ref="A26:B26"/>
    <mergeCell ref="O3:O4"/>
    <mergeCell ref="P3:P4"/>
    <mergeCell ref="A1:T1"/>
    <mergeCell ref="A2:T2"/>
    <mergeCell ref="A3:A5"/>
    <mergeCell ref="B3:B5"/>
    <mergeCell ref="C3:C4"/>
    <mergeCell ref="D3:D4"/>
    <mergeCell ref="E3:E4"/>
    <mergeCell ref="F3:F4"/>
    <mergeCell ref="G3:G4"/>
    <mergeCell ref="H3:H4"/>
    <mergeCell ref="S3:S4"/>
    <mergeCell ref="T3:T5"/>
    <mergeCell ref="I3:I4"/>
    <mergeCell ref="J3:J4"/>
    <mergeCell ref="K3:K4"/>
    <mergeCell ref="L3:L4"/>
  </mergeCells>
  <dataValidations count="1">
    <dataValidation type="whole" operator="greaterThanOrEqual" allowBlank="1" showInputMessage="1" showErrorMessage="1" sqref="C6:S6">
      <formula1>0</formula1>
    </dataValidation>
  </dataValidation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 enableFormatConditionsCalculation="0">
    <tabColor rgb="FFCCFFCC"/>
  </sheetPr>
  <dimension ref="A1:H26"/>
  <sheetViews>
    <sheetView showGridLines="0" workbookViewId="0">
      <selection activeCell="H36" sqref="H36"/>
    </sheetView>
  </sheetViews>
  <sheetFormatPr baseColWidth="10" defaultRowHeight="12" x14ac:dyDescent="0"/>
  <cols>
    <col min="1" max="1" width="5" bestFit="1" customWidth="1"/>
    <col min="2" max="2" width="27.1640625" customWidth="1"/>
    <col min="3" max="3" width="22.83203125" customWidth="1"/>
    <col min="4" max="4" width="26" bestFit="1" customWidth="1"/>
    <col min="5" max="5" width="23.1640625" customWidth="1"/>
    <col min="6" max="6" width="19" customWidth="1"/>
    <col min="7" max="7" width="19.5" customWidth="1"/>
    <col min="8" max="8" width="22.6640625" customWidth="1"/>
  </cols>
  <sheetData>
    <row r="1" spans="1:8" s="254" customFormat="1" ht="18">
      <c r="A1" s="835" t="s">
        <v>499</v>
      </c>
      <c r="B1" s="835"/>
      <c r="C1" s="835"/>
      <c r="D1" s="835"/>
      <c r="E1" s="835"/>
      <c r="F1" s="835"/>
      <c r="G1" s="835"/>
      <c r="H1" s="880"/>
    </row>
    <row r="2" spans="1:8" s="254" customFormat="1" ht="18" customHeight="1">
      <c r="A2" s="834" t="str">
        <f>"RAPE CASES  (M.O. WISE) FOR THE MONTH OF  "&amp;I!C3&amp;"-"&amp;I!C4</f>
        <v>RAPE CASES  (M.O. WISE) FOR THE MONTH OF  -</v>
      </c>
      <c r="B2" s="834"/>
      <c r="C2" s="834"/>
      <c r="D2" s="834"/>
      <c r="E2" s="834"/>
      <c r="F2" s="834"/>
      <c r="G2" s="834"/>
      <c r="H2" s="881"/>
    </row>
    <row r="3" spans="1:8" s="254" customFormat="1" ht="28" customHeight="1">
      <c r="A3" s="872" t="s">
        <v>2</v>
      </c>
      <c r="B3" s="872" t="s">
        <v>306</v>
      </c>
      <c r="C3" s="874" t="s">
        <v>500</v>
      </c>
      <c r="D3" s="875"/>
      <c r="E3" s="876"/>
      <c r="F3" s="877" t="s">
        <v>501</v>
      </c>
      <c r="G3" s="878"/>
      <c r="H3" s="879"/>
    </row>
    <row r="4" spans="1:8" s="270" customFormat="1" ht="49" customHeight="1">
      <c r="A4" s="872"/>
      <c r="B4" s="872"/>
      <c r="C4" s="268" t="s">
        <v>502</v>
      </c>
      <c r="D4" s="268" t="s">
        <v>503</v>
      </c>
      <c r="E4" s="268" t="s">
        <v>504</v>
      </c>
      <c r="F4" s="269" t="s">
        <v>502</v>
      </c>
      <c r="G4" s="269" t="s">
        <v>503</v>
      </c>
      <c r="H4" s="269" t="s">
        <v>504</v>
      </c>
    </row>
    <row r="5" spans="1:8" s="254" customFormat="1" ht="15">
      <c r="A5" s="882"/>
      <c r="B5" s="882"/>
      <c r="C5" s="271">
        <v>1</v>
      </c>
      <c r="D5" s="271">
        <v>2</v>
      </c>
      <c r="E5" s="271">
        <v>3</v>
      </c>
      <c r="F5" s="272">
        <v>4</v>
      </c>
      <c r="G5" s="272">
        <v>5</v>
      </c>
      <c r="H5" s="272">
        <v>6</v>
      </c>
    </row>
    <row r="6" spans="1:8" s="254" customFormat="1" ht="15">
      <c r="A6" s="325"/>
      <c r="B6" s="326"/>
      <c r="C6" s="247"/>
      <c r="D6" s="247"/>
      <c r="E6" s="247"/>
      <c r="F6" s="247"/>
      <c r="G6" s="247"/>
      <c r="H6" s="247"/>
    </row>
    <row r="7" spans="1:8">
      <c r="A7" s="310"/>
      <c r="B7" s="317"/>
      <c r="C7" s="315"/>
      <c r="D7" s="315"/>
      <c r="E7" s="315"/>
      <c r="F7" s="315"/>
      <c r="G7" s="315"/>
      <c r="H7" s="315"/>
    </row>
    <row r="8" spans="1:8">
      <c r="A8" s="310"/>
      <c r="B8" s="317"/>
      <c r="C8" s="315"/>
      <c r="D8" s="315"/>
      <c r="E8" s="315"/>
      <c r="F8" s="315"/>
      <c r="G8" s="315"/>
      <c r="H8" s="315"/>
    </row>
    <row r="9" spans="1:8">
      <c r="A9" s="310"/>
      <c r="B9" s="317"/>
      <c r="C9" s="315"/>
      <c r="D9" s="315"/>
      <c r="E9" s="315"/>
      <c r="F9" s="315"/>
      <c r="G9" s="315"/>
      <c r="H9" s="315"/>
    </row>
    <row r="10" spans="1:8">
      <c r="A10" s="310"/>
      <c r="B10" s="317"/>
      <c r="C10" s="315"/>
      <c r="D10" s="315"/>
      <c r="E10" s="315"/>
      <c r="F10" s="315"/>
      <c r="G10" s="315"/>
      <c r="H10" s="315"/>
    </row>
    <row r="11" spans="1:8">
      <c r="A11" s="310"/>
      <c r="B11" s="317"/>
      <c r="C11" s="315"/>
      <c r="D11" s="315"/>
      <c r="E11" s="315"/>
      <c r="F11" s="315"/>
      <c r="G11" s="315"/>
      <c r="H11" s="315"/>
    </row>
    <row r="12" spans="1:8">
      <c r="A12" s="310"/>
      <c r="B12" s="317"/>
      <c r="C12" s="315"/>
      <c r="D12" s="315"/>
      <c r="E12" s="315"/>
      <c r="F12" s="315"/>
      <c r="G12" s="315"/>
      <c r="H12" s="315"/>
    </row>
    <row r="13" spans="1:8">
      <c r="A13" s="310"/>
      <c r="B13" s="317"/>
      <c r="C13" s="315"/>
      <c r="D13" s="315"/>
      <c r="E13" s="315"/>
      <c r="F13" s="315"/>
      <c r="G13" s="315"/>
      <c r="H13" s="315"/>
    </row>
    <row r="14" spans="1:8">
      <c r="A14" s="310"/>
      <c r="B14" s="317"/>
      <c r="C14" s="315"/>
      <c r="D14" s="315"/>
      <c r="E14" s="315"/>
      <c r="F14" s="315"/>
      <c r="G14" s="315"/>
      <c r="H14" s="315"/>
    </row>
    <row r="15" spans="1:8">
      <c r="A15" s="310"/>
      <c r="B15" s="317"/>
      <c r="C15" s="315"/>
      <c r="D15" s="315"/>
      <c r="E15" s="315"/>
      <c r="F15" s="315"/>
      <c r="G15" s="315"/>
      <c r="H15" s="315"/>
    </row>
    <row r="16" spans="1:8">
      <c r="A16" s="310"/>
      <c r="B16" s="317"/>
      <c r="C16" s="315"/>
      <c r="D16" s="315"/>
      <c r="E16" s="315"/>
      <c r="F16" s="315"/>
      <c r="G16" s="315"/>
      <c r="H16" s="315"/>
    </row>
    <row r="17" spans="1:8">
      <c r="A17" s="310"/>
      <c r="B17" s="317"/>
      <c r="C17" s="315"/>
      <c r="D17" s="315"/>
      <c r="E17" s="315"/>
      <c r="F17" s="315"/>
      <c r="G17" s="315"/>
      <c r="H17" s="315"/>
    </row>
    <row r="18" spans="1:8">
      <c r="A18" s="310"/>
      <c r="B18" s="317"/>
      <c r="C18" s="315"/>
      <c r="D18" s="315"/>
      <c r="E18" s="315"/>
      <c r="F18" s="315"/>
      <c r="G18" s="315"/>
      <c r="H18" s="315"/>
    </row>
    <row r="19" spans="1:8">
      <c r="A19" s="310"/>
      <c r="B19" s="317"/>
      <c r="C19" s="315"/>
      <c r="D19" s="315"/>
      <c r="E19" s="315"/>
      <c r="F19" s="315"/>
      <c r="G19" s="315"/>
      <c r="H19" s="315"/>
    </row>
    <row r="20" spans="1:8">
      <c r="A20" s="310"/>
      <c r="B20" s="317"/>
      <c r="C20" s="315"/>
      <c r="D20" s="315"/>
      <c r="E20" s="315"/>
      <c r="F20" s="315"/>
      <c r="G20" s="315"/>
      <c r="H20" s="315"/>
    </row>
    <row r="21" spans="1:8">
      <c r="A21" s="310"/>
      <c r="B21" s="317"/>
      <c r="C21" s="315"/>
      <c r="D21" s="315"/>
      <c r="E21" s="315"/>
      <c r="F21" s="315"/>
      <c r="G21" s="315"/>
      <c r="H21" s="315"/>
    </row>
    <row r="22" spans="1:8">
      <c r="A22" s="310"/>
      <c r="B22" s="317"/>
      <c r="C22" s="315"/>
      <c r="D22" s="315"/>
      <c r="E22" s="315"/>
      <c r="F22" s="315"/>
      <c r="G22" s="315"/>
      <c r="H22" s="315"/>
    </row>
    <row r="23" spans="1:8">
      <c r="A23" s="310"/>
      <c r="B23" s="317"/>
      <c r="C23" s="315"/>
      <c r="D23" s="315"/>
      <c r="E23" s="315"/>
      <c r="F23" s="315"/>
      <c r="G23" s="315"/>
      <c r="H23" s="315"/>
    </row>
    <row r="24" spans="1:8">
      <c r="A24" s="310"/>
      <c r="B24" s="317"/>
      <c r="C24" s="315"/>
      <c r="D24" s="315"/>
      <c r="E24" s="315"/>
      <c r="F24" s="315"/>
      <c r="G24" s="315"/>
      <c r="H24" s="315"/>
    </row>
    <row r="25" spans="1:8">
      <c r="A25" s="310"/>
      <c r="B25" s="317"/>
      <c r="C25" s="315"/>
      <c r="D25" s="315"/>
      <c r="E25" s="315"/>
      <c r="F25" s="315"/>
      <c r="G25" s="315"/>
      <c r="H25" s="315"/>
    </row>
    <row r="26" spans="1:8" ht="39" customHeight="1">
      <c r="A26" s="873" t="s">
        <v>413</v>
      </c>
      <c r="B26" s="873"/>
      <c r="C26" s="278">
        <f>SUM(C6:C25)</f>
        <v>0</v>
      </c>
      <c r="D26" s="278">
        <f t="shared" ref="D26:H26" si="0">SUM(D6:D25)</f>
        <v>0</v>
      </c>
      <c r="E26" s="278">
        <f t="shared" si="0"/>
        <v>0</v>
      </c>
      <c r="F26" s="278">
        <f t="shared" si="0"/>
        <v>0</v>
      </c>
      <c r="G26" s="278">
        <f t="shared" si="0"/>
        <v>0</v>
      </c>
      <c r="H26" s="278">
        <f t="shared" si="0"/>
        <v>0</v>
      </c>
    </row>
  </sheetData>
  <mergeCells count="7">
    <mergeCell ref="A26:B26"/>
    <mergeCell ref="C3:E3"/>
    <mergeCell ref="F3:H3"/>
    <mergeCell ref="A1:H1"/>
    <mergeCell ref="A2:H2"/>
    <mergeCell ref="A3:A5"/>
    <mergeCell ref="B3:B5"/>
  </mergeCells>
  <dataValidations count="1">
    <dataValidation type="whole" operator="greaterThanOrEqual" allowBlank="1" showInputMessage="1" showErrorMessage="1" sqref="C6:H6">
      <formula1>0</formula1>
    </dataValidation>
  </dataValidation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 enableFormatConditionsCalculation="0">
    <tabColor rgb="FFCCFFCC"/>
  </sheetPr>
  <dimension ref="A1:H26"/>
  <sheetViews>
    <sheetView showGridLines="0" workbookViewId="0">
      <selection activeCell="I2" sqref="I2"/>
    </sheetView>
  </sheetViews>
  <sheetFormatPr baseColWidth="10" defaultRowHeight="12" x14ac:dyDescent="0"/>
  <cols>
    <col min="1" max="1" width="5" bestFit="1" customWidth="1"/>
    <col min="2" max="2" width="27.1640625" customWidth="1"/>
    <col min="3" max="3" width="22.83203125" customWidth="1"/>
    <col min="4" max="4" width="26" bestFit="1" customWidth="1"/>
    <col min="5" max="5" width="23.1640625" customWidth="1"/>
    <col min="6" max="6" width="19" customWidth="1"/>
    <col min="7" max="7" width="19.5" customWidth="1"/>
    <col min="8" max="8" width="22.6640625" customWidth="1"/>
  </cols>
  <sheetData>
    <row r="1" spans="1:8" s="254" customFormat="1" ht="18">
      <c r="A1" s="835" t="s">
        <v>499</v>
      </c>
      <c r="B1" s="835"/>
      <c r="C1" s="835"/>
      <c r="D1" s="835"/>
      <c r="E1" s="835"/>
      <c r="F1" s="835"/>
      <c r="G1" s="835"/>
      <c r="H1" s="880"/>
    </row>
    <row r="2" spans="1:8" s="254" customFormat="1" ht="18" customHeight="1">
      <c r="A2" s="834" t="str">
        <f>"RAPE CASES  (M.O. WISE) UP TO THE MONTH OF  "&amp;I!C3&amp;"-"&amp;I!C4</f>
        <v>RAPE CASES  (M.O. WISE) UP TO THE MONTH OF  -</v>
      </c>
      <c r="B2" s="834"/>
      <c r="C2" s="834"/>
      <c r="D2" s="834"/>
      <c r="E2" s="834"/>
      <c r="F2" s="834"/>
      <c r="G2" s="834"/>
      <c r="H2" s="881"/>
    </row>
    <row r="3" spans="1:8" s="254" customFormat="1" ht="28" customHeight="1">
      <c r="A3" s="872" t="s">
        <v>2</v>
      </c>
      <c r="B3" s="872" t="s">
        <v>306</v>
      </c>
      <c r="C3" s="874" t="s">
        <v>500</v>
      </c>
      <c r="D3" s="875"/>
      <c r="E3" s="876"/>
      <c r="F3" s="877" t="s">
        <v>501</v>
      </c>
      <c r="G3" s="878"/>
      <c r="H3" s="879"/>
    </row>
    <row r="4" spans="1:8" s="270" customFormat="1" ht="49" customHeight="1">
      <c r="A4" s="872"/>
      <c r="B4" s="872"/>
      <c r="C4" s="268" t="s">
        <v>502</v>
      </c>
      <c r="D4" s="268" t="s">
        <v>503</v>
      </c>
      <c r="E4" s="268" t="s">
        <v>504</v>
      </c>
      <c r="F4" s="269" t="s">
        <v>502</v>
      </c>
      <c r="G4" s="269" t="s">
        <v>503</v>
      </c>
      <c r="H4" s="269" t="s">
        <v>504</v>
      </c>
    </row>
    <row r="5" spans="1:8" s="254" customFormat="1" ht="15">
      <c r="A5" s="882"/>
      <c r="B5" s="882"/>
      <c r="C5" s="271">
        <v>1</v>
      </c>
      <c r="D5" s="271">
        <v>2</v>
      </c>
      <c r="E5" s="271">
        <v>3</v>
      </c>
      <c r="F5" s="272">
        <v>4</v>
      </c>
      <c r="G5" s="272">
        <v>5</v>
      </c>
      <c r="H5" s="272">
        <v>6</v>
      </c>
    </row>
    <row r="6" spans="1:8" s="254" customFormat="1" ht="15">
      <c r="A6" s="325"/>
      <c r="B6" s="326"/>
      <c r="C6" s="247"/>
      <c r="D6" s="247"/>
      <c r="E6" s="247"/>
      <c r="F6" s="247"/>
      <c r="G6" s="247"/>
      <c r="H6" s="247"/>
    </row>
    <row r="7" spans="1:8">
      <c r="A7" s="310"/>
      <c r="B7" s="317"/>
      <c r="C7" s="315"/>
      <c r="D7" s="315"/>
      <c r="E7" s="315"/>
      <c r="F7" s="315"/>
      <c r="G7" s="315"/>
      <c r="H7" s="315"/>
    </row>
    <row r="8" spans="1:8">
      <c r="A8" s="310"/>
      <c r="B8" s="317"/>
      <c r="C8" s="315"/>
      <c r="D8" s="315"/>
      <c r="E8" s="315"/>
      <c r="F8" s="315"/>
      <c r="G8" s="315"/>
      <c r="H8" s="315"/>
    </row>
    <row r="9" spans="1:8">
      <c r="A9" s="310"/>
      <c r="B9" s="317"/>
      <c r="C9" s="315"/>
      <c r="D9" s="315"/>
      <c r="E9" s="315"/>
      <c r="F9" s="315"/>
      <c r="G9" s="315"/>
      <c r="H9" s="315"/>
    </row>
    <row r="10" spans="1:8">
      <c r="A10" s="310"/>
      <c r="B10" s="317"/>
      <c r="C10" s="315"/>
      <c r="D10" s="315"/>
      <c r="E10" s="315"/>
      <c r="F10" s="315"/>
      <c r="G10" s="315"/>
      <c r="H10" s="315"/>
    </row>
    <row r="11" spans="1:8">
      <c r="A11" s="310"/>
      <c r="B11" s="317"/>
      <c r="C11" s="315"/>
      <c r="D11" s="315"/>
      <c r="E11" s="315"/>
      <c r="F11" s="315"/>
      <c r="G11" s="315"/>
      <c r="H11" s="315"/>
    </row>
    <row r="12" spans="1:8">
      <c r="A12" s="310"/>
      <c r="B12" s="317"/>
      <c r="C12" s="315"/>
      <c r="D12" s="315"/>
      <c r="E12" s="315"/>
      <c r="F12" s="315"/>
      <c r="G12" s="315"/>
      <c r="H12" s="315"/>
    </row>
    <row r="13" spans="1:8">
      <c r="A13" s="310"/>
      <c r="B13" s="317"/>
      <c r="C13" s="315"/>
      <c r="D13" s="315"/>
      <c r="E13" s="315"/>
      <c r="F13" s="315"/>
      <c r="G13" s="315"/>
      <c r="H13" s="315"/>
    </row>
    <row r="14" spans="1:8">
      <c r="A14" s="310"/>
      <c r="B14" s="317"/>
      <c r="C14" s="315"/>
      <c r="D14" s="315"/>
      <c r="E14" s="315"/>
      <c r="F14" s="315"/>
      <c r="G14" s="315"/>
      <c r="H14" s="315"/>
    </row>
    <row r="15" spans="1:8">
      <c r="A15" s="310"/>
      <c r="B15" s="317"/>
      <c r="C15" s="315"/>
      <c r="D15" s="315"/>
      <c r="E15" s="315"/>
      <c r="F15" s="315"/>
      <c r="G15" s="315"/>
      <c r="H15" s="315"/>
    </row>
    <row r="16" spans="1:8">
      <c r="A16" s="310"/>
      <c r="B16" s="317"/>
      <c r="C16" s="315"/>
      <c r="D16" s="315"/>
      <c r="E16" s="315"/>
      <c r="F16" s="315"/>
      <c r="G16" s="315"/>
      <c r="H16" s="315"/>
    </row>
    <row r="17" spans="1:8">
      <c r="A17" s="310"/>
      <c r="B17" s="317"/>
      <c r="C17" s="315"/>
      <c r="D17" s="315"/>
      <c r="E17" s="315"/>
      <c r="F17" s="315"/>
      <c r="G17" s="315"/>
      <c r="H17" s="315"/>
    </row>
    <row r="18" spans="1:8">
      <c r="A18" s="310"/>
      <c r="B18" s="317"/>
      <c r="C18" s="315"/>
      <c r="D18" s="315"/>
      <c r="E18" s="315"/>
      <c r="F18" s="315"/>
      <c r="G18" s="315"/>
      <c r="H18" s="315"/>
    </row>
    <row r="19" spans="1:8">
      <c r="A19" s="310"/>
      <c r="B19" s="317"/>
      <c r="C19" s="315"/>
      <c r="D19" s="315"/>
      <c r="E19" s="315"/>
      <c r="F19" s="315"/>
      <c r="G19" s="315"/>
      <c r="H19" s="315"/>
    </row>
    <row r="20" spans="1:8">
      <c r="A20" s="310"/>
      <c r="B20" s="317"/>
      <c r="C20" s="315"/>
      <c r="D20" s="315"/>
      <c r="E20" s="315"/>
      <c r="F20" s="315"/>
      <c r="G20" s="315"/>
      <c r="H20" s="315"/>
    </row>
    <row r="21" spans="1:8">
      <c r="A21" s="310"/>
      <c r="B21" s="317"/>
      <c r="C21" s="315"/>
      <c r="D21" s="315"/>
      <c r="E21" s="315"/>
      <c r="F21" s="315"/>
      <c r="G21" s="315"/>
      <c r="H21" s="315"/>
    </row>
    <row r="22" spans="1:8">
      <c r="A22" s="310"/>
      <c r="B22" s="317"/>
      <c r="C22" s="315"/>
      <c r="D22" s="315"/>
      <c r="E22" s="315"/>
      <c r="F22" s="315"/>
      <c r="G22" s="315"/>
      <c r="H22" s="315"/>
    </row>
    <row r="23" spans="1:8">
      <c r="A23" s="310"/>
      <c r="B23" s="317"/>
      <c r="C23" s="315"/>
      <c r="D23" s="315"/>
      <c r="E23" s="315"/>
      <c r="F23" s="315"/>
      <c r="G23" s="315"/>
      <c r="H23" s="315"/>
    </row>
    <row r="24" spans="1:8">
      <c r="A24" s="310"/>
      <c r="B24" s="317"/>
      <c r="C24" s="315"/>
      <c r="D24" s="315"/>
      <c r="E24" s="315"/>
      <c r="F24" s="315"/>
      <c r="G24" s="315"/>
      <c r="H24" s="315"/>
    </row>
    <row r="25" spans="1:8">
      <c r="A25" s="310"/>
      <c r="B25" s="317"/>
      <c r="C25" s="315"/>
      <c r="D25" s="315"/>
      <c r="E25" s="315"/>
      <c r="F25" s="315"/>
      <c r="G25" s="315"/>
      <c r="H25" s="315"/>
    </row>
    <row r="26" spans="1:8" ht="39" customHeight="1">
      <c r="A26" s="873" t="s">
        <v>413</v>
      </c>
      <c r="B26" s="873"/>
      <c r="C26" s="349">
        <f>SUM(C6:C25)</f>
        <v>0</v>
      </c>
      <c r="D26" s="349">
        <f t="shared" ref="D26:H26" si="0">SUM(D6:D25)</f>
        <v>0</v>
      </c>
      <c r="E26" s="349">
        <f t="shared" si="0"/>
        <v>0</v>
      </c>
      <c r="F26" s="349">
        <f t="shared" si="0"/>
        <v>0</v>
      </c>
      <c r="G26" s="349">
        <f t="shared" si="0"/>
        <v>0</v>
      </c>
      <c r="H26" s="349">
        <f t="shared" si="0"/>
        <v>0</v>
      </c>
    </row>
  </sheetData>
  <mergeCells count="7">
    <mergeCell ref="A26:B26"/>
    <mergeCell ref="A1:H1"/>
    <mergeCell ref="A2:H2"/>
    <mergeCell ref="A3:A5"/>
    <mergeCell ref="B3:B5"/>
    <mergeCell ref="C3:E3"/>
    <mergeCell ref="F3:H3"/>
  </mergeCells>
  <dataValidations count="1">
    <dataValidation type="whole" operator="greaterThanOrEqual" allowBlank="1" showInputMessage="1" showErrorMessage="1" sqref="C6:H6">
      <formula1>0</formula1>
    </dataValidation>
  </dataValidation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 enableFormatConditionsCalculation="0">
    <tabColor rgb="FFCCFFCC"/>
  </sheetPr>
  <dimension ref="A1:L25"/>
  <sheetViews>
    <sheetView showGridLines="0" workbookViewId="0">
      <selection activeCell="G27" sqref="G27"/>
    </sheetView>
  </sheetViews>
  <sheetFormatPr baseColWidth="10" defaultRowHeight="12" x14ac:dyDescent="0"/>
  <cols>
    <col min="1" max="1" width="4.83203125" bestFit="1" customWidth="1"/>
    <col min="2" max="2" width="23.6640625" customWidth="1"/>
    <col min="3" max="3" width="10.1640625" customWidth="1"/>
    <col min="4" max="4" width="14.83203125" customWidth="1"/>
    <col min="5" max="5" width="16.6640625" customWidth="1"/>
    <col min="6" max="6" width="20.1640625" customWidth="1"/>
    <col min="7" max="7" width="18" customWidth="1"/>
    <col min="8" max="8" width="10.5" customWidth="1"/>
    <col min="9" max="9" width="15.33203125" bestFit="1" customWidth="1"/>
    <col min="10" max="10" width="22.1640625" bestFit="1" customWidth="1"/>
    <col min="11" max="11" width="15.83203125" customWidth="1"/>
  </cols>
  <sheetData>
    <row r="1" spans="1:12" s="224" customFormat="1" ht="21" customHeight="1">
      <c r="A1" s="883" t="str">
        <f>"OFFENDERS RELATION, NEARNESS TO RAPE VICTIMS FOR THE MONTH OF  "&amp;I!C3&amp;"-"&amp;I!C4</f>
        <v>OFFENDERS RELATION, NEARNESS TO RAPE VICTIMS FOR THE MONTH OF  -</v>
      </c>
      <c r="B1" s="883"/>
      <c r="C1" s="883"/>
      <c r="D1" s="883"/>
      <c r="E1" s="883"/>
      <c r="F1" s="883"/>
      <c r="G1" s="883"/>
      <c r="H1" s="883"/>
      <c r="I1" s="883"/>
      <c r="J1" s="883"/>
      <c r="K1" s="883"/>
      <c r="L1" s="883"/>
    </row>
    <row r="2" spans="1:12" s="224" customFormat="1" ht="14">
      <c r="A2" s="888" t="s">
        <v>2</v>
      </c>
      <c r="B2" s="888" t="s">
        <v>306</v>
      </c>
      <c r="C2" s="884" t="s">
        <v>505</v>
      </c>
      <c r="D2" s="885" t="s">
        <v>506</v>
      </c>
      <c r="E2" s="887" t="s">
        <v>507</v>
      </c>
      <c r="F2" s="887"/>
      <c r="G2" s="887"/>
      <c r="H2" s="887"/>
      <c r="I2" s="887"/>
      <c r="J2" s="887"/>
      <c r="K2" s="887"/>
      <c r="L2" s="887"/>
    </row>
    <row r="3" spans="1:12" s="224" customFormat="1" ht="42">
      <c r="A3" s="888"/>
      <c r="B3" s="888"/>
      <c r="C3" s="884"/>
      <c r="D3" s="886"/>
      <c r="E3" s="368" t="s">
        <v>508</v>
      </c>
      <c r="F3" s="369" t="s">
        <v>509</v>
      </c>
      <c r="G3" s="369" t="s">
        <v>510</v>
      </c>
      <c r="H3" s="369" t="s">
        <v>511</v>
      </c>
      <c r="I3" s="369" t="s">
        <v>512</v>
      </c>
      <c r="J3" s="369" t="s">
        <v>513</v>
      </c>
      <c r="K3" s="369" t="s">
        <v>514</v>
      </c>
      <c r="L3" s="370" t="s">
        <v>515</v>
      </c>
    </row>
    <row r="4" spans="1:12" s="224" customFormat="1" ht="14">
      <c r="A4" s="888"/>
      <c r="B4" s="888"/>
      <c r="C4" s="371">
        <v>1</v>
      </c>
      <c r="D4" s="371">
        <v>2</v>
      </c>
      <c r="E4" s="371">
        <v>3</v>
      </c>
      <c r="F4" s="371">
        <v>4</v>
      </c>
      <c r="G4" s="371">
        <v>5</v>
      </c>
      <c r="H4" s="371">
        <v>6</v>
      </c>
      <c r="I4" s="371">
        <v>7</v>
      </c>
      <c r="J4" s="371">
        <v>8</v>
      </c>
      <c r="K4" s="371">
        <v>9</v>
      </c>
      <c r="L4" s="371">
        <v>10</v>
      </c>
    </row>
    <row r="5" spans="1:12" s="282" customFormat="1" ht="14">
      <c r="A5" s="287"/>
      <c r="B5" s="318"/>
      <c r="C5" s="283"/>
      <c r="D5" s="284"/>
      <c r="E5" s="284"/>
      <c r="F5" s="284"/>
      <c r="G5" s="284"/>
      <c r="H5" s="285"/>
      <c r="I5" s="285"/>
      <c r="J5" s="285"/>
      <c r="K5" s="285"/>
      <c r="L5" s="286"/>
    </row>
    <row r="6" spans="1:12" ht="14">
      <c r="A6" s="251"/>
      <c r="B6" s="311"/>
      <c r="C6" s="283"/>
      <c r="D6" s="197"/>
      <c r="E6" s="197"/>
      <c r="F6" s="197"/>
      <c r="G6" s="197"/>
      <c r="H6" s="197"/>
      <c r="I6" s="197"/>
      <c r="J6" s="197"/>
      <c r="K6" s="197"/>
      <c r="L6" s="197"/>
    </row>
    <row r="7" spans="1:12" ht="14">
      <c r="A7" s="251"/>
      <c r="B7" s="311"/>
      <c r="C7" s="283"/>
      <c r="D7" s="197"/>
      <c r="E7" s="197"/>
      <c r="F7" s="197"/>
      <c r="G7" s="197"/>
      <c r="H7" s="197"/>
      <c r="I7" s="197"/>
      <c r="J7" s="197"/>
      <c r="K7" s="197"/>
      <c r="L7" s="197"/>
    </row>
    <row r="8" spans="1:12" ht="14">
      <c r="A8" s="251"/>
      <c r="B8" s="311"/>
      <c r="C8" s="283"/>
      <c r="D8" s="197"/>
      <c r="E8" s="197"/>
      <c r="F8" s="197"/>
      <c r="G8" s="197"/>
      <c r="H8" s="197"/>
      <c r="I8" s="197"/>
      <c r="J8" s="197"/>
      <c r="K8" s="197"/>
      <c r="L8" s="197"/>
    </row>
    <row r="9" spans="1:12" ht="14">
      <c r="A9" s="251"/>
      <c r="B9" s="311"/>
      <c r="C9" s="283"/>
      <c r="D9" s="197"/>
      <c r="E9" s="197"/>
      <c r="F9" s="197"/>
      <c r="G9" s="197"/>
      <c r="H9" s="197"/>
      <c r="I9" s="197"/>
      <c r="J9" s="197"/>
      <c r="K9" s="197"/>
      <c r="L9" s="197"/>
    </row>
    <row r="10" spans="1:12" ht="14">
      <c r="A10" s="251"/>
      <c r="B10" s="311"/>
      <c r="C10" s="283"/>
      <c r="D10" s="197"/>
      <c r="E10" s="197"/>
      <c r="F10" s="197"/>
      <c r="G10" s="197"/>
      <c r="H10" s="197"/>
      <c r="I10" s="197"/>
      <c r="J10" s="197"/>
      <c r="K10" s="197"/>
      <c r="L10" s="197"/>
    </row>
    <row r="11" spans="1:12" ht="14">
      <c r="A11" s="251"/>
      <c r="B11" s="311"/>
      <c r="C11" s="283"/>
      <c r="D11" s="197"/>
      <c r="E11" s="197"/>
      <c r="F11" s="197"/>
      <c r="G11" s="197"/>
      <c r="H11" s="197"/>
      <c r="I11" s="197"/>
      <c r="J11" s="197"/>
      <c r="K11" s="197"/>
      <c r="L11" s="197"/>
    </row>
    <row r="12" spans="1:12" ht="14">
      <c r="A12" s="251"/>
      <c r="B12" s="311"/>
      <c r="C12" s="283"/>
      <c r="D12" s="197"/>
      <c r="E12" s="197"/>
      <c r="F12" s="197"/>
      <c r="G12" s="197"/>
      <c r="H12" s="197"/>
      <c r="I12" s="197"/>
      <c r="J12" s="197"/>
      <c r="K12" s="197"/>
      <c r="L12" s="197"/>
    </row>
    <row r="13" spans="1:12" ht="14">
      <c r="A13" s="251"/>
      <c r="B13" s="311"/>
      <c r="C13" s="283"/>
      <c r="D13" s="197"/>
      <c r="E13" s="197"/>
      <c r="F13" s="197"/>
      <c r="G13" s="197"/>
      <c r="H13" s="197"/>
      <c r="I13" s="197"/>
      <c r="J13" s="197"/>
      <c r="K13" s="197"/>
      <c r="L13" s="197"/>
    </row>
    <row r="14" spans="1:12" ht="14">
      <c r="A14" s="251"/>
      <c r="B14" s="311"/>
      <c r="C14" s="283"/>
      <c r="D14" s="197"/>
      <c r="E14" s="197"/>
      <c r="F14" s="197"/>
      <c r="G14" s="197"/>
      <c r="H14" s="197"/>
      <c r="I14" s="197"/>
      <c r="J14" s="197"/>
      <c r="K14" s="197"/>
      <c r="L14" s="197"/>
    </row>
    <row r="15" spans="1:12" ht="14">
      <c r="A15" s="251"/>
      <c r="B15" s="311"/>
      <c r="C15" s="283"/>
      <c r="D15" s="197"/>
      <c r="E15" s="197"/>
      <c r="F15" s="197"/>
      <c r="G15" s="197"/>
      <c r="H15" s="197"/>
      <c r="I15" s="197"/>
      <c r="J15" s="197"/>
      <c r="K15" s="197"/>
      <c r="L15" s="197"/>
    </row>
    <row r="16" spans="1:12" ht="14">
      <c r="A16" s="251"/>
      <c r="B16" s="311"/>
      <c r="C16" s="283"/>
      <c r="D16" s="197"/>
      <c r="E16" s="197"/>
      <c r="F16" s="197"/>
      <c r="G16" s="197"/>
      <c r="H16" s="197"/>
      <c r="I16" s="197"/>
      <c r="J16" s="197"/>
      <c r="K16" s="197"/>
      <c r="L16" s="197"/>
    </row>
    <row r="17" spans="1:12" ht="14">
      <c r="A17" s="251"/>
      <c r="B17" s="311"/>
      <c r="C17" s="283"/>
      <c r="D17" s="197"/>
      <c r="E17" s="197"/>
      <c r="F17" s="197"/>
      <c r="G17" s="197"/>
      <c r="H17" s="197"/>
      <c r="I17" s="197"/>
      <c r="J17" s="197"/>
      <c r="K17" s="197"/>
      <c r="L17" s="197"/>
    </row>
    <row r="18" spans="1:12" ht="14">
      <c r="A18" s="251"/>
      <c r="B18" s="311"/>
      <c r="C18" s="283"/>
      <c r="D18" s="197"/>
      <c r="E18" s="197"/>
      <c r="F18" s="197"/>
      <c r="G18" s="197"/>
      <c r="H18" s="197"/>
      <c r="I18" s="197"/>
      <c r="J18" s="197"/>
      <c r="K18" s="197"/>
      <c r="L18" s="197"/>
    </row>
    <row r="19" spans="1:12" ht="14">
      <c r="A19" s="251"/>
      <c r="B19" s="311"/>
      <c r="C19" s="283"/>
      <c r="D19" s="197"/>
      <c r="E19" s="197"/>
      <c r="F19" s="197"/>
      <c r="G19" s="197"/>
      <c r="H19" s="197"/>
      <c r="I19" s="197"/>
      <c r="J19" s="197"/>
      <c r="K19" s="197"/>
      <c r="L19" s="197"/>
    </row>
    <row r="20" spans="1:12" ht="14">
      <c r="A20" s="251"/>
      <c r="B20" s="311"/>
      <c r="C20" s="283"/>
      <c r="D20" s="197"/>
      <c r="E20" s="197"/>
      <c r="F20" s="197"/>
      <c r="G20" s="197"/>
      <c r="H20" s="197"/>
      <c r="I20" s="197"/>
      <c r="J20" s="197"/>
      <c r="K20" s="197"/>
      <c r="L20" s="197"/>
    </row>
    <row r="21" spans="1:12" ht="14">
      <c r="A21" s="251"/>
      <c r="B21" s="311"/>
      <c r="C21" s="283"/>
      <c r="D21" s="197"/>
      <c r="E21" s="197"/>
      <c r="F21" s="197"/>
      <c r="G21" s="197"/>
      <c r="H21" s="197"/>
      <c r="I21" s="197"/>
      <c r="J21" s="197"/>
      <c r="K21" s="197"/>
      <c r="L21" s="197"/>
    </row>
    <row r="22" spans="1:12" ht="14">
      <c r="A22" s="251"/>
      <c r="B22" s="311"/>
      <c r="C22" s="283"/>
      <c r="D22" s="197"/>
      <c r="E22" s="197"/>
      <c r="F22" s="197"/>
      <c r="G22" s="197"/>
      <c r="H22" s="197"/>
      <c r="I22" s="197"/>
      <c r="J22" s="197"/>
      <c r="K22" s="197"/>
      <c r="L22" s="197"/>
    </row>
    <row r="23" spans="1:12" ht="14">
      <c r="A23" s="251"/>
      <c r="B23" s="311"/>
      <c r="C23" s="283"/>
      <c r="D23" s="197"/>
      <c r="E23" s="197"/>
      <c r="F23" s="197"/>
      <c r="G23" s="197"/>
      <c r="H23" s="197"/>
      <c r="I23" s="197"/>
      <c r="J23" s="197"/>
      <c r="K23" s="197"/>
      <c r="L23" s="197"/>
    </row>
    <row r="24" spans="1:12" ht="14">
      <c r="A24" s="251"/>
      <c r="B24" s="311"/>
      <c r="C24" s="283"/>
      <c r="D24" s="197"/>
      <c r="E24" s="197"/>
      <c r="F24" s="197"/>
      <c r="G24" s="197"/>
      <c r="H24" s="197"/>
      <c r="I24" s="197"/>
      <c r="J24" s="197"/>
      <c r="K24" s="197"/>
      <c r="L24" s="197"/>
    </row>
    <row r="25" spans="1:12" ht="39" customHeight="1">
      <c r="A25" s="873" t="s">
        <v>413</v>
      </c>
      <c r="B25" s="873"/>
      <c r="C25" s="346">
        <f>SUM(C5:C24)</f>
        <v>0</v>
      </c>
      <c r="D25" s="346">
        <f t="shared" ref="D25:L25" si="0">SUM(D5:D24)</f>
        <v>0</v>
      </c>
      <c r="E25" s="346">
        <f t="shared" si="0"/>
        <v>0</v>
      </c>
      <c r="F25" s="346">
        <f t="shared" si="0"/>
        <v>0</v>
      </c>
      <c r="G25" s="346">
        <f t="shared" si="0"/>
        <v>0</v>
      </c>
      <c r="H25" s="346">
        <f t="shared" si="0"/>
        <v>0</v>
      </c>
      <c r="I25" s="346">
        <f t="shared" si="0"/>
        <v>0</v>
      </c>
      <c r="J25" s="346">
        <f t="shared" si="0"/>
        <v>0</v>
      </c>
      <c r="K25" s="346">
        <f t="shared" si="0"/>
        <v>0</v>
      </c>
      <c r="L25" s="346">
        <f t="shared" si="0"/>
        <v>0</v>
      </c>
    </row>
  </sheetData>
  <mergeCells count="7">
    <mergeCell ref="A25:B25"/>
    <mergeCell ref="A1:L1"/>
    <mergeCell ref="C2:C3"/>
    <mergeCell ref="D2:D3"/>
    <mergeCell ref="E2:L2"/>
    <mergeCell ref="B2:B4"/>
    <mergeCell ref="A2:A4"/>
  </mergeCells>
  <dataValidations count="1">
    <dataValidation type="whole" operator="greaterThanOrEqual" allowBlank="1" showInputMessage="1" showErrorMessage="1" sqref="C5:L5 C6:C24">
      <formula1>0</formula1>
    </dataValidation>
  </dataValidation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 enableFormatConditionsCalculation="0">
    <tabColor rgb="FFCCFFCC"/>
  </sheetPr>
  <dimension ref="A1:N10"/>
  <sheetViews>
    <sheetView showGridLines="0" workbookViewId="0">
      <selection activeCell="L10" sqref="L10"/>
    </sheetView>
  </sheetViews>
  <sheetFormatPr baseColWidth="10" defaultRowHeight="12" x14ac:dyDescent="0"/>
  <cols>
    <col min="1" max="1" width="4.83203125" bestFit="1" customWidth="1"/>
    <col min="2" max="2" width="56.83203125" customWidth="1"/>
    <col min="3" max="3" width="11" bestFit="1" customWidth="1"/>
    <col min="4" max="4" width="14.83203125" customWidth="1"/>
    <col min="5" max="5" width="8" bestFit="1" customWidth="1"/>
    <col min="6" max="6" width="13.33203125" bestFit="1" customWidth="1"/>
    <col min="7" max="7" width="11" bestFit="1" customWidth="1"/>
    <col min="8" max="8" width="19" customWidth="1"/>
    <col min="9" max="9" width="13" bestFit="1" customWidth="1"/>
    <col min="10" max="10" width="13.33203125" bestFit="1" customWidth="1"/>
    <col min="11" max="11" width="10.83203125" bestFit="1" customWidth="1"/>
    <col min="12" max="12" width="15.1640625" bestFit="1" customWidth="1"/>
    <col min="13" max="13" width="8" bestFit="1" customWidth="1"/>
    <col min="14" max="14" width="13.33203125" bestFit="1" customWidth="1"/>
  </cols>
  <sheetData>
    <row r="1" spans="1:14" s="288" customFormat="1" ht="39.75" customHeight="1" thickBot="1">
      <c r="A1" s="892" t="str">
        <f>"COMPARATIVE STATEMENT OF ECONOMIC OFFENCES FOR THE MONTH, PREVIOUS MONTH &amp; CORRESPONDING MONTH OF LAST YEAR,  FOR THE MONTH OF  "&amp;I!C3&amp;"-"&amp;I!C4</f>
        <v>COMPARATIVE STATEMENT OF ECONOMIC OFFENCES FOR THE MONTH, PREVIOUS MONTH &amp; CORRESPONDING MONTH OF LAST YEAR,  FOR THE MONTH OF  -</v>
      </c>
      <c r="B1" s="893"/>
      <c r="C1" s="893"/>
      <c r="D1" s="893"/>
      <c r="E1" s="893"/>
      <c r="F1" s="893"/>
      <c r="G1" s="893"/>
      <c r="H1" s="893"/>
      <c r="I1" s="893"/>
      <c r="J1" s="893"/>
      <c r="K1" s="893"/>
      <c r="L1" s="893"/>
      <c r="M1" s="893"/>
      <c r="N1" s="894"/>
    </row>
    <row r="2" spans="1:14" s="288" customFormat="1" ht="28.5" customHeight="1">
      <c r="A2" s="895" t="s">
        <v>30</v>
      </c>
      <c r="B2" s="897" t="s">
        <v>516</v>
      </c>
      <c r="C2" s="889" t="s">
        <v>527</v>
      </c>
      <c r="D2" s="890"/>
      <c r="E2" s="890"/>
      <c r="F2" s="891"/>
      <c r="G2" s="889" t="s">
        <v>528</v>
      </c>
      <c r="H2" s="890"/>
      <c r="I2" s="890"/>
      <c r="J2" s="891"/>
      <c r="K2" s="889" t="s">
        <v>529</v>
      </c>
      <c r="L2" s="890"/>
      <c r="M2" s="890"/>
      <c r="N2" s="891"/>
    </row>
    <row r="3" spans="1:14" s="288" customFormat="1" ht="46" thickBot="1">
      <c r="A3" s="896"/>
      <c r="B3" s="898"/>
      <c r="C3" s="289" t="s">
        <v>517</v>
      </c>
      <c r="D3" s="290" t="s">
        <v>518</v>
      </c>
      <c r="E3" s="290" t="s">
        <v>519</v>
      </c>
      <c r="F3" s="291" t="s">
        <v>520</v>
      </c>
      <c r="G3" s="289" t="s">
        <v>517</v>
      </c>
      <c r="H3" s="290" t="s">
        <v>518</v>
      </c>
      <c r="I3" s="290" t="s">
        <v>519</v>
      </c>
      <c r="J3" s="291" t="s">
        <v>520</v>
      </c>
      <c r="K3" s="289" t="s">
        <v>517</v>
      </c>
      <c r="L3" s="290" t="s">
        <v>518</v>
      </c>
      <c r="M3" s="290" t="s">
        <v>519</v>
      </c>
      <c r="N3" s="291" t="s">
        <v>520</v>
      </c>
    </row>
    <row r="4" spans="1:14" s="288" customFormat="1" ht="57" customHeight="1">
      <c r="A4" s="304">
        <v>1</v>
      </c>
      <c r="B4" s="305" t="s">
        <v>521</v>
      </c>
      <c r="C4" s="292"/>
      <c r="D4" s="301"/>
      <c r="E4" s="293"/>
      <c r="F4" s="294"/>
      <c r="G4" s="292"/>
      <c r="H4" s="301"/>
      <c r="I4" s="293"/>
      <c r="J4" s="294"/>
      <c r="K4" s="292"/>
      <c r="L4" s="301"/>
      <c r="M4" s="293"/>
      <c r="N4" s="294"/>
    </row>
    <row r="5" spans="1:14" s="288" customFormat="1" ht="57" customHeight="1">
      <c r="A5" s="304">
        <v>2</v>
      </c>
      <c r="B5" s="305" t="s">
        <v>522</v>
      </c>
      <c r="C5" s="295"/>
      <c r="D5" s="302"/>
      <c r="E5" s="296"/>
      <c r="F5" s="297"/>
      <c r="G5" s="295"/>
      <c r="H5" s="302"/>
      <c r="I5" s="296"/>
      <c r="J5" s="297"/>
      <c r="K5" s="295"/>
      <c r="L5" s="302"/>
      <c r="M5" s="296"/>
      <c r="N5" s="297"/>
    </row>
    <row r="6" spans="1:14" s="288" customFormat="1" ht="57" customHeight="1">
      <c r="A6" s="304">
        <v>3</v>
      </c>
      <c r="B6" s="305" t="s">
        <v>523</v>
      </c>
      <c r="C6" s="295"/>
      <c r="D6" s="302"/>
      <c r="E6" s="296"/>
      <c r="F6" s="297"/>
      <c r="G6" s="295"/>
      <c r="H6" s="302"/>
      <c r="I6" s="296"/>
      <c r="J6" s="297"/>
      <c r="K6" s="295"/>
      <c r="L6" s="302"/>
      <c r="M6" s="296"/>
      <c r="N6" s="297"/>
    </row>
    <row r="7" spans="1:14" s="288" customFormat="1" ht="57" customHeight="1">
      <c r="A7" s="304">
        <v>4</v>
      </c>
      <c r="B7" s="305" t="s">
        <v>524</v>
      </c>
      <c r="C7" s="295"/>
      <c r="D7" s="302"/>
      <c r="E7" s="296"/>
      <c r="F7" s="297"/>
      <c r="G7" s="295"/>
      <c r="H7" s="302"/>
      <c r="I7" s="296"/>
      <c r="J7" s="297"/>
      <c r="K7" s="295"/>
      <c r="L7" s="302"/>
      <c r="M7" s="296"/>
      <c r="N7" s="297"/>
    </row>
    <row r="8" spans="1:14" s="288" customFormat="1" ht="57" customHeight="1">
      <c r="A8" s="304">
        <v>5</v>
      </c>
      <c r="B8" s="305" t="s">
        <v>525</v>
      </c>
      <c r="C8" s="295"/>
      <c r="D8" s="302"/>
      <c r="E8" s="296"/>
      <c r="F8" s="297"/>
      <c r="G8" s="295"/>
      <c r="H8" s="302"/>
      <c r="I8" s="296"/>
      <c r="J8" s="297"/>
      <c r="K8" s="295"/>
      <c r="L8" s="302"/>
      <c r="M8" s="296"/>
      <c r="N8" s="297"/>
    </row>
    <row r="9" spans="1:14" s="288" customFormat="1" ht="57" customHeight="1" thickBot="1">
      <c r="A9" s="306">
        <v>6</v>
      </c>
      <c r="B9" s="307" t="s">
        <v>526</v>
      </c>
      <c r="C9" s="298"/>
      <c r="D9" s="303"/>
      <c r="E9" s="299"/>
      <c r="F9" s="300"/>
      <c r="G9" s="298"/>
      <c r="H9" s="303"/>
      <c r="I9" s="299"/>
      <c r="J9" s="300"/>
      <c r="K9" s="298"/>
      <c r="L9" s="303"/>
      <c r="M9" s="299"/>
      <c r="N9" s="300"/>
    </row>
    <row r="10" spans="1:14" ht="39" customHeight="1">
      <c r="A10" s="873" t="s">
        <v>413</v>
      </c>
      <c r="B10" s="873"/>
      <c r="C10" s="346">
        <f>SUM(C4:C9)</f>
        <v>0</v>
      </c>
      <c r="D10" s="346">
        <f t="shared" ref="D10:L10" si="0">SUM(D4:D9)</f>
        <v>0</v>
      </c>
      <c r="E10" s="346">
        <f t="shared" si="0"/>
        <v>0</v>
      </c>
      <c r="F10" s="346">
        <f t="shared" si="0"/>
        <v>0</v>
      </c>
      <c r="G10" s="346">
        <f t="shared" si="0"/>
        <v>0</v>
      </c>
      <c r="H10" s="346">
        <f t="shared" si="0"/>
        <v>0</v>
      </c>
      <c r="I10" s="346">
        <f t="shared" si="0"/>
        <v>0</v>
      </c>
      <c r="J10" s="346">
        <f t="shared" si="0"/>
        <v>0</v>
      </c>
      <c r="K10" s="346">
        <f t="shared" si="0"/>
        <v>0</v>
      </c>
      <c r="L10" s="346">
        <f t="shared" si="0"/>
        <v>0</v>
      </c>
      <c r="M10" s="346">
        <f>SUM(M4:M9)</f>
        <v>0</v>
      </c>
      <c r="N10" s="346">
        <f>SUM(N4:N9)</f>
        <v>0</v>
      </c>
    </row>
  </sheetData>
  <mergeCells count="7">
    <mergeCell ref="A10:B10"/>
    <mergeCell ref="G2:J2"/>
    <mergeCell ref="K2:N2"/>
    <mergeCell ref="A1:N1"/>
    <mergeCell ref="A2:A3"/>
    <mergeCell ref="B2:B3"/>
    <mergeCell ref="C2:F2"/>
  </mergeCells>
  <dataValidations count="1">
    <dataValidation type="whole" operator="greaterThanOrEqual" allowBlank="1" showInputMessage="1" showErrorMessage="1" sqref="C4:N9">
      <formula1>0</formula1>
    </dataValidation>
  </dataValidation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 enableFormatConditionsCalculation="0">
    <tabColor rgb="FFCCFFCC"/>
  </sheetPr>
  <dimension ref="A1:N10"/>
  <sheetViews>
    <sheetView showGridLines="0" workbookViewId="0">
      <selection activeCell="A10" sqref="A10:XFD10"/>
    </sheetView>
  </sheetViews>
  <sheetFormatPr baseColWidth="10" defaultRowHeight="12" x14ac:dyDescent="0"/>
  <cols>
    <col min="1" max="1" width="4.83203125" bestFit="1" customWidth="1"/>
    <col min="2" max="2" width="56.83203125" customWidth="1"/>
    <col min="3" max="3" width="11" bestFit="1" customWidth="1"/>
    <col min="4" max="4" width="14.83203125" customWidth="1"/>
    <col min="5" max="5" width="8" bestFit="1" customWidth="1"/>
    <col min="6" max="6" width="13.33203125" bestFit="1" customWidth="1"/>
    <col min="7" max="7" width="11" bestFit="1" customWidth="1"/>
    <col min="8" max="8" width="19" customWidth="1"/>
    <col min="9" max="9" width="13" bestFit="1" customWidth="1"/>
    <col min="10" max="10" width="13.33203125" bestFit="1" customWidth="1"/>
    <col min="11" max="11" width="10.83203125" bestFit="1" customWidth="1"/>
    <col min="12" max="12" width="15.1640625" bestFit="1" customWidth="1"/>
    <col min="13" max="13" width="8" bestFit="1" customWidth="1"/>
    <col min="14" max="14" width="13.33203125" bestFit="1" customWidth="1"/>
  </cols>
  <sheetData>
    <row r="1" spans="1:14" s="288" customFormat="1" ht="39.75" customHeight="1" thickBot="1">
      <c r="A1" s="892" t="e">
        <f>"COMPARATIVE STATEMENT OF ECONOMIC OFFENCES UP TO THE END OF  "&amp;I!C3&amp;"-"&amp;I!C4&amp;" WITH CORRESPONDING PERIOD OF LAST YEAR AND BEFORE LAST YEAR OF "&amp; I!C4-1&amp;" AND "&amp;I!C4-2</f>
        <v>#VALUE!</v>
      </c>
      <c r="B1" s="893"/>
      <c r="C1" s="893"/>
      <c r="D1" s="893"/>
      <c r="E1" s="893"/>
      <c r="F1" s="893"/>
      <c r="G1" s="893"/>
      <c r="H1" s="893"/>
      <c r="I1" s="893"/>
      <c r="J1" s="893"/>
      <c r="K1" s="893"/>
      <c r="L1" s="893"/>
      <c r="M1" s="893"/>
      <c r="N1" s="894"/>
    </row>
    <row r="2" spans="1:14" s="288" customFormat="1" ht="28.5" customHeight="1">
      <c r="A2" s="895" t="s">
        <v>30</v>
      </c>
      <c r="B2" s="897" t="s">
        <v>516</v>
      </c>
      <c r="C2" s="889" t="s">
        <v>530</v>
      </c>
      <c r="D2" s="890"/>
      <c r="E2" s="890"/>
      <c r="F2" s="891"/>
      <c r="G2" s="889" t="s">
        <v>531</v>
      </c>
      <c r="H2" s="890"/>
      <c r="I2" s="890"/>
      <c r="J2" s="891"/>
      <c r="K2" s="889" t="s">
        <v>532</v>
      </c>
      <c r="L2" s="890"/>
      <c r="M2" s="890"/>
      <c r="N2" s="891"/>
    </row>
    <row r="3" spans="1:14" s="288" customFormat="1" ht="46" thickBot="1">
      <c r="A3" s="896"/>
      <c r="B3" s="898"/>
      <c r="C3" s="289" t="s">
        <v>517</v>
      </c>
      <c r="D3" s="290" t="s">
        <v>518</v>
      </c>
      <c r="E3" s="290" t="s">
        <v>519</v>
      </c>
      <c r="F3" s="291" t="s">
        <v>520</v>
      </c>
      <c r="G3" s="289" t="s">
        <v>517</v>
      </c>
      <c r="H3" s="290" t="s">
        <v>518</v>
      </c>
      <c r="I3" s="290" t="s">
        <v>519</v>
      </c>
      <c r="J3" s="291" t="s">
        <v>520</v>
      </c>
      <c r="K3" s="289" t="s">
        <v>517</v>
      </c>
      <c r="L3" s="290" t="s">
        <v>518</v>
      </c>
      <c r="M3" s="290" t="s">
        <v>519</v>
      </c>
      <c r="N3" s="291" t="s">
        <v>520</v>
      </c>
    </row>
    <row r="4" spans="1:14" s="288" customFormat="1" ht="57" customHeight="1">
      <c r="A4" s="304">
        <v>1</v>
      </c>
      <c r="B4" s="305" t="s">
        <v>521</v>
      </c>
      <c r="C4" s="292"/>
      <c r="D4" s="301"/>
      <c r="E4" s="293"/>
      <c r="F4" s="294"/>
      <c r="G4" s="292"/>
      <c r="H4" s="301"/>
      <c r="I4" s="293"/>
      <c r="J4" s="294"/>
      <c r="K4" s="292"/>
      <c r="L4" s="301"/>
      <c r="M4" s="293"/>
      <c r="N4" s="294"/>
    </row>
    <row r="5" spans="1:14" s="288" customFormat="1" ht="57" customHeight="1">
      <c r="A5" s="304">
        <v>2</v>
      </c>
      <c r="B5" s="305" t="s">
        <v>522</v>
      </c>
      <c r="C5" s="295"/>
      <c r="D5" s="302"/>
      <c r="E5" s="296"/>
      <c r="F5" s="297"/>
      <c r="G5" s="295"/>
      <c r="H5" s="302"/>
      <c r="I5" s="296"/>
      <c r="J5" s="297"/>
      <c r="K5" s="295"/>
      <c r="L5" s="302"/>
      <c r="M5" s="296"/>
      <c r="N5" s="297"/>
    </row>
    <row r="6" spans="1:14" s="288" customFormat="1" ht="57" customHeight="1">
      <c r="A6" s="304">
        <v>3</v>
      </c>
      <c r="B6" s="305" t="s">
        <v>523</v>
      </c>
      <c r="C6" s="295"/>
      <c r="D6" s="302"/>
      <c r="E6" s="296"/>
      <c r="F6" s="297"/>
      <c r="G6" s="295"/>
      <c r="H6" s="302"/>
      <c r="I6" s="296"/>
      <c r="J6" s="297"/>
      <c r="K6" s="295"/>
      <c r="L6" s="302"/>
      <c r="M6" s="296"/>
      <c r="N6" s="297"/>
    </row>
    <row r="7" spans="1:14" s="288" customFormat="1" ht="57" customHeight="1">
      <c r="A7" s="304">
        <v>4</v>
      </c>
      <c r="B7" s="305" t="s">
        <v>524</v>
      </c>
      <c r="C7" s="295"/>
      <c r="D7" s="302"/>
      <c r="E7" s="296"/>
      <c r="F7" s="297"/>
      <c r="G7" s="295"/>
      <c r="H7" s="302"/>
      <c r="I7" s="296"/>
      <c r="J7" s="297"/>
      <c r="K7" s="295"/>
      <c r="L7" s="302"/>
      <c r="M7" s="296"/>
      <c r="N7" s="297"/>
    </row>
    <row r="8" spans="1:14" s="288" customFormat="1" ht="57" customHeight="1">
      <c r="A8" s="304">
        <v>5</v>
      </c>
      <c r="B8" s="305" t="s">
        <v>525</v>
      </c>
      <c r="C8" s="295"/>
      <c r="D8" s="302"/>
      <c r="E8" s="296"/>
      <c r="F8" s="297"/>
      <c r="G8" s="295"/>
      <c r="H8" s="302"/>
      <c r="I8" s="296"/>
      <c r="J8" s="297"/>
      <c r="K8" s="295"/>
      <c r="L8" s="302"/>
      <c r="M8" s="296"/>
      <c r="N8" s="297"/>
    </row>
    <row r="9" spans="1:14" s="288" customFormat="1" ht="57" customHeight="1" thickBot="1">
      <c r="A9" s="306">
        <v>6</v>
      </c>
      <c r="B9" s="307" t="s">
        <v>526</v>
      </c>
      <c r="C9" s="298"/>
      <c r="D9" s="303"/>
      <c r="E9" s="299"/>
      <c r="F9" s="300"/>
      <c r="G9" s="298"/>
      <c r="H9" s="303"/>
      <c r="I9" s="299"/>
      <c r="J9" s="300"/>
      <c r="K9" s="298"/>
      <c r="L9" s="303"/>
      <c r="M9" s="299"/>
      <c r="N9" s="300"/>
    </row>
    <row r="10" spans="1:14" ht="39" customHeight="1">
      <c r="A10" s="873" t="s">
        <v>413</v>
      </c>
      <c r="B10" s="873"/>
      <c r="C10" s="346">
        <f>SUM(C4:C9)</f>
        <v>0</v>
      </c>
      <c r="D10" s="346">
        <f t="shared" ref="D10:L10" si="0">SUM(D4:D9)</f>
        <v>0</v>
      </c>
      <c r="E10" s="346">
        <f t="shared" si="0"/>
        <v>0</v>
      </c>
      <c r="F10" s="346">
        <f t="shared" si="0"/>
        <v>0</v>
      </c>
      <c r="G10" s="346">
        <f t="shared" si="0"/>
        <v>0</v>
      </c>
      <c r="H10" s="346">
        <f t="shared" si="0"/>
        <v>0</v>
      </c>
      <c r="I10" s="346">
        <f t="shared" si="0"/>
        <v>0</v>
      </c>
      <c r="J10" s="346">
        <f t="shared" si="0"/>
        <v>0</v>
      </c>
      <c r="K10" s="346">
        <f t="shared" si="0"/>
        <v>0</v>
      </c>
      <c r="L10" s="346">
        <f t="shared" si="0"/>
        <v>0</v>
      </c>
      <c r="M10" s="346">
        <f>SUM(M4:M9)</f>
        <v>0</v>
      </c>
      <c r="N10" s="346">
        <f>SUM(N4:N9)</f>
        <v>0</v>
      </c>
    </row>
  </sheetData>
  <mergeCells count="7">
    <mergeCell ref="A10:B10"/>
    <mergeCell ref="G2:J2"/>
    <mergeCell ref="K2:N2"/>
    <mergeCell ref="A1:N1"/>
    <mergeCell ref="A2:A3"/>
    <mergeCell ref="B2:B3"/>
    <mergeCell ref="C2:F2"/>
  </mergeCells>
  <dataValidations count="1">
    <dataValidation type="whole" operator="greaterThanOrEqual" allowBlank="1" showInputMessage="1" showErrorMessage="1" sqref="C4:N9">
      <formula1>0</formula1>
    </dataValidation>
  </dataValidation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 enableFormatConditionsCalculation="0">
    <tabColor rgb="FFCCFFCC"/>
  </sheetPr>
  <dimension ref="A1:G24"/>
  <sheetViews>
    <sheetView showGridLines="0" workbookViewId="0">
      <selection activeCell="A2" sqref="A2:G3"/>
    </sheetView>
  </sheetViews>
  <sheetFormatPr baseColWidth="10" defaultRowHeight="12" x14ac:dyDescent="0"/>
  <cols>
    <col min="1" max="1" width="5" bestFit="1" customWidth="1"/>
    <col min="2" max="2" width="20.83203125" customWidth="1"/>
    <col min="3" max="3" width="27.83203125" customWidth="1"/>
    <col min="4" max="4" width="27.1640625" customWidth="1"/>
    <col min="7" max="7" width="33.33203125" customWidth="1"/>
  </cols>
  <sheetData>
    <row r="1" spans="1:7" ht="55" customHeight="1">
      <c r="A1" s="901" t="str">
        <f>"PARTICULARS OF CASES REGISTERED, VICTIMS RESCUED, TRAFFICKERS AND CUSTOMERS ARRESTED UNDER IMMORAL TRAFFIC (PREVENTION) ACT. 1956 FOR THE MONTH OF  "&amp;I!C3&amp;"-"&amp;I!C4</f>
        <v>PARTICULARS OF CASES REGISTERED, VICTIMS RESCUED, TRAFFICKERS AND CUSTOMERS ARRESTED UNDER IMMORAL TRAFFIC (PREVENTION) ACT. 1956 FOR THE MONTH OF  -</v>
      </c>
      <c r="B1" s="901"/>
      <c r="C1" s="901"/>
      <c r="D1" s="901"/>
      <c r="E1" s="901"/>
      <c r="F1" s="901"/>
      <c r="G1" s="902"/>
    </row>
    <row r="2" spans="1:7" ht="15">
      <c r="A2" s="903" t="s">
        <v>2</v>
      </c>
      <c r="B2" s="903" t="s">
        <v>306</v>
      </c>
      <c r="C2" s="904" t="s">
        <v>533</v>
      </c>
      <c r="D2" s="904" t="s">
        <v>534</v>
      </c>
      <c r="E2" s="905" t="s">
        <v>535</v>
      </c>
      <c r="F2" s="899" t="s">
        <v>536</v>
      </c>
      <c r="G2" s="900"/>
    </row>
    <row r="3" spans="1:7" ht="15">
      <c r="A3" s="903"/>
      <c r="B3" s="903"/>
      <c r="C3" s="904"/>
      <c r="D3" s="904"/>
      <c r="E3" s="905"/>
      <c r="F3" s="372" t="s">
        <v>537</v>
      </c>
      <c r="G3" s="372" t="s">
        <v>538</v>
      </c>
    </row>
    <row r="4" spans="1:7" ht="20" customHeight="1">
      <c r="A4" s="197"/>
      <c r="B4" s="312"/>
      <c r="C4" s="308"/>
      <c r="D4" s="308"/>
      <c r="E4" s="309"/>
      <c r="F4" s="309"/>
      <c r="G4" s="309"/>
    </row>
    <row r="5" spans="1:7" ht="20" customHeight="1">
      <c r="A5" s="197"/>
      <c r="B5" s="312"/>
      <c r="C5" s="197"/>
      <c r="D5" s="197"/>
      <c r="E5" s="197"/>
      <c r="F5" s="197"/>
      <c r="G5" s="197"/>
    </row>
    <row r="6" spans="1:7" ht="20" customHeight="1">
      <c r="A6" s="197"/>
      <c r="B6" s="312"/>
      <c r="C6" s="197"/>
      <c r="D6" s="197"/>
      <c r="E6" s="197"/>
      <c r="F6" s="197"/>
      <c r="G6" s="197"/>
    </row>
    <row r="7" spans="1:7" ht="20" customHeight="1">
      <c r="A7" s="197"/>
      <c r="B7" s="312"/>
      <c r="C7" s="197"/>
      <c r="D7" s="197"/>
      <c r="E7" s="197"/>
      <c r="F7" s="197"/>
      <c r="G7" s="197"/>
    </row>
    <row r="8" spans="1:7" ht="20" customHeight="1">
      <c r="A8" s="197"/>
      <c r="B8" s="312"/>
      <c r="C8" s="197"/>
      <c r="D8" s="197"/>
      <c r="E8" s="197"/>
      <c r="F8" s="197"/>
      <c r="G8" s="197"/>
    </row>
    <row r="9" spans="1:7" ht="20" customHeight="1">
      <c r="A9" s="197"/>
      <c r="B9" s="312"/>
      <c r="C9" s="197"/>
      <c r="D9" s="197"/>
      <c r="E9" s="197"/>
      <c r="F9" s="197"/>
      <c r="G9" s="197"/>
    </row>
    <row r="10" spans="1:7" ht="20" customHeight="1">
      <c r="A10" s="197"/>
      <c r="B10" s="312"/>
      <c r="C10" s="197"/>
      <c r="D10" s="197"/>
      <c r="E10" s="197"/>
      <c r="F10" s="197"/>
      <c r="G10" s="197"/>
    </row>
    <row r="11" spans="1:7" ht="20" customHeight="1">
      <c r="A11" s="197"/>
      <c r="B11" s="312"/>
      <c r="C11" s="197"/>
      <c r="D11" s="197"/>
      <c r="E11" s="197"/>
      <c r="F11" s="197"/>
      <c r="G11" s="197"/>
    </row>
    <row r="12" spans="1:7" ht="20" customHeight="1">
      <c r="A12" s="197"/>
      <c r="B12" s="312"/>
      <c r="C12" s="197"/>
      <c r="D12" s="197"/>
      <c r="E12" s="197"/>
      <c r="F12" s="197"/>
      <c r="G12" s="197"/>
    </row>
    <row r="13" spans="1:7" ht="20" customHeight="1">
      <c r="A13" s="197"/>
      <c r="B13" s="312"/>
      <c r="C13" s="197"/>
      <c r="D13" s="197"/>
      <c r="E13" s="197"/>
      <c r="F13" s="197"/>
      <c r="G13" s="197"/>
    </row>
    <row r="14" spans="1:7" ht="20" customHeight="1">
      <c r="A14" s="197"/>
      <c r="B14" s="312"/>
      <c r="C14" s="197"/>
      <c r="D14" s="197"/>
      <c r="E14" s="197"/>
      <c r="F14" s="197"/>
      <c r="G14" s="197"/>
    </row>
    <row r="15" spans="1:7" ht="20" customHeight="1">
      <c r="A15" s="197"/>
      <c r="B15" s="312"/>
      <c r="C15" s="197"/>
      <c r="D15" s="197"/>
      <c r="E15" s="197"/>
      <c r="F15" s="197"/>
      <c r="G15" s="197"/>
    </row>
    <row r="16" spans="1:7" ht="20" customHeight="1">
      <c r="A16" s="197"/>
      <c r="B16" s="312"/>
      <c r="C16" s="197"/>
      <c r="D16" s="197"/>
      <c r="E16" s="197"/>
      <c r="F16" s="197"/>
      <c r="G16" s="197"/>
    </row>
    <row r="17" spans="1:7" ht="20" customHeight="1">
      <c r="A17" s="197"/>
      <c r="B17" s="312"/>
      <c r="C17" s="197"/>
      <c r="D17" s="197"/>
      <c r="E17" s="197"/>
      <c r="F17" s="197"/>
      <c r="G17" s="197"/>
    </row>
    <row r="18" spans="1:7" ht="20" customHeight="1">
      <c r="A18" s="197"/>
      <c r="B18" s="312"/>
      <c r="C18" s="197"/>
      <c r="D18" s="197"/>
      <c r="E18" s="197"/>
      <c r="F18" s="197"/>
      <c r="G18" s="197"/>
    </row>
    <row r="19" spans="1:7" ht="20" customHeight="1">
      <c r="A19" s="197"/>
      <c r="B19" s="312"/>
      <c r="C19" s="197"/>
      <c r="D19" s="197"/>
      <c r="E19" s="197"/>
      <c r="F19" s="197"/>
      <c r="G19" s="197"/>
    </row>
    <row r="20" spans="1:7" ht="20" customHeight="1">
      <c r="A20" s="197"/>
      <c r="B20" s="312"/>
      <c r="C20" s="197"/>
      <c r="D20" s="197"/>
      <c r="E20" s="197"/>
      <c r="F20" s="197"/>
      <c r="G20" s="197"/>
    </row>
    <row r="21" spans="1:7" ht="20" customHeight="1">
      <c r="A21" s="197"/>
      <c r="B21" s="312"/>
      <c r="C21" s="197"/>
      <c r="D21" s="197"/>
      <c r="E21" s="197"/>
      <c r="F21" s="197"/>
      <c r="G21" s="197"/>
    </row>
    <row r="22" spans="1:7" ht="20" customHeight="1">
      <c r="A22" s="197"/>
      <c r="B22" s="312"/>
      <c r="C22" s="197"/>
      <c r="D22" s="197"/>
      <c r="E22" s="197"/>
      <c r="F22" s="197"/>
      <c r="G22" s="197"/>
    </row>
    <row r="23" spans="1:7" ht="20" customHeight="1">
      <c r="A23" s="197"/>
      <c r="B23" s="312"/>
      <c r="C23" s="197"/>
      <c r="D23" s="197"/>
      <c r="E23" s="197"/>
      <c r="F23" s="197"/>
      <c r="G23" s="197"/>
    </row>
    <row r="24" spans="1:7" ht="39" customHeight="1">
      <c r="A24" s="873" t="s">
        <v>413</v>
      </c>
      <c r="B24" s="873"/>
      <c r="C24" s="346">
        <f>SUM(C4:C23)</f>
        <v>0</v>
      </c>
      <c r="D24" s="346">
        <f t="shared" ref="D24:G24" si="0">SUM(D4:D23)</f>
        <v>0</v>
      </c>
      <c r="E24" s="346">
        <f t="shared" si="0"/>
        <v>0</v>
      </c>
      <c r="F24" s="346">
        <f t="shared" si="0"/>
        <v>0</v>
      </c>
      <c r="G24" s="346">
        <f t="shared" si="0"/>
        <v>0</v>
      </c>
    </row>
  </sheetData>
  <mergeCells count="8">
    <mergeCell ref="A24:B24"/>
    <mergeCell ref="F2:G2"/>
    <mergeCell ref="A1:G1"/>
    <mergeCell ref="A2:A3"/>
    <mergeCell ref="B2:B3"/>
    <mergeCell ref="C2:C3"/>
    <mergeCell ref="D2:D3"/>
    <mergeCell ref="E2:E3"/>
  </mergeCells>
  <dataValidations count="1">
    <dataValidation type="whole" operator="greaterThanOrEqual" allowBlank="1" showInputMessage="1" showErrorMessage="1" sqref="C4:G4">
      <formula1>0</formula1>
    </dataValidation>
  </dataValidation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G24"/>
  <sheetViews>
    <sheetView showGridLines="0" workbookViewId="0">
      <selection activeCell="H1" sqref="H1"/>
    </sheetView>
  </sheetViews>
  <sheetFormatPr baseColWidth="10" defaultRowHeight="12" x14ac:dyDescent="0"/>
  <cols>
    <col min="1" max="1" width="5" bestFit="1" customWidth="1"/>
    <col min="2" max="2" width="20.83203125" customWidth="1"/>
    <col min="3" max="3" width="27.83203125" customWidth="1"/>
    <col min="4" max="4" width="27.1640625" customWidth="1"/>
    <col min="7" max="7" width="33.33203125" customWidth="1"/>
  </cols>
  <sheetData>
    <row r="1" spans="1:7" ht="55" customHeight="1">
      <c r="A1" s="901" t="str">
        <f>"PARTICULARS OF CASES REGISTERED, VICTIMS RESCUED, TRAFFICKERS AND CUSTOMERS ARRESTED UNDER IMMORAL TRAFFIC (PREVENTION) ACT. 1956 UP TO THE MONTH OF  "&amp;I!C3&amp;"-"&amp;I!C4</f>
        <v>PARTICULARS OF CASES REGISTERED, VICTIMS RESCUED, TRAFFICKERS AND CUSTOMERS ARRESTED UNDER IMMORAL TRAFFIC (PREVENTION) ACT. 1956 UP TO THE MONTH OF  -</v>
      </c>
      <c r="B1" s="901"/>
      <c r="C1" s="901"/>
      <c r="D1" s="901"/>
      <c r="E1" s="901"/>
      <c r="F1" s="901"/>
      <c r="G1" s="902"/>
    </row>
    <row r="2" spans="1:7" ht="15">
      <c r="A2" s="903" t="s">
        <v>2</v>
      </c>
      <c r="B2" s="903" t="s">
        <v>306</v>
      </c>
      <c r="C2" s="904" t="s">
        <v>533</v>
      </c>
      <c r="D2" s="904" t="s">
        <v>534</v>
      </c>
      <c r="E2" s="905" t="s">
        <v>535</v>
      </c>
      <c r="F2" s="899" t="s">
        <v>536</v>
      </c>
      <c r="G2" s="900"/>
    </row>
    <row r="3" spans="1:7" ht="15">
      <c r="A3" s="903"/>
      <c r="B3" s="903"/>
      <c r="C3" s="904"/>
      <c r="D3" s="904"/>
      <c r="E3" s="905"/>
      <c r="F3" s="577" t="s">
        <v>537</v>
      </c>
      <c r="G3" s="577" t="s">
        <v>538</v>
      </c>
    </row>
    <row r="4" spans="1:7" ht="20" customHeight="1">
      <c r="A4" s="197"/>
      <c r="B4" s="312"/>
      <c r="C4" s="308"/>
      <c r="D4" s="308"/>
      <c r="E4" s="309"/>
      <c r="F4" s="309"/>
      <c r="G4" s="309"/>
    </row>
    <row r="5" spans="1:7" ht="20" customHeight="1">
      <c r="A5" s="197"/>
      <c r="B5" s="312"/>
      <c r="C5" s="197"/>
      <c r="D5" s="197"/>
      <c r="E5" s="197"/>
      <c r="F5" s="197"/>
      <c r="G5" s="197"/>
    </row>
    <row r="6" spans="1:7" ht="20" customHeight="1">
      <c r="A6" s="197"/>
      <c r="B6" s="312"/>
      <c r="C6" s="197"/>
      <c r="D6" s="197"/>
      <c r="E6" s="197"/>
      <c r="F6" s="197"/>
      <c r="G6" s="197"/>
    </row>
    <row r="7" spans="1:7" ht="20" customHeight="1">
      <c r="A7" s="197"/>
      <c r="B7" s="312"/>
      <c r="C7" s="197"/>
      <c r="D7" s="197"/>
      <c r="E7" s="197"/>
      <c r="F7" s="197"/>
      <c r="G7" s="197"/>
    </row>
    <row r="8" spans="1:7" ht="20" customHeight="1">
      <c r="A8" s="197"/>
      <c r="B8" s="312"/>
      <c r="C8" s="197"/>
      <c r="D8" s="197"/>
      <c r="E8" s="197"/>
      <c r="F8" s="197"/>
      <c r="G8" s="197"/>
    </row>
    <row r="9" spans="1:7" ht="20" customHeight="1">
      <c r="A9" s="197"/>
      <c r="B9" s="312"/>
      <c r="C9" s="197"/>
      <c r="D9" s="197"/>
      <c r="E9" s="197"/>
      <c r="F9" s="197"/>
      <c r="G9" s="197"/>
    </row>
    <row r="10" spans="1:7" ht="20" customHeight="1">
      <c r="A10" s="197"/>
      <c r="B10" s="312"/>
      <c r="C10" s="197"/>
      <c r="D10" s="197"/>
      <c r="E10" s="197"/>
      <c r="F10" s="197"/>
      <c r="G10" s="197"/>
    </row>
    <row r="11" spans="1:7" ht="20" customHeight="1">
      <c r="A11" s="197"/>
      <c r="B11" s="312"/>
      <c r="C11" s="197"/>
      <c r="D11" s="197"/>
      <c r="E11" s="197"/>
      <c r="F11" s="197"/>
      <c r="G11" s="197"/>
    </row>
    <row r="12" spans="1:7" ht="20" customHeight="1">
      <c r="A12" s="197"/>
      <c r="B12" s="312"/>
      <c r="C12" s="197"/>
      <c r="D12" s="197"/>
      <c r="E12" s="197"/>
      <c r="F12" s="197"/>
      <c r="G12" s="197"/>
    </row>
    <row r="13" spans="1:7" ht="20" customHeight="1">
      <c r="A13" s="197"/>
      <c r="B13" s="312"/>
      <c r="C13" s="197"/>
      <c r="D13" s="197"/>
      <c r="E13" s="197"/>
      <c r="F13" s="197"/>
      <c r="G13" s="197"/>
    </row>
    <row r="14" spans="1:7" ht="20" customHeight="1">
      <c r="A14" s="197"/>
      <c r="B14" s="312"/>
      <c r="C14" s="197"/>
      <c r="D14" s="197"/>
      <c r="E14" s="197"/>
      <c r="F14" s="197"/>
      <c r="G14" s="197"/>
    </row>
    <row r="15" spans="1:7" ht="20" customHeight="1">
      <c r="A15" s="197"/>
      <c r="B15" s="312"/>
      <c r="C15" s="197"/>
      <c r="D15" s="197"/>
      <c r="E15" s="197"/>
      <c r="F15" s="197"/>
      <c r="G15" s="197"/>
    </row>
    <row r="16" spans="1:7" ht="20" customHeight="1">
      <c r="A16" s="197"/>
      <c r="B16" s="312"/>
      <c r="C16" s="197"/>
      <c r="D16" s="197"/>
      <c r="E16" s="197"/>
      <c r="F16" s="197"/>
      <c r="G16" s="197"/>
    </row>
    <row r="17" spans="1:7" ht="20" customHeight="1">
      <c r="A17" s="197"/>
      <c r="B17" s="312"/>
      <c r="C17" s="197"/>
      <c r="D17" s="197"/>
      <c r="E17" s="197"/>
      <c r="F17" s="197"/>
      <c r="G17" s="197"/>
    </row>
    <row r="18" spans="1:7" ht="20" customHeight="1">
      <c r="A18" s="197"/>
      <c r="B18" s="312"/>
      <c r="C18" s="197"/>
      <c r="D18" s="197"/>
      <c r="E18" s="197"/>
      <c r="F18" s="197"/>
      <c r="G18" s="197"/>
    </row>
    <row r="19" spans="1:7" ht="20" customHeight="1">
      <c r="A19" s="197"/>
      <c r="B19" s="312"/>
      <c r="C19" s="197"/>
      <c r="D19" s="197"/>
      <c r="E19" s="197"/>
      <c r="F19" s="197"/>
      <c r="G19" s="197"/>
    </row>
    <row r="20" spans="1:7" ht="20" customHeight="1">
      <c r="A20" s="197"/>
      <c r="B20" s="312"/>
      <c r="C20" s="197"/>
      <c r="D20" s="197"/>
      <c r="E20" s="197"/>
      <c r="F20" s="197"/>
      <c r="G20" s="197"/>
    </row>
    <row r="21" spans="1:7" ht="20" customHeight="1">
      <c r="A21" s="197"/>
      <c r="B21" s="312"/>
      <c r="C21" s="197"/>
      <c r="D21" s="197"/>
      <c r="E21" s="197"/>
      <c r="F21" s="197"/>
      <c r="G21" s="197"/>
    </row>
    <row r="22" spans="1:7" ht="20" customHeight="1">
      <c r="A22" s="197"/>
      <c r="B22" s="312"/>
      <c r="C22" s="197"/>
      <c r="D22" s="197"/>
      <c r="E22" s="197"/>
      <c r="F22" s="197"/>
      <c r="G22" s="197"/>
    </row>
    <row r="23" spans="1:7" ht="20" customHeight="1">
      <c r="A23" s="197"/>
      <c r="B23" s="312"/>
      <c r="C23" s="197"/>
      <c r="D23" s="197"/>
      <c r="E23" s="197"/>
      <c r="F23" s="197"/>
      <c r="G23" s="197"/>
    </row>
    <row r="24" spans="1:7" ht="39" customHeight="1">
      <c r="A24" s="873" t="s">
        <v>413</v>
      </c>
      <c r="B24" s="873"/>
      <c r="C24" s="576">
        <f>SUM(C4:C23)</f>
        <v>0</v>
      </c>
      <c r="D24" s="576">
        <f t="shared" ref="D24:G24" si="0">SUM(D4:D23)</f>
        <v>0</v>
      </c>
      <c r="E24" s="576">
        <f t="shared" si="0"/>
        <v>0</v>
      </c>
      <c r="F24" s="576">
        <f t="shared" si="0"/>
        <v>0</v>
      </c>
      <c r="G24" s="576">
        <f t="shared" si="0"/>
        <v>0</v>
      </c>
    </row>
  </sheetData>
  <mergeCells count="8">
    <mergeCell ref="A24:B24"/>
    <mergeCell ref="A1:G1"/>
    <mergeCell ref="A2:A3"/>
    <mergeCell ref="B2:B3"/>
    <mergeCell ref="C2:C3"/>
    <mergeCell ref="D2:D3"/>
    <mergeCell ref="E2:E3"/>
    <mergeCell ref="F2:G2"/>
  </mergeCells>
  <dataValidations count="1">
    <dataValidation type="whole" operator="greaterThanOrEqual" allowBlank="1" showInputMessage="1" showErrorMessage="1" sqref="C4:G4">
      <formula1>0</formula1>
    </dataValidation>
  </dataValidation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 enableFormatConditionsCalculation="0">
    <tabColor rgb="FFCCFFCC"/>
  </sheetPr>
  <dimension ref="A1:J23"/>
  <sheetViews>
    <sheetView showGridLines="0" workbookViewId="0">
      <selection activeCell="K1" sqref="K1"/>
    </sheetView>
  </sheetViews>
  <sheetFormatPr baseColWidth="10" defaultRowHeight="12" x14ac:dyDescent="0"/>
  <cols>
    <col min="1" max="1" width="4.6640625" bestFit="1" customWidth="1"/>
    <col min="2" max="2" width="25.5" customWidth="1"/>
    <col min="3" max="3" width="11.1640625" bestFit="1" customWidth="1"/>
    <col min="4" max="4" width="13.6640625" bestFit="1" customWidth="1"/>
    <col min="5" max="6" width="24.6640625" bestFit="1" customWidth="1"/>
    <col min="7" max="7" width="12" customWidth="1"/>
    <col min="8" max="8" width="15.83203125" customWidth="1"/>
    <col min="9" max="9" width="12.6640625" bestFit="1" customWidth="1"/>
    <col min="10" max="10" width="14.1640625" customWidth="1"/>
  </cols>
  <sheetData>
    <row r="1" spans="1:10" s="224" customFormat="1" ht="20">
      <c r="A1" s="906" t="str">
        <f>UPPER("Chain Snatchings for the  month of "&amp;I!C3&amp;"-"&amp;I!C4)</f>
        <v>CHAIN SNATCHINGS FOR THE  MONTH OF -</v>
      </c>
      <c r="B1" s="906"/>
      <c r="C1" s="906"/>
      <c r="D1" s="906"/>
      <c r="E1" s="906"/>
      <c r="F1" s="906"/>
      <c r="G1" s="906"/>
      <c r="H1" s="906"/>
      <c r="I1" s="906"/>
      <c r="J1" s="907"/>
    </row>
    <row r="2" spans="1:10" s="224" customFormat="1" ht="37.5" customHeight="1">
      <c r="A2" s="356" t="s">
        <v>2</v>
      </c>
      <c r="B2" s="356" t="s">
        <v>306</v>
      </c>
      <c r="C2" s="373" t="s">
        <v>539</v>
      </c>
      <c r="D2" s="373" t="s">
        <v>540</v>
      </c>
      <c r="E2" s="373" t="s">
        <v>541</v>
      </c>
      <c r="F2" s="373" t="s">
        <v>542</v>
      </c>
      <c r="G2" s="373" t="s">
        <v>110</v>
      </c>
      <c r="H2" s="373" t="s">
        <v>543</v>
      </c>
      <c r="I2" s="373" t="s">
        <v>544</v>
      </c>
      <c r="J2" s="373" t="s">
        <v>545</v>
      </c>
    </row>
    <row r="3" spans="1:10" s="224" customFormat="1" ht="20" customHeight="1">
      <c r="A3" s="313"/>
      <c r="B3" s="316"/>
      <c r="C3" s="314"/>
      <c r="D3" s="314"/>
      <c r="E3" s="314"/>
      <c r="F3" s="314"/>
      <c r="G3" s="314"/>
      <c r="H3" s="314"/>
      <c r="I3" s="314"/>
      <c r="J3" s="314"/>
    </row>
    <row r="4" spans="1:10" ht="20" customHeight="1">
      <c r="A4" s="315"/>
      <c r="B4" s="317"/>
      <c r="C4" s="315"/>
      <c r="D4" s="315"/>
      <c r="E4" s="315"/>
      <c r="F4" s="315"/>
      <c r="G4" s="315"/>
      <c r="H4" s="315"/>
      <c r="I4" s="315"/>
      <c r="J4" s="315"/>
    </row>
    <row r="5" spans="1:10" ht="20" customHeight="1">
      <c r="A5" s="315"/>
      <c r="B5" s="317"/>
      <c r="C5" s="315"/>
      <c r="D5" s="315"/>
      <c r="E5" s="315"/>
      <c r="F5" s="315"/>
      <c r="G5" s="315"/>
      <c r="H5" s="315"/>
      <c r="I5" s="315"/>
      <c r="J5" s="315"/>
    </row>
    <row r="6" spans="1:10" ht="20" customHeight="1">
      <c r="A6" s="315"/>
      <c r="B6" s="317"/>
      <c r="C6" s="315"/>
      <c r="D6" s="315"/>
      <c r="E6" s="315"/>
      <c r="F6" s="315"/>
      <c r="G6" s="315"/>
      <c r="H6" s="315"/>
      <c r="I6" s="315"/>
      <c r="J6" s="315"/>
    </row>
    <row r="7" spans="1:10" ht="20" customHeight="1">
      <c r="A7" s="315"/>
      <c r="B7" s="317"/>
      <c r="C7" s="315"/>
      <c r="D7" s="315"/>
      <c r="E7" s="315"/>
      <c r="F7" s="315"/>
      <c r="G7" s="315"/>
      <c r="H7" s="315"/>
      <c r="I7" s="315"/>
      <c r="J7" s="315"/>
    </row>
    <row r="8" spans="1:10" ht="20" customHeight="1">
      <c r="A8" s="315"/>
      <c r="B8" s="317"/>
      <c r="C8" s="315"/>
      <c r="D8" s="315"/>
      <c r="E8" s="315"/>
      <c r="F8" s="315"/>
      <c r="G8" s="315"/>
      <c r="H8" s="315"/>
      <c r="I8" s="315"/>
      <c r="J8" s="315"/>
    </row>
    <row r="9" spans="1:10" ht="20" customHeight="1">
      <c r="A9" s="315"/>
      <c r="B9" s="317"/>
      <c r="C9" s="315"/>
      <c r="D9" s="315"/>
      <c r="E9" s="315"/>
      <c r="F9" s="315"/>
      <c r="G9" s="315"/>
      <c r="H9" s="315"/>
      <c r="I9" s="315"/>
      <c r="J9" s="315"/>
    </row>
    <row r="10" spans="1:10" ht="20" customHeight="1">
      <c r="A10" s="315"/>
      <c r="B10" s="317"/>
      <c r="C10" s="315"/>
      <c r="D10" s="315"/>
      <c r="E10" s="315"/>
      <c r="F10" s="315"/>
      <c r="G10" s="315"/>
      <c r="H10" s="315"/>
      <c r="I10" s="315"/>
      <c r="J10" s="315"/>
    </row>
    <row r="11" spans="1:10" ht="20" customHeight="1">
      <c r="A11" s="315"/>
      <c r="B11" s="317"/>
      <c r="C11" s="315"/>
      <c r="D11" s="315"/>
      <c r="E11" s="315"/>
      <c r="F11" s="315"/>
      <c r="G11" s="315"/>
      <c r="H11" s="315"/>
      <c r="I11" s="315"/>
      <c r="J11" s="315"/>
    </row>
    <row r="12" spans="1:10" ht="20" customHeight="1">
      <c r="A12" s="315"/>
      <c r="B12" s="317"/>
      <c r="C12" s="315"/>
      <c r="D12" s="315"/>
      <c r="E12" s="315"/>
      <c r="F12" s="315"/>
      <c r="G12" s="315"/>
      <c r="H12" s="315"/>
      <c r="I12" s="315"/>
      <c r="J12" s="315"/>
    </row>
    <row r="13" spans="1:10" ht="20" customHeight="1">
      <c r="A13" s="315"/>
      <c r="B13" s="317"/>
      <c r="C13" s="315"/>
      <c r="D13" s="315"/>
      <c r="E13" s="315"/>
      <c r="F13" s="315"/>
      <c r="G13" s="315"/>
      <c r="H13" s="315"/>
      <c r="I13" s="315"/>
      <c r="J13" s="315"/>
    </row>
    <row r="14" spans="1:10" ht="20" customHeight="1">
      <c r="A14" s="315"/>
      <c r="B14" s="317"/>
      <c r="C14" s="315"/>
      <c r="D14" s="315"/>
      <c r="E14" s="315"/>
      <c r="F14" s="315"/>
      <c r="G14" s="315"/>
      <c r="H14" s="315"/>
      <c r="I14" s="315"/>
      <c r="J14" s="315"/>
    </row>
    <row r="15" spans="1:10" ht="20" customHeight="1">
      <c r="A15" s="315"/>
      <c r="B15" s="317"/>
      <c r="C15" s="315"/>
      <c r="D15" s="315"/>
      <c r="E15" s="315"/>
      <c r="F15" s="315"/>
      <c r="G15" s="315"/>
      <c r="H15" s="315"/>
      <c r="I15" s="315"/>
      <c r="J15" s="315"/>
    </row>
    <row r="16" spans="1:10" ht="20" customHeight="1">
      <c r="A16" s="315"/>
      <c r="B16" s="317"/>
      <c r="C16" s="315"/>
      <c r="D16" s="315"/>
      <c r="E16" s="315"/>
      <c r="F16" s="315"/>
      <c r="G16" s="315"/>
      <c r="H16" s="315"/>
      <c r="I16" s="315"/>
      <c r="J16" s="315"/>
    </row>
    <row r="17" spans="1:10" ht="20" customHeight="1">
      <c r="A17" s="315"/>
      <c r="B17" s="317"/>
      <c r="C17" s="315"/>
      <c r="D17" s="315"/>
      <c r="E17" s="315"/>
      <c r="F17" s="315"/>
      <c r="G17" s="315"/>
      <c r="H17" s="315"/>
      <c r="I17" s="315"/>
      <c r="J17" s="315"/>
    </row>
    <row r="18" spans="1:10" ht="20" customHeight="1">
      <c r="A18" s="315"/>
      <c r="B18" s="317"/>
      <c r="C18" s="315"/>
      <c r="D18" s="315"/>
      <c r="E18" s="315"/>
      <c r="F18" s="315"/>
      <c r="G18" s="315"/>
      <c r="H18" s="315"/>
      <c r="I18" s="315"/>
      <c r="J18" s="315"/>
    </row>
    <row r="19" spans="1:10" ht="20" customHeight="1">
      <c r="A19" s="315"/>
      <c r="B19" s="317"/>
      <c r="C19" s="315"/>
      <c r="D19" s="315"/>
      <c r="E19" s="315"/>
      <c r="F19" s="315"/>
      <c r="G19" s="315"/>
      <c r="H19" s="315"/>
      <c r="I19" s="315"/>
      <c r="J19" s="315"/>
    </row>
    <row r="20" spans="1:10" ht="20" customHeight="1">
      <c r="A20" s="315"/>
      <c r="B20" s="317"/>
      <c r="C20" s="315"/>
      <c r="D20" s="315"/>
      <c r="E20" s="315"/>
      <c r="F20" s="315"/>
      <c r="G20" s="315"/>
      <c r="H20" s="315"/>
      <c r="I20" s="315"/>
      <c r="J20" s="315"/>
    </row>
    <row r="21" spans="1:10" ht="20" customHeight="1">
      <c r="A21" s="315"/>
      <c r="B21" s="317"/>
      <c r="C21" s="315"/>
      <c r="D21" s="315"/>
      <c r="E21" s="315"/>
      <c r="F21" s="315"/>
      <c r="G21" s="315"/>
      <c r="H21" s="315"/>
      <c r="I21" s="315"/>
      <c r="J21" s="315"/>
    </row>
    <row r="22" spans="1:10" ht="20" customHeight="1">
      <c r="A22" s="315"/>
      <c r="B22" s="317"/>
      <c r="C22" s="315"/>
      <c r="D22" s="315"/>
      <c r="E22" s="315"/>
      <c r="F22" s="315"/>
      <c r="G22" s="315"/>
      <c r="H22" s="315"/>
      <c r="I22" s="315"/>
      <c r="J22" s="315"/>
    </row>
    <row r="23" spans="1:10" s="350" customFormat="1" ht="39" customHeight="1">
      <c r="A23" s="836" t="s">
        <v>413</v>
      </c>
      <c r="B23" s="836"/>
      <c r="C23" s="345">
        <f>SUM(C3:C22)</f>
        <v>0</v>
      </c>
      <c r="D23" s="345">
        <f t="shared" ref="D23:J23" si="0">SUM(D3:D22)</f>
        <v>0</v>
      </c>
      <c r="E23" s="345">
        <f t="shared" si="0"/>
        <v>0</v>
      </c>
      <c r="F23" s="345">
        <f t="shared" si="0"/>
        <v>0</v>
      </c>
      <c r="G23" s="345">
        <f t="shared" si="0"/>
        <v>0</v>
      </c>
      <c r="H23" s="345">
        <f t="shared" si="0"/>
        <v>0</v>
      </c>
      <c r="I23" s="345">
        <f t="shared" si="0"/>
        <v>0</v>
      </c>
      <c r="J23" s="345">
        <f t="shared" si="0"/>
        <v>0</v>
      </c>
    </row>
  </sheetData>
  <mergeCells count="2">
    <mergeCell ref="A1:J1"/>
    <mergeCell ref="A23:B23"/>
  </mergeCells>
  <dataValidations count="1">
    <dataValidation type="whole" operator="greaterThanOrEqual" allowBlank="1" showInputMessage="1" showErrorMessage="1" sqref="C3:J3">
      <formula1>0</formula1>
    </dataValidation>
  </dataValidation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 enableFormatConditionsCalculation="0">
    <tabColor theme="8"/>
  </sheetPr>
  <dimension ref="A1:AG5"/>
  <sheetViews>
    <sheetView topLeftCell="K1" workbookViewId="0">
      <selection activeCell="X4" sqref="X4:AG4"/>
    </sheetView>
  </sheetViews>
  <sheetFormatPr baseColWidth="10" defaultColWidth="8.83203125" defaultRowHeight="12" x14ac:dyDescent="0"/>
  <cols>
    <col min="1" max="2" width="8.83203125" style="162"/>
    <col min="3" max="3" width="8.83203125" style="163"/>
    <col min="4" max="10" width="8.83203125" style="164"/>
    <col min="11" max="11" width="8.83203125" style="162"/>
    <col min="12" max="12" width="8.83203125" style="164"/>
    <col min="13" max="13" width="8.83203125" style="165"/>
    <col min="14" max="14" width="8.83203125" style="166"/>
    <col min="15" max="33" width="8.83203125" style="164"/>
  </cols>
  <sheetData>
    <row r="1" spans="1:33" ht="17.25" customHeight="1">
      <c r="A1" s="908" t="s">
        <v>263</v>
      </c>
      <c r="B1" s="908"/>
      <c r="C1" s="908"/>
      <c r="D1" s="908"/>
      <c r="E1" s="908"/>
      <c r="F1" s="908"/>
      <c r="G1" s="908"/>
      <c r="H1" s="908"/>
      <c r="I1" s="908"/>
      <c r="J1" s="908"/>
      <c r="K1" s="908"/>
      <c r="L1" s="908"/>
      <c r="M1" s="908"/>
      <c r="N1" s="908"/>
      <c r="O1" s="908"/>
      <c r="P1" s="908"/>
      <c r="Q1" s="908"/>
      <c r="R1" s="908"/>
      <c r="S1" s="908"/>
      <c r="T1" s="908"/>
      <c r="U1" s="908"/>
      <c r="V1" s="908"/>
      <c r="W1" s="908"/>
      <c r="X1" s="908"/>
      <c r="Y1" s="908"/>
      <c r="Z1" s="908"/>
      <c r="AA1" s="908"/>
      <c r="AB1" s="908"/>
      <c r="AC1" s="908"/>
      <c r="AD1" s="908"/>
      <c r="AE1" s="908"/>
      <c r="AF1" s="908"/>
      <c r="AG1" s="908"/>
    </row>
    <row r="2" spans="1:33" ht="33" customHeight="1">
      <c r="A2" s="909" t="str">
        <f>"COMPARATIVE STATEMENT OF CRIME FOR THE MONTH, PREVIOUS MONTH &amp; CORRESPONDING MONTH OF LAST YEAR,  FOR THE MONTH "&amp;config!A6&amp;config!B6</f>
        <v xml:space="preserve">COMPARATIVE STATEMENT OF CRIME FOR THE MONTH, PREVIOUS MONTH &amp; CORRESPONDING MONTH OF LAST YEAR,  FOR THE MONTH </v>
      </c>
      <c r="B2" s="909"/>
      <c r="C2" s="909"/>
      <c r="D2" s="909"/>
      <c r="E2" s="909"/>
      <c r="F2" s="909"/>
      <c r="G2" s="909"/>
      <c r="H2" s="909"/>
      <c r="I2" s="909"/>
      <c r="J2" s="909"/>
      <c r="K2" s="909"/>
      <c r="L2" s="909"/>
      <c r="M2" s="909"/>
      <c r="N2" s="909"/>
      <c r="O2" s="909"/>
      <c r="P2" s="909"/>
      <c r="Q2" s="909"/>
      <c r="R2" s="909"/>
      <c r="S2" s="909"/>
      <c r="T2" s="909"/>
      <c r="U2" s="909"/>
      <c r="V2" s="909"/>
      <c r="W2" s="909"/>
      <c r="X2" s="909"/>
      <c r="Y2" s="909"/>
      <c r="Z2" s="909"/>
      <c r="AA2" s="909"/>
      <c r="AB2" s="909"/>
      <c r="AC2" s="909"/>
      <c r="AD2" s="909"/>
      <c r="AE2" s="909"/>
      <c r="AF2" s="909"/>
      <c r="AG2" s="909"/>
    </row>
    <row r="3" spans="1:33" ht="14.25" customHeight="1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910"/>
      <c r="U3" s="910"/>
      <c r="V3" s="910"/>
      <c r="W3" s="910"/>
      <c r="X3" s="910"/>
      <c r="Y3" s="910"/>
      <c r="Z3" s="910"/>
      <c r="AA3" s="910"/>
      <c r="AB3" s="910"/>
      <c r="AC3" s="910"/>
      <c r="AD3" s="910"/>
      <c r="AE3" s="910"/>
      <c r="AF3" s="910"/>
      <c r="AG3" s="910"/>
    </row>
    <row r="4" spans="1:33" ht="16.5" customHeight="1">
      <c r="A4" s="911" t="s">
        <v>264</v>
      </c>
      <c r="B4" s="911" t="s">
        <v>265</v>
      </c>
      <c r="C4" s="912" t="s">
        <v>266</v>
      </c>
      <c r="D4" s="913" t="str">
        <f>"MONTH UNDER  REVIEW FOR THE MONTH "&amp;config!A6&amp;config!B6</f>
        <v xml:space="preserve">MONTH UNDER  REVIEW FOR THE MONTH </v>
      </c>
      <c r="E4" s="913"/>
      <c r="F4" s="913"/>
      <c r="G4" s="913"/>
      <c r="H4" s="913"/>
      <c r="I4" s="913"/>
      <c r="J4" s="913"/>
      <c r="K4" s="913"/>
      <c r="L4" s="913"/>
      <c r="M4" s="913"/>
      <c r="N4" s="913" t="str">
        <f>"PREVIOUS MONTH "&amp;config!C6&amp;config!D6</f>
        <v xml:space="preserve">PREVIOUS MONTH </v>
      </c>
      <c r="O4" s="913"/>
      <c r="P4" s="913"/>
      <c r="Q4" s="913"/>
      <c r="R4" s="913"/>
      <c r="S4" s="913"/>
      <c r="T4" s="913"/>
      <c r="U4" s="913"/>
      <c r="V4" s="913"/>
      <c r="W4" s="913"/>
      <c r="X4" s="914" t="str">
        <f>"CORRESPONDING MONTH OF  PREVIOUS YEAR  "&amp;config!E6&amp;config!F6</f>
        <v xml:space="preserve">CORRESPONDING MONTH OF  PREVIOUS YEAR  </v>
      </c>
      <c r="Y4" s="914"/>
      <c r="Z4" s="914"/>
      <c r="AA4" s="914"/>
      <c r="AB4" s="914"/>
      <c r="AC4" s="914"/>
      <c r="AD4" s="914"/>
      <c r="AE4" s="914"/>
      <c r="AF4" s="914"/>
      <c r="AG4" s="914"/>
    </row>
    <row r="5" spans="1:33" s="175" customFormat="1" ht="13.5" customHeight="1">
      <c r="A5" s="911"/>
      <c r="B5" s="911"/>
      <c r="C5" s="912"/>
      <c r="D5" s="172" t="s">
        <v>267</v>
      </c>
      <c r="E5" s="172" t="s">
        <v>268</v>
      </c>
      <c r="F5" s="173" t="s">
        <v>269</v>
      </c>
      <c r="G5" s="173" t="s">
        <v>270</v>
      </c>
      <c r="H5" s="172" t="s">
        <v>140</v>
      </c>
      <c r="I5" s="172" t="s">
        <v>188</v>
      </c>
      <c r="J5" s="172" t="s">
        <v>271</v>
      </c>
      <c r="K5" s="172" t="s">
        <v>100</v>
      </c>
      <c r="L5" s="172" t="s">
        <v>101</v>
      </c>
      <c r="M5" s="174" t="s">
        <v>102</v>
      </c>
      <c r="N5" s="174" t="s">
        <v>267</v>
      </c>
      <c r="O5" s="172" t="s">
        <v>268</v>
      </c>
      <c r="P5" s="173" t="s">
        <v>269</v>
      </c>
      <c r="Q5" s="173" t="s">
        <v>270</v>
      </c>
      <c r="R5" s="172" t="s">
        <v>140</v>
      </c>
      <c r="S5" s="172" t="s">
        <v>188</v>
      </c>
      <c r="T5" s="172" t="s">
        <v>271</v>
      </c>
      <c r="U5" s="172" t="s">
        <v>100</v>
      </c>
      <c r="V5" s="172" t="s">
        <v>101</v>
      </c>
      <c r="W5" s="172" t="s">
        <v>102</v>
      </c>
      <c r="X5" s="172" t="s">
        <v>267</v>
      </c>
      <c r="Y5" s="172" t="s">
        <v>268</v>
      </c>
      <c r="Z5" s="173" t="s">
        <v>269</v>
      </c>
      <c r="AA5" s="173" t="s">
        <v>270</v>
      </c>
      <c r="AB5" s="172" t="s">
        <v>140</v>
      </c>
      <c r="AC5" s="172" t="s">
        <v>188</v>
      </c>
      <c r="AD5" s="172" t="s">
        <v>271</v>
      </c>
      <c r="AE5" s="172" t="s">
        <v>100</v>
      </c>
      <c r="AF5" s="172" t="s">
        <v>101</v>
      </c>
      <c r="AG5" s="172" t="s">
        <v>102</v>
      </c>
    </row>
  </sheetData>
  <mergeCells count="9">
    <mergeCell ref="A1:AG1"/>
    <mergeCell ref="A2:AG2"/>
    <mergeCell ref="A3:AG3"/>
    <mergeCell ref="A4:A5"/>
    <mergeCell ref="B4:B5"/>
    <mergeCell ref="C4:C5"/>
    <mergeCell ref="D4:M4"/>
    <mergeCell ref="N4:W4"/>
    <mergeCell ref="X4:AG4"/>
  </mergeCells>
  <pageMargins left="0.78749999999999998" right="0.78749999999999998" top="1.05277777777778" bottom="1.05277777777778" header="0.78749999999999998" footer="0.78749999999999998"/>
  <pageSetup paperSize="9" orientation="portrait" useFirstPageNumber="1" horizontalDpi="4294967292" verticalDpi="4294967292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 enableFormatConditionsCalculation="0">
    <tabColor theme="8"/>
  </sheetPr>
  <dimension ref="A1:IV5"/>
  <sheetViews>
    <sheetView workbookViewId="0">
      <selection activeCell="D4" sqref="D4:M4"/>
    </sheetView>
  </sheetViews>
  <sheetFormatPr baseColWidth="10" defaultColWidth="8.83203125" defaultRowHeight="12" x14ac:dyDescent="0"/>
  <cols>
    <col min="1" max="2" width="8.83203125" style="162"/>
    <col min="3" max="3" width="8.83203125" style="163"/>
    <col min="4" max="10" width="8.83203125" style="164"/>
    <col min="11" max="11" width="8.83203125" style="162"/>
    <col min="12" max="12" width="8.83203125" style="164"/>
    <col min="13" max="13" width="8.83203125" style="165"/>
    <col min="14" max="14" width="8.83203125" style="166"/>
    <col min="15" max="33" width="8.83203125" style="164"/>
    <col min="34" max="16384" width="8.83203125" style="163"/>
  </cols>
  <sheetData>
    <row r="1" spans="1:256" ht="17.25" customHeight="1">
      <c r="A1" s="908" t="s">
        <v>299</v>
      </c>
      <c r="B1" s="908"/>
      <c r="C1" s="908"/>
      <c r="D1" s="908"/>
      <c r="E1" s="908"/>
      <c r="F1" s="908"/>
      <c r="G1" s="908"/>
      <c r="H1" s="908"/>
      <c r="I1" s="908"/>
      <c r="J1" s="908"/>
      <c r="K1" s="908"/>
      <c r="L1" s="908"/>
      <c r="M1" s="908"/>
      <c r="N1" s="908"/>
      <c r="O1" s="908"/>
      <c r="P1" s="908"/>
      <c r="Q1" s="908"/>
      <c r="R1" s="908"/>
      <c r="S1" s="908"/>
      <c r="T1" s="908"/>
      <c r="U1" s="908"/>
      <c r="V1" s="908"/>
      <c r="W1" s="908"/>
      <c r="X1" s="908"/>
      <c r="Y1" s="908"/>
      <c r="Z1" s="908"/>
      <c r="AA1" s="908"/>
      <c r="AB1" s="908"/>
      <c r="AC1" s="908"/>
      <c r="AD1" s="908"/>
      <c r="AE1" s="908"/>
      <c r="AF1" s="908"/>
      <c r="AG1" s="908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</row>
    <row r="2" spans="1:256" ht="33" customHeight="1">
      <c r="A2" s="909" t="str">
        <f>"COMPARATIVE STATEMENT OF CRIMES REGISTERED UP TO THE END OF "&amp;config!A6&amp;config!B6&amp;"WITH CORRESPONDING PERIOD OF LAST YEAR AND BEFORE LAST YEAR OF "&amp;config!B6-1&amp;" AND "&amp;config!B6-2</f>
        <v>COMPARATIVE STATEMENT OF CRIMES REGISTERED UP TO THE END OF WITH CORRESPONDING PERIOD OF LAST YEAR AND BEFORE LAST YEAR OF -1 AND -2</v>
      </c>
      <c r="B2" s="909"/>
      <c r="C2" s="909"/>
      <c r="D2" s="909"/>
      <c r="E2" s="909"/>
      <c r="F2" s="909"/>
      <c r="G2" s="909"/>
      <c r="H2" s="909"/>
      <c r="I2" s="909"/>
      <c r="J2" s="909"/>
      <c r="K2" s="909"/>
      <c r="L2" s="909"/>
      <c r="M2" s="909"/>
      <c r="N2" s="909"/>
      <c r="O2" s="909"/>
      <c r="P2" s="909"/>
      <c r="Q2" s="909"/>
      <c r="R2" s="909"/>
      <c r="S2" s="909"/>
      <c r="T2" s="909"/>
      <c r="U2" s="909"/>
      <c r="V2" s="909"/>
      <c r="W2" s="909"/>
      <c r="X2" s="909"/>
      <c r="Y2" s="909"/>
      <c r="Z2" s="909"/>
      <c r="AA2" s="909"/>
      <c r="AB2" s="909"/>
      <c r="AC2" s="909"/>
      <c r="AD2" s="909"/>
      <c r="AE2" s="909"/>
      <c r="AF2" s="909"/>
      <c r="AG2" s="909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</row>
    <row r="3" spans="1:256" ht="14.25" customHeight="1">
      <c r="A3" s="915"/>
      <c r="B3" s="915"/>
      <c r="C3" s="915"/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5"/>
      <c r="P3" s="915"/>
      <c r="Q3" s="915"/>
      <c r="R3" s="915"/>
      <c r="S3" s="915"/>
      <c r="T3" s="915"/>
      <c r="U3" s="915"/>
      <c r="V3" s="915"/>
      <c r="W3" s="915"/>
      <c r="X3" s="915"/>
      <c r="Y3" s="915"/>
      <c r="Z3" s="915"/>
      <c r="AA3" s="915"/>
      <c r="AB3" s="915"/>
      <c r="AC3" s="915"/>
      <c r="AD3" s="915"/>
      <c r="AE3" s="915"/>
      <c r="AF3" s="915"/>
      <c r="AG3" s="915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</row>
    <row r="4" spans="1:256" ht="16.5" customHeight="1">
      <c r="A4" s="911" t="s">
        <v>264</v>
      </c>
      <c r="B4" s="911" t="s">
        <v>265</v>
      </c>
      <c r="C4" s="912" t="s">
        <v>266</v>
      </c>
      <c r="D4" s="913" t="str">
        <f>"DURING THE YEAR UP TO THE END OF "&amp;config!A6&amp;config!B6</f>
        <v xml:space="preserve">DURING THE YEAR UP TO THE END OF </v>
      </c>
      <c r="E4" s="913"/>
      <c r="F4" s="913"/>
      <c r="G4" s="913"/>
      <c r="H4" s="913"/>
      <c r="I4" s="913"/>
      <c r="J4" s="913"/>
      <c r="K4" s="913"/>
      <c r="L4" s="913"/>
      <c r="M4" s="913"/>
      <c r="N4" s="913" t="str">
        <f>"CORRESPONDING PERIOD OF LAST YEAR "&amp;config!A6&amp;config!B6-1</f>
        <v>CORRESPONDING PERIOD OF LAST YEAR -1</v>
      </c>
      <c r="O4" s="913"/>
      <c r="P4" s="913"/>
      <c r="Q4" s="913"/>
      <c r="R4" s="913"/>
      <c r="S4" s="913"/>
      <c r="T4" s="913"/>
      <c r="U4" s="913"/>
      <c r="V4" s="913"/>
      <c r="W4" s="913"/>
      <c r="X4" s="914" t="str">
        <f>"CORRESPONDING BEFORE LAST YEAR "&amp;config!A6&amp;config!B6-2</f>
        <v>CORRESPONDING BEFORE LAST YEAR -2</v>
      </c>
      <c r="Y4" s="914"/>
      <c r="Z4" s="914"/>
      <c r="AA4" s="914"/>
      <c r="AB4" s="914"/>
      <c r="AC4" s="914"/>
      <c r="AD4" s="914"/>
      <c r="AE4" s="914"/>
      <c r="AF4" s="914"/>
      <c r="AG4" s="91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</row>
    <row r="5" spans="1:256" s="175" customFormat="1" ht="13.5" customHeight="1">
      <c r="A5" s="911"/>
      <c r="B5" s="911"/>
      <c r="C5" s="912"/>
      <c r="D5" s="172" t="s">
        <v>267</v>
      </c>
      <c r="E5" s="172" t="s">
        <v>268</v>
      </c>
      <c r="F5" s="173" t="s">
        <v>269</v>
      </c>
      <c r="G5" s="173" t="s">
        <v>270</v>
      </c>
      <c r="H5" s="172" t="s">
        <v>140</v>
      </c>
      <c r="I5" s="172" t="s">
        <v>188</v>
      </c>
      <c r="J5" s="172" t="s">
        <v>271</v>
      </c>
      <c r="K5" s="172" t="s">
        <v>100</v>
      </c>
      <c r="L5" s="172" t="s">
        <v>101</v>
      </c>
      <c r="M5" s="174" t="s">
        <v>102</v>
      </c>
      <c r="N5" s="174" t="s">
        <v>267</v>
      </c>
      <c r="O5" s="172" t="s">
        <v>268</v>
      </c>
      <c r="P5" s="173" t="s">
        <v>269</v>
      </c>
      <c r="Q5" s="173" t="s">
        <v>270</v>
      </c>
      <c r="R5" s="172" t="s">
        <v>140</v>
      </c>
      <c r="S5" s="172" t="s">
        <v>188</v>
      </c>
      <c r="T5" s="172" t="s">
        <v>271</v>
      </c>
      <c r="U5" s="172" t="s">
        <v>100</v>
      </c>
      <c r="V5" s="172" t="s">
        <v>101</v>
      </c>
      <c r="W5" s="172" t="s">
        <v>102</v>
      </c>
      <c r="X5" s="172" t="s">
        <v>267</v>
      </c>
      <c r="Y5" s="172" t="s">
        <v>268</v>
      </c>
      <c r="Z5" s="173" t="s">
        <v>269</v>
      </c>
      <c r="AA5" s="173" t="s">
        <v>270</v>
      </c>
      <c r="AB5" s="172" t="s">
        <v>140</v>
      </c>
      <c r="AC5" s="172" t="s">
        <v>188</v>
      </c>
      <c r="AD5" s="172" t="s">
        <v>271</v>
      </c>
      <c r="AE5" s="172" t="s">
        <v>100</v>
      </c>
      <c r="AF5" s="172" t="s">
        <v>101</v>
      </c>
      <c r="AG5" s="172" t="s">
        <v>102</v>
      </c>
    </row>
  </sheetData>
  <mergeCells count="9">
    <mergeCell ref="A1:AG1"/>
    <mergeCell ref="A2:AG2"/>
    <mergeCell ref="A3:AG3"/>
    <mergeCell ref="A4:A5"/>
    <mergeCell ref="B4:B5"/>
    <mergeCell ref="C4:C5"/>
    <mergeCell ref="D4:M4"/>
    <mergeCell ref="N4:W4"/>
    <mergeCell ref="X4:AG4"/>
  </mergeCells>
  <pageMargins left="0.78749999999999998" right="0.78749999999999998" top="1.05277777777778" bottom="1.05277777777778" header="0.78749999999999998" footer="0.78749999999999998"/>
  <pageSetup paperSize="9" firstPageNumber="0" orientation="portrait" horizontalDpi="4294967292" verticalDpi="4294967292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 enableFormatConditionsCalculation="0">
    <tabColor theme="8"/>
  </sheetPr>
  <dimension ref="A1:IV35"/>
  <sheetViews>
    <sheetView workbookViewId="0">
      <selection activeCell="D4" sqref="D4:M4"/>
    </sheetView>
  </sheetViews>
  <sheetFormatPr baseColWidth="10" defaultColWidth="8.83203125" defaultRowHeight="12" x14ac:dyDescent="0"/>
  <cols>
    <col min="1" max="2" width="8.83203125" style="162"/>
    <col min="3" max="3" width="8.83203125" style="163"/>
    <col min="4" max="10" width="8.83203125" style="164"/>
    <col min="11" max="11" width="8.83203125" style="162"/>
    <col min="12" max="12" width="8.83203125" style="164"/>
    <col min="13" max="13" width="8.83203125" style="165"/>
    <col min="14" max="14" width="8.83203125" style="166"/>
    <col min="15" max="33" width="8.83203125" style="164"/>
    <col min="34" max="16384" width="8.83203125" style="163"/>
  </cols>
  <sheetData>
    <row r="1" spans="1:256" ht="17.25" customHeight="1">
      <c r="A1" s="908" t="s">
        <v>299</v>
      </c>
      <c r="B1" s="908"/>
      <c r="C1" s="908"/>
      <c r="D1" s="908"/>
      <c r="E1" s="908"/>
      <c r="F1" s="908"/>
      <c r="G1" s="908"/>
      <c r="H1" s="908"/>
      <c r="I1" s="908"/>
      <c r="J1" s="908"/>
      <c r="K1" s="908"/>
      <c r="L1" s="908"/>
      <c r="M1" s="908"/>
      <c r="N1" s="908"/>
      <c r="O1" s="908"/>
      <c r="P1" s="908"/>
      <c r="Q1" s="908"/>
      <c r="R1" s="908"/>
      <c r="S1" s="908"/>
      <c r="T1" s="908"/>
      <c r="U1" s="908"/>
      <c r="V1" s="908"/>
      <c r="W1" s="908"/>
      <c r="X1" s="908"/>
      <c r="Y1" s="908"/>
      <c r="Z1" s="908"/>
      <c r="AA1" s="908"/>
      <c r="AB1" s="908"/>
      <c r="AC1" s="908"/>
      <c r="AD1" s="908"/>
      <c r="AE1" s="908"/>
      <c r="AF1" s="908"/>
      <c r="AG1" s="908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</row>
    <row r="2" spans="1:256" ht="33" customHeight="1">
      <c r="A2" s="909" t="str">
        <f>"COMPARATIVE STATEMENT OF CRIMES REGISTERED UP TO THE END OF "&amp;config!A6&amp;config!B6&amp;"WITH CORRESPONDING PERIOD OF LAST YEAR AND BEFORE LAST YEAR OF "&amp;config!B6-1&amp;" AND "&amp;config!B6-2</f>
        <v>COMPARATIVE STATEMENT OF CRIMES REGISTERED UP TO THE END OF WITH CORRESPONDING PERIOD OF LAST YEAR AND BEFORE LAST YEAR OF -1 AND -2</v>
      </c>
      <c r="B2" s="909"/>
      <c r="C2" s="909"/>
      <c r="D2" s="909"/>
      <c r="E2" s="909"/>
      <c r="F2" s="909"/>
      <c r="G2" s="909"/>
      <c r="H2" s="909"/>
      <c r="I2" s="909"/>
      <c r="J2" s="909"/>
      <c r="K2" s="909"/>
      <c r="L2" s="909"/>
      <c r="M2" s="909"/>
      <c r="N2" s="909"/>
      <c r="O2" s="909"/>
      <c r="P2" s="909"/>
      <c r="Q2" s="909"/>
      <c r="R2" s="909"/>
      <c r="S2" s="909"/>
      <c r="T2" s="909"/>
      <c r="U2" s="909"/>
      <c r="V2" s="909"/>
      <c r="W2" s="909"/>
      <c r="X2" s="909"/>
      <c r="Y2" s="909"/>
      <c r="Z2" s="909"/>
      <c r="AA2" s="909"/>
      <c r="AB2" s="909"/>
      <c r="AC2" s="909"/>
      <c r="AD2" s="909"/>
      <c r="AE2" s="909"/>
      <c r="AF2" s="909"/>
      <c r="AG2" s="909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</row>
    <row r="3" spans="1:256" ht="14.25" customHeight="1">
      <c r="A3" s="915"/>
      <c r="B3" s="915"/>
      <c r="C3" s="915"/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5"/>
      <c r="P3" s="915"/>
      <c r="Q3" s="915"/>
      <c r="R3" s="915"/>
      <c r="S3" s="915"/>
      <c r="T3" s="915"/>
      <c r="U3" s="915"/>
      <c r="V3" s="915"/>
      <c r="W3" s="915"/>
      <c r="X3" s="915"/>
      <c r="Y3" s="915"/>
      <c r="Z3" s="915"/>
      <c r="AA3" s="915"/>
      <c r="AB3" s="915"/>
      <c r="AC3" s="915"/>
      <c r="AD3" s="915"/>
      <c r="AE3" s="915"/>
      <c r="AF3" s="915"/>
      <c r="AG3" s="915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</row>
    <row r="4" spans="1:256" ht="16.5" customHeight="1">
      <c r="A4" s="911" t="s">
        <v>264</v>
      </c>
      <c r="B4" s="911" t="s">
        <v>265</v>
      </c>
      <c r="C4" s="912" t="s">
        <v>266</v>
      </c>
      <c r="D4" s="913" t="str">
        <f>"DURING THE YEAR UP TO THE END OF "&amp;config!A6&amp;config!B6</f>
        <v xml:space="preserve">DURING THE YEAR UP TO THE END OF </v>
      </c>
      <c r="E4" s="913"/>
      <c r="F4" s="913"/>
      <c r="G4" s="913"/>
      <c r="H4" s="913"/>
      <c r="I4" s="913"/>
      <c r="J4" s="913"/>
      <c r="K4" s="913"/>
      <c r="L4" s="913"/>
      <c r="M4" s="913"/>
      <c r="N4" s="913" t="str">
        <f>"CORRESPONDING PERIOD OF LAST YEAR "&amp;config!A6&amp;config!B6-1</f>
        <v>CORRESPONDING PERIOD OF LAST YEAR -1</v>
      </c>
      <c r="O4" s="913"/>
      <c r="P4" s="913"/>
      <c r="Q4" s="913"/>
      <c r="R4" s="913"/>
      <c r="S4" s="913"/>
      <c r="T4" s="913"/>
      <c r="U4" s="913"/>
      <c r="V4" s="913"/>
      <c r="W4" s="913"/>
      <c r="X4" s="914" t="str">
        <f>"CORRESPONDING BEFORE LAST YEAR "&amp;config!A6&amp;config!B6-2</f>
        <v>CORRESPONDING BEFORE LAST YEAR -2</v>
      </c>
      <c r="Y4" s="914"/>
      <c r="Z4" s="914"/>
      <c r="AA4" s="914"/>
      <c r="AB4" s="914"/>
      <c r="AC4" s="914"/>
      <c r="AD4" s="914"/>
      <c r="AE4" s="914"/>
      <c r="AF4" s="914"/>
      <c r="AG4" s="91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</row>
    <row r="5" spans="1:256" s="175" customFormat="1" ht="13.5" customHeight="1">
      <c r="A5" s="911"/>
      <c r="B5" s="911"/>
      <c r="C5" s="912"/>
      <c r="D5" s="172" t="s">
        <v>267</v>
      </c>
      <c r="E5" s="172" t="s">
        <v>268</v>
      </c>
      <c r="F5" s="173" t="s">
        <v>269</v>
      </c>
      <c r="G5" s="173" t="s">
        <v>270</v>
      </c>
      <c r="H5" s="172" t="s">
        <v>140</v>
      </c>
      <c r="I5" s="172" t="s">
        <v>188</v>
      </c>
      <c r="J5" s="172" t="s">
        <v>271</v>
      </c>
      <c r="K5" s="172" t="s">
        <v>100</v>
      </c>
      <c r="L5" s="172" t="s">
        <v>101</v>
      </c>
      <c r="M5" s="174" t="s">
        <v>102</v>
      </c>
      <c r="N5" s="174" t="s">
        <v>267</v>
      </c>
      <c r="O5" s="172" t="s">
        <v>268</v>
      </c>
      <c r="P5" s="173" t="s">
        <v>269</v>
      </c>
      <c r="Q5" s="173" t="s">
        <v>270</v>
      </c>
      <c r="R5" s="172" t="s">
        <v>140</v>
      </c>
      <c r="S5" s="172" t="s">
        <v>188</v>
      </c>
      <c r="T5" s="172" t="s">
        <v>271</v>
      </c>
      <c r="U5" s="172" t="s">
        <v>100</v>
      </c>
      <c r="V5" s="172" t="s">
        <v>101</v>
      </c>
      <c r="W5" s="172" t="s">
        <v>102</v>
      </c>
      <c r="X5" s="172" t="s">
        <v>267</v>
      </c>
      <c r="Y5" s="172" t="s">
        <v>268</v>
      </c>
      <c r="Z5" s="173" t="s">
        <v>269</v>
      </c>
      <c r="AA5" s="173" t="s">
        <v>270</v>
      </c>
      <c r="AB5" s="172" t="s">
        <v>140</v>
      </c>
      <c r="AC5" s="172" t="s">
        <v>188</v>
      </c>
      <c r="AD5" s="172" t="s">
        <v>271</v>
      </c>
      <c r="AE5" s="172" t="s">
        <v>100</v>
      </c>
      <c r="AF5" s="172" t="s">
        <v>101</v>
      </c>
      <c r="AG5" s="172" t="s">
        <v>102</v>
      </c>
    </row>
    <row r="6" spans="1:256">
      <c r="D6" s="164">
        <f>'SCRB-Stat-II'!D6+'SCRB-Stat-II'!D36+'SCRB-Stat-II'!D66+'SCRB-Stat-II'!D96+'SCRB-Stat-II'!D126+'SCRB-Stat-II'!D156+'SCRB-Stat-II'!D186+'SCRB-Stat-II'!D216+'SCRB-Stat-II'!D246+'SCRB-Stat-II'!D276+'SCRB-Stat-II'!D306+'SCRB-Stat-II'!D336+'SCRB-Stat-II'!D366+'SCRB-Stat-II'!D396+'SCRB-Stat-II'!D426+'SCRB-Stat-II'!D456+'SCRB-Stat-II'!D486+'SCRB-Stat-II'!D516+'SCRB-Stat-II'!D546+'SCRB-Stat-II'!D576</f>
        <v>0</v>
      </c>
      <c r="E6" s="164">
        <f>'SCRB-Stat-II'!E6+'SCRB-Stat-II'!E36+'SCRB-Stat-II'!E66+'SCRB-Stat-II'!E96+'SCRB-Stat-II'!E126+'SCRB-Stat-II'!E156+'SCRB-Stat-II'!E186+'SCRB-Stat-II'!E216+'SCRB-Stat-II'!E246+'SCRB-Stat-II'!E276+'SCRB-Stat-II'!E306+'SCRB-Stat-II'!E336+'SCRB-Stat-II'!E366+'SCRB-Stat-II'!E396+'SCRB-Stat-II'!E426+'SCRB-Stat-II'!E456+'SCRB-Stat-II'!E486+'SCRB-Stat-II'!E516+'SCRB-Stat-II'!E546+'SCRB-Stat-II'!E576</f>
        <v>0</v>
      </c>
      <c r="F6" s="164">
        <f>'SCRB-Stat-II'!F6+'SCRB-Stat-II'!F36+'SCRB-Stat-II'!F66+'SCRB-Stat-II'!F96+'SCRB-Stat-II'!F126+'SCRB-Stat-II'!F156+'SCRB-Stat-II'!F186+'SCRB-Stat-II'!F216+'SCRB-Stat-II'!F246+'SCRB-Stat-II'!F276+'SCRB-Stat-II'!F306+'SCRB-Stat-II'!F336+'SCRB-Stat-II'!F366+'SCRB-Stat-II'!F396+'SCRB-Stat-II'!F426+'SCRB-Stat-II'!F456+'SCRB-Stat-II'!F486+'SCRB-Stat-II'!F516+'SCRB-Stat-II'!F546+'SCRB-Stat-II'!F576</f>
        <v>0</v>
      </c>
      <c r="G6" s="164">
        <f>'SCRB-Stat-II'!G6+'SCRB-Stat-II'!G36+'SCRB-Stat-II'!G66+'SCRB-Stat-II'!G96+'SCRB-Stat-II'!G126+'SCRB-Stat-II'!G156+'SCRB-Stat-II'!G186+'SCRB-Stat-II'!G216+'SCRB-Stat-II'!G246+'SCRB-Stat-II'!G276+'SCRB-Stat-II'!G306+'SCRB-Stat-II'!G336+'SCRB-Stat-II'!G366+'SCRB-Stat-II'!G396+'SCRB-Stat-II'!G426+'SCRB-Stat-II'!G456+'SCRB-Stat-II'!G486+'SCRB-Stat-II'!G516+'SCRB-Stat-II'!G546+'SCRB-Stat-II'!G576</f>
        <v>0</v>
      </c>
      <c r="H6" s="164">
        <f>'SCRB-Stat-II'!H6+'SCRB-Stat-II'!H36+'SCRB-Stat-II'!H66+'SCRB-Stat-II'!H96+'SCRB-Stat-II'!H126+'SCRB-Stat-II'!H156+'SCRB-Stat-II'!H186+'SCRB-Stat-II'!H216+'SCRB-Stat-II'!H246+'SCRB-Stat-II'!H276+'SCRB-Stat-II'!H306+'SCRB-Stat-II'!H336+'SCRB-Stat-II'!H366+'SCRB-Stat-II'!H396+'SCRB-Stat-II'!H426+'SCRB-Stat-II'!H456+'SCRB-Stat-II'!H486+'SCRB-Stat-II'!H516+'SCRB-Stat-II'!H546+'SCRB-Stat-II'!H576</f>
        <v>0</v>
      </c>
      <c r="I6" s="164">
        <f>'SCRB-Stat-II'!I6+'SCRB-Stat-II'!I36+'SCRB-Stat-II'!I66+'SCRB-Stat-II'!I96+'SCRB-Stat-II'!I126+'SCRB-Stat-II'!I156+'SCRB-Stat-II'!I186+'SCRB-Stat-II'!I216+'SCRB-Stat-II'!I246+'SCRB-Stat-II'!I276+'SCRB-Stat-II'!I306+'SCRB-Stat-II'!I336+'SCRB-Stat-II'!I366+'SCRB-Stat-II'!I396+'SCRB-Stat-II'!I426+'SCRB-Stat-II'!I456+'SCRB-Stat-II'!I486+'SCRB-Stat-II'!I516+'SCRB-Stat-II'!I546+'SCRB-Stat-II'!I576</f>
        <v>0</v>
      </c>
      <c r="J6" s="164">
        <f>'SCRB-Stat-II'!J6+'SCRB-Stat-II'!J36+'SCRB-Stat-II'!J66+'SCRB-Stat-II'!J96+'SCRB-Stat-II'!J126+'SCRB-Stat-II'!J156+'SCRB-Stat-II'!J186+'SCRB-Stat-II'!J216+'SCRB-Stat-II'!J246+'SCRB-Stat-II'!J276+'SCRB-Stat-II'!J306+'SCRB-Stat-II'!J336+'SCRB-Stat-II'!J366+'SCRB-Stat-II'!J396+'SCRB-Stat-II'!J426+'SCRB-Stat-II'!J456+'SCRB-Stat-II'!J486+'SCRB-Stat-II'!J516+'SCRB-Stat-II'!J546+'SCRB-Stat-II'!J576</f>
        <v>0</v>
      </c>
      <c r="K6" s="162">
        <f>'SCRB-Stat-II'!K6+'SCRB-Stat-II'!K36+'SCRB-Stat-II'!K66+'SCRB-Stat-II'!K96+'SCRB-Stat-II'!K126+'SCRB-Stat-II'!K156+'SCRB-Stat-II'!K186+'SCRB-Stat-II'!K216+'SCRB-Stat-II'!K246+'SCRB-Stat-II'!K276+'SCRB-Stat-II'!K306+'SCRB-Stat-II'!K336+'SCRB-Stat-II'!K366+'SCRB-Stat-II'!K396+'SCRB-Stat-II'!K426+'SCRB-Stat-II'!K456+'SCRB-Stat-II'!K486+'SCRB-Stat-II'!K516+'SCRB-Stat-II'!K546+'SCRB-Stat-II'!K576</f>
        <v>0</v>
      </c>
      <c r="L6" s="164">
        <f>'SCRB-Stat-II'!L6+'SCRB-Stat-II'!L36+'SCRB-Stat-II'!L66+'SCRB-Stat-II'!L96+'SCRB-Stat-II'!L126+'SCRB-Stat-II'!L156+'SCRB-Stat-II'!L186+'SCRB-Stat-II'!L216+'SCRB-Stat-II'!L246+'SCRB-Stat-II'!L276+'SCRB-Stat-II'!L306+'SCRB-Stat-II'!L336+'SCRB-Stat-II'!L366+'SCRB-Stat-II'!L396+'SCRB-Stat-II'!L426+'SCRB-Stat-II'!L456+'SCRB-Stat-II'!L486+'SCRB-Stat-II'!L516+'SCRB-Stat-II'!L546+'SCRB-Stat-II'!L576</f>
        <v>0</v>
      </c>
      <c r="M6" s="165">
        <f>'SCRB-Stat-II'!M6+'SCRB-Stat-II'!M36+'SCRB-Stat-II'!M66+'SCRB-Stat-II'!M96+'SCRB-Stat-II'!M126+'SCRB-Stat-II'!M156+'SCRB-Stat-II'!M186+'SCRB-Stat-II'!M216+'SCRB-Stat-II'!M246+'SCRB-Stat-II'!M276+'SCRB-Stat-II'!M306+'SCRB-Stat-II'!M336+'SCRB-Stat-II'!M366+'SCRB-Stat-II'!M396+'SCRB-Stat-II'!M426+'SCRB-Stat-II'!M456+'SCRB-Stat-II'!M486+'SCRB-Stat-II'!M516+'SCRB-Stat-II'!M546+'SCRB-Stat-II'!M576</f>
        <v>0</v>
      </c>
      <c r="N6" s="166">
        <f>'SCRB-Stat-II'!N6+'SCRB-Stat-II'!N36+'SCRB-Stat-II'!N66+'SCRB-Stat-II'!N96+'SCRB-Stat-II'!N126+'SCRB-Stat-II'!N156+'SCRB-Stat-II'!N186+'SCRB-Stat-II'!N216+'SCRB-Stat-II'!N246+'SCRB-Stat-II'!N276+'SCRB-Stat-II'!N306+'SCRB-Stat-II'!N336+'SCRB-Stat-II'!N366+'SCRB-Stat-II'!N396+'SCRB-Stat-II'!N426+'SCRB-Stat-II'!N456+'SCRB-Stat-II'!N486+'SCRB-Stat-II'!N516+'SCRB-Stat-II'!N546+'SCRB-Stat-II'!N576</f>
        <v>0</v>
      </c>
      <c r="O6" s="164">
        <f>'SCRB-Stat-II'!O6+'SCRB-Stat-II'!O36+'SCRB-Stat-II'!O66+'SCRB-Stat-II'!O96+'SCRB-Stat-II'!O126+'SCRB-Stat-II'!O156+'SCRB-Stat-II'!O186+'SCRB-Stat-II'!O216+'SCRB-Stat-II'!O246+'SCRB-Stat-II'!O276+'SCRB-Stat-II'!O306+'SCRB-Stat-II'!O336+'SCRB-Stat-II'!O366+'SCRB-Stat-II'!O396+'SCRB-Stat-II'!O426+'SCRB-Stat-II'!O456+'SCRB-Stat-II'!O486+'SCRB-Stat-II'!O516+'SCRB-Stat-II'!O546+'SCRB-Stat-II'!O576</f>
        <v>0</v>
      </c>
      <c r="P6" s="164">
        <f>'SCRB-Stat-II'!P6+'SCRB-Stat-II'!P36+'SCRB-Stat-II'!P66+'SCRB-Stat-II'!P96+'SCRB-Stat-II'!P126+'SCRB-Stat-II'!P156+'SCRB-Stat-II'!P186+'SCRB-Stat-II'!P216+'SCRB-Stat-II'!P246+'SCRB-Stat-II'!P276+'SCRB-Stat-II'!P306+'SCRB-Stat-II'!P336+'SCRB-Stat-II'!P366+'SCRB-Stat-II'!P396+'SCRB-Stat-II'!P426+'SCRB-Stat-II'!P456+'SCRB-Stat-II'!P486+'SCRB-Stat-II'!P516+'SCRB-Stat-II'!P546+'SCRB-Stat-II'!P576</f>
        <v>0</v>
      </c>
      <c r="Q6" s="164">
        <f>'SCRB-Stat-II'!Q6+'SCRB-Stat-II'!Q36+'SCRB-Stat-II'!Q66+'SCRB-Stat-II'!Q96+'SCRB-Stat-II'!Q126+'SCRB-Stat-II'!Q156+'SCRB-Stat-II'!Q186+'SCRB-Stat-II'!Q216+'SCRB-Stat-II'!Q246+'SCRB-Stat-II'!Q276+'SCRB-Stat-II'!Q306+'SCRB-Stat-II'!Q336+'SCRB-Stat-II'!Q366+'SCRB-Stat-II'!Q396+'SCRB-Stat-II'!Q426+'SCRB-Stat-II'!Q456+'SCRB-Stat-II'!Q486+'SCRB-Stat-II'!Q516+'SCRB-Stat-II'!Q546+'SCRB-Stat-II'!Q576</f>
        <v>0</v>
      </c>
      <c r="R6" s="164">
        <f>'SCRB-Stat-II'!R6+'SCRB-Stat-II'!R36+'SCRB-Stat-II'!R66+'SCRB-Stat-II'!R96+'SCRB-Stat-II'!R126+'SCRB-Stat-II'!R156+'SCRB-Stat-II'!R186+'SCRB-Stat-II'!R216+'SCRB-Stat-II'!R246+'SCRB-Stat-II'!R276+'SCRB-Stat-II'!R306+'SCRB-Stat-II'!R336+'SCRB-Stat-II'!R366+'SCRB-Stat-II'!R396+'SCRB-Stat-II'!R426+'SCRB-Stat-II'!R456+'SCRB-Stat-II'!R486+'SCRB-Stat-II'!R516+'SCRB-Stat-II'!R546+'SCRB-Stat-II'!R576</f>
        <v>0</v>
      </c>
      <c r="S6" s="164">
        <f>'SCRB-Stat-II'!S6+'SCRB-Stat-II'!S36+'SCRB-Stat-II'!S66+'SCRB-Stat-II'!S96+'SCRB-Stat-II'!S126+'SCRB-Stat-II'!S156+'SCRB-Stat-II'!S186+'SCRB-Stat-II'!S216+'SCRB-Stat-II'!S246+'SCRB-Stat-II'!S276+'SCRB-Stat-II'!S306+'SCRB-Stat-II'!S336+'SCRB-Stat-II'!S366+'SCRB-Stat-II'!S396+'SCRB-Stat-II'!S426+'SCRB-Stat-II'!S456+'SCRB-Stat-II'!S486+'SCRB-Stat-II'!S516+'SCRB-Stat-II'!S546+'SCRB-Stat-II'!S576</f>
        <v>0</v>
      </c>
      <c r="T6" s="164">
        <f>'SCRB-Stat-II'!T6+'SCRB-Stat-II'!T36+'SCRB-Stat-II'!T66+'SCRB-Stat-II'!T96+'SCRB-Stat-II'!T126+'SCRB-Stat-II'!T156+'SCRB-Stat-II'!T186+'SCRB-Stat-II'!T216+'SCRB-Stat-II'!T246+'SCRB-Stat-II'!T276+'SCRB-Stat-II'!T306+'SCRB-Stat-II'!T336+'SCRB-Stat-II'!T366+'SCRB-Stat-II'!T396+'SCRB-Stat-II'!T426+'SCRB-Stat-II'!T456+'SCRB-Stat-II'!T486+'SCRB-Stat-II'!T516+'SCRB-Stat-II'!T546+'SCRB-Stat-II'!T576</f>
        <v>0</v>
      </c>
      <c r="U6" s="164">
        <f>'SCRB-Stat-II'!U6+'SCRB-Stat-II'!U36+'SCRB-Stat-II'!U66+'SCRB-Stat-II'!U96+'SCRB-Stat-II'!U126+'SCRB-Stat-II'!U156+'SCRB-Stat-II'!U186+'SCRB-Stat-II'!U216+'SCRB-Stat-II'!U246+'SCRB-Stat-II'!U276+'SCRB-Stat-II'!U306+'SCRB-Stat-II'!U336+'SCRB-Stat-II'!U366+'SCRB-Stat-II'!U396+'SCRB-Stat-II'!U426+'SCRB-Stat-II'!U456+'SCRB-Stat-II'!U486+'SCRB-Stat-II'!U516+'SCRB-Stat-II'!U546+'SCRB-Stat-II'!U576</f>
        <v>0</v>
      </c>
      <c r="V6" s="164">
        <f>'SCRB-Stat-II'!V6+'SCRB-Stat-II'!V36+'SCRB-Stat-II'!V66+'SCRB-Stat-II'!V96+'SCRB-Stat-II'!V126+'SCRB-Stat-II'!V156+'SCRB-Stat-II'!V186+'SCRB-Stat-II'!V216+'SCRB-Stat-II'!V246+'SCRB-Stat-II'!V276+'SCRB-Stat-II'!V306+'SCRB-Stat-II'!V336+'SCRB-Stat-II'!V366+'SCRB-Stat-II'!V396+'SCRB-Stat-II'!V426+'SCRB-Stat-II'!V456+'SCRB-Stat-II'!V486+'SCRB-Stat-II'!V516+'SCRB-Stat-II'!V546+'SCRB-Stat-II'!V576</f>
        <v>0</v>
      </c>
      <c r="W6" s="164">
        <f>'SCRB-Stat-II'!W6+'SCRB-Stat-II'!W36+'SCRB-Stat-II'!W66+'SCRB-Stat-II'!W96+'SCRB-Stat-II'!W126+'SCRB-Stat-II'!W156+'SCRB-Stat-II'!W186+'SCRB-Stat-II'!W216+'SCRB-Stat-II'!W246+'SCRB-Stat-II'!W276+'SCRB-Stat-II'!W306+'SCRB-Stat-II'!W336+'SCRB-Stat-II'!W366+'SCRB-Stat-II'!W396+'SCRB-Stat-II'!W426+'SCRB-Stat-II'!W456+'SCRB-Stat-II'!W486+'SCRB-Stat-II'!W516+'SCRB-Stat-II'!W546+'SCRB-Stat-II'!W576</f>
        <v>0</v>
      </c>
      <c r="X6" s="164">
        <f>'SCRB-Stat-II'!X6+'SCRB-Stat-II'!X36+'SCRB-Stat-II'!X66+'SCRB-Stat-II'!X96+'SCRB-Stat-II'!X126+'SCRB-Stat-II'!X156+'SCRB-Stat-II'!X186+'SCRB-Stat-II'!X216+'SCRB-Stat-II'!X246+'SCRB-Stat-II'!X276+'SCRB-Stat-II'!X306+'SCRB-Stat-II'!X336+'SCRB-Stat-II'!X366+'SCRB-Stat-II'!X396+'SCRB-Stat-II'!X426+'SCRB-Stat-II'!X456+'SCRB-Stat-II'!X486+'SCRB-Stat-II'!X516+'SCRB-Stat-II'!X546+'SCRB-Stat-II'!X576</f>
        <v>0</v>
      </c>
      <c r="Y6" s="164">
        <f>'SCRB-Stat-II'!Y6+'SCRB-Stat-II'!Y36+'SCRB-Stat-II'!Y66+'SCRB-Stat-II'!Y96+'SCRB-Stat-II'!Y126+'SCRB-Stat-II'!Y156+'SCRB-Stat-II'!Y186+'SCRB-Stat-II'!Y216+'SCRB-Stat-II'!Y246+'SCRB-Stat-II'!Y276+'SCRB-Stat-II'!Y306+'SCRB-Stat-II'!Y336+'SCRB-Stat-II'!Y366+'SCRB-Stat-II'!Y396+'SCRB-Stat-II'!Y426+'SCRB-Stat-II'!Y456+'SCRB-Stat-II'!Y486+'SCRB-Stat-II'!Y516+'SCRB-Stat-II'!Y546+'SCRB-Stat-II'!Y576</f>
        <v>0</v>
      </c>
      <c r="Z6" s="164">
        <f>'SCRB-Stat-II'!Z6+'SCRB-Stat-II'!Z36+'SCRB-Stat-II'!Z66+'SCRB-Stat-II'!Z96+'SCRB-Stat-II'!Z126+'SCRB-Stat-II'!Z156+'SCRB-Stat-II'!Z186+'SCRB-Stat-II'!Z216+'SCRB-Stat-II'!Z246+'SCRB-Stat-II'!Z276+'SCRB-Stat-II'!Z306+'SCRB-Stat-II'!Z336+'SCRB-Stat-II'!Z366+'SCRB-Stat-II'!Z396+'SCRB-Stat-II'!Z426+'SCRB-Stat-II'!Z456+'SCRB-Stat-II'!Z486+'SCRB-Stat-II'!Z516+'SCRB-Stat-II'!Z546+'SCRB-Stat-II'!Z576</f>
        <v>0</v>
      </c>
      <c r="AA6" s="164">
        <f>'SCRB-Stat-II'!AA6+'SCRB-Stat-II'!AA36+'SCRB-Stat-II'!AA66+'SCRB-Stat-II'!AA96+'SCRB-Stat-II'!AA126+'SCRB-Stat-II'!AA156+'SCRB-Stat-II'!AA186+'SCRB-Stat-II'!AA216+'SCRB-Stat-II'!AA246+'SCRB-Stat-II'!AA276+'SCRB-Stat-II'!AA306+'SCRB-Stat-II'!AA336+'SCRB-Stat-II'!AA366+'SCRB-Stat-II'!AA396+'SCRB-Stat-II'!AA426+'SCRB-Stat-II'!AA456+'SCRB-Stat-II'!AA486+'SCRB-Stat-II'!AA516+'SCRB-Stat-II'!AA546+'SCRB-Stat-II'!AA576</f>
        <v>0</v>
      </c>
      <c r="AB6" s="164">
        <f>'SCRB-Stat-II'!AB6+'SCRB-Stat-II'!AB36+'SCRB-Stat-II'!AB66+'SCRB-Stat-II'!AB96+'SCRB-Stat-II'!AB126+'SCRB-Stat-II'!AB156+'SCRB-Stat-II'!AB186+'SCRB-Stat-II'!AB216+'SCRB-Stat-II'!AB246+'SCRB-Stat-II'!AB276+'SCRB-Stat-II'!AB306+'SCRB-Stat-II'!AB336+'SCRB-Stat-II'!AB366+'SCRB-Stat-II'!AB396+'SCRB-Stat-II'!AB426+'SCRB-Stat-II'!AB456+'SCRB-Stat-II'!AB486+'SCRB-Stat-II'!AB516+'SCRB-Stat-II'!AB546+'SCRB-Stat-II'!AB576</f>
        <v>0</v>
      </c>
      <c r="AC6" s="164">
        <f>'SCRB-Stat-II'!AC6+'SCRB-Stat-II'!AC36+'SCRB-Stat-II'!AC66+'SCRB-Stat-II'!AC96+'SCRB-Stat-II'!AC126+'SCRB-Stat-II'!AC156+'SCRB-Stat-II'!AC186+'SCRB-Stat-II'!AC216+'SCRB-Stat-II'!AC246+'SCRB-Stat-II'!AC276+'SCRB-Stat-II'!AC306+'SCRB-Stat-II'!AC336+'SCRB-Stat-II'!AC366+'SCRB-Stat-II'!AC396+'SCRB-Stat-II'!AC426+'SCRB-Stat-II'!AC456+'SCRB-Stat-II'!AC486+'SCRB-Stat-II'!AC516+'SCRB-Stat-II'!AC546+'SCRB-Stat-II'!AC576</f>
        <v>0</v>
      </c>
      <c r="AD6" s="164">
        <f>'SCRB-Stat-II'!AD6+'SCRB-Stat-II'!AD36+'SCRB-Stat-II'!AD66+'SCRB-Stat-II'!AD96+'SCRB-Stat-II'!AD126+'SCRB-Stat-II'!AD156+'SCRB-Stat-II'!AD186+'SCRB-Stat-II'!AD216+'SCRB-Stat-II'!AD246+'SCRB-Stat-II'!AD276+'SCRB-Stat-II'!AD306+'SCRB-Stat-II'!AD336+'SCRB-Stat-II'!AD366+'SCRB-Stat-II'!AD396+'SCRB-Stat-II'!AD426+'SCRB-Stat-II'!AD456+'SCRB-Stat-II'!AD486+'SCRB-Stat-II'!AD516+'SCRB-Stat-II'!AD546+'SCRB-Stat-II'!AD576</f>
        <v>0</v>
      </c>
      <c r="AE6" s="164">
        <f>'SCRB-Stat-II'!AE6+'SCRB-Stat-II'!AE36+'SCRB-Stat-II'!AE66+'SCRB-Stat-II'!AE96+'SCRB-Stat-II'!AE126+'SCRB-Stat-II'!AE156+'SCRB-Stat-II'!AE186+'SCRB-Stat-II'!AE216+'SCRB-Stat-II'!AE246+'SCRB-Stat-II'!AE276+'SCRB-Stat-II'!AE306+'SCRB-Stat-II'!AE336+'SCRB-Stat-II'!AE366+'SCRB-Stat-II'!AE396+'SCRB-Stat-II'!AE426+'SCRB-Stat-II'!AE456+'SCRB-Stat-II'!AE486+'SCRB-Stat-II'!AE516+'SCRB-Stat-II'!AE546+'SCRB-Stat-II'!AE576</f>
        <v>0</v>
      </c>
      <c r="AF6" s="164">
        <f>'SCRB-Stat-II'!AF6+'SCRB-Stat-II'!AF36+'SCRB-Stat-II'!AF66+'SCRB-Stat-II'!AF96+'SCRB-Stat-II'!AF126+'SCRB-Stat-II'!AF156+'SCRB-Stat-II'!AF186+'SCRB-Stat-II'!AF216+'SCRB-Stat-II'!AF246+'SCRB-Stat-II'!AF276+'SCRB-Stat-II'!AF306+'SCRB-Stat-II'!AF336+'SCRB-Stat-II'!AF366+'SCRB-Stat-II'!AF396+'SCRB-Stat-II'!AF426+'SCRB-Stat-II'!AF456+'SCRB-Stat-II'!AF486+'SCRB-Stat-II'!AF516+'SCRB-Stat-II'!AF546+'SCRB-Stat-II'!AF576</f>
        <v>0</v>
      </c>
      <c r="AG6" s="164">
        <f>'SCRB-Stat-II'!AG6+'SCRB-Stat-II'!AG36+'SCRB-Stat-II'!AG66+'SCRB-Stat-II'!AG96+'SCRB-Stat-II'!AG126+'SCRB-Stat-II'!AG156+'SCRB-Stat-II'!AG186+'SCRB-Stat-II'!AG216+'SCRB-Stat-II'!AG246+'SCRB-Stat-II'!AG276+'SCRB-Stat-II'!AG306+'SCRB-Stat-II'!AG336+'SCRB-Stat-II'!AG366+'SCRB-Stat-II'!AG396+'SCRB-Stat-II'!AG426+'SCRB-Stat-II'!AG456+'SCRB-Stat-II'!AG486+'SCRB-Stat-II'!AG516+'SCRB-Stat-II'!AG546+'SCRB-Stat-II'!AG576</f>
        <v>0</v>
      </c>
    </row>
    <row r="7" spans="1:256">
      <c r="D7" s="164">
        <f>'SCRB-Stat-II'!D7+'SCRB-Stat-II'!D37+'SCRB-Stat-II'!D67+'SCRB-Stat-II'!D97+'SCRB-Stat-II'!D127+'SCRB-Stat-II'!D157+'SCRB-Stat-II'!D187+'SCRB-Stat-II'!D217+'SCRB-Stat-II'!D247+'SCRB-Stat-II'!D277+'SCRB-Stat-II'!D307+'SCRB-Stat-II'!D337+'SCRB-Stat-II'!D367+'SCRB-Stat-II'!D397+'SCRB-Stat-II'!D427+'SCRB-Stat-II'!D457+'SCRB-Stat-II'!D487+'SCRB-Stat-II'!D517+'SCRB-Stat-II'!D547+'SCRB-Stat-II'!D577</f>
        <v>0</v>
      </c>
      <c r="E7" s="164">
        <f>'SCRB-Stat-II'!E7+'SCRB-Stat-II'!E37+'SCRB-Stat-II'!E67+'SCRB-Stat-II'!E97+'SCRB-Stat-II'!E127+'SCRB-Stat-II'!E157+'SCRB-Stat-II'!E187+'SCRB-Stat-II'!E217+'SCRB-Stat-II'!E247+'SCRB-Stat-II'!E277+'SCRB-Stat-II'!E307+'SCRB-Stat-II'!E337+'SCRB-Stat-II'!E367+'SCRB-Stat-II'!E397+'SCRB-Stat-II'!E427+'SCRB-Stat-II'!E457+'SCRB-Stat-II'!E487+'SCRB-Stat-II'!E517+'SCRB-Stat-II'!E547+'SCRB-Stat-II'!E577</f>
        <v>0</v>
      </c>
      <c r="F7" s="164">
        <f>'SCRB-Stat-II'!F7+'SCRB-Stat-II'!F37+'SCRB-Stat-II'!F67+'SCRB-Stat-II'!F97+'SCRB-Stat-II'!F127+'SCRB-Stat-II'!F157+'SCRB-Stat-II'!F187+'SCRB-Stat-II'!F217+'SCRB-Stat-II'!F247+'SCRB-Stat-II'!F277+'SCRB-Stat-II'!F307+'SCRB-Stat-II'!F337+'SCRB-Stat-II'!F367+'SCRB-Stat-II'!F397+'SCRB-Stat-II'!F427+'SCRB-Stat-II'!F457+'SCRB-Stat-II'!F487+'SCRB-Stat-II'!F517+'SCRB-Stat-II'!F547+'SCRB-Stat-II'!F577</f>
        <v>0</v>
      </c>
      <c r="G7" s="164">
        <f>'SCRB-Stat-II'!G7+'SCRB-Stat-II'!G37+'SCRB-Stat-II'!G67+'SCRB-Stat-II'!G97+'SCRB-Stat-II'!G127+'SCRB-Stat-II'!G157+'SCRB-Stat-II'!G187+'SCRB-Stat-II'!G217+'SCRB-Stat-II'!G247+'SCRB-Stat-II'!G277+'SCRB-Stat-II'!G307+'SCRB-Stat-II'!G337+'SCRB-Stat-II'!G367+'SCRB-Stat-II'!G397+'SCRB-Stat-II'!G427+'SCRB-Stat-II'!G457+'SCRB-Stat-II'!G487+'SCRB-Stat-II'!G517+'SCRB-Stat-II'!G547+'SCRB-Stat-II'!G577</f>
        <v>0</v>
      </c>
      <c r="H7" s="164">
        <f>'SCRB-Stat-II'!H7+'SCRB-Stat-II'!H37+'SCRB-Stat-II'!H67+'SCRB-Stat-II'!H97+'SCRB-Stat-II'!H127+'SCRB-Stat-II'!H157+'SCRB-Stat-II'!H187+'SCRB-Stat-II'!H217+'SCRB-Stat-II'!H247+'SCRB-Stat-II'!H277+'SCRB-Stat-II'!H307+'SCRB-Stat-II'!H337+'SCRB-Stat-II'!H367+'SCRB-Stat-II'!H397+'SCRB-Stat-II'!H427+'SCRB-Stat-II'!H457+'SCRB-Stat-II'!H487+'SCRB-Stat-II'!H517+'SCRB-Stat-II'!H547+'SCRB-Stat-II'!H577</f>
        <v>0</v>
      </c>
      <c r="I7" s="164">
        <f>'SCRB-Stat-II'!I7+'SCRB-Stat-II'!I37+'SCRB-Stat-II'!I67+'SCRB-Stat-II'!I97+'SCRB-Stat-II'!I127+'SCRB-Stat-II'!I157+'SCRB-Stat-II'!I187+'SCRB-Stat-II'!I217+'SCRB-Stat-II'!I247+'SCRB-Stat-II'!I277+'SCRB-Stat-II'!I307+'SCRB-Stat-II'!I337+'SCRB-Stat-II'!I367+'SCRB-Stat-II'!I397+'SCRB-Stat-II'!I427+'SCRB-Stat-II'!I457+'SCRB-Stat-II'!I487+'SCRB-Stat-II'!I517+'SCRB-Stat-II'!I547+'SCRB-Stat-II'!I577</f>
        <v>0</v>
      </c>
      <c r="J7" s="164">
        <f>'SCRB-Stat-II'!J7+'SCRB-Stat-II'!J37+'SCRB-Stat-II'!J67+'SCRB-Stat-II'!J97+'SCRB-Stat-II'!J127+'SCRB-Stat-II'!J157+'SCRB-Stat-II'!J187+'SCRB-Stat-II'!J217+'SCRB-Stat-II'!J247+'SCRB-Stat-II'!J277+'SCRB-Stat-II'!J307+'SCRB-Stat-II'!J337+'SCRB-Stat-II'!J367+'SCRB-Stat-II'!J397+'SCRB-Stat-II'!J427+'SCRB-Stat-II'!J457+'SCRB-Stat-II'!J487+'SCRB-Stat-II'!J517+'SCRB-Stat-II'!J547+'SCRB-Stat-II'!J577</f>
        <v>0</v>
      </c>
      <c r="K7" s="162">
        <f>'SCRB-Stat-II'!K7+'SCRB-Stat-II'!K37+'SCRB-Stat-II'!K67+'SCRB-Stat-II'!K97+'SCRB-Stat-II'!K127+'SCRB-Stat-II'!K157+'SCRB-Stat-II'!K187+'SCRB-Stat-II'!K217+'SCRB-Stat-II'!K247+'SCRB-Stat-II'!K277+'SCRB-Stat-II'!K307+'SCRB-Stat-II'!K337+'SCRB-Stat-II'!K367+'SCRB-Stat-II'!K397+'SCRB-Stat-II'!K427+'SCRB-Stat-II'!K457+'SCRB-Stat-II'!K487+'SCRB-Stat-II'!K517+'SCRB-Stat-II'!K547+'SCRB-Stat-II'!K577</f>
        <v>0</v>
      </c>
      <c r="L7" s="164">
        <f>'SCRB-Stat-II'!L7+'SCRB-Stat-II'!L37+'SCRB-Stat-II'!L67+'SCRB-Stat-II'!L97+'SCRB-Stat-II'!L127+'SCRB-Stat-II'!L157+'SCRB-Stat-II'!L187+'SCRB-Stat-II'!L217+'SCRB-Stat-II'!L247+'SCRB-Stat-II'!L277+'SCRB-Stat-II'!L307+'SCRB-Stat-II'!L337+'SCRB-Stat-II'!L367+'SCRB-Stat-II'!L397+'SCRB-Stat-II'!L427+'SCRB-Stat-II'!L457+'SCRB-Stat-II'!L487+'SCRB-Stat-II'!L517+'SCRB-Stat-II'!L547+'SCRB-Stat-II'!L577</f>
        <v>0</v>
      </c>
      <c r="M7" s="165">
        <f>'SCRB-Stat-II'!M7+'SCRB-Stat-II'!M37+'SCRB-Stat-II'!M67+'SCRB-Stat-II'!M97+'SCRB-Stat-II'!M127+'SCRB-Stat-II'!M157+'SCRB-Stat-II'!M187+'SCRB-Stat-II'!M217+'SCRB-Stat-II'!M247+'SCRB-Stat-II'!M277+'SCRB-Stat-II'!M307+'SCRB-Stat-II'!M337+'SCRB-Stat-II'!M367+'SCRB-Stat-II'!M397+'SCRB-Stat-II'!M427+'SCRB-Stat-II'!M457+'SCRB-Stat-II'!M487+'SCRB-Stat-II'!M517+'SCRB-Stat-II'!M547+'SCRB-Stat-II'!M577</f>
        <v>0</v>
      </c>
      <c r="N7" s="166">
        <f>'SCRB-Stat-II'!N7+'SCRB-Stat-II'!N37+'SCRB-Stat-II'!N67+'SCRB-Stat-II'!N97+'SCRB-Stat-II'!N127+'SCRB-Stat-II'!N157+'SCRB-Stat-II'!N187+'SCRB-Stat-II'!N217+'SCRB-Stat-II'!N247+'SCRB-Stat-II'!N277+'SCRB-Stat-II'!N307+'SCRB-Stat-II'!N337+'SCRB-Stat-II'!N367+'SCRB-Stat-II'!N397+'SCRB-Stat-II'!N427+'SCRB-Stat-II'!N457+'SCRB-Stat-II'!N487+'SCRB-Stat-II'!N517+'SCRB-Stat-II'!N547+'SCRB-Stat-II'!N577</f>
        <v>0</v>
      </c>
      <c r="O7" s="164">
        <f>'SCRB-Stat-II'!O7+'SCRB-Stat-II'!O37+'SCRB-Stat-II'!O67+'SCRB-Stat-II'!O97+'SCRB-Stat-II'!O127+'SCRB-Stat-II'!O157+'SCRB-Stat-II'!O187+'SCRB-Stat-II'!O217+'SCRB-Stat-II'!O247+'SCRB-Stat-II'!O277+'SCRB-Stat-II'!O307+'SCRB-Stat-II'!O337+'SCRB-Stat-II'!O367+'SCRB-Stat-II'!O397+'SCRB-Stat-II'!O427+'SCRB-Stat-II'!O457+'SCRB-Stat-II'!O487+'SCRB-Stat-II'!O517+'SCRB-Stat-II'!O547+'SCRB-Stat-II'!O577</f>
        <v>0</v>
      </c>
      <c r="P7" s="164">
        <f>'SCRB-Stat-II'!P7+'SCRB-Stat-II'!P37+'SCRB-Stat-II'!P67+'SCRB-Stat-II'!P97+'SCRB-Stat-II'!P127+'SCRB-Stat-II'!P157+'SCRB-Stat-II'!P187+'SCRB-Stat-II'!P217+'SCRB-Stat-II'!P247+'SCRB-Stat-II'!P277+'SCRB-Stat-II'!P307+'SCRB-Stat-II'!P337+'SCRB-Stat-II'!P367+'SCRB-Stat-II'!P397+'SCRB-Stat-II'!P427+'SCRB-Stat-II'!P457+'SCRB-Stat-II'!P487+'SCRB-Stat-II'!P517+'SCRB-Stat-II'!P547+'SCRB-Stat-II'!P577</f>
        <v>0</v>
      </c>
      <c r="Q7" s="164">
        <f>'SCRB-Stat-II'!Q7+'SCRB-Stat-II'!Q37+'SCRB-Stat-II'!Q67+'SCRB-Stat-II'!Q97+'SCRB-Stat-II'!Q127+'SCRB-Stat-II'!Q157+'SCRB-Stat-II'!Q187+'SCRB-Stat-II'!Q217+'SCRB-Stat-II'!Q247+'SCRB-Stat-II'!Q277+'SCRB-Stat-II'!Q307+'SCRB-Stat-II'!Q337+'SCRB-Stat-II'!Q367+'SCRB-Stat-II'!Q397+'SCRB-Stat-II'!Q427+'SCRB-Stat-II'!Q457+'SCRB-Stat-II'!Q487+'SCRB-Stat-II'!Q517+'SCRB-Stat-II'!Q547+'SCRB-Stat-II'!Q577</f>
        <v>0</v>
      </c>
      <c r="R7" s="164">
        <f>'SCRB-Stat-II'!R7+'SCRB-Stat-II'!R37+'SCRB-Stat-II'!R67+'SCRB-Stat-II'!R97+'SCRB-Stat-II'!R127+'SCRB-Stat-II'!R157+'SCRB-Stat-II'!R187+'SCRB-Stat-II'!R217+'SCRB-Stat-II'!R247+'SCRB-Stat-II'!R277+'SCRB-Stat-II'!R307+'SCRB-Stat-II'!R337+'SCRB-Stat-II'!R367+'SCRB-Stat-II'!R397+'SCRB-Stat-II'!R427+'SCRB-Stat-II'!R457+'SCRB-Stat-II'!R487+'SCRB-Stat-II'!R517+'SCRB-Stat-II'!R547+'SCRB-Stat-II'!R577</f>
        <v>0</v>
      </c>
      <c r="S7" s="164">
        <f>'SCRB-Stat-II'!S7+'SCRB-Stat-II'!S37+'SCRB-Stat-II'!S67+'SCRB-Stat-II'!S97+'SCRB-Stat-II'!S127+'SCRB-Stat-II'!S157+'SCRB-Stat-II'!S187+'SCRB-Stat-II'!S217+'SCRB-Stat-II'!S247+'SCRB-Stat-II'!S277+'SCRB-Stat-II'!S307+'SCRB-Stat-II'!S337+'SCRB-Stat-II'!S367+'SCRB-Stat-II'!S397+'SCRB-Stat-II'!S427+'SCRB-Stat-II'!S457+'SCRB-Stat-II'!S487+'SCRB-Stat-II'!S517+'SCRB-Stat-II'!S547+'SCRB-Stat-II'!S577</f>
        <v>0</v>
      </c>
      <c r="T7" s="164">
        <f>'SCRB-Stat-II'!T7+'SCRB-Stat-II'!T37+'SCRB-Stat-II'!T67+'SCRB-Stat-II'!T97+'SCRB-Stat-II'!T127+'SCRB-Stat-II'!T157+'SCRB-Stat-II'!T187+'SCRB-Stat-II'!T217+'SCRB-Stat-II'!T247+'SCRB-Stat-II'!T277+'SCRB-Stat-II'!T307+'SCRB-Stat-II'!T337+'SCRB-Stat-II'!T367+'SCRB-Stat-II'!T397+'SCRB-Stat-II'!T427+'SCRB-Stat-II'!T457+'SCRB-Stat-II'!T487+'SCRB-Stat-II'!T517+'SCRB-Stat-II'!T547+'SCRB-Stat-II'!T577</f>
        <v>0</v>
      </c>
      <c r="U7" s="164">
        <f>'SCRB-Stat-II'!U7+'SCRB-Stat-II'!U37+'SCRB-Stat-II'!U67+'SCRB-Stat-II'!U97+'SCRB-Stat-II'!U127+'SCRB-Stat-II'!U157+'SCRB-Stat-II'!U187+'SCRB-Stat-II'!U217+'SCRB-Stat-II'!U247+'SCRB-Stat-II'!U277+'SCRB-Stat-II'!U307+'SCRB-Stat-II'!U337+'SCRB-Stat-II'!U367+'SCRB-Stat-II'!U397+'SCRB-Stat-II'!U427+'SCRB-Stat-II'!U457+'SCRB-Stat-II'!U487+'SCRB-Stat-II'!U517+'SCRB-Stat-II'!U547+'SCRB-Stat-II'!U577</f>
        <v>0</v>
      </c>
      <c r="V7" s="164">
        <f>'SCRB-Stat-II'!V7+'SCRB-Stat-II'!V37+'SCRB-Stat-II'!V67+'SCRB-Stat-II'!V97+'SCRB-Stat-II'!V127+'SCRB-Stat-II'!V157+'SCRB-Stat-II'!V187+'SCRB-Stat-II'!V217+'SCRB-Stat-II'!V247+'SCRB-Stat-II'!V277+'SCRB-Stat-II'!V307+'SCRB-Stat-II'!V337+'SCRB-Stat-II'!V367+'SCRB-Stat-II'!V397+'SCRB-Stat-II'!V427+'SCRB-Stat-II'!V457+'SCRB-Stat-II'!V487+'SCRB-Stat-II'!V517+'SCRB-Stat-II'!V547+'SCRB-Stat-II'!V577</f>
        <v>0</v>
      </c>
      <c r="W7" s="164">
        <f>'SCRB-Stat-II'!W7+'SCRB-Stat-II'!W37+'SCRB-Stat-II'!W67+'SCRB-Stat-II'!W97+'SCRB-Stat-II'!W127+'SCRB-Stat-II'!W157+'SCRB-Stat-II'!W187+'SCRB-Stat-II'!W217+'SCRB-Stat-II'!W247+'SCRB-Stat-II'!W277+'SCRB-Stat-II'!W307+'SCRB-Stat-II'!W337+'SCRB-Stat-II'!W367+'SCRB-Stat-II'!W397+'SCRB-Stat-II'!W427+'SCRB-Stat-II'!W457+'SCRB-Stat-II'!W487+'SCRB-Stat-II'!W517+'SCRB-Stat-II'!W547+'SCRB-Stat-II'!W577</f>
        <v>0</v>
      </c>
      <c r="X7" s="164">
        <f>'SCRB-Stat-II'!X7+'SCRB-Stat-II'!X37+'SCRB-Stat-II'!X67+'SCRB-Stat-II'!X97+'SCRB-Stat-II'!X127+'SCRB-Stat-II'!X157+'SCRB-Stat-II'!X187+'SCRB-Stat-II'!X217+'SCRB-Stat-II'!X247+'SCRB-Stat-II'!X277+'SCRB-Stat-II'!X307+'SCRB-Stat-II'!X337+'SCRB-Stat-II'!X367+'SCRB-Stat-II'!X397+'SCRB-Stat-II'!X427+'SCRB-Stat-II'!X457+'SCRB-Stat-II'!X487+'SCRB-Stat-II'!X517+'SCRB-Stat-II'!X547+'SCRB-Stat-II'!X577</f>
        <v>0</v>
      </c>
      <c r="Y7" s="164">
        <f>'SCRB-Stat-II'!Y7+'SCRB-Stat-II'!Y37+'SCRB-Stat-II'!Y67+'SCRB-Stat-II'!Y97+'SCRB-Stat-II'!Y127+'SCRB-Stat-II'!Y157+'SCRB-Stat-II'!Y187+'SCRB-Stat-II'!Y217+'SCRB-Stat-II'!Y247+'SCRB-Stat-II'!Y277+'SCRB-Stat-II'!Y307+'SCRB-Stat-II'!Y337+'SCRB-Stat-II'!Y367+'SCRB-Stat-II'!Y397+'SCRB-Stat-II'!Y427+'SCRB-Stat-II'!Y457+'SCRB-Stat-II'!Y487+'SCRB-Stat-II'!Y517+'SCRB-Stat-II'!Y547+'SCRB-Stat-II'!Y577</f>
        <v>0</v>
      </c>
      <c r="Z7" s="164">
        <f>'SCRB-Stat-II'!Z7+'SCRB-Stat-II'!Z37+'SCRB-Stat-II'!Z67+'SCRB-Stat-II'!Z97+'SCRB-Stat-II'!Z127+'SCRB-Stat-II'!Z157+'SCRB-Stat-II'!Z187+'SCRB-Stat-II'!Z217+'SCRB-Stat-II'!Z247+'SCRB-Stat-II'!Z277+'SCRB-Stat-II'!Z307+'SCRB-Stat-II'!Z337+'SCRB-Stat-II'!Z367+'SCRB-Stat-II'!Z397+'SCRB-Stat-II'!Z427+'SCRB-Stat-II'!Z457+'SCRB-Stat-II'!Z487+'SCRB-Stat-II'!Z517+'SCRB-Stat-II'!Z547+'SCRB-Stat-II'!Z577</f>
        <v>0</v>
      </c>
      <c r="AA7" s="164">
        <f>'SCRB-Stat-II'!AA7+'SCRB-Stat-II'!AA37+'SCRB-Stat-II'!AA67+'SCRB-Stat-II'!AA97+'SCRB-Stat-II'!AA127+'SCRB-Stat-II'!AA157+'SCRB-Stat-II'!AA187+'SCRB-Stat-II'!AA217+'SCRB-Stat-II'!AA247+'SCRB-Stat-II'!AA277+'SCRB-Stat-II'!AA307+'SCRB-Stat-II'!AA337+'SCRB-Stat-II'!AA367+'SCRB-Stat-II'!AA397+'SCRB-Stat-II'!AA427+'SCRB-Stat-II'!AA457+'SCRB-Stat-II'!AA487+'SCRB-Stat-II'!AA517+'SCRB-Stat-II'!AA547+'SCRB-Stat-II'!AA577</f>
        <v>0</v>
      </c>
      <c r="AB7" s="164">
        <f>'SCRB-Stat-II'!AB7+'SCRB-Stat-II'!AB37+'SCRB-Stat-II'!AB67+'SCRB-Stat-II'!AB97+'SCRB-Stat-II'!AB127+'SCRB-Stat-II'!AB157+'SCRB-Stat-II'!AB187+'SCRB-Stat-II'!AB217+'SCRB-Stat-II'!AB247+'SCRB-Stat-II'!AB277+'SCRB-Stat-II'!AB307+'SCRB-Stat-II'!AB337+'SCRB-Stat-II'!AB367+'SCRB-Stat-II'!AB397+'SCRB-Stat-II'!AB427+'SCRB-Stat-II'!AB457+'SCRB-Stat-II'!AB487+'SCRB-Stat-II'!AB517+'SCRB-Stat-II'!AB547+'SCRB-Stat-II'!AB577</f>
        <v>0</v>
      </c>
      <c r="AC7" s="164">
        <f>'SCRB-Stat-II'!AC7+'SCRB-Stat-II'!AC37+'SCRB-Stat-II'!AC67+'SCRB-Stat-II'!AC97+'SCRB-Stat-II'!AC127+'SCRB-Stat-II'!AC157+'SCRB-Stat-II'!AC187+'SCRB-Stat-II'!AC217+'SCRB-Stat-II'!AC247+'SCRB-Stat-II'!AC277+'SCRB-Stat-II'!AC307+'SCRB-Stat-II'!AC337+'SCRB-Stat-II'!AC367+'SCRB-Stat-II'!AC397+'SCRB-Stat-II'!AC427+'SCRB-Stat-II'!AC457+'SCRB-Stat-II'!AC487+'SCRB-Stat-II'!AC517+'SCRB-Stat-II'!AC547+'SCRB-Stat-II'!AC577</f>
        <v>0</v>
      </c>
      <c r="AD7" s="164">
        <f>'SCRB-Stat-II'!AD7+'SCRB-Stat-II'!AD37+'SCRB-Stat-II'!AD67+'SCRB-Stat-II'!AD97+'SCRB-Stat-II'!AD127+'SCRB-Stat-II'!AD157+'SCRB-Stat-II'!AD187+'SCRB-Stat-II'!AD217+'SCRB-Stat-II'!AD247+'SCRB-Stat-II'!AD277+'SCRB-Stat-II'!AD307+'SCRB-Stat-II'!AD337+'SCRB-Stat-II'!AD367+'SCRB-Stat-II'!AD397+'SCRB-Stat-II'!AD427+'SCRB-Stat-II'!AD457+'SCRB-Stat-II'!AD487+'SCRB-Stat-II'!AD517+'SCRB-Stat-II'!AD547+'SCRB-Stat-II'!AD577</f>
        <v>0</v>
      </c>
      <c r="AE7" s="164">
        <f>'SCRB-Stat-II'!AE7+'SCRB-Stat-II'!AE37+'SCRB-Stat-II'!AE67+'SCRB-Stat-II'!AE97+'SCRB-Stat-II'!AE127+'SCRB-Stat-II'!AE157+'SCRB-Stat-II'!AE187+'SCRB-Stat-II'!AE217+'SCRB-Stat-II'!AE247+'SCRB-Stat-II'!AE277+'SCRB-Stat-II'!AE307+'SCRB-Stat-II'!AE337+'SCRB-Stat-II'!AE367+'SCRB-Stat-II'!AE397+'SCRB-Stat-II'!AE427+'SCRB-Stat-II'!AE457+'SCRB-Stat-II'!AE487+'SCRB-Stat-II'!AE517+'SCRB-Stat-II'!AE547+'SCRB-Stat-II'!AE577</f>
        <v>0</v>
      </c>
      <c r="AF7" s="164">
        <f>'SCRB-Stat-II'!AF7+'SCRB-Stat-II'!AF37+'SCRB-Stat-II'!AF67+'SCRB-Stat-II'!AF97+'SCRB-Stat-II'!AF127+'SCRB-Stat-II'!AF157+'SCRB-Stat-II'!AF187+'SCRB-Stat-II'!AF217+'SCRB-Stat-II'!AF247+'SCRB-Stat-II'!AF277+'SCRB-Stat-II'!AF307+'SCRB-Stat-II'!AF337+'SCRB-Stat-II'!AF367+'SCRB-Stat-II'!AF397+'SCRB-Stat-II'!AF427+'SCRB-Stat-II'!AF457+'SCRB-Stat-II'!AF487+'SCRB-Stat-II'!AF517+'SCRB-Stat-II'!AF547+'SCRB-Stat-II'!AF577</f>
        <v>0</v>
      </c>
      <c r="AG7" s="164">
        <f>'SCRB-Stat-II'!AG7+'SCRB-Stat-II'!AG37+'SCRB-Stat-II'!AG67+'SCRB-Stat-II'!AG97+'SCRB-Stat-II'!AG127+'SCRB-Stat-II'!AG157+'SCRB-Stat-II'!AG187+'SCRB-Stat-II'!AG217+'SCRB-Stat-II'!AG247+'SCRB-Stat-II'!AG277+'SCRB-Stat-II'!AG307+'SCRB-Stat-II'!AG337+'SCRB-Stat-II'!AG367+'SCRB-Stat-II'!AG397+'SCRB-Stat-II'!AG427+'SCRB-Stat-II'!AG457+'SCRB-Stat-II'!AG487+'SCRB-Stat-II'!AG517+'SCRB-Stat-II'!AG547+'SCRB-Stat-II'!AG577</f>
        <v>0</v>
      </c>
    </row>
    <row r="8" spans="1:256">
      <c r="D8" s="164">
        <f>'SCRB-Stat-II'!D8+'SCRB-Stat-II'!D38+'SCRB-Stat-II'!D68+'SCRB-Stat-II'!D98+'SCRB-Stat-II'!D128+'SCRB-Stat-II'!D158+'SCRB-Stat-II'!D188+'SCRB-Stat-II'!D218+'SCRB-Stat-II'!D248+'SCRB-Stat-II'!D278+'SCRB-Stat-II'!D308+'SCRB-Stat-II'!D338+'SCRB-Stat-II'!D368+'SCRB-Stat-II'!D398+'SCRB-Stat-II'!D428+'SCRB-Stat-II'!D458+'SCRB-Stat-II'!D488+'SCRB-Stat-II'!D518+'SCRB-Stat-II'!D548+'SCRB-Stat-II'!D578</f>
        <v>0</v>
      </c>
      <c r="E8" s="164">
        <f>'SCRB-Stat-II'!E8+'SCRB-Stat-II'!E38+'SCRB-Stat-II'!E68+'SCRB-Stat-II'!E98+'SCRB-Stat-II'!E128+'SCRB-Stat-II'!E158+'SCRB-Stat-II'!E188+'SCRB-Stat-II'!E218+'SCRB-Stat-II'!E248+'SCRB-Stat-II'!E278+'SCRB-Stat-II'!E308+'SCRB-Stat-II'!E338+'SCRB-Stat-II'!E368+'SCRB-Stat-II'!E398+'SCRB-Stat-II'!E428+'SCRB-Stat-II'!E458+'SCRB-Stat-II'!E488+'SCRB-Stat-II'!E518+'SCRB-Stat-II'!E548+'SCRB-Stat-II'!E578</f>
        <v>0</v>
      </c>
      <c r="F8" s="164">
        <f>'SCRB-Stat-II'!F8+'SCRB-Stat-II'!F38+'SCRB-Stat-II'!F68+'SCRB-Stat-II'!F98+'SCRB-Stat-II'!F128+'SCRB-Stat-II'!F158+'SCRB-Stat-II'!F188+'SCRB-Stat-II'!F218+'SCRB-Stat-II'!F248+'SCRB-Stat-II'!F278+'SCRB-Stat-II'!F308+'SCRB-Stat-II'!F338+'SCRB-Stat-II'!F368+'SCRB-Stat-II'!F398+'SCRB-Stat-II'!F428+'SCRB-Stat-II'!F458+'SCRB-Stat-II'!F488+'SCRB-Stat-II'!F518+'SCRB-Stat-II'!F548+'SCRB-Stat-II'!F578</f>
        <v>0</v>
      </c>
      <c r="G8" s="164">
        <f>'SCRB-Stat-II'!G8+'SCRB-Stat-II'!G38+'SCRB-Stat-II'!G68+'SCRB-Stat-II'!G98+'SCRB-Stat-II'!G128+'SCRB-Stat-II'!G158+'SCRB-Stat-II'!G188+'SCRB-Stat-II'!G218+'SCRB-Stat-II'!G248+'SCRB-Stat-II'!G278+'SCRB-Stat-II'!G308+'SCRB-Stat-II'!G338+'SCRB-Stat-II'!G368+'SCRB-Stat-II'!G398+'SCRB-Stat-II'!G428+'SCRB-Stat-II'!G458+'SCRB-Stat-II'!G488+'SCRB-Stat-II'!G518+'SCRB-Stat-II'!G548+'SCRB-Stat-II'!G578</f>
        <v>0</v>
      </c>
      <c r="H8" s="164">
        <f>'SCRB-Stat-II'!H8+'SCRB-Stat-II'!H38+'SCRB-Stat-II'!H68+'SCRB-Stat-II'!H98+'SCRB-Stat-II'!H128+'SCRB-Stat-II'!H158+'SCRB-Stat-II'!H188+'SCRB-Stat-II'!H218+'SCRB-Stat-II'!H248+'SCRB-Stat-II'!H278+'SCRB-Stat-II'!H308+'SCRB-Stat-II'!H338+'SCRB-Stat-II'!H368+'SCRB-Stat-II'!H398+'SCRB-Stat-II'!H428+'SCRB-Stat-II'!H458+'SCRB-Stat-II'!H488+'SCRB-Stat-II'!H518+'SCRB-Stat-II'!H548+'SCRB-Stat-II'!H578</f>
        <v>0</v>
      </c>
      <c r="I8" s="164">
        <f>'SCRB-Stat-II'!I8+'SCRB-Stat-II'!I38+'SCRB-Stat-II'!I68+'SCRB-Stat-II'!I98+'SCRB-Stat-II'!I128+'SCRB-Stat-II'!I158+'SCRB-Stat-II'!I188+'SCRB-Stat-II'!I218+'SCRB-Stat-II'!I248+'SCRB-Stat-II'!I278+'SCRB-Stat-II'!I308+'SCRB-Stat-II'!I338+'SCRB-Stat-II'!I368+'SCRB-Stat-II'!I398+'SCRB-Stat-II'!I428+'SCRB-Stat-II'!I458+'SCRB-Stat-II'!I488+'SCRB-Stat-II'!I518+'SCRB-Stat-II'!I548+'SCRB-Stat-II'!I578</f>
        <v>0</v>
      </c>
      <c r="J8" s="164">
        <f>'SCRB-Stat-II'!J8+'SCRB-Stat-II'!J38+'SCRB-Stat-II'!J68+'SCRB-Stat-II'!J98+'SCRB-Stat-II'!J128+'SCRB-Stat-II'!J158+'SCRB-Stat-II'!J188+'SCRB-Stat-II'!J218+'SCRB-Stat-II'!J248+'SCRB-Stat-II'!J278+'SCRB-Stat-II'!J308+'SCRB-Stat-II'!J338+'SCRB-Stat-II'!J368+'SCRB-Stat-II'!J398+'SCRB-Stat-II'!J428+'SCRB-Stat-II'!J458+'SCRB-Stat-II'!J488+'SCRB-Stat-II'!J518+'SCRB-Stat-II'!J548+'SCRB-Stat-II'!J578</f>
        <v>0</v>
      </c>
      <c r="K8" s="162">
        <f>'SCRB-Stat-II'!K8+'SCRB-Stat-II'!K38+'SCRB-Stat-II'!K68+'SCRB-Stat-II'!K98+'SCRB-Stat-II'!K128+'SCRB-Stat-II'!K158+'SCRB-Stat-II'!K188+'SCRB-Stat-II'!K218+'SCRB-Stat-II'!K248+'SCRB-Stat-II'!K278+'SCRB-Stat-II'!K308+'SCRB-Stat-II'!K338+'SCRB-Stat-II'!K368+'SCRB-Stat-II'!K398+'SCRB-Stat-II'!K428+'SCRB-Stat-II'!K458+'SCRB-Stat-II'!K488+'SCRB-Stat-II'!K518+'SCRB-Stat-II'!K548+'SCRB-Stat-II'!K578</f>
        <v>0</v>
      </c>
      <c r="L8" s="164">
        <f>'SCRB-Stat-II'!L8+'SCRB-Stat-II'!L38+'SCRB-Stat-II'!L68+'SCRB-Stat-II'!L98+'SCRB-Stat-II'!L128+'SCRB-Stat-II'!L158+'SCRB-Stat-II'!L188+'SCRB-Stat-II'!L218+'SCRB-Stat-II'!L248+'SCRB-Stat-II'!L278+'SCRB-Stat-II'!L308+'SCRB-Stat-II'!L338+'SCRB-Stat-II'!L368+'SCRB-Stat-II'!L398+'SCRB-Stat-II'!L428+'SCRB-Stat-II'!L458+'SCRB-Stat-II'!L488+'SCRB-Stat-II'!L518+'SCRB-Stat-II'!L548+'SCRB-Stat-II'!L578</f>
        <v>0</v>
      </c>
      <c r="M8" s="165">
        <f>'SCRB-Stat-II'!M8+'SCRB-Stat-II'!M38+'SCRB-Stat-II'!M68+'SCRB-Stat-II'!M98+'SCRB-Stat-II'!M128+'SCRB-Stat-II'!M158+'SCRB-Stat-II'!M188+'SCRB-Stat-II'!M218+'SCRB-Stat-II'!M248+'SCRB-Stat-II'!M278+'SCRB-Stat-II'!M308+'SCRB-Stat-II'!M338+'SCRB-Stat-II'!M368+'SCRB-Stat-II'!M398+'SCRB-Stat-II'!M428+'SCRB-Stat-II'!M458+'SCRB-Stat-II'!M488+'SCRB-Stat-II'!M518+'SCRB-Stat-II'!M548+'SCRB-Stat-II'!M578</f>
        <v>0</v>
      </c>
      <c r="N8" s="166">
        <f>'SCRB-Stat-II'!N8+'SCRB-Stat-II'!N38+'SCRB-Stat-II'!N68+'SCRB-Stat-II'!N98+'SCRB-Stat-II'!N128+'SCRB-Stat-II'!N158+'SCRB-Stat-II'!N188+'SCRB-Stat-II'!N218+'SCRB-Stat-II'!N248+'SCRB-Stat-II'!N278+'SCRB-Stat-II'!N308+'SCRB-Stat-II'!N338+'SCRB-Stat-II'!N368+'SCRB-Stat-II'!N398+'SCRB-Stat-II'!N428+'SCRB-Stat-II'!N458+'SCRB-Stat-II'!N488+'SCRB-Stat-II'!N518+'SCRB-Stat-II'!N548+'SCRB-Stat-II'!N578</f>
        <v>0</v>
      </c>
      <c r="O8" s="164">
        <f>'SCRB-Stat-II'!O8+'SCRB-Stat-II'!O38+'SCRB-Stat-II'!O68+'SCRB-Stat-II'!O98+'SCRB-Stat-II'!O128+'SCRB-Stat-II'!O158+'SCRB-Stat-II'!O188+'SCRB-Stat-II'!O218+'SCRB-Stat-II'!O248+'SCRB-Stat-II'!O278+'SCRB-Stat-II'!O308+'SCRB-Stat-II'!O338+'SCRB-Stat-II'!O368+'SCRB-Stat-II'!O398+'SCRB-Stat-II'!O428+'SCRB-Stat-II'!O458+'SCRB-Stat-II'!O488+'SCRB-Stat-II'!O518+'SCRB-Stat-II'!O548+'SCRB-Stat-II'!O578</f>
        <v>0</v>
      </c>
      <c r="P8" s="164">
        <f>'SCRB-Stat-II'!P8+'SCRB-Stat-II'!P38+'SCRB-Stat-II'!P68+'SCRB-Stat-II'!P98+'SCRB-Stat-II'!P128+'SCRB-Stat-II'!P158+'SCRB-Stat-II'!P188+'SCRB-Stat-II'!P218+'SCRB-Stat-II'!P248+'SCRB-Stat-II'!P278+'SCRB-Stat-II'!P308+'SCRB-Stat-II'!P338+'SCRB-Stat-II'!P368+'SCRB-Stat-II'!P398+'SCRB-Stat-II'!P428+'SCRB-Stat-II'!P458+'SCRB-Stat-II'!P488+'SCRB-Stat-II'!P518+'SCRB-Stat-II'!P548+'SCRB-Stat-II'!P578</f>
        <v>0</v>
      </c>
      <c r="Q8" s="164">
        <f>'SCRB-Stat-II'!Q8+'SCRB-Stat-II'!Q38+'SCRB-Stat-II'!Q68+'SCRB-Stat-II'!Q98+'SCRB-Stat-II'!Q128+'SCRB-Stat-II'!Q158+'SCRB-Stat-II'!Q188+'SCRB-Stat-II'!Q218+'SCRB-Stat-II'!Q248+'SCRB-Stat-II'!Q278+'SCRB-Stat-II'!Q308+'SCRB-Stat-II'!Q338+'SCRB-Stat-II'!Q368+'SCRB-Stat-II'!Q398+'SCRB-Stat-II'!Q428+'SCRB-Stat-II'!Q458+'SCRB-Stat-II'!Q488+'SCRB-Stat-II'!Q518+'SCRB-Stat-II'!Q548+'SCRB-Stat-II'!Q578</f>
        <v>0</v>
      </c>
      <c r="R8" s="164">
        <f>'SCRB-Stat-II'!R8+'SCRB-Stat-II'!R38+'SCRB-Stat-II'!R68+'SCRB-Stat-II'!R98+'SCRB-Stat-II'!R128+'SCRB-Stat-II'!R158+'SCRB-Stat-II'!R188+'SCRB-Stat-II'!R218+'SCRB-Stat-II'!R248+'SCRB-Stat-II'!R278+'SCRB-Stat-II'!R308+'SCRB-Stat-II'!R338+'SCRB-Stat-II'!R368+'SCRB-Stat-II'!R398+'SCRB-Stat-II'!R428+'SCRB-Stat-II'!R458+'SCRB-Stat-II'!R488+'SCRB-Stat-II'!R518+'SCRB-Stat-II'!R548+'SCRB-Stat-II'!R578</f>
        <v>0</v>
      </c>
      <c r="S8" s="164">
        <f>'SCRB-Stat-II'!S8+'SCRB-Stat-II'!S38+'SCRB-Stat-II'!S68+'SCRB-Stat-II'!S98+'SCRB-Stat-II'!S128+'SCRB-Stat-II'!S158+'SCRB-Stat-II'!S188+'SCRB-Stat-II'!S218+'SCRB-Stat-II'!S248+'SCRB-Stat-II'!S278+'SCRB-Stat-II'!S308+'SCRB-Stat-II'!S338+'SCRB-Stat-II'!S368+'SCRB-Stat-II'!S398+'SCRB-Stat-II'!S428+'SCRB-Stat-II'!S458+'SCRB-Stat-II'!S488+'SCRB-Stat-II'!S518+'SCRB-Stat-II'!S548+'SCRB-Stat-II'!S578</f>
        <v>0</v>
      </c>
      <c r="T8" s="164">
        <f>'SCRB-Stat-II'!T8+'SCRB-Stat-II'!T38+'SCRB-Stat-II'!T68+'SCRB-Stat-II'!T98+'SCRB-Stat-II'!T128+'SCRB-Stat-II'!T158+'SCRB-Stat-II'!T188+'SCRB-Stat-II'!T218+'SCRB-Stat-II'!T248+'SCRB-Stat-II'!T278+'SCRB-Stat-II'!T308+'SCRB-Stat-II'!T338+'SCRB-Stat-II'!T368+'SCRB-Stat-II'!T398+'SCRB-Stat-II'!T428+'SCRB-Stat-II'!T458+'SCRB-Stat-II'!T488+'SCRB-Stat-II'!T518+'SCRB-Stat-II'!T548+'SCRB-Stat-II'!T578</f>
        <v>0</v>
      </c>
      <c r="U8" s="164">
        <f>'SCRB-Stat-II'!U8+'SCRB-Stat-II'!U38+'SCRB-Stat-II'!U68+'SCRB-Stat-II'!U98+'SCRB-Stat-II'!U128+'SCRB-Stat-II'!U158+'SCRB-Stat-II'!U188+'SCRB-Stat-II'!U218+'SCRB-Stat-II'!U248+'SCRB-Stat-II'!U278+'SCRB-Stat-II'!U308+'SCRB-Stat-II'!U338+'SCRB-Stat-II'!U368+'SCRB-Stat-II'!U398+'SCRB-Stat-II'!U428+'SCRB-Stat-II'!U458+'SCRB-Stat-II'!U488+'SCRB-Stat-II'!U518+'SCRB-Stat-II'!U548+'SCRB-Stat-II'!U578</f>
        <v>0</v>
      </c>
      <c r="V8" s="164">
        <f>'SCRB-Stat-II'!V8+'SCRB-Stat-II'!V38+'SCRB-Stat-II'!V68+'SCRB-Stat-II'!V98+'SCRB-Stat-II'!V128+'SCRB-Stat-II'!V158+'SCRB-Stat-II'!V188+'SCRB-Stat-II'!V218+'SCRB-Stat-II'!V248+'SCRB-Stat-II'!V278+'SCRB-Stat-II'!V308+'SCRB-Stat-II'!V338+'SCRB-Stat-II'!V368+'SCRB-Stat-II'!V398+'SCRB-Stat-II'!V428+'SCRB-Stat-II'!V458+'SCRB-Stat-II'!V488+'SCRB-Stat-II'!V518+'SCRB-Stat-II'!V548+'SCRB-Stat-II'!V578</f>
        <v>0</v>
      </c>
      <c r="W8" s="164">
        <f>'SCRB-Stat-II'!W8+'SCRB-Stat-II'!W38+'SCRB-Stat-II'!W68+'SCRB-Stat-II'!W98+'SCRB-Stat-II'!W128+'SCRB-Stat-II'!W158+'SCRB-Stat-II'!W188+'SCRB-Stat-II'!W218+'SCRB-Stat-II'!W248+'SCRB-Stat-II'!W278+'SCRB-Stat-II'!W308+'SCRB-Stat-II'!W338+'SCRB-Stat-II'!W368+'SCRB-Stat-II'!W398+'SCRB-Stat-II'!W428+'SCRB-Stat-II'!W458+'SCRB-Stat-II'!W488+'SCRB-Stat-II'!W518+'SCRB-Stat-II'!W548+'SCRB-Stat-II'!W578</f>
        <v>0</v>
      </c>
      <c r="X8" s="164">
        <f>'SCRB-Stat-II'!X8+'SCRB-Stat-II'!X38+'SCRB-Stat-II'!X68+'SCRB-Stat-II'!X98+'SCRB-Stat-II'!X128+'SCRB-Stat-II'!X158+'SCRB-Stat-II'!X188+'SCRB-Stat-II'!X218+'SCRB-Stat-II'!X248+'SCRB-Stat-II'!X278+'SCRB-Stat-II'!X308+'SCRB-Stat-II'!X338+'SCRB-Stat-II'!X368+'SCRB-Stat-II'!X398+'SCRB-Stat-II'!X428+'SCRB-Stat-II'!X458+'SCRB-Stat-II'!X488+'SCRB-Stat-II'!X518+'SCRB-Stat-II'!X548+'SCRB-Stat-II'!X578</f>
        <v>0</v>
      </c>
      <c r="Y8" s="164">
        <f>'SCRB-Stat-II'!Y8+'SCRB-Stat-II'!Y38+'SCRB-Stat-II'!Y68+'SCRB-Stat-II'!Y98+'SCRB-Stat-II'!Y128+'SCRB-Stat-II'!Y158+'SCRB-Stat-II'!Y188+'SCRB-Stat-II'!Y218+'SCRB-Stat-II'!Y248+'SCRB-Stat-II'!Y278+'SCRB-Stat-II'!Y308+'SCRB-Stat-II'!Y338+'SCRB-Stat-II'!Y368+'SCRB-Stat-II'!Y398+'SCRB-Stat-II'!Y428+'SCRB-Stat-II'!Y458+'SCRB-Stat-II'!Y488+'SCRB-Stat-II'!Y518+'SCRB-Stat-II'!Y548+'SCRB-Stat-II'!Y578</f>
        <v>0</v>
      </c>
      <c r="Z8" s="164">
        <f>'SCRB-Stat-II'!Z8+'SCRB-Stat-II'!Z38+'SCRB-Stat-II'!Z68+'SCRB-Stat-II'!Z98+'SCRB-Stat-II'!Z128+'SCRB-Stat-II'!Z158+'SCRB-Stat-II'!Z188+'SCRB-Stat-II'!Z218+'SCRB-Stat-II'!Z248+'SCRB-Stat-II'!Z278+'SCRB-Stat-II'!Z308+'SCRB-Stat-II'!Z338+'SCRB-Stat-II'!Z368+'SCRB-Stat-II'!Z398+'SCRB-Stat-II'!Z428+'SCRB-Stat-II'!Z458+'SCRB-Stat-II'!Z488+'SCRB-Stat-II'!Z518+'SCRB-Stat-II'!Z548+'SCRB-Stat-II'!Z578</f>
        <v>0</v>
      </c>
      <c r="AA8" s="164">
        <f>'SCRB-Stat-II'!AA8+'SCRB-Stat-II'!AA38+'SCRB-Stat-II'!AA68+'SCRB-Stat-II'!AA98+'SCRB-Stat-II'!AA128+'SCRB-Stat-II'!AA158+'SCRB-Stat-II'!AA188+'SCRB-Stat-II'!AA218+'SCRB-Stat-II'!AA248+'SCRB-Stat-II'!AA278+'SCRB-Stat-II'!AA308+'SCRB-Stat-II'!AA338+'SCRB-Stat-II'!AA368+'SCRB-Stat-II'!AA398+'SCRB-Stat-II'!AA428+'SCRB-Stat-II'!AA458+'SCRB-Stat-II'!AA488+'SCRB-Stat-II'!AA518+'SCRB-Stat-II'!AA548+'SCRB-Stat-II'!AA578</f>
        <v>0</v>
      </c>
      <c r="AB8" s="164">
        <f>'SCRB-Stat-II'!AB8+'SCRB-Stat-II'!AB38+'SCRB-Stat-II'!AB68+'SCRB-Stat-II'!AB98+'SCRB-Stat-II'!AB128+'SCRB-Stat-II'!AB158+'SCRB-Stat-II'!AB188+'SCRB-Stat-II'!AB218+'SCRB-Stat-II'!AB248+'SCRB-Stat-II'!AB278+'SCRB-Stat-II'!AB308+'SCRB-Stat-II'!AB338+'SCRB-Stat-II'!AB368+'SCRB-Stat-II'!AB398+'SCRB-Stat-II'!AB428+'SCRB-Stat-II'!AB458+'SCRB-Stat-II'!AB488+'SCRB-Stat-II'!AB518+'SCRB-Stat-II'!AB548+'SCRB-Stat-II'!AB578</f>
        <v>0</v>
      </c>
      <c r="AC8" s="164">
        <f>'SCRB-Stat-II'!AC8+'SCRB-Stat-II'!AC38+'SCRB-Stat-II'!AC68+'SCRB-Stat-II'!AC98+'SCRB-Stat-II'!AC128+'SCRB-Stat-II'!AC158+'SCRB-Stat-II'!AC188+'SCRB-Stat-II'!AC218+'SCRB-Stat-II'!AC248+'SCRB-Stat-II'!AC278+'SCRB-Stat-II'!AC308+'SCRB-Stat-II'!AC338+'SCRB-Stat-II'!AC368+'SCRB-Stat-II'!AC398+'SCRB-Stat-II'!AC428+'SCRB-Stat-II'!AC458+'SCRB-Stat-II'!AC488+'SCRB-Stat-II'!AC518+'SCRB-Stat-II'!AC548+'SCRB-Stat-II'!AC578</f>
        <v>0</v>
      </c>
      <c r="AD8" s="164">
        <f>'SCRB-Stat-II'!AD8+'SCRB-Stat-II'!AD38+'SCRB-Stat-II'!AD68+'SCRB-Stat-II'!AD98+'SCRB-Stat-II'!AD128+'SCRB-Stat-II'!AD158+'SCRB-Stat-II'!AD188+'SCRB-Stat-II'!AD218+'SCRB-Stat-II'!AD248+'SCRB-Stat-II'!AD278+'SCRB-Stat-II'!AD308+'SCRB-Stat-II'!AD338+'SCRB-Stat-II'!AD368+'SCRB-Stat-II'!AD398+'SCRB-Stat-II'!AD428+'SCRB-Stat-II'!AD458+'SCRB-Stat-II'!AD488+'SCRB-Stat-II'!AD518+'SCRB-Stat-II'!AD548+'SCRB-Stat-II'!AD578</f>
        <v>0</v>
      </c>
      <c r="AE8" s="164">
        <f>'SCRB-Stat-II'!AE8+'SCRB-Stat-II'!AE38+'SCRB-Stat-II'!AE68+'SCRB-Stat-II'!AE98+'SCRB-Stat-II'!AE128+'SCRB-Stat-II'!AE158+'SCRB-Stat-II'!AE188+'SCRB-Stat-II'!AE218+'SCRB-Stat-II'!AE248+'SCRB-Stat-II'!AE278+'SCRB-Stat-II'!AE308+'SCRB-Stat-II'!AE338+'SCRB-Stat-II'!AE368+'SCRB-Stat-II'!AE398+'SCRB-Stat-II'!AE428+'SCRB-Stat-II'!AE458+'SCRB-Stat-II'!AE488+'SCRB-Stat-II'!AE518+'SCRB-Stat-II'!AE548+'SCRB-Stat-II'!AE578</f>
        <v>0</v>
      </c>
      <c r="AF8" s="164">
        <f>'SCRB-Stat-II'!AF8+'SCRB-Stat-II'!AF38+'SCRB-Stat-II'!AF68+'SCRB-Stat-II'!AF98+'SCRB-Stat-II'!AF128+'SCRB-Stat-II'!AF158+'SCRB-Stat-II'!AF188+'SCRB-Stat-II'!AF218+'SCRB-Stat-II'!AF248+'SCRB-Stat-II'!AF278+'SCRB-Stat-II'!AF308+'SCRB-Stat-II'!AF338+'SCRB-Stat-II'!AF368+'SCRB-Stat-II'!AF398+'SCRB-Stat-II'!AF428+'SCRB-Stat-II'!AF458+'SCRB-Stat-II'!AF488+'SCRB-Stat-II'!AF518+'SCRB-Stat-II'!AF548+'SCRB-Stat-II'!AF578</f>
        <v>0</v>
      </c>
      <c r="AG8" s="164">
        <f>'SCRB-Stat-II'!AG8+'SCRB-Stat-II'!AG38+'SCRB-Stat-II'!AG68+'SCRB-Stat-II'!AG98+'SCRB-Stat-II'!AG128+'SCRB-Stat-II'!AG158+'SCRB-Stat-II'!AG188+'SCRB-Stat-II'!AG218+'SCRB-Stat-II'!AG248+'SCRB-Stat-II'!AG278+'SCRB-Stat-II'!AG308+'SCRB-Stat-II'!AG338+'SCRB-Stat-II'!AG368+'SCRB-Stat-II'!AG398+'SCRB-Stat-II'!AG428+'SCRB-Stat-II'!AG458+'SCRB-Stat-II'!AG488+'SCRB-Stat-II'!AG518+'SCRB-Stat-II'!AG548+'SCRB-Stat-II'!AG578</f>
        <v>0</v>
      </c>
    </row>
    <row r="9" spans="1:256">
      <c r="D9" s="164">
        <f>'SCRB-Stat-II'!D9+'SCRB-Stat-II'!D39+'SCRB-Stat-II'!D69+'SCRB-Stat-II'!D99+'SCRB-Stat-II'!D129+'SCRB-Stat-II'!D159+'SCRB-Stat-II'!D189+'SCRB-Stat-II'!D219+'SCRB-Stat-II'!D249+'SCRB-Stat-II'!D279+'SCRB-Stat-II'!D309+'SCRB-Stat-II'!D339+'SCRB-Stat-II'!D369+'SCRB-Stat-II'!D399+'SCRB-Stat-II'!D429+'SCRB-Stat-II'!D459+'SCRB-Stat-II'!D489+'SCRB-Stat-II'!D519+'SCRB-Stat-II'!D549+'SCRB-Stat-II'!D579</f>
        <v>0</v>
      </c>
      <c r="E9" s="164">
        <f>'SCRB-Stat-II'!E9+'SCRB-Stat-II'!E39+'SCRB-Stat-II'!E69+'SCRB-Stat-II'!E99+'SCRB-Stat-II'!E129+'SCRB-Stat-II'!E159+'SCRB-Stat-II'!E189+'SCRB-Stat-II'!E219+'SCRB-Stat-II'!E249+'SCRB-Stat-II'!E279+'SCRB-Stat-II'!E309+'SCRB-Stat-II'!E339+'SCRB-Stat-II'!E369+'SCRB-Stat-II'!E399+'SCRB-Stat-II'!E429+'SCRB-Stat-II'!E459+'SCRB-Stat-II'!E489+'SCRB-Stat-II'!E519+'SCRB-Stat-II'!E549+'SCRB-Stat-II'!E579</f>
        <v>0</v>
      </c>
      <c r="F9" s="164">
        <f>'SCRB-Stat-II'!F9+'SCRB-Stat-II'!F39+'SCRB-Stat-II'!F69+'SCRB-Stat-II'!F99+'SCRB-Stat-II'!F129+'SCRB-Stat-II'!F159+'SCRB-Stat-II'!F189+'SCRB-Stat-II'!F219+'SCRB-Stat-II'!F249+'SCRB-Stat-II'!F279+'SCRB-Stat-II'!F309+'SCRB-Stat-II'!F339+'SCRB-Stat-II'!F369+'SCRB-Stat-II'!F399+'SCRB-Stat-II'!F429+'SCRB-Stat-II'!F459+'SCRB-Stat-II'!F489+'SCRB-Stat-II'!F519+'SCRB-Stat-II'!F549+'SCRB-Stat-II'!F579</f>
        <v>0</v>
      </c>
      <c r="G9" s="164">
        <f>'SCRB-Stat-II'!G9+'SCRB-Stat-II'!G39+'SCRB-Stat-II'!G69+'SCRB-Stat-II'!G99+'SCRB-Stat-II'!G129+'SCRB-Stat-II'!G159+'SCRB-Stat-II'!G189+'SCRB-Stat-II'!G219+'SCRB-Stat-II'!G249+'SCRB-Stat-II'!G279+'SCRB-Stat-II'!G309+'SCRB-Stat-II'!G339+'SCRB-Stat-II'!G369+'SCRB-Stat-II'!G399+'SCRB-Stat-II'!G429+'SCRB-Stat-II'!G459+'SCRB-Stat-II'!G489+'SCRB-Stat-II'!G519+'SCRB-Stat-II'!G549+'SCRB-Stat-II'!G579</f>
        <v>0</v>
      </c>
      <c r="H9" s="164">
        <f>'SCRB-Stat-II'!H9+'SCRB-Stat-II'!H39+'SCRB-Stat-II'!H69+'SCRB-Stat-II'!H99+'SCRB-Stat-II'!H129+'SCRB-Stat-II'!H159+'SCRB-Stat-II'!H189+'SCRB-Stat-II'!H219+'SCRB-Stat-II'!H249+'SCRB-Stat-II'!H279+'SCRB-Stat-II'!H309+'SCRB-Stat-II'!H339+'SCRB-Stat-II'!H369+'SCRB-Stat-II'!H399+'SCRB-Stat-II'!H429+'SCRB-Stat-II'!H459+'SCRB-Stat-II'!H489+'SCRB-Stat-II'!H519+'SCRB-Stat-II'!H549+'SCRB-Stat-II'!H579</f>
        <v>0</v>
      </c>
      <c r="I9" s="164">
        <f>'SCRB-Stat-II'!I9+'SCRB-Stat-II'!I39+'SCRB-Stat-II'!I69+'SCRB-Stat-II'!I99+'SCRB-Stat-II'!I129+'SCRB-Stat-II'!I159+'SCRB-Stat-II'!I189+'SCRB-Stat-II'!I219+'SCRB-Stat-II'!I249+'SCRB-Stat-II'!I279+'SCRB-Stat-II'!I309+'SCRB-Stat-II'!I339+'SCRB-Stat-II'!I369+'SCRB-Stat-II'!I399+'SCRB-Stat-II'!I429+'SCRB-Stat-II'!I459+'SCRB-Stat-II'!I489+'SCRB-Stat-II'!I519+'SCRB-Stat-II'!I549+'SCRB-Stat-II'!I579</f>
        <v>0</v>
      </c>
      <c r="J9" s="164">
        <f>'SCRB-Stat-II'!J9+'SCRB-Stat-II'!J39+'SCRB-Stat-II'!J69+'SCRB-Stat-II'!J99+'SCRB-Stat-II'!J129+'SCRB-Stat-II'!J159+'SCRB-Stat-II'!J189+'SCRB-Stat-II'!J219+'SCRB-Stat-II'!J249+'SCRB-Stat-II'!J279+'SCRB-Stat-II'!J309+'SCRB-Stat-II'!J339+'SCRB-Stat-II'!J369+'SCRB-Stat-II'!J399+'SCRB-Stat-II'!J429+'SCRB-Stat-II'!J459+'SCRB-Stat-II'!J489+'SCRB-Stat-II'!J519+'SCRB-Stat-II'!J549+'SCRB-Stat-II'!J579</f>
        <v>0</v>
      </c>
      <c r="K9" s="162">
        <f>'SCRB-Stat-II'!K9+'SCRB-Stat-II'!K39+'SCRB-Stat-II'!K69+'SCRB-Stat-II'!K99+'SCRB-Stat-II'!K129+'SCRB-Stat-II'!K159+'SCRB-Stat-II'!K189+'SCRB-Stat-II'!K219+'SCRB-Stat-II'!K249+'SCRB-Stat-II'!K279+'SCRB-Stat-II'!K309+'SCRB-Stat-II'!K339+'SCRB-Stat-II'!K369+'SCRB-Stat-II'!K399+'SCRB-Stat-II'!K429+'SCRB-Stat-II'!K459+'SCRB-Stat-II'!K489+'SCRB-Stat-II'!K519+'SCRB-Stat-II'!K549+'SCRB-Stat-II'!K579</f>
        <v>0</v>
      </c>
      <c r="L9" s="164">
        <f>'SCRB-Stat-II'!L9+'SCRB-Stat-II'!L39+'SCRB-Stat-II'!L69+'SCRB-Stat-II'!L99+'SCRB-Stat-II'!L129+'SCRB-Stat-II'!L159+'SCRB-Stat-II'!L189+'SCRB-Stat-II'!L219+'SCRB-Stat-II'!L249+'SCRB-Stat-II'!L279+'SCRB-Stat-II'!L309+'SCRB-Stat-II'!L339+'SCRB-Stat-II'!L369+'SCRB-Stat-II'!L399+'SCRB-Stat-II'!L429+'SCRB-Stat-II'!L459+'SCRB-Stat-II'!L489+'SCRB-Stat-II'!L519+'SCRB-Stat-II'!L549+'SCRB-Stat-II'!L579</f>
        <v>0</v>
      </c>
      <c r="M9" s="165">
        <f>'SCRB-Stat-II'!M9+'SCRB-Stat-II'!M39+'SCRB-Stat-II'!M69+'SCRB-Stat-II'!M99+'SCRB-Stat-II'!M129+'SCRB-Stat-II'!M159+'SCRB-Stat-II'!M189+'SCRB-Stat-II'!M219+'SCRB-Stat-II'!M249+'SCRB-Stat-II'!M279+'SCRB-Stat-II'!M309+'SCRB-Stat-II'!M339+'SCRB-Stat-II'!M369+'SCRB-Stat-II'!M399+'SCRB-Stat-II'!M429+'SCRB-Stat-II'!M459+'SCRB-Stat-II'!M489+'SCRB-Stat-II'!M519+'SCRB-Stat-II'!M549+'SCRB-Stat-II'!M579</f>
        <v>0</v>
      </c>
      <c r="N9" s="166">
        <f>'SCRB-Stat-II'!N9+'SCRB-Stat-II'!N39+'SCRB-Stat-II'!N69+'SCRB-Stat-II'!N99+'SCRB-Stat-II'!N129+'SCRB-Stat-II'!N159+'SCRB-Stat-II'!N189+'SCRB-Stat-II'!N219+'SCRB-Stat-II'!N249+'SCRB-Stat-II'!N279+'SCRB-Stat-II'!N309+'SCRB-Stat-II'!N339+'SCRB-Stat-II'!N369+'SCRB-Stat-II'!N399+'SCRB-Stat-II'!N429+'SCRB-Stat-II'!N459+'SCRB-Stat-II'!N489+'SCRB-Stat-II'!N519+'SCRB-Stat-II'!N549+'SCRB-Stat-II'!N579</f>
        <v>0</v>
      </c>
      <c r="O9" s="164">
        <f>'SCRB-Stat-II'!O9+'SCRB-Stat-II'!O39+'SCRB-Stat-II'!O69+'SCRB-Stat-II'!O99+'SCRB-Stat-II'!O129+'SCRB-Stat-II'!O159+'SCRB-Stat-II'!O189+'SCRB-Stat-II'!O219+'SCRB-Stat-II'!O249+'SCRB-Stat-II'!O279+'SCRB-Stat-II'!O309+'SCRB-Stat-II'!O339+'SCRB-Stat-II'!O369+'SCRB-Stat-II'!O399+'SCRB-Stat-II'!O429+'SCRB-Stat-II'!O459+'SCRB-Stat-II'!O489+'SCRB-Stat-II'!O519+'SCRB-Stat-II'!O549+'SCRB-Stat-II'!O579</f>
        <v>0</v>
      </c>
      <c r="P9" s="164">
        <f>'SCRB-Stat-II'!P9+'SCRB-Stat-II'!P39+'SCRB-Stat-II'!P69+'SCRB-Stat-II'!P99+'SCRB-Stat-II'!P129+'SCRB-Stat-II'!P159+'SCRB-Stat-II'!P189+'SCRB-Stat-II'!P219+'SCRB-Stat-II'!P249+'SCRB-Stat-II'!P279+'SCRB-Stat-II'!P309+'SCRB-Stat-II'!P339+'SCRB-Stat-II'!P369+'SCRB-Stat-II'!P399+'SCRB-Stat-II'!P429+'SCRB-Stat-II'!P459+'SCRB-Stat-II'!P489+'SCRB-Stat-II'!P519+'SCRB-Stat-II'!P549+'SCRB-Stat-II'!P579</f>
        <v>0</v>
      </c>
      <c r="Q9" s="164">
        <f>'SCRB-Stat-II'!Q9+'SCRB-Stat-II'!Q39+'SCRB-Stat-II'!Q69+'SCRB-Stat-II'!Q99+'SCRB-Stat-II'!Q129+'SCRB-Stat-II'!Q159+'SCRB-Stat-II'!Q189+'SCRB-Stat-II'!Q219+'SCRB-Stat-II'!Q249+'SCRB-Stat-II'!Q279+'SCRB-Stat-II'!Q309+'SCRB-Stat-II'!Q339+'SCRB-Stat-II'!Q369+'SCRB-Stat-II'!Q399+'SCRB-Stat-II'!Q429+'SCRB-Stat-II'!Q459+'SCRB-Stat-II'!Q489+'SCRB-Stat-II'!Q519+'SCRB-Stat-II'!Q549+'SCRB-Stat-II'!Q579</f>
        <v>0</v>
      </c>
      <c r="R9" s="164">
        <f>'SCRB-Stat-II'!R9+'SCRB-Stat-II'!R39+'SCRB-Stat-II'!R69+'SCRB-Stat-II'!R99+'SCRB-Stat-II'!R129+'SCRB-Stat-II'!R159+'SCRB-Stat-II'!R189+'SCRB-Stat-II'!R219+'SCRB-Stat-II'!R249+'SCRB-Stat-II'!R279+'SCRB-Stat-II'!R309+'SCRB-Stat-II'!R339+'SCRB-Stat-II'!R369+'SCRB-Stat-II'!R399+'SCRB-Stat-II'!R429+'SCRB-Stat-II'!R459+'SCRB-Stat-II'!R489+'SCRB-Stat-II'!R519+'SCRB-Stat-II'!R549+'SCRB-Stat-II'!R579</f>
        <v>0</v>
      </c>
      <c r="S9" s="164">
        <f>'SCRB-Stat-II'!S9+'SCRB-Stat-II'!S39+'SCRB-Stat-II'!S69+'SCRB-Stat-II'!S99+'SCRB-Stat-II'!S129+'SCRB-Stat-II'!S159+'SCRB-Stat-II'!S189+'SCRB-Stat-II'!S219+'SCRB-Stat-II'!S249+'SCRB-Stat-II'!S279+'SCRB-Stat-II'!S309+'SCRB-Stat-II'!S339+'SCRB-Stat-II'!S369+'SCRB-Stat-II'!S399+'SCRB-Stat-II'!S429+'SCRB-Stat-II'!S459+'SCRB-Stat-II'!S489+'SCRB-Stat-II'!S519+'SCRB-Stat-II'!S549+'SCRB-Stat-II'!S579</f>
        <v>0</v>
      </c>
      <c r="T9" s="164">
        <f>'SCRB-Stat-II'!T9+'SCRB-Stat-II'!T39+'SCRB-Stat-II'!T69+'SCRB-Stat-II'!T99+'SCRB-Stat-II'!T129+'SCRB-Stat-II'!T159+'SCRB-Stat-II'!T189+'SCRB-Stat-II'!T219+'SCRB-Stat-II'!T249+'SCRB-Stat-II'!T279+'SCRB-Stat-II'!T309+'SCRB-Stat-II'!T339+'SCRB-Stat-II'!T369+'SCRB-Stat-II'!T399+'SCRB-Stat-II'!T429+'SCRB-Stat-II'!T459+'SCRB-Stat-II'!T489+'SCRB-Stat-II'!T519+'SCRB-Stat-II'!T549+'SCRB-Stat-II'!T579</f>
        <v>0</v>
      </c>
      <c r="U9" s="164">
        <f>'SCRB-Stat-II'!U9+'SCRB-Stat-II'!U39+'SCRB-Stat-II'!U69+'SCRB-Stat-II'!U99+'SCRB-Stat-II'!U129+'SCRB-Stat-II'!U159+'SCRB-Stat-II'!U189+'SCRB-Stat-II'!U219+'SCRB-Stat-II'!U249+'SCRB-Stat-II'!U279+'SCRB-Stat-II'!U309+'SCRB-Stat-II'!U339+'SCRB-Stat-II'!U369+'SCRB-Stat-II'!U399+'SCRB-Stat-II'!U429+'SCRB-Stat-II'!U459+'SCRB-Stat-II'!U489+'SCRB-Stat-II'!U519+'SCRB-Stat-II'!U549+'SCRB-Stat-II'!U579</f>
        <v>0</v>
      </c>
      <c r="V9" s="164">
        <f>'SCRB-Stat-II'!V9+'SCRB-Stat-II'!V39+'SCRB-Stat-II'!V69+'SCRB-Stat-II'!V99+'SCRB-Stat-II'!V129+'SCRB-Stat-II'!V159+'SCRB-Stat-II'!V189+'SCRB-Stat-II'!V219+'SCRB-Stat-II'!V249+'SCRB-Stat-II'!V279+'SCRB-Stat-II'!V309+'SCRB-Stat-II'!V339+'SCRB-Stat-II'!V369+'SCRB-Stat-II'!V399+'SCRB-Stat-II'!V429+'SCRB-Stat-II'!V459+'SCRB-Stat-II'!V489+'SCRB-Stat-II'!V519+'SCRB-Stat-II'!V549+'SCRB-Stat-II'!V579</f>
        <v>0</v>
      </c>
      <c r="W9" s="164">
        <f>'SCRB-Stat-II'!W9+'SCRB-Stat-II'!W39+'SCRB-Stat-II'!W69+'SCRB-Stat-II'!W99+'SCRB-Stat-II'!W129+'SCRB-Stat-II'!W159+'SCRB-Stat-II'!W189+'SCRB-Stat-II'!W219+'SCRB-Stat-II'!W249+'SCRB-Stat-II'!W279+'SCRB-Stat-II'!W309+'SCRB-Stat-II'!W339+'SCRB-Stat-II'!W369+'SCRB-Stat-II'!W399+'SCRB-Stat-II'!W429+'SCRB-Stat-II'!W459+'SCRB-Stat-II'!W489+'SCRB-Stat-II'!W519+'SCRB-Stat-II'!W549+'SCRB-Stat-II'!W579</f>
        <v>0</v>
      </c>
      <c r="X9" s="164">
        <f>'SCRB-Stat-II'!X9+'SCRB-Stat-II'!X39+'SCRB-Stat-II'!X69+'SCRB-Stat-II'!X99+'SCRB-Stat-II'!X129+'SCRB-Stat-II'!X159+'SCRB-Stat-II'!X189+'SCRB-Stat-II'!X219+'SCRB-Stat-II'!X249+'SCRB-Stat-II'!X279+'SCRB-Stat-II'!X309+'SCRB-Stat-II'!X339+'SCRB-Stat-II'!X369+'SCRB-Stat-II'!X399+'SCRB-Stat-II'!X429+'SCRB-Stat-II'!X459+'SCRB-Stat-II'!X489+'SCRB-Stat-II'!X519+'SCRB-Stat-II'!X549+'SCRB-Stat-II'!X579</f>
        <v>0</v>
      </c>
      <c r="Y9" s="164">
        <f>'SCRB-Stat-II'!Y9+'SCRB-Stat-II'!Y39+'SCRB-Stat-II'!Y69+'SCRB-Stat-II'!Y99+'SCRB-Stat-II'!Y129+'SCRB-Stat-II'!Y159+'SCRB-Stat-II'!Y189+'SCRB-Stat-II'!Y219+'SCRB-Stat-II'!Y249+'SCRB-Stat-II'!Y279+'SCRB-Stat-II'!Y309+'SCRB-Stat-II'!Y339+'SCRB-Stat-II'!Y369+'SCRB-Stat-II'!Y399+'SCRB-Stat-II'!Y429+'SCRB-Stat-II'!Y459+'SCRB-Stat-II'!Y489+'SCRB-Stat-II'!Y519+'SCRB-Stat-II'!Y549+'SCRB-Stat-II'!Y579</f>
        <v>0</v>
      </c>
      <c r="Z9" s="164">
        <f>'SCRB-Stat-II'!Z9+'SCRB-Stat-II'!Z39+'SCRB-Stat-II'!Z69+'SCRB-Stat-II'!Z99+'SCRB-Stat-II'!Z129+'SCRB-Stat-II'!Z159+'SCRB-Stat-II'!Z189+'SCRB-Stat-II'!Z219+'SCRB-Stat-II'!Z249+'SCRB-Stat-II'!Z279+'SCRB-Stat-II'!Z309+'SCRB-Stat-II'!Z339+'SCRB-Stat-II'!Z369+'SCRB-Stat-II'!Z399+'SCRB-Stat-II'!Z429+'SCRB-Stat-II'!Z459+'SCRB-Stat-II'!Z489+'SCRB-Stat-II'!Z519+'SCRB-Stat-II'!Z549+'SCRB-Stat-II'!Z579</f>
        <v>0</v>
      </c>
      <c r="AA9" s="164">
        <f>'SCRB-Stat-II'!AA9+'SCRB-Stat-II'!AA39+'SCRB-Stat-II'!AA69+'SCRB-Stat-II'!AA99+'SCRB-Stat-II'!AA129+'SCRB-Stat-II'!AA159+'SCRB-Stat-II'!AA189+'SCRB-Stat-II'!AA219+'SCRB-Stat-II'!AA249+'SCRB-Stat-II'!AA279+'SCRB-Stat-II'!AA309+'SCRB-Stat-II'!AA339+'SCRB-Stat-II'!AA369+'SCRB-Stat-II'!AA399+'SCRB-Stat-II'!AA429+'SCRB-Stat-II'!AA459+'SCRB-Stat-II'!AA489+'SCRB-Stat-II'!AA519+'SCRB-Stat-II'!AA549+'SCRB-Stat-II'!AA579</f>
        <v>0</v>
      </c>
      <c r="AB9" s="164">
        <f>'SCRB-Stat-II'!AB9+'SCRB-Stat-II'!AB39+'SCRB-Stat-II'!AB69+'SCRB-Stat-II'!AB99+'SCRB-Stat-II'!AB129+'SCRB-Stat-II'!AB159+'SCRB-Stat-II'!AB189+'SCRB-Stat-II'!AB219+'SCRB-Stat-II'!AB249+'SCRB-Stat-II'!AB279+'SCRB-Stat-II'!AB309+'SCRB-Stat-II'!AB339+'SCRB-Stat-II'!AB369+'SCRB-Stat-II'!AB399+'SCRB-Stat-II'!AB429+'SCRB-Stat-II'!AB459+'SCRB-Stat-II'!AB489+'SCRB-Stat-II'!AB519+'SCRB-Stat-II'!AB549+'SCRB-Stat-II'!AB579</f>
        <v>0</v>
      </c>
      <c r="AC9" s="164">
        <f>'SCRB-Stat-II'!AC9+'SCRB-Stat-II'!AC39+'SCRB-Stat-II'!AC69+'SCRB-Stat-II'!AC99+'SCRB-Stat-II'!AC129+'SCRB-Stat-II'!AC159+'SCRB-Stat-II'!AC189+'SCRB-Stat-II'!AC219+'SCRB-Stat-II'!AC249+'SCRB-Stat-II'!AC279+'SCRB-Stat-II'!AC309+'SCRB-Stat-II'!AC339+'SCRB-Stat-II'!AC369+'SCRB-Stat-II'!AC399+'SCRB-Stat-II'!AC429+'SCRB-Stat-II'!AC459+'SCRB-Stat-II'!AC489+'SCRB-Stat-II'!AC519+'SCRB-Stat-II'!AC549+'SCRB-Stat-II'!AC579</f>
        <v>0</v>
      </c>
      <c r="AD9" s="164">
        <f>'SCRB-Stat-II'!AD9+'SCRB-Stat-II'!AD39+'SCRB-Stat-II'!AD69+'SCRB-Stat-II'!AD99+'SCRB-Stat-II'!AD129+'SCRB-Stat-II'!AD159+'SCRB-Stat-II'!AD189+'SCRB-Stat-II'!AD219+'SCRB-Stat-II'!AD249+'SCRB-Stat-II'!AD279+'SCRB-Stat-II'!AD309+'SCRB-Stat-II'!AD339+'SCRB-Stat-II'!AD369+'SCRB-Stat-II'!AD399+'SCRB-Stat-II'!AD429+'SCRB-Stat-II'!AD459+'SCRB-Stat-II'!AD489+'SCRB-Stat-II'!AD519+'SCRB-Stat-II'!AD549+'SCRB-Stat-II'!AD579</f>
        <v>0</v>
      </c>
      <c r="AE9" s="164">
        <f>'SCRB-Stat-II'!AE9+'SCRB-Stat-II'!AE39+'SCRB-Stat-II'!AE69+'SCRB-Stat-II'!AE99+'SCRB-Stat-II'!AE129+'SCRB-Stat-II'!AE159+'SCRB-Stat-II'!AE189+'SCRB-Stat-II'!AE219+'SCRB-Stat-II'!AE249+'SCRB-Stat-II'!AE279+'SCRB-Stat-II'!AE309+'SCRB-Stat-II'!AE339+'SCRB-Stat-II'!AE369+'SCRB-Stat-II'!AE399+'SCRB-Stat-II'!AE429+'SCRB-Stat-II'!AE459+'SCRB-Stat-II'!AE489+'SCRB-Stat-II'!AE519+'SCRB-Stat-II'!AE549+'SCRB-Stat-II'!AE579</f>
        <v>0</v>
      </c>
      <c r="AF9" s="164">
        <f>'SCRB-Stat-II'!AF9+'SCRB-Stat-II'!AF39+'SCRB-Stat-II'!AF69+'SCRB-Stat-II'!AF99+'SCRB-Stat-II'!AF129+'SCRB-Stat-II'!AF159+'SCRB-Stat-II'!AF189+'SCRB-Stat-II'!AF219+'SCRB-Stat-II'!AF249+'SCRB-Stat-II'!AF279+'SCRB-Stat-II'!AF309+'SCRB-Stat-II'!AF339+'SCRB-Stat-II'!AF369+'SCRB-Stat-II'!AF399+'SCRB-Stat-II'!AF429+'SCRB-Stat-II'!AF459+'SCRB-Stat-II'!AF489+'SCRB-Stat-II'!AF519+'SCRB-Stat-II'!AF549+'SCRB-Stat-II'!AF579</f>
        <v>0</v>
      </c>
      <c r="AG9" s="164">
        <f>'SCRB-Stat-II'!AG9+'SCRB-Stat-II'!AG39+'SCRB-Stat-II'!AG69+'SCRB-Stat-II'!AG99+'SCRB-Stat-II'!AG129+'SCRB-Stat-II'!AG159+'SCRB-Stat-II'!AG189+'SCRB-Stat-II'!AG219+'SCRB-Stat-II'!AG249+'SCRB-Stat-II'!AG279+'SCRB-Stat-II'!AG309+'SCRB-Stat-II'!AG339+'SCRB-Stat-II'!AG369+'SCRB-Stat-II'!AG399+'SCRB-Stat-II'!AG429+'SCRB-Stat-II'!AG459+'SCRB-Stat-II'!AG489+'SCRB-Stat-II'!AG519+'SCRB-Stat-II'!AG549+'SCRB-Stat-II'!AG579</f>
        <v>0</v>
      </c>
    </row>
    <row r="10" spans="1:256">
      <c r="D10" s="164">
        <f>'SCRB-Stat-II'!D10+'SCRB-Stat-II'!D40+'SCRB-Stat-II'!D70+'SCRB-Stat-II'!D100+'SCRB-Stat-II'!D130+'SCRB-Stat-II'!D160+'SCRB-Stat-II'!D190+'SCRB-Stat-II'!D220+'SCRB-Stat-II'!D250+'SCRB-Stat-II'!D280+'SCRB-Stat-II'!D310+'SCRB-Stat-II'!D340+'SCRB-Stat-II'!D370+'SCRB-Stat-II'!D400+'SCRB-Stat-II'!D430+'SCRB-Stat-II'!D460+'SCRB-Stat-II'!D490+'SCRB-Stat-II'!D520+'SCRB-Stat-II'!D550+'SCRB-Stat-II'!D580</f>
        <v>0</v>
      </c>
      <c r="E10" s="164">
        <f>'SCRB-Stat-II'!E10+'SCRB-Stat-II'!E40+'SCRB-Stat-II'!E70+'SCRB-Stat-II'!E100+'SCRB-Stat-II'!E130+'SCRB-Stat-II'!E160+'SCRB-Stat-II'!E190+'SCRB-Stat-II'!E220+'SCRB-Stat-II'!E250+'SCRB-Stat-II'!E280+'SCRB-Stat-II'!E310+'SCRB-Stat-II'!E340+'SCRB-Stat-II'!E370+'SCRB-Stat-II'!E400+'SCRB-Stat-II'!E430+'SCRB-Stat-II'!E460+'SCRB-Stat-II'!E490+'SCRB-Stat-II'!E520+'SCRB-Stat-II'!E550+'SCRB-Stat-II'!E580</f>
        <v>0</v>
      </c>
      <c r="F10" s="164">
        <f>'SCRB-Stat-II'!F10+'SCRB-Stat-II'!F40+'SCRB-Stat-II'!F70+'SCRB-Stat-II'!F100+'SCRB-Stat-II'!F130+'SCRB-Stat-II'!F160+'SCRB-Stat-II'!F190+'SCRB-Stat-II'!F220+'SCRB-Stat-II'!F250+'SCRB-Stat-II'!F280+'SCRB-Stat-II'!F310+'SCRB-Stat-II'!F340+'SCRB-Stat-II'!F370+'SCRB-Stat-II'!F400+'SCRB-Stat-II'!F430+'SCRB-Stat-II'!F460+'SCRB-Stat-II'!F490+'SCRB-Stat-II'!F520+'SCRB-Stat-II'!F550+'SCRB-Stat-II'!F580</f>
        <v>0</v>
      </c>
      <c r="G10" s="164">
        <f>'SCRB-Stat-II'!G10+'SCRB-Stat-II'!G40+'SCRB-Stat-II'!G70+'SCRB-Stat-II'!G100+'SCRB-Stat-II'!G130+'SCRB-Stat-II'!G160+'SCRB-Stat-II'!G190+'SCRB-Stat-II'!G220+'SCRB-Stat-II'!G250+'SCRB-Stat-II'!G280+'SCRB-Stat-II'!G310+'SCRB-Stat-II'!G340+'SCRB-Stat-II'!G370+'SCRB-Stat-II'!G400+'SCRB-Stat-II'!G430+'SCRB-Stat-II'!G460+'SCRB-Stat-II'!G490+'SCRB-Stat-II'!G520+'SCRB-Stat-II'!G550+'SCRB-Stat-II'!G580</f>
        <v>0</v>
      </c>
      <c r="H10" s="164">
        <f>'SCRB-Stat-II'!H10+'SCRB-Stat-II'!H40+'SCRB-Stat-II'!H70+'SCRB-Stat-II'!H100+'SCRB-Stat-II'!H130+'SCRB-Stat-II'!H160+'SCRB-Stat-II'!H190+'SCRB-Stat-II'!H220+'SCRB-Stat-II'!H250+'SCRB-Stat-II'!H280+'SCRB-Stat-II'!H310+'SCRB-Stat-II'!H340+'SCRB-Stat-II'!H370+'SCRB-Stat-II'!H400+'SCRB-Stat-II'!H430+'SCRB-Stat-II'!H460+'SCRB-Stat-II'!H490+'SCRB-Stat-II'!H520+'SCRB-Stat-II'!H550+'SCRB-Stat-II'!H580</f>
        <v>0</v>
      </c>
      <c r="I10" s="164">
        <f>'SCRB-Stat-II'!I10+'SCRB-Stat-II'!I40+'SCRB-Stat-II'!I70+'SCRB-Stat-II'!I100+'SCRB-Stat-II'!I130+'SCRB-Stat-II'!I160+'SCRB-Stat-II'!I190+'SCRB-Stat-II'!I220+'SCRB-Stat-II'!I250+'SCRB-Stat-II'!I280+'SCRB-Stat-II'!I310+'SCRB-Stat-II'!I340+'SCRB-Stat-II'!I370+'SCRB-Stat-II'!I400+'SCRB-Stat-II'!I430+'SCRB-Stat-II'!I460+'SCRB-Stat-II'!I490+'SCRB-Stat-II'!I520+'SCRB-Stat-II'!I550+'SCRB-Stat-II'!I580</f>
        <v>0</v>
      </c>
      <c r="J10" s="164">
        <f>'SCRB-Stat-II'!J10+'SCRB-Stat-II'!J40+'SCRB-Stat-II'!J70+'SCRB-Stat-II'!J100+'SCRB-Stat-II'!J130+'SCRB-Stat-II'!J160+'SCRB-Stat-II'!J190+'SCRB-Stat-II'!J220+'SCRB-Stat-II'!J250+'SCRB-Stat-II'!J280+'SCRB-Stat-II'!J310+'SCRB-Stat-II'!J340+'SCRB-Stat-II'!J370+'SCRB-Stat-II'!J400+'SCRB-Stat-II'!J430+'SCRB-Stat-II'!J460+'SCRB-Stat-II'!J490+'SCRB-Stat-II'!J520+'SCRB-Stat-II'!J550+'SCRB-Stat-II'!J580</f>
        <v>0</v>
      </c>
      <c r="K10" s="162">
        <f>'SCRB-Stat-II'!K10+'SCRB-Stat-II'!K40+'SCRB-Stat-II'!K70+'SCRB-Stat-II'!K100+'SCRB-Stat-II'!K130+'SCRB-Stat-II'!K160+'SCRB-Stat-II'!K190+'SCRB-Stat-II'!K220+'SCRB-Stat-II'!K250+'SCRB-Stat-II'!K280+'SCRB-Stat-II'!K310+'SCRB-Stat-II'!K340+'SCRB-Stat-II'!K370+'SCRB-Stat-II'!K400+'SCRB-Stat-II'!K430+'SCRB-Stat-II'!K460+'SCRB-Stat-II'!K490+'SCRB-Stat-II'!K520+'SCRB-Stat-II'!K550+'SCRB-Stat-II'!K580</f>
        <v>0</v>
      </c>
      <c r="L10" s="164">
        <f>'SCRB-Stat-II'!L10+'SCRB-Stat-II'!L40+'SCRB-Stat-II'!L70+'SCRB-Stat-II'!L100+'SCRB-Stat-II'!L130+'SCRB-Stat-II'!L160+'SCRB-Stat-II'!L190+'SCRB-Stat-II'!L220+'SCRB-Stat-II'!L250+'SCRB-Stat-II'!L280+'SCRB-Stat-II'!L310+'SCRB-Stat-II'!L340+'SCRB-Stat-II'!L370+'SCRB-Stat-II'!L400+'SCRB-Stat-II'!L430+'SCRB-Stat-II'!L460+'SCRB-Stat-II'!L490+'SCRB-Stat-II'!L520+'SCRB-Stat-II'!L550+'SCRB-Stat-II'!L580</f>
        <v>0</v>
      </c>
      <c r="M10" s="165">
        <f>'SCRB-Stat-II'!M10+'SCRB-Stat-II'!M40+'SCRB-Stat-II'!M70+'SCRB-Stat-II'!M100+'SCRB-Stat-II'!M130+'SCRB-Stat-II'!M160+'SCRB-Stat-II'!M190+'SCRB-Stat-II'!M220+'SCRB-Stat-II'!M250+'SCRB-Stat-II'!M280+'SCRB-Stat-II'!M310+'SCRB-Stat-II'!M340+'SCRB-Stat-II'!M370+'SCRB-Stat-II'!M400+'SCRB-Stat-II'!M430+'SCRB-Stat-II'!M460+'SCRB-Stat-II'!M490+'SCRB-Stat-II'!M520+'SCRB-Stat-II'!M550+'SCRB-Stat-II'!M580</f>
        <v>0</v>
      </c>
      <c r="N10" s="166">
        <f>'SCRB-Stat-II'!N10+'SCRB-Stat-II'!N40+'SCRB-Stat-II'!N70+'SCRB-Stat-II'!N100+'SCRB-Stat-II'!N130+'SCRB-Stat-II'!N160+'SCRB-Stat-II'!N190+'SCRB-Stat-II'!N220+'SCRB-Stat-II'!N250+'SCRB-Stat-II'!N280+'SCRB-Stat-II'!N310+'SCRB-Stat-II'!N340+'SCRB-Stat-II'!N370+'SCRB-Stat-II'!N400+'SCRB-Stat-II'!N430+'SCRB-Stat-II'!N460+'SCRB-Stat-II'!N490+'SCRB-Stat-II'!N520+'SCRB-Stat-II'!N550+'SCRB-Stat-II'!N580</f>
        <v>0</v>
      </c>
      <c r="O10" s="164">
        <f>'SCRB-Stat-II'!O10+'SCRB-Stat-II'!O40+'SCRB-Stat-II'!O70+'SCRB-Stat-II'!O100+'SCRB-Stat-II'!O130+'SCRB-Stat-II'!O160+'SCRB-Stat-II'!O190+'SCRB-Stat-II'!O220+'SCRB-Stat-II'!O250+'SCRB-Stat-II'!O280+'SCRB-Stat-II'!O310+'SCRB-Stat-II'!O340+'SCRB-Stat-II'!O370+'SCRB-Stat-II'!O400+'SCRB-Stat-II'!O430+'SCRB-Stat-II'!O460+'SCRB-Stat-II'!O490+'SCRB-Stat-II'!O520+'SCRB-Stat-II'!O550+'SCRB-Stat-II'!O580</f>
        <v>0</v>
      </c>
      <c r="P10" s="164">
        <f>'SCRB-Stat-II'!P10+'SCRB-Stat-II'!P40+'SCRB-Stat-II'!P70+'SCRB-Stat-II'!P100+'SCRB-Stat-II'!P130+'SCRB-Stat-II'!P160+'SCRB-Stat-II'!P190+'SCRB-Stat-II'!P220+'SCRB-Stat-II'!P250+'SCRB-Stat-II'!P280+'SCRB-Stat-II'!P310+'SCRB-Stat-II'!P340+'SCRB-Stat-II'!P370+'SCRB-Stat-II'!P400+'SCRB-Stat-II'!P430+'SCRB-Stat-II'!P460+'SCRB-Stat-II'!P490+'SCRB-Stat-II'!P520+'SCRB-Stat-II'!P550+'SCRB-Stat-II'!P580</f>
        <v>0</v>
      </c>
      <c r="Q10" s="164">
        <f>'SCRB-Stat-II'!Q10+'SCRB-Stat-II'!Q40+'SCRB-Stat-II'!Q70+'SCRB-Stat-II'!Q100+'SCRB-Stat-II'!Q130+'SCRB-Stat-II'!Q160+'SCRB-Stat-II'!Q190+'SCRB-Stat-II'!Q220+'SCRB-Stat-II'!Q250+'SCRB-Stat-II'!Q280+'SCRB-Stat-II'!Q310+'SCRB-Stat-II'!Q340+'SCRB-Stat-II'!Q370+'SCRB-Stat-II'!Q400+'SCRB-Stat-II'!Q430+'SCRB-Stat-II'!Q460+'SCRB-Stat-II'!Q490+'SCRB-Stat-II'!Q520+'SCRB-Stat-II'!Q550+'SCRB-Stat-II'!Q580</f>
        <v>0</v>
      </c>
      <c r="R10" s="164">
        <f>'SCRB-Stat-II'!R10+'SCRB-Stat-II'!R40+'SCRB-Stat-II'!R70+'SCRB-Stat-II'!R100+'SCRB-Stat-II'!R130+'SCRB-Stat-II'!R160+'SCRB-Stat-II'!R190+'SCRB-Stat-II'!R220+'SCRB-Stat-II'!R250+'SCRB-Stat-II'!R280+'SCRB-Stat-II'!R310+'SCRB-Stat-II'!R340+'SCRB-Stat-II'!R370+'SCRB-Stat-II'!R400+'SCRB-Stat-II'!R430+'SCRB-Stat-II'!R460+'SCRB-Stat-II'!R490+'SCRB-Stat-II'!R520+'SCRB-Stat-II'!R550+'SCRB-Stat-II'!R580</f>
        <v>0</v>
      </c>
      <c r="S10" s="164">
        <f>'SCRB-Stat-II'!S10+'SCRB-Stat-II'!S40+'SCRB-Stat-II'!S70+'SCRB-Stat-II'!S100+'SCRB-Stat-II'!S130+'SCRB-Stat-II'!S160+'SCRB-Stat-II'!S190+'SCRB-Stat-II'!S220+'SCRB-Stat-II'!S250+'SCRB-Stat-II'!S280+'SCRB-Stat-II'!S310+'SCRB-Stat-II'!S340+'SCRB-Stat-II'!S370+'SCRB-Stat-II'!S400+'SCRB-Stat-II'!S430+'SCRB-Stat-II'!S460+'SCRB-Stat-II'!S490+'SCRB-Stat-II'!S520+'SCRB-Stat-II'!S550+'SCRB-Stat-II'!S580</f>
        <v>0</v>
      </c>
      <c r="T10" s="164">
        <f>'SCRB-Stat-II'!T10+'SCRB-Stat-II'!T40+'SCRB-Stat-II'!T70+'SCRB-Stat-II'!T100+'SCRB-Stat-II'!T130+'SCRB-Stat-II'!T160+'SCRB-Stat-II'!T190+'SCRB-Stat-II'!T220+'SCRB-Stat-II'!T250+'SCRB-Stat-II'!T280+'SCRB-Stat-II'!T310+'SCRB-Stat-II'!T340+'SCRB-Stat-II'!T370+'SCRB-Stat-II'!T400+'SCRB-Stat-II'!T430+'SCRB-Stat-II'!T460+'SCRB-Stat-II'!T490+'SCRB-Stat-II'!T520+'SCRB-Stat-II'!T550+'SCRB-Stat-II'!T580</f>
        <v>0</v>
      </c>
      <c r="U10" s="164">
        <f>'SCRB-Stat-II'!U10+'SCRB-Stat-II'!U40+'SCRB-Stat-II'!U70+'SCRB-Stat-II'!U100+'SCRB-Stat-II'!U130+'SCRB-Stat-II'!U160+'SCRB-Stat-II'!U190+'SCRB-Stat-II'!U220+'SCRB-Stat-II'!U250+'SCRB-Stat-II'!U280+'SCRB-Stat-II'!U310+'SCRB-Stat-II'!U340+'SCRB-Stat-II'!U370+'SCRB-Stat-II'!U400+'SCRB-Stat-II'!U430+'SCRB-Stat-II'!U460+'SCRB-Stat-II'!U490+'SCRB-Stat-II'!U520+'SCRB-Stat-II'!U550+'SCRB-Stat-II'!U580</f>
        <v>0</v>
      </c>
      <c r="V10" s="164">
        <f>'SCRB-Stat-II'!V10+'SCRB-Stat-II'!V40+'SCRB-Stat-II'!V70+'SCRB-Stat-II'!V100+'SCRB-Stat-II'!V130+'SCRB-Stat-II'!V160+'SCRB-Stat-II'!V190+'SCRB-Stat-II'!V220+'SCRB-Stat-II'!V250+'SCRB-Stat-II'!V280+'SCRB-Stat-II'!V310+'SCRB-Stat-II'!V340+'SCRB-Stat-II'!V370+'SCRB-Stat-II'!V400+'SCRB-Stat-II'!V430+'SCRB-Stat-II'!V460+'SCRB-Stat-II'!V490+'SCRB-Stat-II'!V520+'SCRB-Stat-II'!V550+'SCRB-Stat-II'!V580</f>
        <v>0</v>
      </c>
      <c r="W10" s="164">
        <f>'SCRB-Stat-II'!W10+'SCRB-Stat-II'!W40+'SCRB-Stat-II'!W70+'SCRB-Stat-II'!W100+'SCRB-Stat-II'!W130+'SCRB-Stat-II'!W160+'SCRB-Stat-II'!W190+'SCRB-Stat-II'!W220+'SCRB-Stat-II'!W250+'SCRB-Stat-II'!W280+'SCRB-Stat-II'!W310+'SCRB-Stat-II'!W340+'SCRB-Stat-II'!W370+'SCRB-Stat-II'!W400+'SCRB-Stat-II'!W430+'SCRB-Stat-II'!W460+'SCRB-Stat-II'!W490+'SCRB-Stat-II'!W520+'SCRB-Stat-II'!W550+'SCRB-Stat-II'!W580</f>
        <v>0</v>
      </c>
      <c r="X10" s="164">
        <f>'SCRB-Stat-II'!X10+'SCRB-Stat-II'!X40+'SCRB-Stat-II'!X70+'SCRB-Stat-II'!X100+'SCRB-Stat-II'!X130+'SCRB-Stat-II'!X160+'SCRB-Stat-II'!X190+'SCRB-Stat-II'!X220+'SCRB-Stat-II'!X250+'SCRB-Stat-II'!X280+'SCRB-Stat-II'!X310+'SCRB-Stat-II'!X340+'SCRB-Stat-II'!X370+'SCRB-Stat-II'!X400+'SCRB-Stat-II'!X430+'SCRB-Stat-II'!X460+'SCRB-Stat-II'!X490+'SCRB-Stat-II'!X520+'SCRB-Stat-II'!X550+'SCRB-Stat-II'!X580</f>
        <v>0</v>
      </c>
      <c r="Y10" s="164">
        <f>'SCRB-Stat-II'!Y10+'SCRB-Stat-II'!Y40+'SCRB-Stat-II'!Y70+'SCRB-Stat-II'!Y100+'SCRB-Stat-II'!Y130+'SCRB-Stat-II'!Y160+'SCRB-Stat-II'!Y190+'SCRB-Stat-II'!Y220+'SCRB-Stat-II'!Y250+'SCRB-Stat-II'!Y280+'SCRB-Stat-II'!Y310+'SCRB-Stat-II'!Y340+'SCRB-Stat-II'!Y370+'SCRB-Stat-II'!Y400+'SCRB-Stat-II'!Y430+'SCRB-Stat-II'!Y460+'SCRB-Stat-II'!Y490+'SCRB-Stat-II'!Y520+'SCRB-Stat-II'!Y550+'SCRB-Stat-II'!Y580</f>
        <v>0</v>
      </c>
      <c r="Z10" s="164">
        <f>'SCRB-Stat-II'!Z10+'SCRB-Stat-II'!Z40+'SCRB-Stat-II'!Z70+'SCRB-Stat-II'!Z100+'SCRB-Stat-II'!Z130+'SCRB-Stat-II'!Z160+'SCRB-Stat-II'!Z190+'SCRB-Stat-II'!Z220+'SCRB-Stat-II'!Z250+'SCRB-Stat-II'!Z280+'SCRB-Stat-II'!Z310+'SCRB-Stat-II'!Z340+'SCRB-Stat-II'!Z370+'SCRB-Stat-II'!Z400+'SCRB-Stat-II'!Z430+'SCRB-Stat-II'!Z460+'SCRB-Stat-II'!Z490+'SCRB-Stat-II'!Z520+'SCRB-Stat-II'!Z550+'SCRB-Stat-II'!Z580</f>
        <v>0</v>
      </c>
      <c r="AA10" s="164">
        <f>'SCRB-Stat-II'!AA10+'SCRB-Stat-II'!AA40+'SCRB-Stat-II'!AA70+'SCRB-Stat-II'!AA100+'SCRB-Stat-II'!AA130+'SCRB-Stat-II'!AA160+'SCRB-Stat-II'!AA190+'SCRB-Stat-II'!AA220+'SCRB-Stat-II'!AA250+'SCRB-Stat-II'!AA280+'SCRB-Stat-II'!AA310+'SCRB-Stat-II'!AA340+'SCRB-Stat-II'!AA370+'SCRB-Stat-II'!AA400+'SCRB-Stat-II'!AA430+'SCRB-Stat-II'!AA460+'SCRB-Stat-II'!AA490+'SCRB-Stat-II'!AA520+'SCRB-Stat-II'!AA550+'SCRB-Stat-II'!AA580</f>
        <v>0</v>
      </c>
      <c r="AB10" s="164">
        <f>'SCRB-Stat-II'!AB10+'SCRB-Stat-II'!AB40+'SCRB-Stat-II'!AB70+'SCRB-Stat-II'!AB100+'SCRB-Stat-II'!AB130+'SCRB-Stat-II'!AB160+'SCRB-Stat-II'!AB190+'SCRB-Stat-II'!AB220+'SCRB-Stat-II'!AB250+'SCRB-Stat-II'!AB280+'SCRB-Stat-II'!AB310+'SCRB-Stat-II'!AB340+'SCRB-Stat-II'!AB370+'SCRB-Stat-II'!AB400+'SCRB-Stat-II'!AB430+'SCRB-Stat-II'!AB460+'SCRB-Stat-II'!AB490+'SCRB-Stat-II'!AB520+'SCRB-Stat-II'!AB550+'SCRB-Stat-II'!AB580</f>
        <v>0</v>
      </c>
      <c r="AC10" s="164">
        <f>'SCRB-Stat-II'!AC10+'SCRB-Stat-II'!AC40+'SCRB-Stat-II'!AC70+'SCRB-Stat-II'!AC100+'SCRB-Stat-II'!AC130+'SCRB-Stat-II'!AC160+'SCRB-Stat-II'!AC190+'SCRB-Stat-II'!AC220+'SCRB-Stat-II'!AC250+'SCRB-Stat-II'!AC280+'SCRB-Stat-II'!AC310+'SCRB-Stat-II'!AC340+'SCRB-Stat-II'!AC370+'SCRB-Stat-II'!AC400+'SCRB-Stat-II'!AC430+'SCRB-Stat-II'!AC460+'SCRB-Stat-II'!AC490+'SCRB-Stat-II'!AC520+'SCRB-Stat-II'!AC550+'SCRB-Stat-II'!AC580</f>
        <v>0</v>
      </c>
      <c r="AD10" s="164">
        <f>'SCRB-Stat-II'!AD10+'SCRB-Stat-II'!AD40+'SCRB-Stat-II'!AD70+'SCRB-Stat-II'!AD100+'SCRB-Stat-II'!AD130+'SCRB-Stat-II'!AD160+'SCRB-Stat-II'!AD190+'SCRB-Stat-II'!AD220+'SCRB-Stat-II'!AD250+'SCRB-Stat-II'!AD280+'SCRB-Stat-II'!AD310+'SCRB-Stat-II'!AD340+'SCRB-Stat-II'!AD370+'SCRB-Stat-II'!AD400+'SCRB-Stat-II'!AD430+'SCRB-Stat-II'!AD460+'SCRB-Stat-II'!AD490+'SCRB-Stat-II'!AD520+'SCRB-Stat-II'!AD550+'SCRB-Stat-II'!AD580</f>
        <v>0</v>
      </c>
      <c r="AE10" s="164">
        <f>'SCRB-Stat-II'!AE10+'SCRB-Stat-II'!AE40+'SCRB-Stat-II'!AE70+'SCRB-Stat-II'!AE100+'SCRB-Stat-II'!AE130+'SCRB-Stat-II'!AE160+'SCRB-Stat-II'!AE190+'SCRB-Stat-II'!AE220+'SCRB-Stat-II'!AE250+'SCRB-Stat-II'!AE280+'SCRB-Stat-II'!AE310+'SCRB-Stat-II'!AE340+'SCRB-Stat-II'!AE370+'SCRB-Stat-II'!AE400+'SCRB-Stat-II'!AE430+'SCRB-Stat-II'!AE460+'SCRB-Stat-II'!AE490+'SCRB-Stat-II'!AE520+'SCRB-Stat-II'!AE550+'SCRB-Stat-II'!AE580</f>
        <v>0</v>
      </c>
      <c r="AF10" s="164">
        <f>'SCRB-Stat-II'!AF10+'SCRB-Stat-II'!AF40+'SCRB-Stat-II'!AF70+'SCRB-Stat-II'!AF100+'SCRB-Stat-II'!AF130+'SCRB-Stat-II'!AF160+'SCRB-Stat-II'!AF190+'SCRB-Stat-II'!AF220+'SCRB-Stat-II'!AF250+'SCRB-Stat-II'!AF280+'SCRB-Stat-II'!AF310+'SCRB-Stat-II'!AF340+'SCRB-Stat-II'!AF370+'SCRB-Stat-II'!AF400+'SCRB-Stat-II'!AF430+'SCRB-Stat-II'!AF460+'SCRB-Stat-II'!AF490+'SCRB-Stat-II'!AF520+'SCRB-Stat-II'!AF550+'SCRB-Stat-II'!AF580</f>
        <v>0</v>
      </c>
      <c r="AG10" s="164">
        <f>'SCRB-Stat-II'!AG10+'SCRB-Stat-II'!AG40+'SCRB-Stat-II'!AG70+'SCRB-Stat-II'!AG100+'SCRB-Stat-II'!AG130+'SCRB-Stat-II'!AG160+'SCRB-Stat-II'!AG190+'SCRB-Stat-II'!AG220+'SCRB-Stat-II'!AG250+'SCRB-Stat-II'!AG280+'SCRB-Stat-II'!AG310+'SCRB-Stat-II'!AG340+'SCRB-Stat-II'!AG370+'SCRB-Stat-II'!AG400+'SCRB-Stat-II'!AG430+'SCRB-Stat-II'!AG460+'SCRB-Stat-II'!AG490+'SCRB-Stat-II'!AG520+'SCRB-Stat-II'!AG550+'SCRB-Stat-II'!AG580</f>
        <v>0</v>
      </c>
    </row>
    <row r="11" spans="1:256">
      <c r="D11" s="164">
        <f>'SCRB-Stat-II'!D11+'SCRB-Stat-II'!D41+'SCRB-Stat-II'!D71+'SCRB-Stat-II'!D101+'SCRB-Stat-II'!D131+'SCRB-Stat-II'!D161+'SCRB-Stat-II'!D191+'SCRB-Stat-II'!D221+'SCRB-Stat-II'!D251+'SCRB-Stat-II'!D281+'SCRB-Stat-II'!D311+'SCRB-Stat-II'!D341+'SCRB-Stat-II'!D371+'SCRB-Stat-II'!D401+'SCRB-Stat-II'!D431+'SCRB-Stat-II'!D461+'SCRB-Stat-II'!D491+'SCRB-Stat-II'!D521+'SCRB-Stat-II'!D551+'SCRB-Stat-II'!D581</f>
        <v>0</v>
      </c>
      <c r="E11" s="164">
        <f>'SCRB-Stat-II'!E11+'SCRB-Stat-II'!E41+'SCRB-Stat-II'!E71+'SCRB-Stat-II'!E101+'SCRB-Stat-II'!E131+'SCRB-Stat-II'!E161+'SCRB-Stat-II'!E191+'SCRB-Stat-II'!E221+'SCRB-Stat-II'!E251+'SCRB-Stat-II'!E281+'SCRB-Stat-II'!E311+'SCRB-Stat-II'!E341+'SCRB-Stat-II'!E371+'SCRB-Stat-II'!E401+'SCRB-Stat-II'!E431+'SCRB-Stat-II'!E461+'SCRB-Stat-II'!E491+'SCRB-Stat-II'!E521+'SCRB-Stat-II'!E551+'SCRB-Stat-II'!E581</f>
        <v>0</v>
      </c>
      <c r="F11" s="164">
        <f>'SCRB-Stat-II'!F11+'SCRB-Stat-II'!F41+'SCRB-Stat-II'!F71+'SCRB-Stat-II'!F101+'SCRB-Stat-II'!F131+'SCRB-Stat-II'!F161+'SCRB-Stat-II'!F191+'SCRB-Stat-II'!F221+'SCRB-Stat-II'!F251+'SCRB-Stat-II'!F281+'SCRB-Stat-II'!F311+'SCRB-Stat-II'!F341+'SCRB-Stat-II'!F371+'SCRB-Stat-II'!F401+'SCRB-Stat-II'!F431+'SCRB-Stat-II'!F461+'SCRB-Stat-II'!F491+'SCRB-Stat-II'!F521+'SCRB-Stat-II'!F551+'SCRB-Stat-II'!F581</f>
        <v>0</v>
      </c>
      <c r="G11" s="164">
        <f>'SCRB-Stat-II'!G11+'SCRB-Stat-II'!G41+'SCRB-Stat-II'!G71+'SCRB-Stat-II'!G101+'SCRB-Stat-II'!G131+'SCRB-Stat-II'!G161+'SCRB-Stat-II'!G191+'SCRB-Stat-II'!G221+'SCRB-Stat-II'!G251+'SCRB-Stat-II'!G281+'SCRB-Stat-II'!G311+'SCRB-Stat-II'!G341+'SCRB-Stat-II'!G371+'SCRB-Stat-II'!G401+'SCRB-Stat-II'!G431+'SCRB-Stat-II'!G461+'SCRB-Stat-II'!G491+'SCRB-Stat-II'!G521+'SCRB-Stat-II'!G551+'SCRB-Stat-II'!G581</f>
        <v>0</v>
      </c>
      <c r="H11" s="164">
        <f>'SCRB-Stat-II'!H11+'SCRB-Stat-II'!H41+'SCRB-Stat-II'!H71+'SCRB-Stat-II'!H101+'SCRB-Stat-II'!H131+'SCRB-Stat-II'!H161+'SCRB-Stat-II'!H191+'SCRB-Stat-II'!H221+'SCRB-Stat-II'!H251+'SCRB-Stat-II'!H281+'SCRB-Stat-II'!H311+'SCRB-Stat-II'!H341+'SCRB-Stat-II'!H371+'SCRB-Stat-II'!H401+'SCRB-Stat-II'!H431+'SCRB-Stat-II'!H461+'SCRB-Stat-II'!H491+'SCRB-Stat-II'!H521+'SCRB-Stat-II'!H551+'SCRB-Stat-II'!H581</f>
        <v>0</v>
      </c>
      <c r="I11" s="164">
        <f>'SCRB-Stat-II'!I11+'SCRB-Stat-II'!I41+'SCRB-Stat-II'!I71+'SCRB-Stat-II'!I101+'SCRB-Stat-II'!I131+'SCRB-Stat-II'!I161+'SCRB-Stat-II'!I191+'SCRB-Stat-II'!I221+'SCRB-Stat-II'!I251+'SCRB-Stat-II'!I281+'SCRB-Stat-II'!I311+'SCRB-Stat-II'!I341+'SCRB-Stat-II'!I371+'SCRB-Stat-II'!I401+'SCRB-Stat-II'!I431+'SCRB-Stat-II'!I461+'SCRB-Stat-II'!I491+'SCRB-Stat-II'!I521+'SCRB-Stat-II'!I551+'SCRB-Stat-II'!I581</f>
        <v>0</v>
      </c>
      <c r="J11" s="164">
        <f>'SCRB-Stat-II'!J11+'SCRB-Stat-II'!J41+'SCRB-Stat-II'!J71+'SCRB-Stat-II'!J101+'SCRB-Stat-II'!J131+'SCRB-Stat-II'!J161+'SCRB-Stat-II'!J191+'SCRB-Stat-II'!J221+'SCRB-Stat-II'!J251+'SCRB-Stat-II'!J281+'SCRB-Stat-II'!J311+'SCRB-Stat-II'!J341+'SCRB-Stat-II'!J371+'SCRB-Stat-II'!J401+'SCRB-Stat-II'!J431+'SCRB-Stat-II'!J461+'SCRB-Stat-II'!J491+'SCRB-Stat-II'!J521+'SCRB-Stat-II'!J551+'SCRB-Stat-II'!J581</f>
        <v>0</v>
      </c>
      <c r="K11" s="162">
        <f>'SCRB-Stat-II'!K11+'SCRB-Stat-II'!K41+'SCRB-Stat-II'!K71+'SCRB-Stat-II'!K101+'SCRB-Stat-II'!K131+'SCRB-Stat-II'!K161+'SCRB-Stat-II'!K191+'SCRB-Stat-II'!K221+'SCRB-Stat-II'!K251+'SCRB-Stat-II'!K281+'SCRB-Stat-II'!K311+'SCRB-Stat-II'!K341+'SCRB-Stat-II'!K371+'SCRB-Stat-II'!K401+'SCRB-Stat-II'!K431+'SCRB-Stat-II'!K461+'SCRB-Stat-II'!K491+'SCRB-Stat-II'!K521+'SCRB-Stat-II'!K551+'SCRB-Stat-II'!K581</f>
        <v>0</v>
      </c>
      <c r="L11" s="164">
        <f>'SCRB-Stat-II'!L11+'SCRB-Stat-II'!L41+'SCRB-Stat-II'!L71+'SCRB-Stat-II'!L101+'SCRB-Stat-II'!L131+'SCRB-Stat-II'!L161+'SCRB-Stat-II'!L191+'SCRB-Stat-II'!L221+'SCRB-Stat-II'!L251+'SCRB-Stat-II'!L281+'SCRB-Stat-II'!L311+'SCRB-Stat-II'!L341+'SCRB-Stat-II'!L371+'SCRB-Stat-II'!L401+'SCRB-Stat-II'!L431+'SCRB-Stat-II'!L461+'SCRB-Stat-II'!L491+'SCRB-Stat-II'!L521+'SCRB-Stat-II'!L551+'SCRB-Stat-II'!L581</f>
        <v>0</v>
      </c>
      <c r="M11" s="165">
        <f>'SCRB-Stat-II'!M11+'SCRB-Stat-II'!M41+'SCRB-Stat-II'!M71+'SCRB-Stat-II'!M101+'SCRB-Stat-II'!M131+'SCRB-Stat-II'!M161+'SCRB-Stat-II'!M191+'SCRB-Stat-II'!M221+'SCRB-Stat-II'!M251+'SCRB-Stat-II'!M281+'SCRB-Stat-II'!M311+'SCRB-Stat-II'!M341+'SCRB-Stat-II'!M371+'SCRB-Stat-II'!M401+'SCRB-Stat-II'!M431+'SCRB-Stat-II'!M461+'SCRB-Stat-II'!M491+'SCRB-Stat-II'!M521+'SCRB-Stat-II'!M551+'SCRB-Stat-II'!M581</f>
        <v>0</v>
      </c>
      <c r="N11" s="166">
        <f>'SCRB-Stat-II'!N11+'SCRB-Stat-II'!N41+'SCRB-Stat-II'!N71+'SCRB-Stat-II'!N101+'SCRB-Stat-II'!N131+'SCRB-Stat-II'!N161+'SCRB-Stat-II'!N191+'SCRB-Stat-II'!N221+'SCRB-Stat-II'!N251+'SCRB-Stat-II'!N281+'SCRB-Stat-II'!N311+'SCRB-Stat-II'!N341+'SCRB-Stat-II'!N371+'SCRB-Stat-II'!N401+'SCRB-Stat-II'!N431+'SCRB-Stat-II'!N461+'SCRB-Stat-II'!N491+'SCRB-Stat-II'!N521+'SCRB-Stat-II'!N551+'SCRB-Stat-II'!N581</f>
        <v>0</v>
      </c>
      <c r="O11" s="164">
        <f>'SCRB-Stat-II'!O11+'SCRB-Stat-II'!O41+'SCRB-Stat-II'!O71+'SCRB-Stat-II'!O101+'SCRB-Stat-II'!O131+'SCRB-Stat-II'!O161+'SCRB-Stat-II'!O191+'SCRB-Stat-II'!O221+'SCRB-Stat-II'!O251+'SCRB-Stat-II'!O281+'SCRB-Stat-II'!O311+'SCRB-Stat-II'!O341+'SCRB-Stat-II'!O371+'SCRB-Stat-II'!O401+'SCRB-Stat-II'!O431+'SCRB-Stat-II'!O461+'SCRB-Stat-II'!O491+'SCRB-Stat-II'!O521+'SCRB-Stat-II'!O551+'SCRB-Stat-II'!O581</f>
        <v>0</v>
      </c>
      <c r="P11" s="164">
        <f>'SCRB-Stat-II'!P11+'SCRB-Stat-II'!P41+'SCRB-Stat-II'!P71+'SCRB-Stat-II'!P101+'SCRB-Stat-II'!P131+'SCRB-Stat-II'!P161+'SCRB-Stat-II'!P191+'SCRB-Stat-II'!P221+'SCRB-Stat-II'!P251+'SCRB-Stat-II'!P281+'SCRB-Stat-II'!P311+'SCRB-Stat-II'!P341+'SCRB-Stat-II'!P371+'SCRB-Stat-II'!P401+'SCRB-Stat-II'!P431+'SCRB-Stat-II'!P461+'SCRB-Stat-II'!P491+'SCRB-Stat-II'!P521+'SCRB-Stat-II'!P551+'SCRB-Stat-II'!P581</f>
        <v>0</v>
      </c>
      <c r="Q11" s="164">
        <f>'SCRB-Stat-II'!Q11+'SCRB-Stat-II'!Q41+'SCRB-Stat-II'!Q71+'SCRB-Stat-II'!Q101+'SCRB-Stat-II'!Q131+'SCRB-Stat-II'!Q161+'SCRB-Stat-II'!Q191+'SCRB-Stat-II'!Q221+'SCRB-Stat-II'!Q251+'SCRB-Stat-II'!Q281+'SCRB-Stat-II'!Q311+'SCRB-Stat-II'!Q341+'SCRB-Stat-II'!Q371+'SCRB-Stat-II'!Q401+'SCRB-Stat-II'!Q431+'SCRB-Stat-II'!Q461+'SCRB-Stat-II'!Q491+'SCRB-Stat-II'!Q521+'SCRB-Stat-II'!Q551+'SCRB-Stat-II'!Q581</f>
        <v>0</v>
      </c>
      <c r="R11" s="164">
        <f>'SCRB-Stat-II'!R11+'SCRB-Stat-II'!R41+'SCRB-Stat-II'!R71+'SCRB-Stat-II'!R101+'SCRB-Stat-II'!R131+'SCRB-Stat-II'!R161+'SCRB-Stat-II'!R191+'SCRB-Stat-II'!R221+'SCRB-Stat-II'!R251+'SCRB-Stat-II'!R281+'SCRB-Stat-II'!R311+'SCRB-Stat-II'!R341+'SCRB-Stat-II'!R371+'SCRB-Stat-II'!R401+'SCRB-Stat-II'!R431+'SCRB-Stat-II'!R461+'SCRB-Stat-II'!R491+'SCRB-Stat-II'!R521+'SCRB-Stat-II'!R551+'SCRB-Stat-II'!R581</f>
        <v>0</v>
      </c>
      <c r="S11" s="164">
        <f>'SCRB-Stat-II'!S11+'SCRB-Stat-II'!S41+'SCRB-Stat-II'!S71+'SCRB-Stat-II'!S101+'SCRB-Stat-II'!S131+'SCRB-Stat-II'!S161+'SCRB-Stat-II'!S191+'SCRB-Stat-II'!S221+'SCRB-Stat-II'!S251+'SCRB-Stat-II'!S281+'SCRB-Stat-II'!S311+'SCRB-Stat-II'!S341+'SCRB-Stat-II'!S371+'SCRB-Stat-II'!S401+'SCRB-Stat-II'!S431+'SCRB-Stat-II'!S461+'SCRB-Stat-II'!S491+'SCRB-Stat-II'!S521+'SCRB-Stat-II'!S551+'SCRB-Stat-II'!S581</f>
        <v>0</v>
      </c>
      <c r="T11" s="164">
        <f>'SCRB-Stat-II'!T11+'SCRB-Stat-II'!T41+'SCRB-Stat-II'!T71+'SCRB-Stat-II'!T101+'SCRB-Stat-II'!T131+'SCRB-Stat-II'!T161+'SCRB-Stat-II'!T191+'SCRB-Stat-II'!T221+'SCRB-Stat-II'!T251+'SCRB-Stat-II'!T281+'SCRB-Stat-II'!T311+'SCRB-Stat-II'!T341+'SCRB-Stat-II'!T371+'SCRB-Stat-II'!T401+'SCRB-Stat-II'!T431+'SCRB-Stat-II'!T461+'SCRB-Stat-II'!T491+'SCRB-Stat-II'!T521+'SCRB-Stat-II'!T551+'SCRB-Stat-II'!T581</f>
        <v>0</v>
      </c>
      <c r="U11" s="164">
        <f>'SCRB-Stat-II'!U11+'SCRB-Stat-II'!U41+'SCRB-Stat-II'!U71+'SCRB-Stat-II'!U101+'SCRB-Stat-II'!U131+'SCRB-Stat-II'!U161+'SCRB-Stat-II'!U191+'SCRB-Stat-II'!U221+'SCRB-Stat-II'!U251+'SCRB-Stat-II'!U281+'SCRB-Stat-II'!U311+'SCRB-Stat-II'!U341+'SCRB-Stat-II'!U371+'SCRB-Stat-II'!U401+'SCRB-Stat-II'!U431+'SCRB-Stat-II'!U461+'SCRB-Stat-II'!U491+'SCRB-Stat-II'!U521+'SCRB-Stat-II'!U551+'SCRB-Stat-II'!U581</f>
        <v>0</v>
      </c>
      <c r="V11" s="164">
        <f>'SCRB-Stat-II'!V11+'SCRB-Stat-II'!V41+'SCRB-Stat-II'!V71+'SCRB-Stat-II'!V101+'SCRB-Stat-II'!V131+'SCRB-Stat-II'!V161+'SCRB-Stat-II'!V191+'SCRB-Stat-II'!V221+'SCRB-Stat-II'!V251+'SCRB-Stat-II'!V281+'SCRB-Stat-II'!V311+'SCRB-Stat-II'!V341+'SCRB-Stat-II'!V371+'SCRB-Stat-II'!V401+'SCRB-Stat-II'!V431+'SCRB-Stat-II'!V461+'SCRB-Stat-II'!V491+'SCRB-Stat-II'!V521+'SCRB-Stat-II'!V551+'SCRB-Stat-II'!V581</f>
        <v>0</v>
      </c>
      <c r="W11" s="164">
        <f>'SCRB-Stat-II'!W11+'SCRB-Stat-II'!W41+'SCRB-Stat-II'!W71+'SCRB-Stat-II'!W101+'SCRB-Stat-II'!W131+'SCRB-Stat-II'!W161+'SCRB-Stat-II'!W191+'SCRB-Stat-II'!W221+'SCRB-Stat-II'!W251+'SCRB-Stat-II'!W281+'SCRB-Stat-II'!W311+'SCRB-Stat-II'!W341+'SCRB-Stat-II'!W371+'SCRB-Stat-II'!W401+'SCRB-Stat-II'!W431+'SCRB-Stat-II'!W461+'SCRB-Stat-II'!W491+'SCRB-Stat-II'!W521+'SCRB-Stat-II'!W551+'SCRB-Stat-II'!W581</f>
        <v>0</v>
      </c>
      <c r="X11" s="164">
        <f>'SCRB-Stat-II'!X11+'SCRB-Stat-II'!X41+'SCRB-Stat-II'!X71+'SCRB-Stat-II'!X101+'SCRB-Stat-II'!X131+'SCRB-Stat-II'!X161+'SCRB-Stat-II'!X191+'SCRB-Stat-II'!X221+'SCRB-Stat-II'!X251+'SCRB-Stat-II'!X281+'SCRB-Stat-II'!X311+'SCRB-Stat-II'!X341+'SCRB-Stat-II'!X371+'SCRB-Stat-II'!X401+'SCRB-Stat-II'!X431+'SCRB-Stat-II'!X461+'SCRB-Stat-II'!X491+'SCRB-Stat-II'!X521+'SCRB-Stat-II'!X551+'SCRB-Stat-II'!X581</f>
        <v>0</v>
      </c>
      <c r="Y11" s="164">
        <f>'SCRB-Stat-II'!Y11+'SCRB-Stat-II'!Y41+'SCRB-Stat-II'!Y71+'SCRB-Stat-II'!Y101+'SCRB-Stat-II'!Y131+'SCRB-Stat-II'!Y161+'SCRB-Stat-II'!Y191+'SCRB-Stat-II'!Y221+'SCRB-Stat-II'!Y251+'SCRB-Stat-II'!Y281+'SCRB-Stat-II'!Y311+'SCRB-Stat-II'!Y341+'SCRB-Stat-II'!Y371+'SCRB-Stat-II'!Y401+'SCRB-Stat-II'!Y431+'SCRB-Stat-II'!Y461+'SCRB-Stat-II'!Y491+'SCRB-Stat-II'!Y521+'SCRB-Stat-II'!Y551+'SCRB-Stat-II'!Y581</f>
        <v>0</v>
      </c>
      <c r="Z11" s="164">
        <f>'SCRB-Stat-II'!Z11+'SCRB-Stat-II'!Z41+'SCRB-Stat-II'!Z71+'SCRB-Stat-II'!Z101+'SCRB-Stat-II'!Z131+'SCRB-Stat-II'!Z161+'SCRB-Stat-II'!Z191+'SCRB-Stat-II'!Z221+'SCRB-Stat-II'!Z251+'SCRB-Stat-II'!Z281+'SCRB-Stat-II'!Z311+'SCRB-Stat-II'!Z341+'SCRB-Stat-II'!Z371+'SCRB-Stat-II'!Z401+'SCRB-Stat-II'!Z431+'SCRB-Stat-II'!Z461+'SCRB-Stat-II'!Z491+'SCRB-Stat-II'!Z521+'SCRB-Stat-II'!Z551+'SCRB-Stat-II'!Z581</f>
        <v>0</v>
      </c>
      <c r="AA11" s="164">
        <f>'SCRB-Stat-II'!AA11+'SCRB-Stat-II'!AA41+'SCRB-Stat-II'!AA71+'SCRB-Stat-II'!AA101+'SCRB-Stat-II'!AA131+'SCRB-Stat-II'!AA161+'SCRB-Stat-II'!AA191+'SCRB-Stat-II'!AA221+'SCRB-Stat-II'!AA251+'SCRB-Stat-II'!AA281+'SCRB-Stat-II'!AA311+'SCRB-Stat-II'!AA341+'SCRB-Stat-II'!AA371+'SCRB-Stat-II'!AA401+'SCRB-Stat-II'!AA431+'SCRB-Stat-II'!AA461+'SCRB-Stat-II'!AA491+'SCRB-Stat-II'!AA521+'SCRB-Stat-II'!AA551+'SCRB-Stat-II'!AA581</f>
        <v>0</v>
      </c>
      <c r="AB11" s="164">
        <f>'SCRB-Stat-II'!AB11+'SCRB-Stat-II'!AB41+'SCRB-Stat-II'!AB71+'SCRB-Stat-II'!AB101+'SCRB-Stat-II'!AB131+'SCRB-Stat-II'!AB161+'SCRB-Stat-II'!AB191+'SCRB-Stat-II'!AB221+'SCRB-Stat-II'!AB251+'SCRB-Stat-II'!AB281+'SCRB-Stat-II'!AB311+'SCRB-Stat-II'!AB341+'SCRB-Stat-II'!AB371+'SCRB-Stat-II'!AB401+'SCRB-Stat-II'!AB431+'SCRB-Stat-II'!AB461+'SCRB-Stat-II'!AB491+'SCRB-Stat-II'!AB521+'SCRB-Stat-II'!AB551+'SCRB-Stat-II'!AB581</f>
        <v>0</v>
      </c>
      <c r="AC11" s="164">
        <f>'SCRB-Stat-II'!AC11+'SCRB-Stat-II'!AC41+'SCRB-Stat-II'!AC71+'SCRB-Stat-II'!AC101+'SCRB-Stat-II'!AC131+'SCRB-Stat-II'!AC161+'SCRB-Stat-II'!AC191+'SCRB-Stat-II'!AC221+'SCRB-Stat-II'!AC251+'SCRB-Stat-II'!AC281+'SCRB-Stat-II'!AC311+'SCRB-Stat-II'!AC341+'SCRB-Stat-II'!AC371+'SCRB-Stat-II'!AC401+'SCRB-Stat-II'!AC431+'SCRB-Stat-II'!AC461+'SCRB-Stat-II'!AC491+'SCRB-Stat-II'!AC521+'SCRB-Stat-II'!AC551+'SCRB-Stat-II'!AC581</f>
        <v>0</v>
      </c>
      <c r="AD11" s="164">
        <f>'SCRB-Stat-II'!AD11+'SCRB-Stat-II'!AD41+'SCRB-Stat-II'!AD71+'SCRB-Stat-II'!AD101+'SCRB-Stat-II'!AD131+'SCRB-Stat-II'!AD161+'SCRB-Stat-II'!AD191+'SCRB-Stat-II'!AD221+'SCRB-Stat-II'!AD251+'SCRB-Stat-II'!AD281+'SCRB-Stat-II'!AD311+'SCRB-Stat-II'!AD341+'SCRB-Stat-II'!AD371+'SCRB-Stat-II'!AD401+'SCRB-Stat-II'!AD431+'SCRB-Stat-II'!AD461+'SCRB-Stat-II'!AD491+'SCRB-Stat-II'!AD521+'SCRB-Stat-II'!AD551+'SCRB-Stat-II'!AD581</f>
        <v>0</v>
      </c>
      <c r="AE11" s="164">
        <f>'SCRB-Stat-II'!AE11+'SCRB-Stat-II'!AE41+'SCRB-Stat-II'!AE71+'SCRB-Stat-II'!AE101+'SCRB-Stat-II'!AE131+'SCRB-Stat-II'!AE161+'SCRB-Stat-II'!AE191+'SCRB-Stat-II'!AE221+'SCRB-Stat-II'!AE251+'SCRB-Stat-II'!AE281+'SCRB-Stat-II'!AE311+'SCRB-Stat-II'!AE341+'SCRB-Stat-II'!AE371+'SCRB-Stat-II'!AE401+'SCRB-Stat-II'!AE431+'SCRB-Stat-II'!AE461+'SCRB-Stat-II'!AE491+'SCRB-Stat-II'!AE521+'SCRB-Stat-II'!AE551+'SCRB-Stat-II'!AE581</f>
        <v>0</v>
      </c>
      <c r="AF11" s="164">
        <f>'SCRB-Stat-II'!AF11+'SCRB-Stat-II'!AF41+'SCRB-Stat-II'!AF71+'SCRB-Stat-II'!AF101+'SCRB-Stat-II'!AF131+'SCRB-Stat-II'!AF161+'SCRB-Stat-II'!AF191+'SCRB-Stat-II'!AF221+'SCRB-Stat-II'!AF251+'SCRB-Stat-II'!AF281+'SCRB-Stat-II'!AF311+'SCRB-Stat-II'!AF341+'SCRB-Stat-II'!AF371+'SCRB-Stat-II'!AF401+'SCRB-Stat-II'!AF431+'SCRB-Stat-II'!AF461+'SCRB-Stat-II'!AF491+'SCRB-Stat-II'!AF521+'SCRB-Stat-II'!AF551+'SCRB-Stat-II'!AF581</f>
        <v>0</v>
      </c>
      <c r="AG11" s="164">
        <f>'SCRB-Stat-II'!AG11+'SCRB-Stat-II'!AG41+'SCRB-Stat-II'!AG71+'SCRB-Stat-II'!AG101+'SCRB-Stat-II'!AG131+'SCRB-Stat-II'!AG161+'SCRB-Stat-II'!AG191+'SCRB-Stat-II'!AG221+'SCRB-Stat-II'!AG251+'SCRB-Stat-II'!AG281+'SCRB-Stat-II'!AG311+'SCRB-Stat-II'!AG341+'SCRB-Stat-II'!AG371+'SCRB-Stat-II'!AG401+'SCRB-Stat-II'!AG431+'SCRB-Stat-II'!AG461+'SCRB-Stat-II'!AG491+'SCRB-Stat-II'!AG521+'SCRB-Stat-II'!AG551+'SCRB-Stat-II'!AG581</f>
        <v>0</v>
      </c>
    </row>
    <row r="12" spans="1:256">
      <c r="D12" s="164">
        <f>'SCRB-Stat-II'!D12+'SCRB-Stat-II'!D42+'SCRB-Stat-II'!D72+'SCRB-Stat-II'!D102+'SCRB-Stat-II'!D132+'SCRB-Stat-II'!D162+'SCRB-Stat-II'!D192+'SCRB-Stat-II'!D222+'SCRB-Stat-II'!D252+'SCRB-Stat-II'!D282+'SCRB-Stat-II'!D312+'SCRB-Stat-II'!D342+'SCRB-Stat-II'!D372+'SCRB-Stat-II'!D402+'SCRB-Stat-II'!D432+'SCRB-Stat-II'!D462+'SCRB-Stat-II'!D492+'SCRB-Stat-II'!D522+'SCRB-Stat-II'!D552+'SCRB-Stat-II'!D582</f>
        <v>0</v>
      </c>
      <c r="E12" s="164">
        <f>'SCRB-Stat-II'!E12+'SCRB-Stat-II'!E42+'SCRB-Stat-II'!E72+'SCRB-Stat-II'!E102+'SCRB-Stat-II'!E132+'SCRB-Stat-II'!E162+'SCRB-Stat-II'!E192+'SCRB-Stat-II'!E222+'SCRB-Stat-II'!E252+'SCRB-Stat-II'!E282+'SCRB-Stat-II'!E312+'SCRB-Stat-II'!E342+'SCRB-Stat-II'!E372+'SCRB-Stat-II'!E402+'SCRB-Stat-II'!E432+'SCRB-Stat-II'!E462+'SCRB-Stat-II'!E492+'SCRB-Stat-II'!E522+'SCRB-Stat-II'!E552+'SCRB-Stat-II'!E582</f>
        <v>0</v>
      </c>
      <c r="F12" s="164">
        <f>'SCRB-Stat-II'!F12+'SCRB-Stat-II'!F42+'SCRB-Stat-II'!F72+'SCRB-Stat-II'!F102+'SCRB-Stat-II'!F132+'SCRB-Stat-II'!F162+'SCRB-Stat-II'!F192+'SCRB-Stat-II'!F222+'SCRB-Stat-II'!F252+'SCRB-Stat-II'!F282+'SCRB-Stat-II'!F312+'SCRB-Stat-II'!F342+'SCRB-Stat-II'!F372+'SCRB-Stat-II'!F402+'SCRB-Stat-II'!F432+'SCRB-Stat-II'!F462+'SCRB-Stat-II'!F492+'SCRB-Stat-II'!F522+'SCRB-Stat-II'!F552+'SCRB-Stat-II'!F582</f>
        <v>0</v>
      </c>
      <c r="G12" s="164">
        <f>'SCRB-Stat-II'!G12+'SCRB-Stat-II'!G42+'SCRB-Stat-II'!G72+'SCRB-Stat-II'!G102+'SCRB-Stat-II'!G132+'SCRB-Stat-II'!G162+'SCRB-Stat-II'!G192+'SCRB-Stat-II'!G222+'SCRB-Stat-II'!G252+'SCRB-Stat-II'!G282+'SCRB-Stat-II'!G312+'SCRB-Stat-II'!G342+'SCRB-Stat-II'!G372+'SCRB-Stat-II'!G402+'SCRB-Stat-II'!G432+'SCRB-Stat-II'!G462+'SCRB-Stat-II'!G492+'SCRB-Stat-II'!G522+'SCRB-Stat-II'!G552+'SCRB-Stat-II'!G582</f>
        <v>0</v>
      </c>
      <c r="H12" s="164">
        <f>'SCRB-Stat-II'!H12+'SCRB-Stat-II'!H42+'SCRB-Stat-II'!H72+'SCRB-Stat-II'!H102+'SCRB-Stat-II'!H132+'SCRB-Stat-II'!H162+'SCRB-Stat-II'!H192+'SCRB-Stat-II'!H222+'SCRB-Stat-II'!H252+'SCRB-Stat-II'!H282+'SCRB-Stat-II'!H312+'SCRB-Stat-II'!H342+'SCRB-Stat-II'!H372+'SCRB-Stat-II'!H402+'SCRB-Stat-II'!H432+'SCRB-Stat-II'!H462+'SCRB-Stat-II'!H492+'SCRB-Stat-II'!H522+'SCRB-Stat-II'!H552+'SCRB-Stat-II'!H582</f>
        <v>0</v>
      </c>
      <c r="I12" s="164">
        <f>'SCRB-Stat-II'!I12+'SCRB-Stat-II'!I42+'SCRB-Stat-II'!I72+'SCRB-Stat-II'!I102+'SCRB-Stat-II'!I132+'SCRB-Stat-II'!I162+'SCRB-Stat-II'!I192+'SCRB-Stat-II'!I222+'SCRB-Stat-II'!I252+'SCRB-Stat-II'!I282+'SCRB-Stat-II'!I312+'SCRB-Stat-II'!I342+'SCRB-Stat-II'!I372+'SCRB-Stat-II'!I402+'SCRB-Stat-II'!I432+'SCRB-Stat-II'!I462+'SCRB-Stat-II'!I492+'SCRB-Stat-II'!I522+'SCRB-Stat-II'!I552+'SCRB-Stat-II'!I582</f>
        <v>0</v>
      </c>
      <c r="J12" s="164">
        <f>'SCRB-Stat-II'!J12+'SCRB-Stat-II'!J42+'SCRB-Stat-II'!J72+'SCRB-Stat-II'!J102+'SCRB-Stat-II'!J132+'SCRB-Stat-II'!J162+'SCRB-Stat-II'!J192+'SCRB-Stat-II'!J222+'SCRB-Stat-II'!J252+'SCRB-Stat-II'!J282+'SCRB-Stat-II'!J312+'SCRB-Stat-II'!J342+'SCRB-Stat-II'!J372+'SCRB-Stat-II'!J402+'SCRB-Stat-II'!J432+'SCRB-Stat-II'!J462+'SCRB-Stat-II'!J492+'SCRB-Stat-II'!J522+'SCRB-Stat-II'!J552+'SCRB-Stat-II'!J582</f>
        <v>0</v>
      </c>
      <c r="K12" s="162">
        <f>'SCRB-Stat-II'!K12+'SCRB-Stat-II'!K42+'SCRB-Stat-II'!K72+'SCRB-Stat-II'!K102+'SCRB-Stat-II'!K132+'SCRB-Stat-II'!K162+'SCRB-Stat-II'!K192+'SCRB-Stat-II'!K222+'SCRB-Stat-II'!K252+'SCRB-Stat-II'!K282+'SCRB-Stat-II'!K312+'SCRB-Stat-II'!K342+'SCRB-Stat-II'!K372+'SCRB-Stat-II'!K402+'SCRB-Stat-II'!K432+'SCRB-Stat-II'!K462+'SCRB-Stat-II'!K492+'SCRB-Stat-II'!K522+'SCRB-Stat-II'!K552+'SCRB-Stat-II'!K582</f>
        <v>0</v>
      </c>
      <c r="L12" s="164">
        <f>'SCRB-Stat-II'!L12+'SCRB-Stat-II'!L42+'SCRB-Stat-II'!L72+'SCRB-Stat-II'!L102+'SCRB-Stat-II'!L132+'SCRB-Stat-II'!L162+'SCRB-Stat-II'!L192+'SCRB-Stat-II'!L222+'SCRB-Stat-II'!L252+'SCRB-Stat-II'!L282+'SCRB-Stat-II'!L312+'SCRB-Stat-II'!L342+'SCRB-Stat-II'!L372+'SCRB-Stat-II'!L402+'SCRB-Stat-II'!L432+'SCRB-Stat-II'!L462+'SCRB-Stat-II'!L492+'SCRB-Stat-II'!L522+'SCRB-Stat-II'!L552+'SCRB-Stat-II'!L582</f>
        <v>0</v>
      </c>
      <c r="M12" s="165">
        <f>'SCRB-Stat-II'!M12+'SCRB-Stat-II'!M42+'SCRB-Stat-II'!M72+'SCRB-Stat-II'!M102+'SCRB-Stat-II'!M132+'SCRB-Stat-II'!M162+'SCRB-Stat-II'!M192+'SCRB-Stat-II'!M222+'SCRB-Stat-II'!M252+'SCRB-Stat-II'!M282+'SCRB-Stat-II'!M312+'SCRB-Stat-II'!M342+'SCRB-Stat-II'!M372+'SCRB-Stat-II'!M402+'SCRB-Stat-II'!M432+'SCRB-Stat-II'!M462+'SCRB-Stat-II'!M492+'SCRB-Stat-II'!M522+'SCRB-Stat-II'!M552+'SCRB-Stat-II'!M582</f>
        <v>0</v>
      </c>
      <c r="N12" s="166">
        <f>'SCRB-Stat-II'!N12+'SCRB-Stat-II'!N42+'SCRB-Stat-II'!N72+'SCRB-Stat-II'!N102+'SCRB-Stat-II'!N132+'SCRB-Stat-II'!N162+'SCRB-Stat-II'!N192+'SCRB-Stat-II'!N222+'SCRB-Stat-II'!N252+'SCRB-Stat-II'!N282+'SCRB-Stat-II'!N312+'SCRB-Stat-II'!N342+'SCRB-Stat-II'!N372+'SCRB-Stat-II'!N402+'SCRB-Stat-II'!N432+'SCRB-Stat-II'!N462+'SCRB-Stat-II'!N492+'SCRB-Stat-II'!N522+'SCRB-Stat-II'!N552+'SCRB-Stat-II'!N582</f>
        <v>0</v>
      </c>
      <c r="O12" s="164">
        <f>'SCRB-Stat-II'!O12+'SCRB-Stat-II'!O42+'SCRB-Stat-II'!O72+'SCRB-Stat-II'!O102+'SCRB-Stat-II'!O132+'SCRB-Stat-II'!O162+'SCRB-Stat-II'!O192+'SCRB-Stat-II'!O222+'SCRB-Stat-II'!O252+'SCRB-Stat-II'!O282+'SCRB-Stat-II'!O312+'SCRB-Stat-II'!O342+'SCRB-Stat-II'!O372+'SCRB-Stat-II'!O402+'SCRB-Stat-II'!O432+'SCRB-Stat-II'!O462+'SCRB-Stat-II'!O492+'SCRB-Stat-II'!O522+'SCRB-Stat-II'!O552+'SCRB-Stat-II'!O582</f>
        <v>0</v>
      </c>
      <c r="P12" s="164">
        <f>'SCRB-Stat-II'!P12+'SCRB-Stat-II'!P42+'SCRB-Stat-II'!P72+'SCRB-Stat-II'!P102+'SCRB-Stat-II'!P132+'SCRB-Stat-II'!P162+'SCRB-Stat-II'!P192+'SCRB-Stat-II'!P222+'SCRB-Stat-II'!P252+'SCRB-Stat-II'!P282+'SCRB-Stat-II'!P312+'SCRB-Stat-II'!P342+'SCRB-Stat-II'!P372+'SCRB-Stat-II'!P402+'SCRB-Stat-II'!P432+'SCRB-Stat-II'!P462+'SCRB-Stat-II'!P492+'SCRB-Stat-II'!P522+'SCRB-Stat-II'!P552+'SCRB-Stat-II'!P582</f>
        <v>0</v>
      </c>
      <c r="Q12" s="164">
        <f>'SCRB-Stat-II'!Q12+'SCRB-Stat-II'!Q42+'SCRB-Stat-II'!Q72+'SCRB-Stat-II'!Q102+'SCRB-Stat-II'!Q132+'SCRB-Stat-II'!Q162+'SCRB-Stat-II'!Q192+'SCRB-Stat-II'!Q222+'SCRB-Stat-II'!Q252+'SCRB-Stat-II'!Q282+'SCRB-Stat-II'!Q312+'SCRB-Stat-II'!Q342+'SCRB-Stat-II'!Q372+'SCRB-Stat-II'!Q402+'SCRB-Stat-II'!Q432+'SCRB-Stat-II'!Q462+'SCRB-Stat-II'!Q492+'SCRB-Stat-II'!Q522+'SCRB-Stat-II'!Q552+'SCRB-Stat-II'!Q582</f>
        <v>0</v>
      </c>
      <c r="R12" s="164">
        <f>'SCRB-Stat-II'!R12+'SCRB-Stat-II'!R42+'SCRB-Stat-II'!R72+'SCRB-Stat-II'!R102+'SCRB-Stat-II'!R132+'SCRB-Stat-II'!R162+'SCRB-Stat-II'!R192+'SCRB-Stat-II'!R222+'SCRB-Stat-II'!R252+'SCRB-Stat-II'!R282+'SCRB-Stat-II'!R312+'SCRB-Stat-II'!R342+'SCRB-Stat-II'!R372+'SCRB-Stat-II'!R402+'SCRB-Stat-II'!R432+'SCRB-Stat-II'!R462+'SCRB-Stat-II'!R492+'SCRB-Stat-II'!R522+'SCRB-Stat-II'!R552+'SCRB-Stat-II'!R582</f>
        <v>0</v>
      </c>
      <c r="S12" s="164">
        <f>'SCRB-Stat-II'!S12+'SCRB-Stat-II'!S42+'SCRB-Stat-II'!S72+'SCRB-Stat-II'!S102+'SCRB-Stat-II'!S132+'SCRB-Stat-II'!S162+'SCRB-Stat-II'!S192+'SCRB-Stat-II'!S222+'SCRB-Stat-II'!S252+'SCRB-Stat-II'!S282+'SCRB-Stat-II'!S312+'SCRB-Stat-II'!S342+'SCRB-Stat-II'!S372+'SCRB-Stat-II'!S402+'SCRB-Stat-II'!S432+'SCRB-Stat-II'!S462+'SCRB-Stat-II'!S492+'SCRB-Stat-II'!S522+'SCRB-Stat-II'!S552+'SCRB-Stat-II'!S582</f>
        <v>0</v>
      </c>
      <c r="T12" s="164">
        <f>'SCRB-Stat-II'!T12+'SCRB-Stat-II'!T42+'SCRB-Stat-II'!T72+'SCRB-Stat-II'!T102+'SCRB-Stat-II'!T132+'SCRB-Stat-II'!T162+'SCRB-Stat-II'!T192+'SCRB-Stat-II'!T222+'SCRB-Stat-II'!T252+'SCRB-Stat-II'!T282+'SCRB-Stat-II'!T312+'SCRB-Stat-II'!T342+'SCRB-Stat-II'!T372+'SCRB-Stat-II'!T402+'SCRB-Stat-II'!T432+'SCRB-Stat-II'!T462+'SCRB-Stat-II'!T492+'SCRB-Stat-II'!T522+'SCRB-Stat-II'!T552+'SCRB-Stat-II'!T582</f>
        <v>0</v>
      </c>
      <c r="U12" s="164">
        <f>'SCRB-Stat-II'!U12+'SCRB-Stat-II'!U42+'SCRB-Stat-II'!U72+'SCRB-Stat-II'!U102+'SCRB-Stat-II'!U132+'SCRB-Stat-II'!U162+'SCRB-Stat-II'!U192+'SCRB-Stat-II'!U222+'SCRB-Stat-II'!U252+'SCRB-Stat-II'!U282+'SCRB-Stat-II'!U312+'SCRB-Stat-II'!U342+'SCRB-Stat-II'!U372+'SCRB-Stat-II'!U402+'SCRB-Stat-II'!U432+'SCRB-Stat-II'!U462+'SCRB-Stat-II'!U492+'SCRB-Stat-II'!U522+'SCRB-Stat-II'!U552+'SCRB-Stat-II'!U582</f>
        <v>0</v>
      </c>
      <c r="V12" s="164">
        <f>'SCRB-Stat-II'!V12+'SCRB-Stat-II'!V42+'SCRB-Stat-II'!V72+'SCRB-Stat-II'!V102+'SCRB-Stat-II'!V132+'SCRB-Stat-II'!V162+'SCRB-Stat-II'!V192+'SCRB-Stat-II'!V222+'SCRB-Stat-II'!V252+'SCRB-Stat-II'!V282+'SCRB-Stat-II'!V312+'SCRB-Stat-II'!V342+'SCRB-Stat-II'!V372+'SCRB-Stat-II'!V402+'SCRB-Stat-II'!V432+'SCRB-Stat-II'!V462+'SCRB-Stat-II'!V492+'SCRB-Stat-II'!V522+'SCRB-Stat-II'!V552+'SCRB-Stat-II'!V582</f>
        <v>0</v>
      </c>
      <c r="W12" s="164">
        <f>'SCRB-Stat-II'!W12+'SCRB-Stat-II'!W42+'SCRB-Stat-II'!W72+'SCRB-Stat-II'!W102+'SCRB-Stat-II'!W132+'SCRB-Stat-II'!W162+'SCRB-Stat-II'!W192+'SCRB-Stat-II'!W222+'SCRB-Stat-II'!W252+'SCRB-Stat-II'!W282+'SCRB-Stat-II'!W312+'SCRB-Stat-II'!W342+'SCRB-Stat-II'!W372+'SCRB-Stat-II'!W402+'SCRB-Stat-II'!W432+'SCRB-Stat-II'!W462+'SCRB-Stat-II'!W492+'SCRB-Stat-II'!W522+'SCRB-Stat-II'!W552+'SCRB-Stat-II'!W582</f>
        <v>0</v>
      </c>
      <c r="X12" s="164">
        <f>'SCRB-Stat-II'!X12+'SCRB-Stat-II'!X42+'SCRB-Stat-II'!X72+'SCRB-Stat-II'!X102+'SCRB-Stat-II'!X132+'SCRB-Stat-II'!X162+'SCRB-Stat-II'!X192+'SCRB-Stat-II'!X222+'SCRB-Stat-II'!X252+'SCRB-Stat-II'!X282+'SCRB-Stat-II'!X312+'SCRB-Stat-II'!X342+'SCRB-Stat-II'!X372+'SCRB-Stat-II'!X402+'SCRB-Stat-II'!X432+'SCRB-Stat-II'!X462+'SCRB-Stat-II'!X492+'SCRB-Stat-II'!X522+'SCRB-Stat-II'!X552+'SCRB-Stat-II'!X582</f>
        <v>0</v>
      </c>
      <c r="Y12" s="164">
        <f>'SCRB-Stat-II'!Y12+'SCRB-Stat-II'!Y42+'SCRB-Stat-II'!Y72+'SCRB-Stat-II'!Y102+'SCRB-Stat-II'!Y132+'SCRB-Stat-II'!Y162+'SCRB-Stat-II'!Y192+'SCRB-Stat-II'!Y222+'SCRB-Stat-II'!Y252+'SCRB-Stat-II'!Y282+'SCRB-Stat-II'!Y312+'SCRB-Stat-II'!Y342+'SCRB-Stat-II'!Y372+'SCRB-Stat-II'!Y402+'SCRB-Stat-II'!Y432+'SCRB-Stat-II'!Y462+'SCRB-Stat-II'!Y492+'SCRB-Stat-II'!Y522+'SCRB-Stat-II'!Y552+'SCRB-Stat-II'!Y582</f>
        <v>0</v>
      </c>
      <c r="Z12" s="164">
        <f>'SCRB-Stat-II'!Z12+'SCRB-Stat-II'!Z42+'SCRB-Stat-II'!Z72+'SCRB-Stat-II'!Z102+'SCRB-Stat-II'!Z132+'SCRB-Stat-II'!Z162+'SCRB-Stat-II'!Z192+'SCRB-Stat-II'!Z222+'SCRB-Stat-II'!Z252+'SCRB-Stat-II'!Z282+'SCRB-Stat-II'!Z312+'SCRB-Stat-II'!Z342+'SCRB-Stat-II'!Z372+'SCRB-Stat-II'!Z402+'SCRB-Stat-II'!Z432+'SCRB-Stat-II'!Z462+'SCRB-Stat-II'!Z492+'SCRB-Stat-II'!Z522+'SCRB-Stat-II'!Z552+'SCRB-Stat-II'!Z582</f>
        <v>0</v>
      </c>
      <c r="AA12" s="164">
        <f>'SCRB-Stat-II'!AA12+'SCRB-Stat-II'!AA42+'SCRB-Stat-II'!AA72+'SCRB-Stat-II'!AA102+'SCRB-Stat-II'!AA132+'SCRB-Stat-II'!AA162+'SCRB-Stat-II'!AA192+'SCRB-Stat-II'!AA222+'SCRB-Stat-II'!AA252+'SCRB-Stat-II'!AA282+'SCRB-Stat-II'!AA312+'SCRB-Stat-II'!AA342+'SCRB-Stat-II'!AA372+'SCRB-Stat-II'!AA402+'SCRB-Stat-II'!AA432+'SCRB-Stat-II'!AA462+'SCRB-Stat-II'!AA492+'SCRB-Stat-II'!AA522+'SCRB-Stat-II'!AA552+'SCRB-Stat-II'!AA582</f>
        <v>0</v>
      </c>
      <c r="AB12" s="164">
        <f>'SCRB-Stat-II'!AB12+'SCRB-Stat-II'!AB42+'SCRB-Stat-II'!AB72+'SCRB-Stat-II'!AB102+'SCRB-Stat-II'!AB132+'SCRB-Stat-II'!AB162+'SCRB-Stat-II'!AB192+'SCRB-Stat-II'!AB222+'SCRB-Stat-II'!AB252+'SCRB-Stat-II'!AB282+'SCRB-Stat-II'!AB312+'SCRB-Stat-II'!AB342+'SCRB-Stat-II'!AB372+'SCRB-Stat-II'!AB402+'SCRB-Stat-II'!AB432+'SCRB-Stat-II'!AB462+'SCRB-Stat-II'!AB492+'SCRB-Stat-II'!AB522+'SCRB-Stat-II'!AB552+'SCRB-Stat-II'!AB582</f>
        <v>0</v>
      </c>
      <c r="AC12" s="164">
        <f>'SCRB-Stat-II'!AC12+'SCRB-Stat-II'!AC42+'SCRB-Stat-II'!AC72+'SCRB-Stat-II'!AC102+'SCRB-Stat-II'!AC132+'SCRB-Stat-II'!AC162+'SCRB-Stat-II'!AC192+'SCRB-Stat-II'!AC222+'SCRB-Stat-II'!AC252+'SCRB-Stat-II'!AC282+'SCRB-Stat-II'!AC312+'SCRB-Stat-II'!AC342+'SCRB-Stat-II'!AC372+'SCRB-Stat-II'!AC402+'SCRB-Stat-II'!AC432+'SCRB-Stat-II'!AC462+'SCRB-Stat-II'!AC492+'SCRB-Stat-II'!AC522+'SCRB-Stat-II'!AC552+'SCRB-Stat-II'!AC582</f>
        <v>0</v>
      </c>
      <c r="AD12" s="164">
        <f>'SCRB-Stat-II'!AD12+'SCRB-Stat-II'!AD42+'SCRB-Stat-II'!AD72+'SCRB-Stat-II'!AD102+'SCRB-Stat-II'!AD132+'SCRB-Stat-II'!AD162+'SCRB-Stat-II'!AD192+'SCRB-Stat-II'!AD222+'SCRB-Stat-II'!AD252+'SCRB-Stat-II'!AD282+'SCRB-Stat-II'!AD312+'SCRB-Stat-II'!AD342+'SCRB-Stat-II'!AD372+'SCRB-Stat-II'!AD402+'SCRB-Stat-II'!AD432+'SCRB-Stat-II'!AD462+'SCRB-Stat-II'!AD492+'SCRB-Stat-II'!AD522+'SCRB-Stat-II'!AD552+'SCRB-Stat-II'!AD582</f>
        <v>0</v>
      </c>
      <c r="AE12" s="164">
        <f>'SCRB-Stat-II'!AE12+'SCRB-Stat-II'!AE42+'SCRB-Stat-II'!AE72+'SCRB-Stat-II'!AE102+'SCRB-Stat-II'!AE132+'SCRB-Stat-II'!AE162+'SCRB-Stat-II'!AE192+'SCRB-Stat-II'!AE222+'SCRB-Stat-II'!AE252+'SCRB-Stat-II'!AE282+'SCRB-Stat-II'!AE312+'SCRB-Stat-II'!AE342+'SCRB-Stat-II'!AE372+'SCRB-Stat-II'!AE402+'SCRB-Stat-II'!AE432+'SCRB-Stat-II'!AE462+'SCRB-Stat-II'!AE492+'SCRB-Stat-II'!AE522+'SCRB-Stat-II'!AE552+'SCRB-Stat-II'!AE582</f>
        <v>0</v>
      </c>
      <c r="AF12" s="164">
        <f>'SCRB-Stat-II'!AF12+'SCRB-Stat-II'!AF42+'SCRB-Stat-II'!AF72+'SCRB-Stat-II'!AF102+'SCRB-Stat-II'!AF132+'SCRB-Stat-II'!AF162+'SCRB-Stat-II'!AF192+'SCRB-Stat-II'!AF222+'SCRB-Stat-II'!AF252+'SCRB-Stat-II'!AF282+'SCRB-Stat-II'!AF312+'SCRB-Stat-II'!AF342+'SCRB-Stat-II'!AF372+'SCRB-Stat-II'!AF402+'SCRB-Stat-II'!AF432+'SCRB-Stat-II'!AF462+'SCRB-Stat-II'!AF492+'SCRB-Stat-II'!AF522+'SCRB-Stat-II'!AF552+'SCRB-Stat-II'!AF582</f>
        <v>0</v>
      </c>
      <c r="AG12" s="164">
        <f>'SCRB-Stat-II'!AG12+'SCRB-Stat-II'!AG42+'SCRB-Stat-II'!AG72+'SCRB-Stat-II'!AG102+'SCRB-Stat-II'!AG132+'SCRB-Stat-II'!AG162+'SCRB-Stat-II'!AG192+'SCRB-Stat-II'!AG222+'SCRB-Stat-II'!AG252+'SCRB-Stat-II'!AG282+'SCRB-Stat-II'!AG312+'SCRB-Stat-II'!AG342+'SCRB-Stat-II'!AG372+'SCRB-Stat-II'!AG402+'SCRB-Stat-II'!AG432+'SCRB-Stat-II'!AG462+'SCRB-Stat-II'!AG492+'SCRB-Stat-II'!AG522+'SCRB-Stat-II'!AG552+'SCRB-Stat-II'!AG582</f>
        <v>0</v>
      </c>
    </row>
    <row r="13" spans="1:256">
      <c r="D13" s="164">
        <f>'SCRB-Stat-II'!D13+'SCRB-Stat-II'!D43+'SCRB-Stat-II'!D73+'SCRB-Stat-II'!D103+'SCRB-Stat-II'!D133+'SCRB-Stat-II'!D163+'SCRB-Stat-II'!D193+'SCRB-Stat-II'!D223+'SCRB-Stat-II'!D253+'SCRB-Stat-II'!D283+'SCRB-Stat-II'!D313+'SCRB-Stat-II'!D343+'SCRB-Stat-II'!D373+'SCRB-Stat-II'!D403+'SCRB-Stat-II'!D433+'SCRB-Stat-II'!D463+'SCRB-Stat-II'!D493+'SCRB-Stat-II'!D523+'SCRB-Stat-II'!D553+'SCRB-Stat-II'!D583</f>
        <v>0</v>
      </c>
      <c r="E13" s="164">
        <f>'SCRB-Stat-II'!E13+'SCRB-Stat-II'!E43+'SCRB-Stat-II'!E73+'SCRB-Stat-II'!E103+'SCRB-Stat-II'!E133+'SCRB-Stat-II'!E163+'SCRB-Stat-II'!E193+'SCRB-Stat-II'!E223+'SCRB-Stat-II'!E253+'SCRB-Stat-II'!E283+'SCRB-Stat-II'!E313+'SCRB-Stat-II'!E343+'SCRB-Stat-II'!E373+'SCRB-Stat-II'!E403+'SCRB-Stat-II'!E433+'SCRB-Stat-II'!E463+'SCRB-Stat-II'!E493+'SCRB-Stat-II'!E523+'SCRB-Stat-II'!E553+'SCRB-Stat-II'!E583</f>
        <v>0</v>
      </c>
      <c r="F13" s="164">
        <f>'SCRB-Stat-II'!F13+'SCRB-Stat-II'!F43+'SCRB-Stat-II'!F73+'SCRB-Stat-II'!F103+'SCRB-Stat-II'!F133+'SCRB-Stat-II'!F163+'SCRB-Stat-II'!F193+'SCRB-Stat-II'!F223+'SCRB-Stat-II'!F253+'SCRB-Stat-II'!F283+'SCRB-Stat-II'!F313+'SCRB-Stat-II'!F343+'SCRB-Stat-II'!F373+'SCRB-Stat-II'!F403+'SCRB-Stat-II'!F433+'SCRB-Stat-II'!F463+'SCRB-Stat-II'!F493+'SCRB-Stat-II'!F523+'SCRB-Stat-II'!F553+'SCRB-Stat-II'!F583</f>
        <v>0</v>
      </c>
      <c r="G13" s="164">
        <f>'SCRB-Stat-II'!G13+'SCRB-Stat-II'!G43+'SCRB-Stat-II'!G73+'SCRB-Stat-II'!G103+'SCRB-Stat-II'!G133+'SCRB-Stat-II'!G163+'SCRB-Stat-II'!G193+'SCRB-Stat-II'!G223+'SCRB-Stat-II'!G253+'SCRB-Stat-II'!G283+'SCRB-Stat-II'!G313+'SCRB-Stat-II'!G343+'SCRB-Stat-II'!G373+'SCRB-Stat-II'!G403+'SCRB-Stat-II'!G433+'SCRB-Stat-II'!G463+'SCRB-Stat-II'!G493+'SCRB-Stat-II'!G523+'SCRB-Stat-II'!G553+'SCRB-Stat-II'!G583</f>
        <v>0</v>
      </c>
      <c r="H13" s="164">
        <f>'SCRB-Stat-II'!H13+'SCRB-Stat-II'!H43+'SCRB-Stat-II'!H73+'SCRB-Stat-II'!H103+'SCRB-Stat-II'!H133+'SCRB-Stat-II'!H163+'SCRB-Stat-II'!H193+'SCRB-Stat-II'!H223+'SCRB-Stat-II'!H253+'SCRB-Stat-II'!H283+'SCRB-Stat-II'!H313+'SCRB-Stat-II'!H343+'SCRB-Stat-II'!H373+'SCRB-Stat-II'!H403+'SCRB-Stat-II'!H433+'SCRB-Stat-II'!H463+'SCRB-Stat-II'!H493+'SCRB-Stat-II'!H523+'SCRB-Stat-II'!H553+'SCRB-Stat-II'!H583</f>
        <v>0</v>
      </c>
      <c r="I13" s="164">
        <f>'SCRB-Stat-II'!I13+'SCRB-Stat-II'!I43+'SCRB-Stat-II'!I73+'SCRB-Stat-II'!I103+'SCRB-Stat-II'!I133+'SCRB-Stat-II'!I163+'SCRB-Stat-II'!I193+'SCRB-Stat-II'!I223+'SCRB-Stat-II'!I253+'SCRB-Stat-II'!I283+'SCRB-Stat-II'!I313+'SCRB-Stat-II'!I343+'SCRB-Stat-II'!I373+'SCRB-Stat-II'!I403+'SCRB-Stat-II'!I433+'SCRB-Stat-II'!I463+'SCRB-Stat-II'!I493+'SCRB-Stat-II'!I523+'SCRB-Stat-II'!I553+'SCRB-Stat-II'!I583</f>
        <v>0</v>
      </c>
      <c r="J13" s="164">
        <f>'SCRB-Stat-II'!J13+'SCRB-Stat-II'!J43+'SCRB-Stat-II'!J73+'SCRB-Stat-II'!J103+'SCRB-Stat-II'!J133+'SCRB-Stat-II'!J163+'SCRB-Stat-II'!J193+'SCRB-Stat-II'!J223+'SCRB-Stat-II'!J253+'SCRB-Stat-II'!J283+'SCRB-Stat-II'!J313+'SCRB-Stat-II'!J343+'SCRB-Stat-II'!J373+'SCRB-Stat-II'!J403+'SCRB-Stat-II'!J433+'SCRB-Stat-II'!J463+'SCRB-Stat-II'!J493+'SCRB-Stat-II'!J523+'SCRB-Stat-II'!J553+'SCRB-Stat-II'!J583</f>
        <v>0</v>
      </c>
      <c r="K13" s="162">
        <f>'SCRB-Stat-II'!K13+'SCRB-Stat-II'!K43+'SCRB-Stat-II'!K73+'SCRB-Stat-II'!K103+'SCRB-Stat-II'!K133+'SCRB-Stat-II'!K163+'SCRB-Stat-II'!K193+'SCRB-Stat-II'!K223+'SCRB-Stat-II'!K253+'SCRB-Stat-II'!K283+'SCRB-Stat-II'!K313+'SCRB-Stat-II'!K343+'SCRB-Stat-II'!K373+'SCRB-Stat-II'!K403+'SCRB-Stat-II'!K433+'SCRB-Stat-II'!K463+'SCRB-Stat-II'!K493+'SCRB-Stat-II'!K523+'SCRB-Stat-II'!K553+'SCRB-Stat-II'!K583</f>
        <v>0</v>
      </c>
      <c r="L13" s="164">
        <f>'SCRB-Stat-II'!L13+'SCRB-Stat-II'!L43+'SCRB-Stat-II'!L73+'SCRB-Stat-II'!L103+'SCRB-Stat-II'!L133+'SCRB-Stat-II'!L163+'SCRB-Stat-II'!L193+'SCRB-Stat-II'!L223+'SCRB-Stat-II'!L253+'SCRB-Stat-II'!L283+'SCRB-Stat-II'!L313+'SCRB-Stat-II'!L343+'SCRB-Stat-II'!L373+'SCRB-Stat-II'!L403+'SCRB-Stat-II'!L433+'SCRB-Stat-II'!L463+'SCRB-Stat-II'!L493+'SCRB-Stat-II'!L523+'SCRB-Stat-II'!L553+'SCRB-Stat-II'!L583</f>
        <v>0</v>
      </c>
      <c r="M13" s="165">
        <f>'SCRB-Stat-II'!M13+'SCRB-Stat-II'!M43+'SCRB-Stat-II'!M73+'SCRB-Stat-II'!M103+'SCRB-Stat-II'!M133+'SCRB-Stat-II'!M163+'SCRB-Stat-II'!M193+'SCRB-Stat-II'!M223+'SCRB-Stat-II'!M253+'SCRB-Stat-II'!M283+'SCRB-Stat-II'!M313+'SCRB-Stat-II'!M343+'SCRB-Stat-II'!M373+'SCRB-Stat-II'!M403+'SCRB-Stat-II'!M433+'SCRB-Stat-II'!M463+'SCRB-Stat-II'!M493+'SCRB-Stat-II'!M523+'SCRB-Stat-II'!M553+'SCRB-Stat-II'!M583</f>
        <v>0</v>
      </c>
      <c r="N13" s="166">
        <f>'SCRB-Stat-II'!N13+'SCRB-Stat-II'!N43+'SCRB-Stat-II'!N73+'SCRB-Stat-II'!N103+'SCRB-Stat-II'!N133+'SCRB-Stat-II'!N163+'SCRB-Stat-II'!N193+'SCRB-Stat-II'!N223+'SCRB-Stat-II'!N253+'SCRB-Stat-II'!N283+'SCRB-Stat-II'!N313+'SCRB-Stat-II'!N343+'SCRB-Stat-II'!N373+'SCRB-Stat-II'!N403+'SCRB-Stat-II'!N433+'SCRB-Stat-II'!N463+'SCRB-Stat-II'!N493+'SCRB-Stat-II'!N523+'SCRB-Stat-II'!N553+'SCRB-Stat-II'!N583</f>
        <v>0</v>
      </c>
      <c r="O13" s="164">
        <f>'SCRB-Stat-II'!O13+'SCRB-Stat-II'!O43+'SCRB-Stat-II'!O73+'SCRB-Stat-II'!O103+'SCRB-Stat-II'!O133+'SCRB-Stat-II'!O163+'SCRB-Stat-II'!O193+'SCRB-Stat-II'!O223+'SCRB-Stat-II'!O253+'SCRB-Stat-II'!O283+'SCRB-Stat-II'!O313+'SCRB-Stat-II'!O343+'SCRB-Stat-II'!O373+'SCRB-Stat-II'!O403+'SCRB-Stat-II'!O433+'SCRB-Stat-II'!O463+'SCRB-Stat-II'!O493+'SCRB-Stat-II'!O523+'SCRB-Stat-II'!O553+'SCRB-Stat-II'!O583</f>
        <v>0</v>
      </c>
      <c r="P13" s="164">
        <f>'SCRB-Stat-II'!P13+'SCRB-Stat-II'!P43+'SCRB-Stat-II'!P73+'SCRB-Stat-II'!P103+'SCRB-Stat-II'!P133+'SCRB-Stat-II'!P163+'SCRB-Stat-II'!P193+'SCRB-Stat-II'!P223+'SCRB-Stat-II'!P253+'SCRB-Stat-II'!P283+'SCRB-Stat-II'!P313+'SCRB-Stat-II'!P343+'SCRB-Stat-II'!P373+'SCRB-Stat-II'!P403+'SCRB-Stat-II'!P433+'SCRB-Stat-II'!P463+'SCRB-Stat-II'!P493+'SCRB-Stat-II'!P523+'SCRB-Stat-II'!P553+'SCRB-Stat-II'!P583</f>
        <v>0</v>
      </c>
      <c r="Q13" s="164">
        <f>'SCRB-Stat-II'!Q13+'SCRB-Stat-II'!Q43+'SCRB-Stat-II'!Q73+'SCRB-Stat-II'!Q103+'SCRB-Stat-II'!Q133+'SCRB-Stat-II'!Q163+'SCRB-Stat-II'!Q193+'SCRB-Stat-II'!Q223+'SCRB-Stat-II'!Q253+'SCRB-Stat-II'!Q283+'SCRB-Stat-II'!Q313+'SCRB-Stat-II'!Q343+'SCRB-Stat-II'!Q373+'SCRB-Stat-II'!Q403+'SCRB-Stat-II'!Q433+'SCRB-Stat-II'!Q463+'SCRB-Stat-II'!Q493+'SCRB-Stat-II'!Q523+'SCRB-Stat-II'!Q553+'SCRB-Stat-II'!Q583</f>
        <v>0</v>
      </c>
      <c r="R13" s="164">
        <f>'SCRB-Stat-II'!R13+'SCRB-Stat-II'!R43+'SCRB-Stat-II'!R73+'SCRB-Stat-II'!R103+'SCRB-Stat-II'!R133+'SCRB-Stat-II'!R163+'SCRB-Stat-II'!R193+'SCRB-Stat-II'!R223+'SCRB-Stat-II'!R253+'SCRB-Stat-II'!R283+'SCRB-Stat-II'!R313+'SCRB-Stat-II'!R343+'SCRB-Stat-II'!R373+'SCRB-Stat-II'!R403+'SCRB-Stat-II'!R433+'SCRB-Stat-II'!R463+'SCRB-Stat-II'!R493+'SCRB-Stat-II'!R523+'SCRB-Stat-II'!R553+'SCRB-Stat-II'!R583</f>
        <v>0</v>
      </c>
      <c r="S13" s="164">
        <f>'SCRB-Stat-II'!S13+'SCRB-Stat-II'!S43+'SCRB-Stat-II'!S73+'SCRB-Stat-II'!S103+'SCRB-Stat-II'!S133+'SCRB-Stat-II'!S163+'SCRB-Stat-II'!S193+'SCRB-Stat-II'!S223+'SCRB-Stat-II'!S253+'SCRB-Stat-II'!S283+'SCRB-Stat-II'!S313+'SCRB-Stat-II'!S343+'SCRB-Stat-II'!S373+'SCRB-Stat-II'!S403+'SCRB-Stat-II'!S433+'SCRB-Stat-II'!S463+'SCRB-Stat-II'!S493+'SCRB-Stat-II'!S523+'SCRB-Stat-II'!S553+'SCRB-Stat-II'!S583</f>
        <v>0</v>
      </c>
      <c r="T13" s="164">
        <f>'SCRB-Stat-II'!T13+'SCRB-Stat-II'!T43+'SCRB-Stat-II'!T73+'SCRB-Stat-II'!T103+'SCRB-Stat-II'!T133+'SCRB-Stat-II'!T163+'SCRB-Stat-II'!T193+'SCRB-Stat-II'!T223+'SCRB-Stat-II'!T253+'SCRB-Stat-II'!T283+'SCRB-Stat-II'!T313+'SCRB-Stat-II'!T343+'SCRB-Stat-II'!T373+'SCRB-Stat-II'!T403+'SCRB-Stat-II'!T433+'SCRB-Stat-II'!T463+'SCRB-Stat-II'!T493+'SCRB-Stat-II'!T523+'SCRB-Stat-II'!T553+'SCRB-Stat-II'!T583</f>
        <v>0</v>
      </c>
      <c r="U13" s="164">
        <f>'SCRB-Stat-II'!U13+'SCRB-Stat-II'!U43+'SCRB-Stat-II'!U73+'SCRB-Stat-II'!U103+'SCRB-Stat-II'!U133+'SCRB-Stat-II'!U163+'SCRB-Stat-II'!U193+'SCRB-Stat-II'!U223+'SCRB-Stat-II'!U253+'SCRB-Stat-II'!U283+'SCRB-Stat-II'!U313+'SCRB-Stat-II'!U343+'SCRB-Stat-II'!U373+'SCRB-Stat-II'!U403+'SCRB-Stat-II'!U433+'SCRB-Stat-II'!U463+'SCRB-Stat-II'!U493+'SCRB-Stat-II'!U523+'SCRB-Stat-II'!U553+'SCRB-Stat-II'!U583</f>
        <v>0</v>
      </c>
      <c r="V13" s="164">
        <f>'SCRB-Stat-II'!V13+'SCRB-Stat-II'!V43+'SCRB-Stat-II'!V73+'SCRB-Stat-II'!V103+'SCRB-Stat-II'!V133+'SCRB-Stat-II'!V163+'SCRB-Stat-II'!V193+'SCRB-Stat-II'!V223+'SCRB-Stat-II'!V253+'SCRB-Stat-II'!V283+'SCRB-Stat-II'!V313+'SCRB-Stat-II'!V343+'SCRB-Stat-II'!V373+'SCRB-Stat-II'!V403+'SCRB-Stat-II'!V433+'SCRB-Stat-II'!V463+'SCRB-Stat-II'!V493+'SCRB-Stat-II'!V523+'SCRB-Stat-II'!V553+'SCRB-Stat-II'!V583</f>
        <v>0</v>
      </c>
      <c r="W13" s="164">
        <f>'SCRB-Stat-II'!W13+'SCRB-Stat-II'!W43+'SCRB-Stat-II'!W73+'SCRB-Stat-II'!W103+'SCRB-Stat-II'!W133+'SCRB-Stat-II'!W163+'SCRB-Stat-II'!W193+'SCRB-Stat-II'!W223+'SCRB-Stat-II'!W253+'SCRB-Stat-II'!W283+'SCRB-Stat-II'!W313+'SCRB-Stat-II'!W343+'SCRB-Stat-II'!W373+'SCRB-Stat-II'!W403+'SCRB-Stat-II'!W433+'SCRB-Stat-II'!W463+'SCRB-Stat-II'!W493+'SCRB-Stat-II'!W523+'SCRB-Stat-II'!W553+'SCRB-Stat-II'!W583</f>
        <v>0</v>
      </c>
      <c r="X13" s="164">
        <f>'SCRB-Stat-II'!X13+'SCRB-Stat-II'!X43+'SCRB-Stat-II'!X73+'SCRB-Stat-II'!X103+'SCRB-Stat-II'!X133+'SCRB-Stat-II'!X163+'SCRB-Stat-II'!X193+'SCRB-Stat-II'!X223+'SCRB-Stat-II'!X253+'SCRB-Stat-II'!X283+'SCRB-Stat-II'!X313+'SCRB-Stat-II'!X343+'SCRB-Stat-II'!X373+'SCRB-Stat-II'!X403+'SCRB-Stat-II'!X433+'SCRB-Stat-II'!X463+'SCRB-Stat-II'!X493+'SCRB-Stat-II'!X523+'SCRB-Stat-II'!X553+'SCRB-Stat-II'!X583</f>
        <v>0</v>
      </c>
      <c r="Y13" s="164">
        <f>'SCRB-Stat-II'!Y13+'SCRB-Stat-II'!Y43+'SCRB-Stat-II'!Y73+'SCRB-Stat-II'!Y103+'SCRB-Stat-II'!Y133+'SCRB-Stat-II'!Y163+'SCRB-Stat-II'!Y193+'SCRB-Stat-II'!Y223+'SCRB-Stat-II'!Y253+'SCRB-Stat-II'!Y283+'SCRB-Stat-II'!Y313+'SCRB-Stat-II'!Y343+'SCRB-Stat-II'!Y373+'SCRB-Stat-II'!Y403+'SCRB-Stat-II'!Y433+'SCRB-Stat-II'!Y463+'SCRB-Stat-II'!Y493+'SCRB-Stat-II'!Y523+'SCRB-Stat-II'!Y553+'SCRB-Stat-II'!Y583</f>
        <v>0</v>
      </c>
      <c r="Z13" s="164">
        <f>'SCRB-Stat-II'!Z13+'SCRB-Stat-II'!Z43+'SCRB-Stat-II'!Z73+'SCRB-Stat-II'!Z103+'SCRB-Stat-II'!Z133+'SCRB-Stat-II'!Z163+'SCRB-Stat-II'!Z193+'SCRB-Stat-II'!Z223+'SCRB-Stat-II'!Z253+'SCRB-Stat-II'!Z283+'SCRB-Stat-II'!Z313+'SCRB-Stat-II'!Z343+'SCRB-Stat-II'!Z373+'SCRB-Stat-II'!Z403+'SCRB-Stat-II'!Z433+'SCRB-Stat-II'!Z463+'SCRB-Stat-II'!Z493+'SCRB-Stat-II'!Z523+'SCRB-Stat-II'!Z553+'SCRB-Stat-II'!Z583</f>
        <v>0</v>
      </c>
      <c r="AA13" s="164">
        <f>'SCRB-Stat-II'!AA13+'SCRB-Stat-II'!AA43+'SCRB-Stat-II'!AA73+'SCRB-Stat-II'!AA103+'SCRB-Stat-II'!AA133+'SCRB-Stat-II'!AA163+'SCRB-Stat-II'!AA193+'SCRB-Stat-II'!AA223+'SCRB-Stat-II'!AA253+'SCRB-Stat-II'!AA283+'SCRB-Stat-II'!AA313+'SCRB-Stat-II'!AA343+'SCRB-Stat-II'!AA373+'SCRB-Stat-II'!AA403+'SCRB-Stat-II'!AA433+'SCRB-Stat-II'!AA463+'SCRB-Stat-II'!AA493+'SCRB-Stat-II'!AA523+'SCRB-Stat-II'!AA553+'SCRB-Stat-II'!AA583</f>
        <v>0</v>
      </c>
      <c r="AB13" s="164">
        <f>'SCRB-Stat-II'!AB13+'SCRB-Stat-II'!AB43+'SCRB-Stat-II'!AB73+'SCRB-Stat-II'!AB103+'SCRB-Stat-II'!AB133+'SCRB-Stat-II'!AB163+'SCRB-Stat-II'!AB193+'SCRB-Stat-II'!AB223+'SCRB-Stat-II'!AB253+'SCRB-Stat-II'!AB283+'SCRB-Stat-II'!AB313+'SCRB-Stat-II'!AB343+'SCRB-Stat-II'!AB373+'SCRB-Stat-II'!AB403+'SCRB-Stat-II'!AB433+'SCRB-Stat-II'!AB463+'SCRB-Stat-II'!AB493+'SCRB-Stat-II'!AB523+'SCRB-Stat-II'!AB553+'SCRB-Stat-II'!AB583</f>
        <v>0</v>
      </c>
      <c r="AC13" s="164">
        <f>'SCRB-Stat-II'!AC13+'SCRB-Stat-II'!AC43+'SCRB-Stat-II'!AC73+'SCRB-Stat-II'!AC103+'SCRB-Stat-II'!AC133+'SCRB-Stat-II'!AC163+'SCRB-Stat-II'!AC193+'SCRB-Stat-II'!AC223+'SCRB-Stat-II'!AC253+'SCRB-Stat-II'!AC283+'SCRB-Stat-II'!AC313+'SCRB-Stat-II'!AC343+'SCRB-Stat-II'!AC373+'SCRB-Stat-II'!AC403+'SCRB-Stat-II'!AC433+'SCRB-Stat-II'!AC463+'SCRB-Stat-II'!AC493+'SCRB-Stat-II'!AC523+'SCRB-Stat-II'!AC553+'SCRB-Stat-II'!AC583</f>
        <v>0</v>
      </c>
      <c r="AD13" s="164">
        <f>'SCRB-Stat-II'!AD13+'SCRB-Stat-II'!AD43+'SCRB-Stat-II'!AD73+'SCRB-Stat-II'!AD103+'SCRB-Stat-II'!AD133+'SCRB-Stat-II'!AD163+'SCRB-Stat-II'!AD193+'SCRB-Stat-II'!AD223+'SCRB-Stat-II'!AD253+'SCRB-Stat-II'!AD283+'SCRB-Stat-II'!AD313+'SCRB-Stat-II'!AD343+'SCRB-Stat-II'!AD373+'SCRB-Stat-II'!AD403+'SCRB-Stat-II'!AD433+'SCRB-Stat-II'!AD463+'SCRB-Stat-II'!AD493+'SCRB-Stat-II'!AD523+'SCRB-Stat-II'!AD553+'SCRB-Stat-II'!AD583</f>
        <v>0</v>
      </c>
      <c r="AE13" s="164">
        <f>'SCRB-Stat-II'!AE13+'SCRB-Stat-II'!AE43+'SCRB-Stat-II'!AE73+'SCRB-Stat-II'!AE103+'SCRB-Stat-II'!AE133+'SCRB-Stat-II'!AE163+'SCRB-Stat-II'!AE193+'SCRB-Stat-II'!AE223+'SCRB-Stat-II'!AE253+'SCRB-Stat-II'!AE283+'SCRB-Stat-II'!AE313+'SCRB-Stat-II'!AE343+'SCRB-Stat-II'!AE373+'SCRB-Stat-II'!AE403+'SCRB-Stat-II'!AE433+'SCRB-Stat-II'!AE463+'SCRB-Stat-II'!AE493+'SCRB-Stat-II'!AE523+'SCRB-Stat-II'!AE553+'SCRB-Stat-II'!AE583</f>
        <v>0</v>
      </c>
      <c r="AF13" s="164">
        <f>'SCRB-Stat-II'!AF13+'SCRB-Stat-II'!AF43+'SCRB-Stat-II'!AF73+'SCRB-Stat-II'!AF103+'SCRB-Stat-II'!AF133+'SCRB-Stat-II'!AF163+'SCRB-Stat-II'!AF193+'SCRB-Stat-II'!AF223+'SCRB-Stat-II'!AF253+'SCRB-Stat-II'!AF283+'SCRB-Stat-II'!AF313+'SCRB-Stat-II'!AF343+'SCRB-Stat-II'!AF373+'SCRB-Stat-II'!AF403+'SCRB-Stat-II'!AF433+'SCRB-Stat-II'!AF463+'SCRB-Stat-II'!AF493+'SCRB-Stat-II'!AF523+'SCRB-Stat-II'!AF553+'SCRB-Stat-II'!AF583</f>
        <v>0</v>
      </c>
      <c r="AG13" s="164">
        <f>'SCRB-Stat-II'!AG13+'SCRB-Stat-II'!AG43+'SCRB-Stat-II'!AG73+'SCRB-Stat-II'!AG103+'SCRB-Stat-II'!AG133+'SCRB-Stat-II'!AG163+'SCRB-Stat-II'!AG193+'SCRB-Stat-II'!AG223+'SCRB-Stat-II'!AG253+'SCRB-Stat-II'!AG283+'SCRB-Stat-II'!AG313+'SCRB-Stat-II'!AG343+'SCRB-Stat-II'!AG373+'SCRB-Stat-II'!AG403+'SCRB-Stat-II'!AG433+'SCRB-Stat-II'!AG463+'SCRB-Stat-II'!AG493+'SCRB-Stat-II'!AG523+'SCRB-Stat-II'!AG553+'SCRB-Stat-II'!AG583</f>
        <v>0</v>
      </c>
    </row>
    <row r="14" spans="1:256">
      <c r="D14" s="164">
        <f>'SCRB-Stat-II'!D14+'SCRB-Stat-II'!D44+'SCRB-Stat-II'!D74+'SCRB-Stat-II'!D104+'SCRB-Stat-II'!D134+'SCRB-Stat-II'!D164+'SCRB-Stat-II'!D194+'SCRB-Stat-II'!D224+'SCRB-Stat-II'!D254+'SCRB-Stat-II'!D284+'SCRB-Stat-II'!D314+'SCRB-Stat-II'!D344+'SCRB-Stat-II'!D374+'SCRB-Stat-II'!D404+'SCRB-Stat-II'!D434+'SCRB-Stat-II'!D464+'SCRB-Stat-II'!D494+'SCRB-Stat-II'!D524+'SCRB-Stat-II'!D554+'SCRB-Stat-II'!D584</f>
        <v>0</v>
      </c>
      <c r="E14" s="164">
        <f>'SCRB-Stat-II'!E14+'SCRB-Stat-II'!E44+'SCRB-Stat-II'!E74+'SCRB-Stat-II'!E104+'SCRB-Stat-II'!E134+'SCRB-Stat-II'!E164+'SCRB-Stat-II'!E194+'SCRB-Stat-II'!E224+'SCRB-Stat-II'!E254+'SCRB-Stat-II'!E284+'SCRB-Stat-II'!E314+'SCRB-Stat-II'!E344+'SCRB-Stat-II'!E374+'SCRB-Stat-II'!E404+'SCRB-Stat-II'!E434+'SCRB-Stat-II'!E464+'SCRB-Stat-II'!E494+'SCRB-Stat-II'!E524+'SCRB-Stat-II'!E554+'SCRB-Stat-II'!E584</f>
        <v>0</v>
      </c>
      <c r="F14" s="164">
        <f>'SCRB-Stat-II'!F14+'SCRB-Stat-II'!F44+'SCRB-Stat-II'!F74+'SCRB-Stat-II'!F104+'SCRB-Stat-II'!F134+'SCRB-Stat-II'!F164+'SCRB-Stat-II'!F194+'SCRB-Stat-II'!F224+'SCRB-Stat-II'!F254+'SCRB-Stat-II'!F284+'SCRB-Stat-II'!F314+'SCRB-Stat-II'!F344+'SCRB-Stat-II'!F374+'SCRB-Stat-II'!F404+'SCRB-Stat-II'!F434+'SCRB-Stat-II'!F464+'SCRB-Stat-II'!F494+'SCRB-Stat-II'!F524+'SCRB-Stat-II'!F554+'SCRB-Stat-II'!F584</f>
        <v>0</v>
      </c>
      <c r="G14" s="164">
        <f>'SCRB-Stat-II'!G14+'SCRB-Stat-II'!G44+'SCRB-Stat-II'!G74+'SCRB-Stat-II'!G104+'SCRB-Stat-II'!G134+'SCRB-Stat-II'!G164+'SCRB-Stat-II'!G194+'SCRB-Stat-II'!G224+'SCRB-Stat-II'!G254+'SCRB-Stat-II'!G284+'SCRB-Stat-II'!G314+'SCRB-Stat-II'!G344+'SCRB-Stat-II'!G374+'SCRB-Stat-II'!G404+'SCRB-Stat-II'!G434+'SCRB-Stat-II'!G464+'SCRB-Stat-II'!G494+'SCRB-Stat-II'!G524+'SCRB-Stat-II'!G554+'SCRB-Stat-II'!G584</f>
        <v>0</v>
      </c>
      <c r="H14" s="164">
        <f>'SCRB-Stat-II'!H14+'SCRB-Stat-II'!H44+'SCRB-Stat-II'!H74+'SCRB-Stat-II'!H104+'SCRB-Stat-II'!H134+'SCRB-Stat-II'!H164+'SCRB-Stat-II'!H194+'SCRB-Stat-II'!H224+'SCRB-Stat-II'!H254+'SCRB-Stat-II'!H284+'SCRB-Stat-II'!H314+'SCRB-Stat-II'!H344+'SCRB-Stat-II'!H374+'SCRB-Stat-II'!H404+'SCRB-Stat-II'!H434+'SCRB-Stat-II'!H464+'SCRB-Stat-II'!H494+'SCRB-Stat-II'!H524+'SCRB-Stat-II'!H554+'SCRB-Stat-II'!H584</f>
        <v>0</v>
      </c>
      <c r="I14" s="164">
        <f>'SCRB-Stat-II'!I14+'SCRB-Stat-II'!I44+'SCRB-Stat-II'!I74+'SCRB-Stat-II'!I104+'SCRB-Stat-II'!I134+'SCRB-Stat-II'!I164+'SCRB-Stat-II'!I194+'SCRB-Stat-II'!I224+'SCRB-Stat-II'!I254+'SCRB-Stat-II'!I284+'SCRB-Stat-II'!I314+'SCRB-Stat-II'!I344+'SCRB-Stat-II'!I374+'SCRB-Stat-II'!I404+'SCRB-Stat-II'!I434+'SCRB-Stat-II'!I464+'SCRB-Stat-II'!I494+'SCRB-Stat-II'!I524+'SCRB-Stat-II'!I554+'SCRB-Stat-II'!I584</f>
        <v>0</v>
      </c>
      <c r="J14" s="164">
        <f>'SCRB-Stat-II'!J14+'SCRB-Stat-II'!J44+'SCRB-Stat-II'!J74+'SCRB-Stat-II'!J104+'SCRB-Stat-II'!J134+'SCRB-Stat-II'!J164+'SCRB-Stat-II'!J194+'SCRB-Stat-II'!J224+'SCRB-Stat-II'!J254+'SCRB-Stat-II'!J284+'SCRB-Stat-II'!J314+'SCRB-Stat-II'!J344+'SCRB-Stat-II'!J374+'SCRB-Stat-II'!J404+'SCRB-Stat-II'!J434+'SCRB-Stat-II'!J464+'SCRB-Stat-II'!J494+'SCRB-Stat-II'!J524+'SCRB-Stat-II'!J554+'SCRB-Stat-II'!J584</f>
        <v>0</v>
      </c>
      <c r="K14" s="162">
        <f>'SCRB-Stat-II'!K14+'SCRB-Stat-II'!K44+'SCRB-Stat-II'!K74+'SCRB-Stat-II'!K104+'SCRB-Stat-II'!K134+'SCRB-Stat-II'!K164+'SCRB-Stat-II'!K194+'SCRB-Stat-II'!K224+'SCRB-Stat-II'!K254+'SCRB-Stat-II'!K284+'SCRB-Stat-II'!K314+'SCRB-Stat-II'!K344+'SCRB-Stat-II'!K374+'SCRB-Stat-II'!K404+'SCRB-Stat-II'!K434+'SCRB-Stat-II'!K464+'SCRB-Stat-II'!K494+'SCRB-Stat-II'!K524+'SCRB-Stat-II'!K554+'SCRB-Stat-II'!K584</f>
        <v>0</v>
      </c>
      <c r="L14" s="164">
        <f>'SCRB-Stat-II'!L14+'SCRB-Stat-II'!L44+'SCRB-Stat-II'!L74+'SCRB-Stat-II'!L104+'SCRB-Stat-II'!L134+'SCRB-Stat-II'!L164+'SCRB-Stat-II'!L194+'SCRB-Stat-II'!L224+'SCRB-Stat-II'!L254+'SCRB-Stat-II'!L284+'SCRB-Stat-II'!L314+'SCRB-Stat-II'!L344+'SCRB-Stat-II'!L374+'SCRB-Stat-II'!L404+'SCRB-Stat-II'!L434+'SCRB-Stat-II'!L464+'SCRB-Stat-II'!L494+'SCRB-Stat-II'!L524+'SCRB-Stat-II'!L554+'SCRB-Stat-II'!L584</f>
        <v>0</v>
      </c>
      <c r="M14" s="165">
        <f>'SCRB-Stat-II'!M14+'SCRB-Stat-II'!M44+'SCRB-Stat-II'!M74+'SCRB-Stat-II'!M104+'SCRB-Stat-II'!M134+'SCRB-Stat-II'!M164+'SCRB-Stat-II'!M194+'SCRB-Stat-II'!M224+'SCRB-Stat-II'!M254+'SCRB-Stat-II'!M284+'SCRB-Stat-II'!M314+'SCRB-Stat-II'!M344+'SCRB-Stat-II'!M374+'SCRB-Stat-II'!M404+'SCRB-Stat-II'!M434+'SCRB-Stat-II'!M464+'SCRB-Stat-II'!M494+'SCRB-Stat-II'!M524+'SCRB-Stat-II'!M554+'SCRB-Stat-II'!M584</f>
        <v>0</v>
      </c>
      <c r="N14" s="166">
        <f>'SCRB-Stat-II'!N14+'SCRB-Stat-II'!N44+'SCRB-Stat-II'!N74+'SCRB-Stat-II'!N104+'SCRB-Stat-II'!N134+'SCRB-Stat-II'!N164+'SCRB-Stat-II'!N194+'SCRB-Stat-II'!N224+'SCRB-Stat-II'!N254+'SCRB-Stat-II'!N284+'SCRB-Stat-II'!N314+'SCRB-Stat-II'!N344+'SCRB-Stat-II'!N374+'SCRB-Stat-II'!N404+'SCRB-Stat-II'!N434+'SCRB-Stat-II'!N464+'SCRB-Stat-II'!N494+'SCRB-Stat-II'!N524+'SCRB-Stat-II'!N554+'SCRB-Stat-II'!N584</f>
        <v>0</v>
      </c>
      <c r="O14" s="164">
        <f>'SCRB-Stat-II'!O14+'SCRB-Stat-II'!O44+'SCRB-Stat-II'!O74+'SCRB-Stat-II'!O104+'SCRB-Stat-II'!O134+'SCRB-Stat-II'!O164+'SCRB-Stat-II'!O194+'SCRB-Stat-II'!O224+'SCRB-Stat-II'!O254+'SCRB-Stat-II'!O284+'SCRB-Stat-II'!O314+'SCRB-Stat-II'!O344+'SCRB-Stat-II'!O374+'SCRB-Stat-II'!O404+'SCRB-Stat-II'!O434+'SCRB-Stat-II'!O464+'SCRB-Stat-II'!O494+'SCRB-Stat-II'!O524+'SCRB-Stat-II'!O554+'SCRB-Stat-II'!O584</f>
        <v>0</v>
      </c>
      <c r="P14" s="164">
        <f>'SCRB-Stat-II'!P14+'SCRB-Stat-II'!P44+'SCRB-Stat-II'!P74+'SCRB-Stat-II'!P104+'SCRB-Stat-II'!P134+'SCRB-Stat-II'!P164+'SCRB-Stat-II'!P194+'SCRB-Stat-II'!P224+'SCRB-Stat-II'!P254+'SCRB-Stat-II'!P284+'SCRB-Stat-II'!P314+'SCRB-Stat-II'!P344+'SCRB-Stat-II'!P374+'SCRB-Stat-II'!P404+'SCRB-Stat-II'!P434+'SCRB-Stat-II'!P464+'SCRB-Stat-II'!P494+'SCRB-Stat-II'!P524+'SCRB-Stat-II'!P554+'SCRB-Stat-II'!P584</f>
        <v>0</v>
      </c>
      <c r="Q14" s="164">
        <f>'SCRB-Stat-II'!Q14+'SCRB-Stat-II'!Q44+'SCRB-Stat-II'!Q74+'SCRB-Stat-II'!Q104+'SCRB-Stat-II'!Q134+'SCRB-Stat-II'!Q164+'SCRB-Stat-II'!Q194+'SCRB-Stat-II'!Q224+'SCRB-Stat-II'!Q254+'SCRB-Stat-II'!Q284+'SCRB-Stat-II'!Q314+'SCRB-Stat-II'!Q344+'SCRB-Stat-II'!Q374+'SCRB-Stat-II'!Q404+'SCRB-Stat-II'!Q434+'SCRB-Stat-II'!Q464+'SCRB-Stat-II'!Q494+'SCRB-Stat-II'!Q524+'SCRB-Stat-II'!Q554+'SCRB-Stat-II'!Q584</f>
        <v>0</v>
      </c>
      <c r="R14" s="164">
        <f>'SCRB-Stat-II'!R14+'SCRB-Stat-II'!R44+'SCRB-Stat-II'!R74+'SCRB-Stat-II'!R104+'SCRB-Stat-II'!R134+'SCRB-Stat-II'!R164+'SCRB-Stat-II'!R194+'SCRB-Stat-II'!R224+'SCRB-Stat-II'!R254+'SCRB-Stat-II'!R284+'SCRB-Stat-II'!R314+'SCRB-Stat-II'!R344+'SCRB-Stat-II'!R374+'SCRB-Stat-II'!R404+'SCRB-Stat-II'!R434+'SCRB-Stat-II'!R464+'SCRB-Stat-II'!R494+'SCRB-Stat-II'!R524+'SCRB-Stat-II'!R554+'SCRB-Stat-II'!R584</f>
        <v>0</v>
      </c>
      <c r="S14" s="164">
        <f>'SCRB-Stat-II'!S14+'SCRB-Stat-II'!S44+'SCRB-Stat-II'!S74+'SCRB-Stat-II'!S104+'SCRB-Stat-II'!S134+'SCRB-Stat-II'!S164+'SCRB-Stat-II'!S194+'SCRB-Stat-II'!S224+'SCRB-Stat-II'!S254+'SCRB-Stat-II'!S284+'SCRB-Stat-II'!S314+'SCRB-Stat-II'!S344+'SCRB-Stat-II'!S374+'SCRB-Stat-II'!S404+'SCRB-Stat-II'!S434+'SCRB-Stat-II'!S464+'SCRB-Stat-II'!S494+'SCRB-Stat-II'!S524+'SCRB-Stat-II'!S554+'SCRB-Stat-II'!S584</f>
        <v>0</v>
      </c>
      <c r="T14" s="164">
        <f>'SCRB-Stat-II'!T14+'SCRB-Stat-II'!T44+'SCRB-Stat-II'!T74+'SCRB-Stat-II'!T104+'SCRB-Stat-II'!T134+'SCRB-Stat-II'!T164+'SCRB-Stat-II'!T194+'SCRB-Stat-II'!T224+'SCRB-Stat-II'!T254+'SCRB-Stat-II'!T284+'SCRB-Stat-II'!T314+'SCRB-Stat-II'!T344+'SCRB-Stat-II'!T374+'SCRB-Stat-II'!T404+'SCRB-Stat-II'!T434+'SCRB-Stat-II'!T464+'SCRB-Stat-II'!T494+'SCRB-Stat-II'!T524+'SCRB-Stat-II'!T554+'SCRB-Stat-II'!T584</f>
        <v>0</v>
      </c>
      <c r="U14" s="164">
        <f>'SCRB-Stat-II'!U14+'SCRB-Stat-II'!U44+'SCRB-Stat-II'!U74+'SCRB-Stat-II'!U104+'SCRB-Stat-II'!U134+'SCRB-Stat-II'!U164+'SCRB-Stat-II'!U194+'SCRB-Stat-II'!U224+'SCRB-Stat-II'!U254+'SCRB-Stat-II'!U284+'SCRB-Stat-II'!U314+'SCRB-Stat-II'!U344+'SCRB-Stat-II'!U374+'SCRB-Stat-II'!U404+'SCRB-Stat-II'!U434+'SCRB-Stat-II'!U464+'SCRB-Stat-II'!U494+'SCRB-Stat-II'!U524+'SCRB-Stat-II'!U554+'SCRB-Stat-II'!U584</f>
        <v>0</v>
      </c>
      <c r="V14" s="164">
        <f>'SCRB-Stat-II'!V14+'SCRB-Stat-II'!V44+'SCRB-Stat-II'!V74+'SCRB-Stat-II'!V104+'SCRB-Stat-II'!V134+'SCRB-Stat-II'!V164+'SCRB-Stat-II'!V194+'SCRB-Stat-II'!V224+'SCRB-Stat-II'!V254+'SCRB-Stat-II'!V284+'SCRB-Stat-II'!V314+'SCRB-Stat-II'!V344+'SCRB-Stat-II'!V374+'SCRB-Stat-II'!V404+'SCRB-Stat-II'!V434+'SCRB-Stat-II'!V464+'SCRB-Stat-II'!V494+'SCRB-Stat-II'!V524+'SCRB-Stat-II'!V554+'SCRB-Stat-II'!V584</f>
        <v>0</v>
      </c>
      <c r="W14" s="164">
        <f>'SCRB-Stat-II'!W14+'SCRB-Stat-II'!W44+'SCRB-Stat-II'!W74+'SCRB-Stat-II'!W104+'SCRB-Stat-II'!W134+'SCRB-Stat-II'!W164+'SCRB-Stat-II'!W194+'SCRB-Stat-II'!W224+'SCRB-Stat-II'!W254+'SCRB-Stat-II'!W284+'SCRB-Stat-II'!W314+'SCRB-Stat-II'!W344+'SCRB-Stat-II'!W374+'SCRB-Stat-II'!W404+'SCRB-Stat-II'!W434+'SCRB-Stat-II'!W464+'SCRB-Stat-II'!W494+'SCRB-Stat-II'!W524+'SCRB-Stat-II'!W554+'SCRB-Stat-II'!W584</f>
        <v>0</v>
      </c>
      <c r="X14" s="164">
        <f>'SCRB-Stat-II'!X14+'SCRB-Stat-II'!X44+'SCRB-Stat-II'!X74+'SCRB-Stat-II'!X104+'SCRB-Stat-II'!X134+'SCRB-Stat-II'!X164+'SCRB-Stat-II'!X194+'SCRB-Stat-II'!X224+'SCRB-Stat-II'!X254+'SCRB-Stat-II'!X284+'SCRB-Stat-II'!X314+'SCRB-Stat-II'!X344+'SCRB-Stat-II'!X374+'SCRB-Stat-II'!X404+'SCRB-Stat-II'!X434+'SCRB-Stat-II'!X464+'SCRB-Stat-II'!X494+'SCRB-Stat-II'!X524+'SCRB-Stat-II'!X554+'SCRB-Stat-II'!X584</f>
        <v>0</v>
      </c>
      <c r="Y14" s="164">
        <f>'SCRB-Stat-II'!Y14+'SCRB-Stat-II'!Y44+'SCRB-Stat-II'!Y74+'SCRB-Stat-II'!Y104+'SCRB-Stat-II'!Y134+'SCRB-Stat-II'!Y164+'SCRB-Stat-II'!Y194+'SCRB-Stat-II'!Y224+'SCRB-Stat-II'!Y254+'SCRB-Stat-II'!Y284+'SCRB-Stat-II'!Y314+'SCRB-Stat-II'!Y344+'SCRB-Stat-II'!Y374+'SCRB-Stat-II'!Y404+'SCRB-Stat-II'!Y434+'SCRB-Stat-II'!Y464+'SCRB-Stat-II'!Y494+'SCRB-Stat-II'!Y524+'SCRB-Stat-II'!Y554+'SCRB-Stat-II'!Y584</f>
        <v>0</v>
      </c>
      <c r="Z14" s="164">
        <f>'SCRB-Stat-II'!Z14+'SCRB-Stat-II'!Z44+'SCRB-Stat-II'!Z74+'SCRB-Stat-II'!Z104+'SCRB-Stat-II'!Z134+'SCRB-Stat-II'!Z164+'SCRB-Stat-II'!Z194+'SCRB-Stat-II'!Z224+'SCRB-Stat-II'!Z254+'SCRB-Stat-II'!Z284+'SCRB-Stat-II'!Z314+'SCRB-Stat-II'!Z344+'SCRB-Stat-II'!Z374+'SCRB-Stat-II'!Z404+'SCRB-Stat-II'!Z434+'SCRB-Stat-II'!Z464+'SCRB-Stat-II'!Z494+'SCRB-Stat-II'!Z524+'SCRB-Stat-II'!Z554+'SCRB-Stat-II'!Z584</f>
        <v>0</v>
      </c>
      <c r="AA14" s="164">
        <f>'SCRB-Stat-II'!AA14+'SCRB-Stat-II'!AA44+'SCRB-Stat-II'!AA74+'SCRB-Stat-II'!AA104+'SCRB-Stat-II'!AA134+'SCRB-Stat-II'!AA164+'SCRB-Stat-II'!AA194+'SCRB-Stat-II'!AA224+'SCRB-Stat-II'!AA254+'SCRB-Stat-II'!AA284+'SCRB-Stat-II'!AA314+'SCRB-Stat-II'!AA344+'SCRB-Stat-II'!AA374+'SCRB-Stat-II'!AA404+'SCRB-Stat-II'!AA434+'SCRB-Stat-II'!AA464+'SCRB-Stat-II'!AA494+'SCRB-Stat-II'!AA524+'SCRB-Stat-II'!AA554+'SCRB-Stat-II'!AA584</f>
        <v>0</v>
      </c>
      <c r="AB14" s="164">
        <f>'SCRB-Stat-II'!AB14+'SCRB-Stat-II'!AB44+'SCRB-Stat-II'!AB74+'SCRB-Stat-II'!AB104+'SCRB-Stat-II'!AB134+'SCRB-Stat-II'!AB164+'SCRB-Stat-II'!AB194+'SCRB-Stat-II'!AB224+'SCRB-Stat-II'!AB254+'SCRB-Stat-II'!AB284+'SCRB-Stat-II'!AB314+'SCRB-Stat-II'!AB344+'SCRB-Stat-II'!AB374+'SCRB-Stat-II'!AB404+'SCRB-Stat-II'!AB434+'SCRB-Stat-II'!AB464+'SCRB-Stat-II'!AB494+'SCRB-Stat-II'!AB524+'SCRB-Stat-II'!AB554+'SCRB-Stat-II'!AB584</f>
        <v>0</v>
      </c>
      <c r="AC14" s="164">
        <f>'SCRB-Stat-II'!AC14+'SCRB-Stat-II'!AC44+'SCRB-Stat-II'!AC74+'SCRB-Stat-II'!AC104+'SCRB-Stat-II'!AC134+'SCRB-Stat-II'!AC164+'SCRB-Stat-II'!AC194+'SCRB-Stat-II'!AC224+'SCRB-Stat-II'!AC254+'SCRB-Stat-II'!AC284+'SCRB-Stat-II'!AC314+'SCRB-Stat-II'!AC344+'SCRB-Stat-II'!AC374+'SCRB-Stat-II'!AC404+'SCRB-Stat-II'!AC434+'SCRB-Stat-II'!AC464+'SCRB-Stat-II'!AC494+'SCRB-Stat-II'!AC524+'SCRB-Stat-II'!AC554+'SCRB-Stat-II'!AC584</f>
        <v>0</v>
      </c>
      <c r="AD14" s="164">
        <f>'SCRB-Stat-II'!AD14+'SCRB-Stat-II'!AD44+'SCRB-Stat-II'!AD74+'SCRB-Stat-II'!AD104+'SCRB-Stat-II'!AD134+'SCRB-Stat-II'!AD164+'SCRB-Stat-II'!AD194+'SCRB-Stat-II'!AD224+'SCRB-Stat-II'!AD254+'SCRB-Stat-II'!AD284+'SCRB-Stat-II'!AD314+'SCRB-Stat-II'!AD344+'SCRB-Stat-II'!AD374+'SCRB-Stat-II'!AD404+'SCRB-Stat-II'!AD434+'SCRB-Stat-II'!AD464+'SCRB-Stat-II'!AD494+'SCRB-Stat-II'!AD524+'SCRB-Stat-II'!AD554+'SCRB-Stat-II'!AD584</f>
        <v>0</v>
      </c>
      <c r="AE14" s="164">
        <f>'SCRB-Stat-II'!AE14+'SCRB-Stat-II'!AE44+'SCRB-Stat-II'!AE74+'SCRB-Stat-II'!AE104+'SCRB-Stat-II'!AE134+'SCRB-Stat-II'!AE164+'SCRB-Stat-II'!AE194+'SCRB-Stat-II'!AE224+'SCRB-Stat-II'!AE254+'SCRB-Stat-II'!AE284+'SCRB-Stat-II'!AE314+'SCRB-Stat-II'!AE344+'SCRB-Stat-II'!AE374+'SCRB-Stat-II'!AE404+'SCRB-Stat-II'!AE434+'SCRB-Stat-II'!AE464+'SCRB-Stat-II'!AE494+'SCRB-Stat-II'!AE524+'SCRB-Stat-II'!AE554+'SCRB-Stat-II'!AE584</f>
        <v>0</v>
      </c>
      <c r="AF14" s="164">
        <f>'SCRB-Stat-II'!AF14+'SCRB-Stat-II'!AF44+'SCRB-Stat-II'!AF74+'SCRB-Stat-II'!AF104+'SCRB-Stat-II'!AF134+'SCRB-Stat-II'!AF164+'SCRB-Stat-II'!AF194+'SCRB-Stat-II'!AF224+'SCRB-Stat-II'!AF254+'SCRB-Stat-II'!AF284+'SCRB-Stat-II'!AF314+'SCRB-Stat-II'!AF344+'SCRB-Stat-II'!AF374+'SCRB-Stat-II'!AF404+'SCRB-Stat-II'!AF434+'SCRB-Stat-II'!AF464+'SCRB-Stat-II'!AF494+'SCRB-Stat-II'!AF524+'SCRB-Stat-II'!AF554+'SCRB-Stat-II'!AF584</f>
        <v>0</v>
      </c>
      <c r="AG14" s="164">
        <f>'SCRB-Stat-II'!AG14+'SCRB-Stat-II'!AG44+'SCRB-Stat-II'!AG74+'SCRB-Stat-II'!AG104+'SCRB-Stat-II'!AG134+'SCRB-Stat-II'!AG164+'SCRB-Stat-II'!AG194+'SCRB-Stat-II'!AG224+'SCRB-Stat-II'!AG254+'SCRB-Stat-II'!AG284+'SCRB-Stat-II'!AG314+'SCRB-Stat-II'!AG344+'SCRB-Stat-II'!AG374+'SCRB-Stat-II'!AG404+'SCRB-Stat-II'!AG434+'SCRB-Stat-II'!AG464+'SCRB-Stat-II'!AG494+'SCRB-Stat-II'!AG524+'SCRB-Stat-II'!AG554+'SCRB-Stat-II'!AG584</f>
        <v>0</v>
      </c>
    </row>
    <row r="15" spans="1:256">
      <c r="D15" s="164">
        <f>'SCRB-Stat-II'!D15+'SCRB-Stat-II'!D45+'SCRB-Stat-II'!D75+'SCRB-Stat-II'!D105+'SCRB-Stat-II'!D135+'SCRB-Stat-II'!D165+'SCRB-Stat-II'!D195+'SCRB-Stat-II'!D225+'SCRB-Stat-II'!D255+'SCRB-Stat-II'!D285+'SCRB-Stat-II'!D315+'SCRB-Stat-II'!D345+'SCRB-Stat-II'!D375+'SCRB-Stat-II'!D405+'SCRB-Stat-II'!D435+'SCRB-Stat-II'!D465+'SCRB-Stat-II'!D495+'SCRB-Stat-II'!D525+'SCRB-Stat-II'!D555+'SCRB-Stat-II'!D585</f>
        <v>0</v>
      </c>
      <c r="E15" s="164">
        <f>'SCRB-Stat-II'!E15+'SCRB-Stat-II'!E45+'SCRB-Stat-II'!E75+'SCRB-Stat-II'!E105+'SCRB-Stat-II'!E135+'SCRB-Stat-II'!E165+'SCRB-Stat-II'!E195+'SCRB-Stat-II'!E225+'SCRB-Stat-II'!E255+'SCRB-Stat-II'!E285+'SCRB-Stat-II'!E315+'SCRB-Stat-II'!E345+'SCRB-Stat-II'!E375+'SCRB-Stat-II'!E405+'SCRB-Stat-II'!E435+'SCRB-Stat-II'!E465+'SCRB-Stat-II'!E495+'SCRB-Stat-II'!E525+'SCRB-Stat-II'!E555+'SCRB-Stat-II'!E585</f>
        <v>0</v>
      </c>
      <c r="F15" s="164">
        <f>'SCRB-Stat-II'!F15+'SCRB-Stat-II'!F45+'SCRB-Stat-II'!F75+'SCRB-Stat-II'!F105+'SCRB-Stat-II'!F135+'SCRB-Stat-II'!F165+'SCRB-Stat-II'!F195+'SCRB-Stat-II'!F225+'SCRB-Stat-II'!F255+'SCRB-Stat-II'!F285+'SCRB-Stat-II'!F315+'SCRB-Stat-II'!F345+'SCRB-Stat-II'!F375+'SCRB-Stat-II'!F405+'SCRB-Stat-II'!F435+'SCRB-Stat-II'!F465+'SCRB-Stat-II'!F495+'SCRB-Stat-II'!F525+'SCRB-Stat-II'!F555+'SCRB-Stat-II'!F585</f>
        <v>0</v>
      </c>
      <c r="G15" s="164">
        <f>'SCRB-Stat-II'!G15+'SCRB-Stat-II'!G45+'SCRB-Stat-II'!G75+'SCRB-Stat-II'!G105+'SCRB-Stat-II'!G135+'SCRB-Stat-II'!G165+'SCRB-Stat-II'!G195+'SCRB-Stat-II'!G225+'SCRB-Stat-II'!G255+'SCRB-Stat-II'!G285+'SCRB-Stat-II'!G315+'SCRB-Stat-II'!G345+'SCRB-Stat-II'!G375+'SCRB-Stat-II'!G405+'SCRB-Stat-II'!G435+'SCRB-Stat-II'!G465+'SCRB-Stat-II'!G495+'SCRB-Stat-II'!G525+'SCRB-Stat-II'!G555+'SCRB-Stat-II'!G585</f>
        <v>0</v>
      </c>
      <c r="H15" s="164">
        <f>'SCRB-Stat-II'!H15+'SCRB-Stat-II'!H45+'SCRB-Stat-II'!H75+'SCRB-Stat-II'!H105+'SCRB-Stat-II'!H135+'SCRB-Stat-II'!H165+'SCRB-Stat-II'!H195+'SCRB-Stat-II'!H225+'SCRB-Stat-II'!H255+'SCRB-Stat-II'!H285+'SCRB-Stat-II'!H315+'SCRB-Stat-II'!H345+'SCRB-Stat-II'!H375+'SCRB-Stat-II'!H405+'SCRB-Stat-II'!H435+'SCRB-Stat-II'!H465+'SCRB-Stat-II'!H495+'SCRB-Stat-II'!H525+'SCRB-Stat-II'!H555+'SCRB-Stat-II'!H585</f>
        <v>0</v>
      </c>
      <c r="I15" s="164">
        <f>'SCRB-Stat-II'!I15+'SCRB-Stat-II'!I45+'SCRB-Stat-II'!I75+'SCRB-Stat-II'!I105+'SCRB-Stat-II'!I135+'SCRB-Stat-II'!I165+'SCRB-Stat-II'!I195+'SCRB-Stat-II'!I225+'SCRB-Stat-II'!I255+'SCRB-Stat-II'!I285+'SCRB-Stat-II'!I315+'SCRB-Stat-II'!I345+'SCRB-Stat-II'!I375+'SCRB-Stat-II'!I405+'SCRB-Stat-II'!I435+'SCRB-Stat-II'!I465+'SCRB-Stat-II'!I495+'SCRB-Stat-II'!I525+'SCRB-Stat-II'!I555+'SCRB-Stat-II'!I585</f>
        <v>0</v>
      </c>
      <c r="J15" s="164">
        <f>'SCRB-Stat-II'!J15+'SCRB-Stat-II'!J45+'SCRB-Stat-II'!J75+'SCRB-Stat-II'!J105+'SCRB-Stat-II'!J135+'SCRB-Stat-II'!J165+'SCRB-Stat-II'!J195+'SCRB-Stat-II'!J225+'SCRB-Stat-II'!J255+'SCRB-Stat-II'!J285+'SCRB-Stat-II'!J315+'SCRB-Stat-II'!J345+'SCRB-Stat-II'!J375+'SCRB-Stat-II'!J405+'SCRB-Stat-II'!J435+'SCRB-Stat-II'!J465+'SCRB-Stat-II'!J495+'SCRB-Stat-II'!J525+'SCRB-Stat-II'!J555+'SCRB-Stat-II'!J585</f>
        <v>0</v>
      </c>
      <c r="K15" s="162">
        <f>'SCRB-Stat-II'!K15+'SCRB-Stat-II'!K45+'SCRB-Stat-II'!K75+'SCRB-Stat-II'!K105+'SCRB-Stat-II'!K135+'SCRB-Stat-II'!K165+'SCRB-Stat-II'!K195+'SCRB-Stat-II'!K225+'SCRB-Stat-II'!K255+'SCRB-Stat-II'!K285+'SCRB-Stat-II'!K315+'SCRB-Stat-II'!K345+'SCRB-Stat-II'!K375+'SCRB-Stat-II'!K405+'SCRB-Stat-II'!K435+'SCRB-Stat-II'!K465+'SCRB-Stat-II'!K495+'SCRB-Stat-II'!K525+'SCRB-Stat-II'!K555+'SCRB-Stat-II'!K585</f>
        <v>0</v>
      </c>
      <c r="L15" s="164">
        <f>'SCRB-Stat-II'!L15+'SCRB-Stat-II'!L45+'SCRB-Stat-II'!L75+'SCRB-Stat-II'!L105+'SCRB-Stat-II'!L135+'SCRB-Stat-II'!L165+'SCRB-Stat-II'!L195+'SCRB-Stat-II'!L225+'SCRB-Stat-II'!L255+'SCRB-Stat-II'!L285+'SCRB-Stat-II'!L315+'SCRB-Stat-II'!L345+'SCRB-Stat-II'!L375+'SCRB-Stat-II'!L405+'SCRB-Stat-II'!L435+'SCRB-Stat-II'!L465+'SCRB-Stat-II'!L495+'SCRB-Stat-II'!L525+'SCRB-Stat-II'!L555+'SCRB-Stat-II'!L585</f>
        <v>0</v>
      </c>
      <c r="M15" s="165">
        <f>'SCRB-Stat-II'!M15+'SCRB-Stat-II'!M45+'SCRB-Stat-II'!M75+'SCRB-Stat-II'!M105+'SCRB-Stat-II'!M135+'SCRB-Stat-II'!M165+'SCRB-Stat-II'!M195+'SCRB-Stat-II'!M225+'SCRB-Stat-II'!M255+'SCRB-Stat-II'!M285+'SCRB-Stat-II'!M315+'SCRB-Stat-II'!M345+'SCRB-Stat-II'!M375+'SCRB-Stat-II'!M405+'SCRB-Stat-II'!M435+'SCRB-Stat-II'!M465+'SCRB-Stat-II'!M495+'SCRB-Stat-II'!M525+'SCRB-Stat-II'!M555+'SCRB-Stat-II'!M585</f>
        <v>0</v>
      </c>
      <c r="N15" s="166">
        <f>'SCRB-Stat-II'!N15+'SCRB-Stat-II'!N45+'SCRB-Stat-II'!N75+'SCRB-Stat-II'!N105+'SCRB-Stat-II'!N135+'SCRB-Stat-II'!N165+'SCRB-Stat-II'!N195+'SCRB-Stat-II'!N225+'SCRB-Stat-II'!N255+'SCRB-Stat-II'!N285+'SCRB-Stat-II'!N315+'SCRB-Stat-II'!N345+'SCRB-Stat-II'!N375+'SCRB-Stat-II'!N405+'SCRB-Stat-II'!N435+'SCRB-Stat-II'!N465+'SCRB-Stat-II'!N495+'SCRB-Stat-II'!N525+'SCRB-Stat-II'!N555+'SCRB-Stat-II'!N585</f>
        <v>0</v>
      </c>
      <c r="O15" s="164">
        <f>'SCRB-Stat-II'!O15+'SCRB-Stat-II'!O45+'SCRB-Stat-II'!O75+'SCRB-Stat-II'!O105+'SCRB-Stat-II'!O135+'SCRB-Stat-II'!O165+'SCRB-Stat-II'!O195+'SCRB-Stat-II'!O225+'SCRB-Stat-II'!O255+'SCRB-Stat-II'!O285+'SCRB-Stat-II'!O315+'SCRB-Stat-II'!O345+'SCRB-Stat-II'!O375+'SCRB-Stat-II'!O405+'SCRB-Stat-II'!O435+'SCRB-Stat-II'!O465+'SCRB-Stat-II'!O495+'SCRB-Stat-II'!O525+'SCRB-Stat-II'!O555+'SCRB-Stat-II'!O585</f>
        <v>0</v>
      </c>
      <c r="P15" s="164">
        <f>'SCRB-Stat-II'!P15+'SCRB-Stat-II'!P45+'SCRB-Stat-II'!P75+'SCRB-Stat-II'!P105+'SCRB-Stat-II'!P135+'SCRB-Stat-II'!P165+'SCRB-Stat-II'!P195+'SCRB-Stat-II'!P225+'SCRB-Stat-II'!P255+'SCRB-Stat-II'!P285+'SCRB-Stat-II'!P315+'SCRB-Stat-II'!P345+'SCRB-Stat-II'!P375+'SCRB-Stat-II'!P405+'SCRB-Stat-II'!P435+'SCRB-Stat-II'!P465+'SCRB-Stat-II'!P495+'SCRB-Stat-II'!P525+'SCRB-Stat-II'!P555+'SCRB-Stat-II'!P585</f>
        <v>0</v>
      </c>
      <c r="Q15" s="164">
        <f>'SCRB-Stat-II'!Q15+'SCRB-Stat-II'!Q45+'SCRB-Stat-II'!Q75+'SCRB-Stat-II'!Q105+'SCRB-Stat-II'!Q135+'SCRB-Stat-II'!Q165+'SCRB-Stat-II'!Q195+'SCRB-Stat-II'!Q225+'SCRB-Stat-II'!Q255+'SCRB-Stat-II'!Q285+'SCRB-Stat-II'!Q315+'SCRB-Stat-II'!Q345+'SCRB-Stat-II'!Q375+'SCRB-Stat-II'!Q405+'SCRB-Stat-II'!Q435+'SCRB-Stat-II'!Q465+'SCRB-Stat-II'!Q495+'SCRB-Stat-II'!Q525+'SCRB-Stat-II'!Q555+'SCRB-Stat-II'!Q585</f>
        <v>0</v>
      </c>
      <c r="R15" s="164">
        <f>'SCRB-Stat-II'!R15+'SCRB-Stat-II'!R45+'SCRB-Stat-II'!R75+'SCRB-Stat-II'!R105+'SCRB-Stat-II'!R135+'SCRB-Stat-II'!R165+'SCRB-Stat-II'!R195+'SCRB-Stat-II'!R225+'SCRB-Stat-II'!R255+'SCRB-Stat-II'!R285+'SCRB-Stat-II'!R315+'SCRB-Stat-II'!R345+'SCRB-Stat-II'!R375+'SCRB-Stat-II'!R405+'SCRB-Stat-II'!R435+'SCRB-Stat-II'!R465+'SCRB-Stat-II'!R495+'SCRB-Stat-II'!R525+'SCRB-Stat-II'!R555+'SCRB-Stat-II'!R585</f>
        <v>0</v>
      </c>
      <c r="S15" s="164">
        <f>'SCRB-Stat-II'!S15+'SCRB-Stat-II'!S45+'SCRB-Stat-II'!S75+'SCRB-Stat-II'!S105+'SCRB-Stat-II'!S135+'SCRB-Stat-II'!S165+'SCRB-Stat-II'!S195+'SCRB-Stat-II'!S225+'SCRB-Stat-II'!S255+'SCRB-Stat-II'!S285+'SCRB-Stat-II'!S315+'SCRB-Stat-II'!S345+'SCRB-Stat-II'!S375+'SCRB-Stat-II'!S405+'SCRB-Stat-II'!S435+'SCRB-Stat-II'!S465+'SCRB-Stat-II'!S495+'SCRB-Stat-II'!S525+'SCRB-Stat-II'!S555+'SCRB-Stat-II'!S585</f>
        <v>0</v>
      </c>
      <c r="T15" s="164">
        <f>'SCRB-Stat-II'!T15+'SCRB-Stat-II'!T45+'SCRB-Stat-II'!T75+'SCRB-Stat-II'!T105+'SCRB-Stat-II'!T135+'SCRB-Stat-II'!T165+'SCRB-Stat-II'!T195+'SCRB-Stat-II'!T225+'SCRB-Stat-II'!T255+'SCRB-Stat-II'!T285+'SCRB-Stat-II'!T315+'SCRB-Stat-II'!T345+'SCRB-Stat-II'!T375+'SCRB-Stat-II'!T405+'SCRB-Stat-II'!T435+'SCRB-Stat-II'!T465+'SCRB-Stat-II'!T495+'SCRB-Stat-II'!T525+'SCRB-Stat-II'!T555+'SCRB-Stat-II'!T585</f>
        <v>0</v>
      </c>
      <c r="U15" s="164">
        <f>'SCRB-Stat-II'!U15+'SCRB-Stat-II'!U45+'SCRB-Stat-II'!U75+'SCRB-Stat-II'!U105+'SCRB-Stat-II'!U135+'SCRB-Stat-II'!U165+'SCRB-Stat-II'!U195+'SCRB-Stat-II'!U225+'SCRB-Stat-II'!U255+'SCRB-Stat-II'!U285+'SCRB-Stat-II'!U315+'SCRB-Stat-II'!U345+'SCRB-Stat-II'!U375+'SCRB-Stat-II'!U405+'SCRB-Stat-II'!U435+'SCRB-Stat-II'!U465+'SCRB-Stat-II'!U495+'SCRB-Stat-II'!U525+'SCRB-Stat-II'!U555+'SCRB-Stat-II'!U585</f>
        <v>0</v>
      </c>
      <c r="V15" s="164">
        <f>'SCRB-Stat-II'!V15+'SCRB-Stat-II'!V45+'SCRB-Stat-II'!V75+'SCRB-Stat-II'!V105+'SCRB-Stat-II'!V135+'SCRB-Stat-II'!V165+'SCRB-Stat-II'!V195+'SCRB-Stat-II'!V225+'SCRB-Stat-II'!V255+'SCRB-Stat-II'!V285+'SCRB-Stat-II'!V315+'SCRB-Stat-II'!V345+'SCRB-Stat-II'!V375+'SCRB-Stat-II'!V405+'SCRB-Stat-II'!V435+'SCRB-Stat-II'!V465+'SCRB-Stat-II'!V495+'SCRB-Stat-II'!V525+'SCRB-Stat-II'!V555+'SCRB-Stat-II'!V585</f>
        <v>0</v>
      </c>
      <c r="W15" s="164">
        <f>'SCRB-Stat-II'!W15+'SCRB-Stat-II'!W45+'SCRB-Stat-II'!W75+'SCRB-Stat-II'!W105+'SCRB-Stat-II'!W135+'SCRB-Stat-II'!W165+'SCRB-Stat-II'!W195+'SCRB-Stat-II'!W225+'SCRB-Stat-II'!W255+'SCRB-Stat-II'!W285+'SCRB-Stat-II'!W315+'SCRB-Stat-II'!W345+'SCRB-Stat-II'!W375+'SCRB-Stat-II'!W405+'SCRB-Stat-II'!W435+'SCRB-Stat-II'!W465+'SCRB-Stat-II'!W495+'SCRB-Stat-II'!W525+'SCRB-Stat-II'!W555+'SCRB-Stat-II'!W585</f>
        <v>0</v>
      </c>
      <c r="X15" s="164">
        <f>'SCRB-Stat-II'!X15+'SCRB-Stat-II'!X45+'SCRB-Stat-II'!X75+'SCRB-Stat-II'!X105+'SCRB-Stat-II'!X135+'SCRB-Stat-II'!X165+'SCRB-Stat-II'!X195+'SCRB-Stat-II'!X225+'SCRB-Stat-II'!X255+'SCRB-Stat-II'!X285+'SCRB-Stat-II'!X315+'SCRB-Stat-II'!X345+'SCRB-Stat-II'!X375+'SCRB-Stat-II'!X405+'SCRB-Stat-II'!X435+'SCRB-Stat-II'!X465+'SCRB-Stat-II'!X495+'SCRB-Stat-II'!X525+'SCRB-Stat-II'!X555+'SCRB-Stat-II'!X585</f>
        <v>0</v>
      </c>
      <c r="Y15" s="164">
        <f>'SCRB-Stat-II'!Y15+'SCRB-Stat-II'!Y45+'SCRB-Stat-II'!Y75+'SCRB-Stat-II'!Y105+'SCRB-Stat-II'!Y135+'SCRB-Stat-II'!Y165+'SCRB-Stat-II'!Y195+'SCRB-Stat-II'!Y225+'SCRB-Stat-II'!Y255+'SCRB-Stat-II'!Y285+'SCRB-Stat-II'!Y315+'SCRB-Stat-II'!Y345+'SCRB-Stat-II'!Y375+'SCRB-Stat-II'!Y405+'SCRB-Stat-II'!Y435+'SCRB-Stat-II'!Y465+'SCRB-Stat-II'!Y495+'SCRB-Stat-II'!Y525+'SCRB-Stat-II'!Y555+'SCRB-Stat-II'!Y585</f>
        <v>0</v>
      </c>
      <c r="Z15" s="164">
        <f>'SCRB-Stat-II'!Z15+'SCRB-Stat-II'!Z45+'SCRB-Stat-II'!Z75+'SCRB-Stat-II'!Z105+'SCRB-Stat-II'!Z135+'SCRB-Stat-II'!Z165+'SCRB-Stat-II'!Z195+'SCRB-Stat-II'!Z225+'SCRB-Stat-II'!Z255+'SCRB-Stat-II'!Z285+'SCRB-Stat-II'!Z315+'SCRB-Stat-II'!Z345+'SCRB-Stat-II'!Z375+'SCRB-Stat-II'!Z405+'SCRB-Stat-II'!Z435+'SCRB-Stat-II'!Z465+'SCRB-Stat-II'!Z495+'SCRB-Stat-II'!Z525+'SCRB-Stat-II'!Z555+'SCRB-Stat-II'!Z585</f>
        <v>0</v>
      </c>
      <c r="AA15" s="164">
        <f>'SCRB-Stat-II'!AA15+'SCRB-Stat-II'!AA45+'SCRB-Stat-II'!AA75+'SCRB-Stat-II'!AA105+'SCRB-Stat-II'!AA135+'SCRB-Stat-II'!AA165+'SCRB-Stat-II'!AA195+'SCRB-Stat-II'!AA225+'SCRB-Stat-II'!AA255+'SCRB-Stat-II'!AA285+'SCRB-Stat-II'!AA315+'SCRB-Stat-II'!AA345+'SCRB-Stat-II'!AA375+'SCRB-Stat-II'!AA405+'SCRB-Stat-II'!AA435+'SCRB-Stat-II'!AA465+'SCRB-Stat-II'!AA495+'SCRB-Stat-II'!AA525+'SCRB-Stat-II'!AA555+'SCRB-Stat-II'!AA585</f>
        <v>0</v>
      </c>
      <c r="AB15" s="164">
        <f>'SCRB-Stat-II'!AB15+'SCRB-Stat-II'!AB45+'SCRB-Stat-II'!AB75+'SCRB-Stat-II'!AB105+'SCRB-Stat-II'!AB135+'SCRB-Stat-II'!AB165+'SCRB-Stat-II'!AB195+'SCRB-Stat-II'!AB225+'SCRB-Stat-II'!AB255+'SCRB-Stat-II'!AB285+'SCRB-Stat-II'!AB315+'SCRB-Stat-II'!AB345+'SCRB-Stat-II'!AB375+'SCRB-Stat-II'!AB405+'SCRB-Stat-II'!AB435+'SCRB-Stat-II'!AB465+'SCRB-Stat-II'!AB495+'SCRB-Stat-II'!AB525+'SCRB-Stat-II'!AB555+'SCRB-Stat-II'!AB585</f>
        <v>0</v>
      </c>
      <c r="AC15" s="164">
        <f>'SCRB-Stat-II'!AC15+'SCRB-Stat-II'!AC45+'SCRB-Stat-II'!AC75+'SCRB-Stat-II'!AC105+'SCRB-Stat-II'!AC135+'SCRB-Stat-II'!AC165+'SCRB-Stat-II'!AC195+'SCRB-Stat-II'!AC225+'SCRB-Stat-II'!AC255+'SCRB-Stat-II'!AC285+'SCRB-Stat-II'!AC315+'SCRB-Stat-II'!AC345+'SCRB-Stat-II'!AC375+'SCRB-Stat-II'!AC405+'SCRB-Stat-II'!AC435+'SCRB-Stat-II'!AC465+'SCRB-Stat-II'!AC495+'SCRB-Stat-II'!AC525+'SCRB-Stat-II'!AC555+'SCRB-Stat-II'!AC585</f>
        <v>0</v>
      </c>
      <c r="AD15" s="164">
        <f>'SCRB-Stat-II'!AD15+'SCRB-Stat-II'!AD45+'SCRB-Stat-II'!AD75+'SCRB-Stat-II'!AD105+'SCRB-Stat-II'!AD135+'SCRB-Stat-II'!AD165+'SCRB-Stat-II'!AD195+'SCRB-Stat-II'!AD225+'SCRB-Stat-II'!AD255+'SCRB-Stat-II'!AD285+'SCRB-Stat-II'!AD315+'SCRB-Stat-II'!AD345+'SCRB-Stat-II'!AD375+'SCRB-Stat-II'!AD405+'SCRB-Stat-II'!AD435+'SCRB-Stat-II'!AD465+'SCRB-Stat-II'!AD495+'SCRB-Stat-II'!AD525+'SCRB-Stat-II'!AD555+'SCRB-Stat-II'!AD585</f>
        <v>0</v>
      </c>
      <c r="AE15" s="164">
        <f>'SCRB-Stat-II'!AE15+'SCRB-Stat-II'!AE45+'SCRB-Stat-II'!AE75+'SCRB-Stat-II'!AE105+'SCRB-Stat-II'!AE135+'SCRB-Stat-II'!AE165+'SCRB-Stat-II'!AE195+'SCRB-Stat-II'!AE225+'SCRB-Stat-II'!AE255+'SCRB-Stat-II'!AE285+'SCRB-Stat-II'!AE315+'SCRB-Stat-II'!AE345+'SCRB-Stat-II'!AE375+'SCRB-Stat-II'!AE405+'SCRB-Stat-II'!AE435+'SCRB-Stat-II'!AE465+'SCRB-Stat-II'!AE495+'SCRB-Stat-II'!AE525+'SCRB-Stat-II'!AE555+'SCRB-Stat-II'!AE585</f>
        <v>0</v>
      </c>
      <c r="AF15" s="164">
        <f>'SCRB-Stat-II'!AF15+'SCRB-Stat-II'!AF45+'SCRB-Stat-II'!AF75+'SCRB-Stat-II'!AF105+'SCRB-Stat-II'!AF135+'SCRB-Stat-II'!AF165+'SCRB-Stat-II'!AF195+'SCRB-Stat-II'!AF225+'SCRB-Stat-II'!AF255+'SCRB-Stat-II'!AF285+'SCRB-Stat-II'!AF315+'SCRB-Stat-II'!AF345+'SCRB-Stat-II'!AF375+'SCRB-Stat-II'!AF405+'SCRB-Stat-II'!AF435+'SCRB-Stat-II'!AF465+'SCRB-Stat-II'!AF495+'SCRB-Stat-II'!AF525+'SCRB-Stat-II'!AF555+'SCRB-Stat-II'!AF585</f>
        <v>0</v>
      </c>
      <c r="AG15" s="164">
        <f>'SCRB-Stat-II'!AG15+'SCRB-Stat-II'!AG45+'SCRB-Stat-II'!AG75+'SCRB-Stat-II'!AG105+'SCRB-Stat-II'!AG135+'SCRB-Stat-II'!AG165+'SCRB-Stat-II'!AG195+'SCRB-Stat-II'!AG225+'SCRB-Stat-II'!AG255+'SCRB-Stat-II'!AG285+'SCRB-Stat-II'!AG315+'SCRB-Stat-II'!AG345+'SCRB-Stat-II'!AG375+'SCRB-Stat-II'!AG405+'SCRB-Stat-II'!AG435+'SCRB-Stat-II'!AG465+'SCRB-Stat-II'!AG495+'SCRB-Stat-II'!AG525+'SCRB-Stat-II'!AG555+'SCRB-Stat-II'!AG585</f>
        <v>0</v>
      </c>
    </row>
    <row r="16" spans="1:256">
      <c r="D16" s="164">
        <f>'SCRB-Stat-II'!D16+'SCRB-Stat-II'!D46+'SCRB-Stat-II'!D76+'SCRB-Stat-II'!D106+'SCRB-Stat-II'!D136+'SCRB-Stat-II'!D166+'SCRB-Stat-II'!D196+'SCRB-Stat-II'!D226+'SCRB-Stat-II'!D256+'SCRB-Stat-II'!D286+'SCRB-Stat-II'!D316+'SCRB-Stat-II'!D346+'SCRB-Stat-II'!D376+'SCRB-Stat-II'!D406+'SCRB-Stat-II'!D436+'SCRB-Stat-II'!D466+'SCRB-Stat-II'!D496+'SCRB-Stat-II'!D526+'SCRB-Stat-II'!D556+'SCRB-Stat-II'!D586</f>
        <v>0</v>
      </c>
      <c r="E16" s="164">
        <f>'SCRB-Stat-II'!E16+'SCRB-Stat-II'!E46+'SCRB-Stat-II'!E76+'SCRB-Stat-II'!E106+'SCRB-Stat-II'!E136+'SCRB-Stat-II'!E166+'SCRB-Stat-II'!E196+'SCRB-Stat-II'!E226+'SCRB-Stat-II'!E256+'SCRB-Stat-II'!E286+'SCRB-Stat-II'!E316+'SCRB-Stat-II'!E346+'SCRB-Stat-II'!E376+'SCRB-Stat-II'!E406+'SCRB-Stat-II'!E436+'SCRB-Stat-II'!E466+'SCRB-Stat-II'!E496+'SCRB-Stat-II'!E526+'SCRB-Stat-II'!E556+'SCRB-Stat-II'!E586</f>
        <v>0</v>
      </c>
      <c r="F16" s="164">
        <f>'SCRB-Stat-II'!F16+'SCRB-Stat-II'!F46+'SCRB-Stat-II'!F76+'SCRB-Stat-II'!F106+'SCRB-Stat-II'!F136+'SCRB-Stat-II'!F166+'SCRB-Stat-II'!F196+'SCRB-Stat-II'!F226+'SCRB-Stat-II'!F256+'SCRB-Stat-II'!F286+'SCRB-Stat-II'!F316+'SCRB-Stat-II'!F346+'SCRB-Stat-II'!F376+'SCRB-Stat-II'!F406+'SCRB-Stat-II'!F436+'SCRB-Stat-II'!F466+'SCRB-Stat-II'!F496+'SCRB-Stat-II'!F526+'SCRB-Stat-II'!F556+'SCRB-Stat-II'!F586</f>
        <v>0</v>
      </c>
      <c r="G16" s="164">
        <f>'SCRB-Stat-II'!G16+'SCRB-Stat-II'!G46+'SCRB-Stat-II'!G76+'SCRB-Stat-II'!G106+'SCRB-Stat-II'!G136+'SCRB-Stat-II'!G166+'SCRB-Stat-II'!G196+'SCRB-Stat-II'!G226+'SCRB-Stat-II'!G256+'SCRB-Stat-II'!G286+'SCRB-Stat-II'!G316+'SCRB-Stat-II'!G346+'SCRB-Stat-II'!G376+'SCRB-Stat-II'!G406+'SCRB-Stat-II'!G436+'SCRB-Stat-II'!G466+'SCRB-Stat-II'!G496+'SCRB-Stat-II'!G526+'SCRB-Stat-II'!G556+'SCRB-Stat-II'!G586</f>
        <v>0</v>
      </c>
      <c r="H16" s="164">
        <f>'SCRB-Stat-II'!H16+'SCRB-Stat-II'!H46+'SCRB-Stat-II'!H76+'SCRB-Stat-II'!H106+'SCRB-Stat-II'!H136+'SCRB-Stat-II'!H166+'SCRB-Stat-II'!H196+'SCRB-Stat-II'!H226+'SCRB-Stat-II'!H256+'SCRB-Stat-II'!H286+'SCRB-Stat-II'!H316+'SCRB-Stat-II'!H346+'SCRB-Stat-II'!H376+'SCRB-Stat-II'!H406+'SCRB-Stat-II'!H436+'SCRB-Stat-II'!H466+'SCRB-Stat-II'!H496+'SCRB-Stat-II'!H526+'SCRB-Stat-II'!H556+'SCRB-Stat-II'!H586</f>
        <v>0</v>
      </c>
      <c r="I16" s="164">
        <f>'SCRB-Stat-II'!I16+'SCRB-Stat-II'!I46+'SCRB-Stat-II'!I76+'SCRB-Stat-II'!I106+'SCRB-Stat-II'!I136+'SCRB-Stat-II'!I166+'SCRB-Stat-II'!I196+'SCRB-Stat-II'!I226+'SCRB-Stat-II'!I256+'SCRB-Stat-II'!I286+'SCRB-Stat-II'!I316+'SCRB-Stat-II'!I346+'SCRB-Stat-II'!I376+'SCRB-Stat-II'!I406+'SCRB-Stat-II'!I436+'SCRB-Stat-II'!I466+'SCRB-Stat-II'!I496+'SCRB-Stat-II'!I526+'SCRB-Stat-II'!I556+'SCRB-Stat-II'!I586</f>
        <v>0</v>
      </c>
      <c r="J16" s="164">
        <f>'SCRB-Stat-II'!J16+'SCRB-Stat-II'!J46+'SCRB-Stat-II'!J76+'SCRB-Stat-II'!J106+'SCRB-Stat-II'!J136+'SCRB-Stat-II'!J166+'SCRB-Stat-II'!J196+'SCRB-Stat-II'!J226+'SCRB-Stat-II'!J256+'SCRB-Stat-II'!J286+'SCRB-Stat-II'!J316+'SCRB-Stat-II'!J346+'SCRB-Stat-II'!J376+'SCRB-Stat-II'!J406+'SCRB-Stat-II'!J436+'SCRB-Stat-II'!J466+'SCRB-Stat-II'!J496+'SCRB-Stat-II'!J526+'SCRB-Stat-II'!J556+'SCRB-Stat-II'!J586</f>
        <v>0</v>
      </c>
      <c r="K16" s="162">
        <f>'SCRB-Stat-II'!K16+'SCRB-Stat-II'!K46+'SCRB-Stat-II'!K76+'SCRB-Stat-II'!K106+'SCRB-Stat-II'!K136+'SCRB-Stat-II'!K166+'SCRB-Stat-II'!K196+'SCRB-Stat-II'!K226+'SCRB-Stat-II'!K256+'SCRB-Stat-II'!K286+'SCRB-Stat-II'!K316+'SCRB-Stat-II'!K346+'SCRB-Stat-II'!K376+'SCRB-Stat-II'!K406+'SCRB-Stat-II'!K436+'SCRB-Stat-II'!K466+'SCRB-Stat-II'!K496+'SCRB-Stat-II'!K526+'SCRB-Stat-II'!K556+'SCRB-Stat-II'!K586</f>
        <v>0</v>
      </c>
      <c r="L16" s="164">
        <f>'SCRB-Stat-II'!L16+'SCRB-Stat-II'!L46+'SCRB-Stat-II'!L76+'SCRB-Stat-II'!L106+'SCRB-Stat-II'!L136+'SCRB-Stat-II'!L166+'SCRB-Stat-II'!L196+'SCRB-Stat-II'!L226+'SCRB-Stat-II'!L256+'SCRB-Stat-II'!L286+'SCRB-Stat-II'!L316+'SCRB-Stat-II'!L346+'SCRB-Stat-II'!L376+'SCRB-Stat-II'!L406+'SCRB-Stat-II'!L436+'SCRB-Stat-II'!L466+'SCRB-Stat-II'!L496+'SCRB-Stat-II'!L526+'SCRB-Stat-II'!L556+'SCRB-Stat-II'!L586</f>
        <v>0</v>
      </c>
      <c r="M16" s="165">
        <f>'SCRB-Stat-II'!M16+'SCRB-Stat-II'!M46+'SCRB-Stat-II'!M76+'SCRB-Stat-II'!M106+'SCRB-Stat-II'!M136+'SCRB-Stat-II'!M166+'SCRB-Stat-II'!M196+'SCRB-Stat-II'!M226+'SCRB-Stat-II'!M256+'SCRB-Stat-II'!M286+'SCRB-Stat-II'!M316+'SCRB-Stat-II'!M346+'SCRB-Stat-II'!M376+'SCRB-Stat-II'!M406+'SCRB-Stat-II'!M436+'SCRB-Stat-II'!M466+'SCRB-Stat-II'!M496+'SCRB-Stat-II'!M526+'SCRB-Stat-II'!M556+'SCRB-Stat-II'!M586</f>
        <v>0</v>
      </c>
      <c r="N16" s="166">
        <f>'SCRB-Stat-II'!N16+'SCRB-Stat-II'!N46+'SCRB-Stat-II'!N76+'SCRB-Stat-II'!N106+'SCRB-Stat-II'!N136+'SCRB-Stat-II'!N166+'SCRB-Stat-II'!N196+'SCRB-Stat-II'!N226+'SCRB-Stat-II'!N256+'SCRB-Stat-II'!N286+'SCRB-Stat-II'!N316+'SCRB-Stat-II'!N346+'SCRB-Stat-II'!N376+'SCRB-Stat-II'!N406+'SCRB-Stat-II'!N436+'SCRB-Stat-II'!N466+'SCRB-Stat-II'!N496+'SCRB-Stat-II'!N526+'SCRB-Stat-II'!N556+'SCRB-Stat-II'!N586</f>
        <v>0</v>
      </c>
      <c r="O16" s="164">
        <f>'SCRB-Stat-II'!O16+'SCRB-Stat-II'!O46+'SCRB-Stat-II'!O76+'SCRB-Stat-II'!O106+'SCRB-Stat-II'!O136+'SCRB-Stat-II'!O166+'SCRB-Stat-II'!O196+'SCRB-Stat-II'!O226+'SCRB-Stat-II'!O256+'SCRB-Stat-II'!O286+'SCRB-Stat-II'!O316+'SCRB-Stat-II'!O346+'SCRB-Stat-II'!O376+'SCRB-Stat-II'!O406+'SCRB-Stat-II'!O436+'SCRB-Stat-II'!O466+'SCRB-Stat-II'!O496+'SCRB-Stat-II'!O526+'SCRB-Stat-II'!O556+'SCRB-Stat-II'!O586</f>
        <v>0</v>
      </c>
      <c r="P16" s="164">
        <f>'SCRB-Stat-II'!P16+'SCRB-Stat-II'!P46+'SCRB-Stat-II'!P76+'SCRB-Stat-II'!P106+'SCRB-Stat-II'!P136+'SCRB-Stat-II'!P166+'SCRB-Stat-II'!P196+'SCRB-Stat-II'!P226+'SCRB-Stat-II'!P256+'SCRB-Stat-II'!P286+'SCRB-Stat-II'!P316+'SCRB-Stat-II'!P346+'SCRB-Stat-II'!P376+'SCRB-Stat-II'!P406+'SCRB-Stat-II'!P436+'SCRB-Stat-II'!P466+'SCRB-Stat-II'!P496+'SCRB-Stat-II'!P526+'SCRB-Stat-II'!P556+'SCRB-Stat-II'!P586</f>
        <v>0</v>
      </c>
      <c r="Q16" s="164">
        <f>'SCRB-Stat-II'!Q16+'SCRB-Stat-II'!Q46+'SCRB-Stat-II'!Q76+'SCRB-Stat-II'!Q106+'SCRB-Stat-II'!Q136+'SCRB-Stat-II'!Q166+'SCRB-Stat-II'!Q196+'SCRB-Stat-II'!Q226+'SCRB-Stat-II'!Q256+'SCRB-Stat-II'!Q286+'SCRB-Stat-II'!Q316+'SCRB-Stat-II'!Q346+'SCRB-Stat-II'!Q376+'SCRB-Stat-II'!Q406+'SCRB-Stat-II'!Q436+'SCRB-Stat-II'!Q466+'SCRB-Stat-II'!Q496+'SCRB-Stat-II'!Q526+'SCRB-Stat-II'!Q556+'SCRB-Stat-II'!Q586</f>
        <v>0</v>
      </c>
      <c r="R16" s="164">
        <f>'SCRB-Stat-II'!R16+'SCRB-Stat-II'!R46+'SCRB-Stat-II'!R76+'SCRB-Stat-II'!R106+'SCRB-Stat-II'!R136+'SCRB-Stat-II'!R166+'SCRB-Stat-II'!R196+'SCRB-Stat-II'!R226+'SCRB-Stat-II'!R256+'SCRB-Stat-II'!R286+'SCRB-Stat-II'!R316+'SCRB-Stat-II'!R346+'SCRB-Stat-II'!R376+'SCRB-Stat-II'!R406+'SCRB-Stat-II'!R436+'SCRB-Stat-II'!R466+'SCRB-Stat-II'!R496+'SCRB-Stat-II'!R526+'SCRB-Stat-II'!R556+'SCRB-Stat-II'!R586</f>
        <v>0</v>
      </c>
      <c r="S16" s="164">
        <f>'SCRB-Stat-II'!S16+'SCRB-Stat-II'!S46+'SCRB-Stat-II'!S76+'SCRB-Stat-II'!S106+'SCRB-Stat-II'!S136+'SCRB-Stat-II'!S166+'SCRB-Stat-II'!S196+'SCRB-Stat-II'!S226+'SCRB-Stat-II'!S256+'SCRB-Stat-II'!S286+'SCRB-Stat-II'!S316+'SCRB-Stat-II'!S346+'SCRB-Stat-II'!S376+'SCRB-Stat-II'!S406+'SCRB-Stat-II'!S436+'SCRB-Stat-II'!S466+'SCRB-Stat-II'!S496+'SCRB-Stat-II'!S526+'SCRB-Stat-II'!S556+'SCRB-Stat-II'!S586</f>
        <v>0</v>
      </c>
      <c r="T16" s="164">
        <f>'SCRB-Stat-II'!T16+'SCRB-Stat-II'!T46+'SCRB-Stat-II'!T76+'SCRB-Stat-II'!T106+'SCRB-Stat-II'!T136+'SCRB-Stat-II'!T166+'SCRB-Stat-II'!T196+'SCRB-Stat-II'!T226+'SCRB-Stat-II'!T256+'SCRB-Stat-II'!T286+'SCRB-Stat-II'!T316+'SCRB-Stat-II'!T346+'SCRB-Stat-II'!T376+'SCRB-Stat-II'!T406+'SCRB-Stat-II'!T436+'SCRB-Stat-II'!T466+'SCRB-Stat-II'!T496+'SCRB-Stat-II'!T526+'SCRB-Stat-II'!T556+'SCRB-Stat-II'!T586</f>
        <v>0</v>
      </c>
      <c r="U16" s="164">
        <f>'SCRB-Stat-II'!U16+'SCRB-Stat-II'!U46+'SCRB-Stat-II'!U76+'SCRB-Stat-II'!U106+'SCRB-Stat-II'!U136+'SCRB-Stat-II'!U166+'SCRB-Stat-II'!U196+'SCRB-Stat-II'!U226+'SCRB-Stat-II'!U256+'SCRB-Stat-II'!U286+'SCRB-Stat-II'!U316+'SCRB-Stat-II'!U346+'SCRB-Stat-II'!U376+'SCRB-Stat-II'!U406+'SCRB-Stat-II'!U436+'SCRB-Stat-II'!U466+'SCRB-Stat-II'!U496+'SCRB-Stat-II'!U526+'SCRB-Stat-II'!U556+'SCRB-Stat-II'!U586</f>
        <v>0</v>
      </c>
      <c r="V16" s="164">
        <f>'SCRB-Stat-II'!V16+'SCRB-Stat-II'!V46+'SCRB-Stat-II'!V76+'SCRB-Stat-II'!V106+'SCRB-Stat-II'!V136+'SCRB-Stat-II'!V166+'SCRB-Stat-II'!V196+'SCRB-Stat-II'!V226+'SCRB-Stat-II'!V256+'SCRB-Stat-II'!V286+'SCRB-Stat-II'!V316+'SCRB-Stat-II'!V346+'SCRB-Stat-II'!V376+'SCRB-Stat-II'!V406+'SCRB-Stat-II'!V436+'SCRB-Stat-II'!V466+'SCRB-Stat-II'!V496+'SCRB-Stat-II'!V526+'SCRB-Stat-II'!V556+'SCRB-Stat-II'!V586</f>
        <v>0</v>
      </c>
      <c r="W16" s="164">
        <f>'SCRB-Stat-II'!W16+'SCRB-Stat-II'!W46+'SCRB-Stat-II'!W76+'SCRB-Stat-II'!W106+'SCRB-Stat-II'!W136+'SCRB-Stat-II'!W166+'SCRB-Stat-II'!W196+'SCRB-Stat-II'!W226+'SCRB-Stat-II'!W256+'SCRB-Stat-II'!W286+'SCRB-Stat-II'!W316+'SCRB-Stat-II'!W346+'SCRB-Stat-II'!W376+'SCRB-Stat-II'!W406+'SCRB-Stat-II'!W436+'SCRB-Stat-II'!W466+'SCRB-Stat-II'!W496+'SCRB-Stat-II'!W526+'SCRB-Stat-II'!W556+'SCRB-Stat-II'!W586</f>
        <v>0</v>
      </c>
      <c r="X16" s="164">
        <f>'SCRB-Stat-II'!X16+'SCRB-Stat-II'!X46+'SCRB-Stat-II'!X76+'SCRB-Stat-II'!X106+'SCRB-Stat-II'!X136+'SCRB-Stat-II'!X166+'SCRB-Stat-II'!X196+'SCRB-Stat-II'!X226+'SCRB-Stat-II'!X256+'SCRB-Stat-II'!X286+'SCRB-Stat-II'!X316+'SCRB-Stat-II'!X346+'SCRB-Stat-II'!X376+'SCRB-Stat-II'!X406+'SCRB-Stat-II'!X436+'SCRB-Stat-II'!X466+'SCRB-Stat-II'!X496+'SCRB-Stat-II'!X526+'SCRB-Stat-II'!X556+'SCRB-Stat-II'!X586</f>
        <v>0</v>
      </c>
      <c r="Y16" s="164">
        <f>'SCRB-Stat-II'!Y16+'SCRB-Stat-II'!Y46+'SCRB-Stat-II'!Y76+'SCRB-Stat-II'!Y106+'SCRB-Stat-II'!Y136+'SCRB-Stat-II'!Y166+'SCRB-Stat-II'!Y196+'SCRB-Stat-II'!Y226+'SCRB-Stat-II'!Y256+'SCRB-Stat-II'!Y286+'SCRB-Stat-II'!Y316+'SCRB-Stat-II'!Y346+'SCRB-Stat-II'!Y376+'SCRB-Stat-II'!Y406+'SCRB-Stat-II'!Y436+'SCRB-Stat-II'!Y466+'SCRB-Stat-II'!Y496+'SCRB-Stat-II'!Y526+'SCRB-Stat-II'!Y556+'SCRB-Stat-II'!Y586</f>
        <v>0</v>
      </c>
      <c r="Z16" s="164">
        <f>'SCRB-Stat-II'!Z16+'SCRB-Stat-II'!Z46+'SCRB-Stat-II'!Z76+'SCRB-Stat-II'!Z106+'SCRB-Stat-II'!Z136+'SCRB-Stat-II'!Z166+'SCRB-Stat-II'!Z196+'SCRB-Stat-II'!Z226+'SCRB-Stat-II'!Z256+'SCRB-Stat-II'!Z286+'SCRB-Stat-II'!Z316+'SCRB-Stat-II'!Z346+'SCRB-Stat-II'!Z376+'SCRB-Stat-II'!Z406+'SCRB-Stat-II'!Z436+'SCRB-Stat-II'!Z466+'SCRB-Stat-II'!Z496+'SCRB-Stat-II'!Z526+'SCRB-Stat-II'!Z556+'SCRB-Stat-II'!Z586</f>
        <v>0</v>
      </c>
      <c r="AA16" s="164">
        <f>'SCRB-Stat-II'!AA16+'SCRB-Stat-II'!AA46+'SCRB-Stat-II'!AA76+'SCRB-Stat-II'!AA106+'SCRB-Stat-II'!AA136+'SCRB-Stat-II'!AA166+'SCRB-Stat-II'!AA196+'SCRB-Stat-II'!AA226+'SCRB-Stat-II'!AA256+'SCRB-Stat-II'!AA286+'SCRB-Stat-II'!AA316+'SCRB-Stat-II'!AA346+'SCRB-Stat-II'!AA376+'SCRB-Stat-II'!AA406+'SCRB-Stat-II'!AA436+'SCRB-Stat-II'!AA466+'SCRB-Stat-II'!AA496+'SCRB-Stat-II'!AA526+'SCRB-Stat-II'!AA556+'SCRB-Stat-II'!AA586</f>
        <v>0</v>
      </c>
      <c r="AB16" s="164">
        <f>'SCRB-Stat-II'!AB16+'SCRB-Stat-II'!AB46+'SCRB-Stat-II'!AB76+'SCRB-Stat-II'!AB106+'SCRB-Stat-II'!AB136+'SCRB-Stat-II'!AB166+'SCRB-Stat-II'!AB196+'SCRB-Stat-II'!AB226+'SCRB-Stat-II'!AB256+'SCRB-Stat-II'!AB286+'SCRB-Stat-II'!AB316+'SCRB-Stat-II'!AB346+'SCRB-Stat-II'!AB376+'SCRB-Stat-II'!AB406+'SCRB-Stat-II'!AB436+'SCRB-Stat-II'!AB466+'SCRB-Stat-II'!AB496+'SCRB-Stat-II'!AB526+'SCRB-Stat-II'!AB556+'SCRB-Stat-II'!AB586</f>
        <v>0</v>
      </c>
      <c r="AC16" s="164">
        <f>'SCRB-Stat-II'!AC16+'SCRB-Stat-II'!AC46+'SCRB-Stat-II'!AC76+'SCRB-Stat-II'!AC106+'SCRB-Stat-II'!AC136+'SCRB-Stat-II'!AC166+'SCRB-Stat-II'!AC196+'SCRB-Stat-II'!AC226+'SCRB-Stat-II'!AC256+'SCRB-Stat-II'!AC286+'SCRB-Stat-II'!AC316+'SCRB-Stat-II'!AC346+'SCRB-Stat-II'!AC376+'SCRB-Stat-II'!AC406+'SCRB-Stat-II'!AC436+'SCRB-Stat-II'!AC466+'SCRB-Stat-II'!AC496+'SCRB-Stat-II'!AC526+'SCRB-Stat-II'!AC556+'SCRB-Stat-II'!AC586</f>
        <v>0</v>
      </c>
      <c r="AD16" s="164">
        <f>'SCRB-Stat-II'!AD16+'SCRB-Stat-II'!AD46+'SCRB-Stat-II'!AD76+'SCRB-Stat-II'!AD106+'SCRB-Stat-II'!AD136+'SCRB-Stat-II'!AD166+'SCRB-Stat-II'!AD196+'SCRB-Stat-II'!AD226+'SCRB-Stat-II'!AD256+'SCRB-Stat-II'!AD286+'SCRB-Stat-II'!AD316+'SCRB-Stat-II'!AD346+'SCRB-Stat-II'!AD376+'SCRB-Stat-II'!AD406+'SCRB-Stat-II'!AD436+'SCRB-Stat-II'!AD466+'SCRB-Stat-II'!AD496+'SCRB-Stat-II'!AD526+'SCRB-Stat-II'!AD556+'SCRB-Stat-II'!AD586</f>
        <v>0</v>
      </c>
      <c r="AE16" s="164">
        <f>'SCRB-Stat-II'!AE16+'SCRB-Stat-II'!AE46+'SCRB-Stat-II'!AE76+'SCRB-Stat-II'!AE106+'SCRB-Stat-II'!AE136+'SCRB-Stat-II'!AE166+'SCRB-Stat-II'!AE196+'SCRB-Stat-II'!AE226+'SCRB-Stat-II'!AE256+'SCRB-Stat-II'!AE286+'SCRB-Stat-II'!AE316+'SCRB-Stat-II'!AE346+'SCRB-Stat-II'!AE376+'SCRB-Stat-II'!AE406+'SCRB-Stat-II'!AE436+'SCRB-Stat-II'!AE466+'SCRB-Stat-II'!AE496+'SCRB-Stat-II'!AE526+'SCRB-Stat-II'!AE556+'SCRB-Stat-II'!AE586</f>
        <v>0</v>
      </c>
      <c r="AF16" s="164">
        <f>'SCRB-Stat-II'!AF16+'SCRB-Stat-II'!AF46+'SCRB-Stat-II'!AF76+'SCRB-Stat-II'!AF106+'SCRB-Stat-II'!AF136+'SCRB-Stat-II'!AF166+'SCRB-Stat-II'!AF196+'SCRB-Stat-II'!AF226+'SCRB-Stat-II'!AF256+'SCRB-Stat-II'!AF286+'SCRB-Stat-II'!AF316+'SCRB-Stat-II'!AF346+'SCRB-Stat-II'!AF376+'SCRB-Stat-II'!AF406+'SCRB-Stat-II'!AF436+'SCRB-Stat-II'!AF466+'SCRB-Stat-II'!AF496+'SCRB-Stat-II'!AF526+'SCRB-Stat-II'!AF556+'SCRB-Stat-II'!AF586</f>
        <v>0</v>
      </c>
      <c r="AG16" s="164">
        <f>'SCRB-Stat-II'!AG16+'SCRB-Stat-II'!AG46+'SCRB-Stat-II'!AG76+'SCRB-Stat-II'!AG106+'SCRB-Stat-II'!AG136+'SCRB-Stat-II'!AG166+'SCRB-Stat-II'!AG196+'SCRB-Stat-II'!AG226+'SCRB-Stat-II'!AG256+'SCRB-Stat-II'!AG286+'SCRB-Stat-II'!AG316+'SCRB-Stat-II'!AG346+'SCRB-Stat-II'!AG376+'SCRB-Stat-II'!AG406+'SCRB-Stat-II'!AG436+'SCRB-Stat-II'!AG466+'SCRB-Stat-II'!AG496+'SCRB-Stat-II'!AG526+'SCRB-Stat-II'!AG556+'SCRB-Stat-II'!AG586</f>
        <v>0</v>
      </c>
    </row>
    <row r="17" spans="4:33">
      <c r="D17" s="164">
        <f>'SCRB-Stat-II'!D17+'SCRB-Stat-II'!D47+'SCRB-Stat-II'!D77+'SCRB-Stat-II'!D107+'SCRB-Stat-II'!D137+'SCRB-Stat-II'!D167+'SCRB-Stat-II'!D197+'SCRB-Stat-II'!D227+'SCRB-Stat-II'!D257+'SCRB-Stat-II'!D287+'SCRB-Stat-II'!D317+'SCRB-Stat-II'!D347+'SCRB-Stat-II'!D377+'SCRB-Stat-II'!D407+'SCRB-Stat-II'!D437+'SCRB-Stat-II'!D467+'SCRB-Stat-II'!D497+'SCRB-Stat-II'!D527+'SCRB-Stat-II'!D557+'SCRB-Stat-II'!D587</f>
        <v>0</v>
      </c>
      <c r="E17" s="164">
        <f>'SCRB-Stat-II'!E17+'SCRB-Stat-II'!E47+'SCRB-Stat-II'!E77+'SCRB-Stat-II'!E107+'SCRB-Stat-II'!E137+'SCRB-Stat-II'!E167+'SCRB-Stat-II'!E197+'SCRB-Stat-II'!E227+'SCRB-Stat-II'!E257+'SCRB-Stat-II'!E287+'SCRB-Stat-II'!E317+'SCRB-Stat-II'!E347+'SCRB-Stat-II'!E377+'SCRB-Stat-II'!E407+'SCRB-Stat-II'!E437+'SCRB-Stat-II'!E467+'SCRB-Stat-II'!E497+'SCRB-Stat-II'!E527+'SCRB-Stat-II'!E557+'SCRB-Stat-II'!E587</f>
        <v>0</v>
      </c>
      <c r="F17" s="164">
        <f>'SCRB-Stat-II'!F17+'SCRB-Stat-II'!F47+'SCRB-Stat-II'!F77+'SCRB-Stat-II'!F107+'SCRB-Stat-II'!F137+'SCRB-Stat-II'!F167+'SCRB-Stat-II'!F197+'SCRB-Stat-II'!F227+'SCRB-Stat-II'!F257+'SCRB-Stat-II'!F287+'SCRB-Stat-II'!F317+'SCRB-Stat-II'!F347+'SCRB-Stat-II'!F377+'SCRB-Stat-II'!F407+'SCRB-Stat-II'!F437+'SCRB-Stat-II'!F467+'SCRB-Stat-II'!F497+'SCRB-Stat-II'!F527+'SCRB-Stat-II'!F557+'SCRB-Stat-II'!F587</f>
        <v>0</v>
      </c>
      <c r="G17" s="164">
        <f>'SCRB-Stat-II'!G17+'SCRB-Stat-II'!G47+'SCRB-Stat-II'!G77+'SCRB-Stat-II'!G107+'SCRB-Stat-II'!G137+'SCRB-Stat-II'!G167+'SCRB-Stat-II'!G197+'SCRB-Stat-II'!G227+'SCRB-Stat-II'!G257+'SCRB-Stat-II'!G287+'SCRB-Stat-II'!G317+'SCRB-Stat-II'!G347+'SCRB-Stat-II'!G377+'SCRB-Stat-II'!G407+'SCRB-Stat-II'!G437+'SCRB-Stat-II'!G467+'SCRB-Stat-II'!G497+'SCRB-Stat-II'!G527+'SCRB-Stat-II'!G557+'SCRB-Stat-II'!G587</f>
        <v>0</v>
      </c>
      <c r="H17" s="164">
        <f>'SCRB-Stat-II'!H17+'SCRB-Stat-II'!H47+'SCRB-Stat-II'!H77+'SCRB-Stat-II'!H107+'SCRB-Stat-II'!H137+'SCRB-Stat-II'!H167+'SCRB-Stat-II'!H197+'SCRB-Stat-II'!H227+'SCRB-Stat-II'!H257+'SCRB-Stat-II'!H287+'SCRB-Stat-II'!H317+'SCRB-Stat-II'!H347+'SCRB-Stat-II'!H377+'SCRB-Stat-II'!H407+'SCRB-Stat-II'!H437+'SCRB-Stat-II'!H467+'SCRB-Stat-II'!H497+'SCRB-Stat-II'!H527+'SCRB-Stat-II'!H557+'SCRB-Stat-II'!H587</f>
        <v>0</v>
      </c>
      <c r="I17" s="164">
        <f>'SCRB-Stat-II'!I17+'SCRB-Stat-II'!I47+'SCRB-Stat-II'!I77+'SCRB-Stat-II'!I107+'SCRB-Stat-II'!I137+'SCRB-Stat-II'!I167+'SCRB-Stat-II'!I197+'SCRB-Stat-II'!I227+'SCRB-Stat-II'!I257+'SCRB-Stat-II'!I287+'SCRB-Stat-II'!I317+'SCRB-Stat-II'!I347+'SCRB-Stat-II'!I377+'SCRB-Stat-II'!I407+'SCRB-Stat-II'!I437+'SCRB-Stat-II'!I467+'SCRB-Stat-II'!I497+'SCRB-Stat-II'!I527+'SCRB-Stat-II'!I557+'SCRB-Stat-II'!I587</f>
        <v>0</v>
      </c>
      <c r="J17" s="164">
        <f>'SCRB-Stat-II'!J17+'SCRB-Stat-II'!J47+'SCRB-Stat-II'!J77+'SCRB-Stat-II'!J107+'SCRB-Stat-II'!J137+'SCRB-Stat-II'!J167+'SCRB-Stat-II'!J197+'SCRB-Stat-II'!J227+'SCRB-Stat-II'!J257+'SCRB-Stat-II'!J287+'SCRB-Stat-II'!J317+'SCRB-Stat-II'!J347+'SCRB-Stat-II'!J377+'SCRB-Stat-II'!J407+'SCRB-Stat-II'!J437+'SCRB-Stat-II'!J467+'SCRB-Stat-II'!J497+'SCRB-Stat-II'!J527+'SCRB-Stat-II'!J557+'SCRB-Stat-II'!J587</f>
        <v>0</v>
      </c>
      <c r="K17" s="162">
        <f>'SCRB-Stat-II'!K17+'SCRB-Stat-II'!K47+'SCRB-Stat-II'!K77+'SCRB-Stat-II'!K107+'SCRB-Stat-II'!K137+'SCRB-Stat-II'!K167+'SCRB-Stat-II'!K197+'SCRB-Stat-II'!K227+'SCRB-Stat-II'!K257+'SCRB-Stat-II'!K287+'SCRB-Stat-II'!K317+'SCRB-Stat-II'!K347+'SCRB-Stat-II'!K377+'SCRB-Stat-II'!K407+'SCRB-Stat-II'!K437+'SCRB-Stat-II'!K467+'SCRB-Stat-II'!K497+'SCRB-Stat-II'!K527+'SCRB-Stat-II'!K557+'SCRB-Stat-II'!K587</f>
        <v>0</v>
      </c>
      <c r="L17" s="164">
        <f>'SCRB-Stat-II'!L17+'SCRB-Stat-II'!L47+'SCRB-Stat-II'!L77+'SCRB-Stat-II'!L107+'SCRB-Stat-II'!L137+'SCRB-Stat-II'!L167+'SCRB-Stat-II'!L197+'SCRB-Stat-II'!L227+'SCRB-Stat-II'!L257+'SCRB-Stat-II'!L287+'SCRB-Stat-II'!L317+'SCRB-Stat-II'!L347+'SCRB-Stat-II'!L377+'SCRB-Stat-II'!L407+'SCRB-Stat-II'!L437+'SCRB-Stat-II'!L467+'SCRB-Stat-II'!L497+'SCRB-Stat-II'!L527+'SCRB-Stat-II'!L557+'SCRB-Stat-II'!L587</f>
        <v>0</v>
      </c>
      <c r="M17" s="165">
        <f>'SCRB-Stat-II'!M17+'SCRB-Stat-II'!M47+'SCRB-Stat-II'!M77+'SCRB-Stat-II'!M107+'SCRB-Stat-II'!M137+'SCRB-Stat-II'!M167+'SCRB-Stat-II'!M197+'SCRB-Stat-II'!M227+'SCRB-Stat-II'!M257+'SCRB-Stat-II'!M287+'SCRB-Stat-II'!M317+'SCRB-Stat-II'!M347+'SCRB-Stat-II'!M377+'SCRB-Stat-II'!M407+'SCRB-Stat-II'!M437+'SCRB-Stat-II'!M467+'SCRB-Stat-II'!M497+'SCRB-Stat-II'!M527+'SCRB-Stat-II'!M557+'SCRB-Stat-II'!M587</f>
        <v>0</v>
      </c>
      <c r="N17" s="166">
        <f>'SCRB-Stat-II'!N17+'SCRB-Stat-II'!N47+'SCRB-Stat-II'!N77+'SCRB-Stat-II'!N107+'SCRB-Stat-II'!N137+'SCRB-Stat-II'!N167+'SCRB-Stat-II'!N197+'SCRB-Stat-II'!N227+'SCRB-Stat-II'!N257+'SCRB-Stat-II'!N287+'SCRB-Stat-II'!N317+'SCRB-Stat-II'!N347+'SCRB-Stat-II'!N377+'SCRB-Stat-II'!N407+'SCRB-Stat-II'!N437+'SCRB-Stat-II'!N467+'SCRB-Stat-II'!N497+'SCRB-Stat-II'!N527+'SCRB-Stat-II'!N557+'SCRB-Stat-II'!N587</f>
        <v>0</v>
      </c>
      <c r="O17" s="164">
        <f>'SCRB-Stat-II'!O17+'SCRB-Stat-II'!O47+'SCRB-Stat-II'!O77+'SCRB-Stat-II'!O107+'SCRB-Stat-II'!O137+'SCRB-Stat-II'!O167+'SCRB-Stat-II'!O197+'SCRB-Stat-II'!O227+'SCRB-Stat-II'!O257+'SCRB-Stat-II'!O287+'SCRB-Stat-II'!O317+'SCRB-Stat-II'!O347+'SCRB-Stat-II'!O377+'SCRB-Stat-II'!O407+'SCRB-Stat-II'!O437+'SCRB-Stat-II'!O467+'SCRB-Stat-II'!O497+'SCRB-Stat-II'!O527+'SCRB-Stat-II'!O557+'SCRB-Stat-II'!O587</f>
        <v>0</v>
      </c>
      <c r="P17" s="164">
        <f>'SCRB-Stat-II'!P17+'SCRB-Stat-II'!P47+'SCRB-Stat-II'!P77+'SCRB-Stat-II'!P107+'SCRB-Stat-II'!P137+'SCRB-Stat-II'!P167+'SCRB-Stat-II'!P197+'SCRB-Stat-II'!P227+'SCRB-Stat-II'!P257+'SCRB-Stat-II'!P287+'SCRB-Stat-II'!P317+'SCRB-Stat-II'!P347+'SCRB-Stat-II'!P377+'SCRB-Stat-II'!P407+'SCRB-Stat-II'!P437+'SCRB-Stat-II'!P467+'SCRB-Stat-II'!P497+'SCRB-Stat-II'!P527+'SCRB-Stat-II'!P557+'SCRB-Stat-II'!P587</f>
        <v>0</v>
      </c>
      <c r="Q17" s="164">
        <f>'SCRB-Stat-II'!Q17+'SCRB-Stat-II'!Q47+'SCRB-Stat-II'!Q77+'SCRB-Stat-II'!Q107+'SCRB-Stat-II'!Q137+'SCRB-Stat-II'!Q167+'SCRB-Stat-II'!Q197+'SCRB-Stat-II'!Q227+'SCRB-Stat-II'!Q257+'SCRB-Stat-II'!Q287+'SCRB-Stat-II'!Q317+'SCRB-Stat-II'!Q347+'SCRB-Stat-II'!Q377+'SCRB-Stat-II'!Q407+'SCRB-Stat-II'!Q437+'SCRB-Stat-II'!Q467+'SCRB-Stat-II'!Q497+'SCRB-Stat-II'!Q527+'SCRB-Stat-II'!Q557+'SCRB-Stat-II'!Q587</f>
        <v>0</v>
      </c>
      <c r="R17" s="164">
        <f>'SCRB-Stat-II'!R17+'SCRB-Stat-II'!R47+'SCRB-Stat-II'!R77+'SCRB-Stat-II'!R107+'SCRB-Stat-II'!R137+'SCRB-Stat-II'!R167+'SCRB-Stat-II'!R197+'SCRB-Stat-II'!R227+'SCRB-Stat-II'!R257+'SCRB-Stat-II'!R287+'SCRB-Stat-II'!R317+'SCRB-Stat-II'!R347+'SCRB-Stat-II'!R377+'SCRB-Stat-II'!R407+'SCRB-Stat-II'!R437+'SCRB-Stat-II'!R467+'SCRB-Stat-II'!R497+'SCRB-Stat-II'!R527+'SCRB-Stat-II'!R557+'SCRB-Stat-II'!R587</f>
        <v>0</v>
      </c>
      <c r="S17" s="164">
        <f>'SCRB-Stat-II'!S17+'SCRB-Stat-II'!S47+'SCRB-Stat-II'!S77+'SCRB-Stat-II'!S107+'SCRB-Stat-II'!S137+'SCRB-Stat-II'!S167+'SCRB-Stat-II'!S197+'SCRB-Stat-II'!S227+'SCRB-Stat-II'!S257+'SCRB-Stat-II'!S287+'SCRB-Stat-II'!S317+'SCRB-Stat-II'!S347+'SCRB-Stat-II'!S377+'SCRB-Stat-II'!S407+'SCRB-Stat-II'!S437+'SCRB-Stat-II'!S467+'SCRB-Stat-II'!S497+'SCRB-Stat-II'!S527+'SCRB-Stat-II'!S557+'SCRB-Stat-II'!S587</f>
        <v>0</v>
      </c>
      <c r="T17" s="164">
        <f>'SCRB-Stat-II'!T17+'SCRB-Stat-II'!T47+'SCRB-Stat-II'!T77+'SCRB-Stat-II'!T107+'SCRB-Stat-II'!T137+'SCRB-Stat-II'!T167+'SCRB-Stat-II'!T197+'SCRB-Stat-II'!T227+'SCRB-Stat-II'!T257+'SCRB-Stat-II'!T287+'SCRB-Stat-II'!T317+'SCRB-Stat-II'!T347+'SCRB-Stat-II'!T377+'SCRB-Stat-II'!T407+'SCRB-Stat-II'!T437+'SCRB-Stat-II'!T467+'SCRB-Stat-II'!T497+'SCRB-Stat-II'!T527+'SCRB-Stat-II'!T557+'SCRB-Stat-II'!T587</f>
        <v>0</v>
      </c>
      <c r="U17" s="164">
        <f>'SCRB-Stat-II'!U17+'SCRB-Stat-II'!U47+'SCRB-Stat-II'!U77+'SCRB-Stat-II'!U107+'SCRB-Stat-II'!U137+'SCRB-Stat-II'!U167+'SCRB-Stat-II'!U197+'SCRB-Stat-II'!U227+'SCRB-Stat-II'!U257+'SCRB-Stat-II'!U287+'SCRB-Stat-II'!U317+'SCRB-Stat-II'!U347+'SCRB-Stat-II'!U377+'SCRB-Stat-II'!U407+'SCRB-Stat-II'!U437+'SCRB-Stat-II'!U467+'SCRB-Stat-II'!U497+'SCRB-Stat-II'!U527+'SCRB-Stat-II'!U557+'SCRB-Stat-II'!U587</f>
        <v>0</v>
      </c>
      <c r="V17" s="164">
        <f>'SCRB-Stat-II'!V17+'SCRB-Stat-II'!V47+'SCRB-Stat-II'!V77+'SCRB-Stat-II'!V107+'SCRB-Stat-II'!V137+'SCRB-Stat-II'!V167+'SCRB-Stat-II'!V197+'SCRB-Stat-II'!V227+'SCRB-Stat-II'!V257+'SCRB-Stat-II'!V287+'SCRB-Stat-II'!V317+'SCRB-Stat-II'!V347+'SCRB-Stat-II'!V377+'SCRB-Stat-II'!V407+'SCRB-Stat-II'!V437+'SCRB-Stat-II'!V467+'SCRB-Stat-II'!V497+'SCRB-Stat-II'!V527+'SCRB-Stat-II'!V557+'SCRB-Stat-II'!V587</f>
        <v>0</v>
      </c>
      <c r="W17" s="164">
        <f>'SCRB-Stat-II'!W17+'SCRB-Stat-II'!W47+'SCRB-Stat-II'!W77+'SCRB-Stat-II'!W107+'SCRB-Stat-II'!W137+'SCRB-Stat-II'!W167+'SCRB-Stat-II'!W197+'SCRB-Stat-II'!W227+'SCRB-Stat-II'!W257+'SCRB-Stat-II'!W287+'SCRB-Stat-II'!W317+'SCRB-Stat-II'!W347+'SCRB-Stat-II'!W377+'SCRB-Stat-II'!W407+'SCRB-Stat-II'!W437+'SCRB-Stat-II'!W467+'SCRB-Stat-II'!W497+'SCRB-Stat-II'!W527+'SCRB-Stat-II'!W557+'SCRB-Stat-II'!W587</f>
        <v>0</v>
      </c>
      <c r="X17" s="164">
        <f>'SCRB-Stat-II'!X17+'SCRB-Stat-II'!X47+'SCRB-Stat-II'!X77+'SCRB-Stat-II'!X107+'SCRB-Stat-II'!X137+'SCRB-Stat-II'!X167+'SCRB-Stat-II'!X197+'SCRB-Stat-II'!X227+'SCRB-Stat-II'!X257+'SCRB-Stat-II'!X287+'SCRB-Stat-II'!X317+'SCRB-Stat-II'!X347+'SCRB-Stat-II'!X377+'SCRB-Stat-II'!X407+'SCRB-Stat-II'!X437+'SCRB-Stat-II'!X467+'SCRB-Stat-II'!X497+'SCRB-Stat-II'!X527+'SCRB-Stat-II'!X557+'SCRB-Stat-II'!X587</f>
        <v>0</v>
      </c>
      <c r="Y17" s="164">
        <f>'SCRB-Stat-II'!Y17+'SCRB-Stat-II'!Y47+'SCRB-Stat-II'!Y77+'SCRB-Stat-II'!Y107+'SCRB-Stat-II'!Y137+'SCRB-Stat-II'!Y167+'SCRB-Stat-II'!Y197+'SCRB-Stat-II'!Y227+'SCRB-Stat-II'!Y257+'SCRB-Stat-II'!Y287+'SCRB-Stat-II'!Y317+'SCRB-Stat-II'!Y347+'SCRB-Stat-II'!Y377+'SCRB-Stat-II'!Y407+'SCRB-Stat-II'!Y437+'SCRB-Stat-II'!Y467+'SCRB-Stat-II'!Y497+'SCRB-Stat-II'!Y527+'SCRB-Stat-II'!Y557+'SCRB-Stat-II'!Y587</f>
        <v>0</v>
      </c>
      <c r="Z17" s="164">
        <f>'SCRB-Stat-II'!Z17+'SCRB-Stat-II'!Z47+'SCRB-Stat-II'!Z77+'SCRB-Stat-II'!Z107+'SCRB-Stat-II'!Z137+'SCRB-Stat-II'!Z167+'SCRB-Stat-II'!Z197+'SCRB-Stat-II'!Z227+'SCRB-Stat-II'!Z257+'SCRB-Stat-II'!Z287+'SCRB-Stat-II'!Z317+'SCRB-Stat-II'!Z347+'SCRB-Stat-II'!Z377+'SCRB-Stat-II'!Z407+'SCRB-Stat-II'!Z437+'SCRB-Stat-II'!Z467+'SCRB-Stat-II'!Z497+'SCRB-Stat-II'!Z527+'SCRB-Stat-II'!Z557+'SCRB-Stat-II'!Z587</f>
        <v>0</v>
      </c>
      <c r="AA17" s="164">
        <f>'SCRB-Stat-II'!AA17+'SCRB-Stat-II'!AA47+'SCRB-Stat-II'!AA77+'SCRB-Stat-II'!AA107+'SCRB-Stat-II'!AA137+'SCRB-Stat-II'!AA167+'SCRB-Stat-II'!AA197+'SCRB-Stat-II'!AA227+'SCRB-Stat-II'!AA257+'SCRB-Stat-II'!AA287+'SCRB-Stat-II'!AA317+'SCRB-Stat-II'!AA347+'SCRB-Stat-II'!AA377+'SCRB-Stat-II'!AA407+'SCRB-Stat-II'!AA437+'SCRB-Stat-II'!AA467+'SCRB-Stat-II'!AA497+'SCRB-Stat-II'!AA527+'SCRB-Stat-II'!AA557+'SCRB-Stat-II'!AA587</f>
        <v>0</v>
      </c>
      <c r="AB17" s="164">
        <f>'SCRB-Stat-II'!AB17+'SCRB-Stat-II'!AB47+'SCRB-Stat-II'!AB77+'SCRB-Stat-II'!AB107+'SCRB-Stat-II'!AB137+'SCRB-Stat-II'!AB167+'SCRB-Stat-II'!AB197+'SCRB-Stat-II'!AB227+'SCRB-Stat-II'!AB257+'SCRB-Stat-II'!AB287+'SCRB-Stat-II'!AB317+'SCRB-Stat-II'!AB347+'SCRB-Stat-II'!AB377+'SCRB-Stat-II'!AB407+'SCRB-Stat-II'!AB437+'SCRB-Stat-II'!AB467+'SCRB-Stat-II'!AB497+'SCRB-Stat-II'!AB527+'SCRB-Stat-II'!AB557+'SCRB-Stat-II'!AB587</f>
        <v>0</v>
      </c>
      <c r="AC17" s="164">
        <f>'SCRB-Stat-II'!AC17+'SCRB-Stat-II'!AC47+'SCRB-Stat-II'!AC77+'SCRB-Stat-II'!AC107+'SCRB-Stat-II'!AC137+'SCRB-Stat-II'!AC167+'SCRB-Stat-II'!AC197+'SCRB-Stat-II'!AC227+'SCRB-Stat-II'!AC257+'SCRB-Stat-II'!AC287+'SCRB-Stat-II'!AC317+'SCRB-Stat-II'!AC347+'SCRB-Stat-II'!AC377+'SCRB-Stat-II'!AC407+'SCRB-Stat-II'!AC437+'SCRB-Stat-II'!AC467+'SCRB-Stat-II'!AC497+'SCRB-Stat-II'!AC527+'SCRB-Stat-II'!AC557+'SCRB-Stat-II'!AC587</f>
        <v>0</v>
      </c>
      <c r="AD17" s="164">
        <f>'SCRB-Stat-II'!AD17+'SCRB-Stat-II'!AD47+'SCRB-Stat-II'!AD77+'SCRB-Stat-II'!AD107+'SCRB-Stat-II'!AD137+'SCRB-Stat-II'!AD167+'SCRB-Stat-II'!AD197+'SCRB-Stat-II'!AD227+'SCRB-Stat-II'!AD257+'SCRB-Stat-II'!AD287+'SCRB-Stat-II'!AD317+'SCRB-Stat-II'!AD347+'SCRB-Stat-II'!AD377+'SCRB-Stat-II'!AD407+'SCRB-Stat-II'!AD437+'SCRB-Stat-II'!AD467+'SCRB-Stat-II'!AD497+'SCRB-Stat-II'!AD527+'SCRB-Stat-II'!AD557+'SCRB-Stat-II'!AD587</f>
        <v>0</v>
      </c>
      <c r="AE17" s="164">
        <f>'SCRB-Stat-II'!AE17+'SCRB-Stat-II'!AE47+'SCRB-Stat-II'!AE77+'SCRB-Stat-II'!AE107+'SCRB-Stat-II'!AE137+'SCRB-Stat-II'!AE167+'SCRB-Stat-II'!AE197+'SCRB-Stat-II'!AE227+'SCRB-Stat-II'!AE257+'SCRB-Stat-II'!AE287+'SCRB-Stat-II'!AE317+'SCRB-Stat-II'!AE347+'SCRB-Stat-II'!AE377+'SCRB-Stat-II'!AE407+'SCRB-Stat-II'!AE437+'SCRB-Stat-II'!AE467+'SCRB-Stat-II'!AE497+'SCRB-Stat-II'!AE527+'SCRB-Stat-II'!AE557+'SCRB-Stat-II'!AE587</f>
        <v>0</v>
      </c>
      <c r="AF17" s="164">
        <f>'SCRB-Stat-II'!AF17+'SCRB-Stat-II'!AF47+'SCRB-Stat-II'!AF77+'SCRB-Stat-II'!AF107+'SCRB-Stat-II'!AF137+'SCRB-Stat-II'!AF167+'SCRB-Stat-II'!AF197+'SCRB-Stat-II'!AF227+'SCRB-Stat-II'!AF257+'SCRB-Stat-II'!AF287+'SCRB-Stat-II'!AF317+'SCRB-Stat-II'!AF347+'SCRB-Stat-II'!AF377+'SCRB-Stat-II'!AF407+'SCRB-Stat-II'!AF437+'SCRB-Stat-II'!AF467+'SCRB-Stat-II'!AF497+'SCRB-Stat-II'!AF527+'SCRB-Stat-II'!AF557+'SCRB-Stat-II'!AF587</f>
        <v>0</v>
      </c>
      <c r="AG17" s="164">
        <f>'SCRB-Stat-II'!AG17+'SCRB-Stat-II'!AG47+'SCRB-Stat-II'!AG77+'SCRB-Stat-II'!AG107+'SCRB-Stat-II'!AG137+'SCRB-Stat-II'!AG167+'SCRB-Stat-II'!AG197+'SCRB-Stat-II'!AG227+'SCRB-Stat-II'!AG257+'SCRB-Stat-II'!AG287+'SCRB-Stat-II'!AG317+'SCRB-Stat-II'!AG347+'SCRB-Stat-II'!AG377+'SCRB-Stat-II'!AG407+'SCRB-Stat-II'!AG437+'SCRB-Stat-II'!AG467+'SCRB-Stat-II'!AG497+'SCRB-Stat-II'!AG527+'SCRB-Stat-II'!AG557+'SCRB-Stat-II'!AG587</f>
        <v>0</v>
      </c>
    </row>
    <row r="18" spans="4:33">
      <c r="D18" s="164">
        <f>'SCRB-Stat-II'!D18+'SCRB-Stat-II'!D48+'SCRB-Stat-II'!D78+'SCRB-Stat-II'!D108+'SCRB-Stat-II'!D138+'SCRB-Stat-II'!D168+'SCRB-Stat-II'!D198+'SCRB-Stat-II'!D228+'SCRB-Stat-II'!D258+'SCRB-Stat-II'!D288+'SCRB-Stat-II'!D318+'SCRB-Stat-II'!D348+'SCRB-Stat-II'!D378+'SCRB-Stat-II'!D408+'SCRB-Stat-II'!D438+'SCRB-Stat-II'!D468+'SCRB-Stat-II'!D498+'SCRB-Stat-II'!D528+'SCRB-Stat-II'!D558+'SCRB-Stat-II'!D588</f>
        <v>0</v>
      </c>
      <c r="E18" s="164">
        <f>'SCRB-Stat-II'!E18+'SCRB-Stat-II'!E48+'SCRB-Stat-II'!E78+'SCRB-Stat-II'!E108+'SCRB-Stat-II'!E138+'SCRB-Stat-II'!E168+'SCRB-Stat-II'!E198+'SCRB-Stat-II'!E228+'SCRB-Stat-II'!E258+'SCRB-Stat-II'!E288+'SCRB-Stat-II'!E318+'SCRB-Stat-II'!E348+'SCRB-Stat-II'!E378+'SCRB-Stat-II'!E408+'SCRB-Stat-II'!E438+'SCRB-Stat-II'!E468+'SCRB-Stat-II'!E498+'SCRB-Stat-II'!E528+'SCRB-Stat-II'!E558+'SCRB-Stat-II'!E588</f>
        <v>0</v>
      </c>
      <c r="F18" s="164">
        <f>'SCRB-Stat-II'!F18+'SCRB-Stat-II'!F48+'SCRB-Stat-II'!F78+'SCRB-Stat-II'!F108+'SCRB-Stat-II'!F138+'SCRB-Stat-II'!F168+'SCRB-Stat-II'!F198+'SCRB-Stat-II'!F228+'SCRB-Stat-II'!F258+'SCRB-Stat-II'!F288+'SCRB-Stat-II'!F318+'SCRB-Stat-II'!F348+'SCRB-Stat-II'!F378+'SCRB-Stat-II'!F408+'SCRB-Stat-II'!F438+'SCRB-Stat-II'!F468+'SCRB-Stat-II'!F498+'SCRB-Stat-II'!F528+'SCRB-Stat-II'!F558+'SCRB-Stat-II'!F588</f>
        <v>0</v>
      </c>
      <c r="G18" s="164">
        <f>'SCRB-Stat-II'!G18+'SCRB-Stat-II'!G48+'SCRB-Stat-II'!G78+'SCRB-Stat-II'!G108+'SCRB-Stat-II'!G138+'SCRB-Stat-II'!G168+'SCRB-Stat-II'!G198+'SCRB-Stat-II'!G228+'SCRB-Stat-II'!G258+'SCRB-Stat-II'!G288+'SCRB-Stat-II'!G318+'SCRB-Stat-II'!G348+'SCRB-Stat-II'!G378+'SCRB-Stat-II'!G408+'SCRB-Stat-II'!G438+'SCRB-Stat-II'!G468+'SCRB-Stat-II'!G498+'SCRB-Stat-II'!G528+'SCRB-Stat-II'!G558+'SCRB-Stat-II'!G588</f>
        <v>0</v>
      </c>
      <c r="H18" s="164">
        <f>'SCRB-Stat-II'!H18+'SCRB-Stat-II'!H48+'SCRB-Stat-II'!H78+'SCRB-Stat-II'!H108+'SCRB-Stat-II'!H138+'SCRB-Stat-II'!H168+'SCRB-Stat-II'!H198+'SCRB-Stat-II'!H228+'SCRB-Stat-II'!H258+'SCRB-Stat-II'!H288+'SCRB-Stat-II'!H318+'SCRB-Stat-II'!H348+'SCRB-Stat-II'!H378+'SCRB-Stat-II'!H408+'SCRB-Stat-II'!H438+'SCRB-Stat-II'!H468+'SCRB-Stat-II'!H498+'SCRB-Stat-II'!H528+'SCRB-Stat-II'!H558+'SCRB-Stat-II'!H588</f>
        <v>0</v>
      </c>
      <c r="I18" s="164">
        <f>'SCRB-Stat-II'!I18+'SCRB-Stat-II'!I48+'SCRB-Stat-II'!I78+'SCRB-Stat-II'!I108+'SCRB-Stat-II'!I138+'SCRB-Stat-II'!I168+'SCRB-Stat-II'!I198+'SCRB-Stat-II'!I228+'SCRB-Stat-II'!I258+'SCRB-Stat-II'!I288+'SCRB-Stat-II'!I318+'SCRB-Stat-II'!I348+'SCRB-Stat-II'!I378+'SCRB-Stat-II'!I408+'SCRB-Stat-II'!I438+'SCRB-Stat-II'!I468+'SCRB-Stat-II'!I498+'SCRB-Stat-II'!I528+'SCRB-Stat-II'!I558+'SCRB-Stat-II'!I588</f>
        <v>0</v>
      </c>
      <c r="J18" s="164">
        <f>'SCRB-Stat-II'!J18+'SCRB-Stat-II'!J48+'SCRB-Stat-II'!J78+'SCRB-Stat-II'!J108+'SCRB-Stat-II'!J138+'SCRB-Stat-II'!J168+'SCRB-Stat-II'!J198+'SCRB-Stat-II'!J228+'SCRB-Stat-II'!J258+'SCRB-Stat-II'!J288+'SCRB-Stat-II'!J318+'SCRB-Stat-II'!J348+'SCRB-Stat-II'!J378+'SCRB-Stat-II'!J408+'SCRB-Stat-II'!J438+'SCRB-Stat-II'!J468+'SCRB-Stat-II'!J498+'SCRB-Stat-II'!J528+'SCRB-Stat-II'!J558+'SCRB-Stat-II'!J588</f>
        <v>0</v>
      </c>
      <c r="K18" s="162">
        <f>'SCRB-Stat-II'!K18+'SCRB-Stat-II'!K48+'SCRB-Stat-II'!K78+'SCRB-Stat-II'!K108+'SCRB-Stat-II'!K138+'SCRB-Stat-II'!K168+'SCRB-Stat-II'!K198+'SCRB-Stat-II'!K228+'SCRB-Stat-II'!K258+'SCRB-Stat-II'!K288+'SCRB-Stat-II'!K318+'SCRB-Stat-II'!K348+'SCRB-Stat-II'!K378+'SCRB-Stat-II'!K408+'SCRB-Stat-II'!K438+'SCRB-Stat-II'!K468+'SCRB-Stat-II'!K498+'SCRB-Stat-II'!K528+'SCRB-Stat-II'!K558+'SCRB-Stat-II'!K588</f>
        <v>0</v>
      </c>
      <c r="L18" s="164">
        <f>'SCRB-Stat-II'!L18+'SCRB-Stat-II'!L48+'SCRB-Stat-II'!L78+'SCRB-Stat-II'!L108+'SCRB-Stat-II'!L138+'SCRB-Stat-II'!L168+'SCRB-Stat-II'!L198+'SCRB-Stat-II'!L228+'SCRB-Stat-II'!L258+'SCRB-Stat-II'!L288+'SCRB-Stat-II'!L318+'SCRB-Stat-II'!L348+'SCRB-Stat-II'!L378+'SCRB-Stat-II'!L408+'SCRB-Stat-II'!L438+'SCRB-Stat-II'!L468+'SCRB-Stat-II'!L498+'SCRB-Stat-II'!L528+'SCRB-Stat-II'!L558+'SCRB-Stat-II'!L588</f>
        <v>0</v>
      </c>
      <c r="M18" s="165">
        <f>'SCRB-Stat-II'!M18+'SCRB-Stat-II'!M48+'SCRB-Stat-II'!M78+'SCRB-Stat-II'!M108+'SCRB-Stat-II'!M138+'SCRB-Stat-II'!M168+'SCRB-Stat-II'!M198+'SCRB-Stat-II'!M228+'SCRB-Stat-II'!M258+'SCRB-Stat-II'!M288+'SCRB-Stat-II'!M318+'SCRB-Stat-II'!M348+'SCRB-Stat-II'!M378+'SCRB-Stat-II'!M408+'SCRB-Stat-II'!M438+'SCRB-Stat-II'!M468+'SCRB-Stat-II'!M498+'SCRB-Stat-II'!M528+'SCRB-Stat-II'!M558+'SCRB-Stat-II'!M588</f>
        <v>0</v>
      </c>
      <c r="N18" s="166">
        <f>'SCRB-Stat-II'!N18+'SCRB-Stat-II'!N48+'SCRB-Stat-II'!N78+'SCRB-Stat-II'!N108+'SCRB-Stat-II'!N138+'SCRB-Stat-II'!N168+'SCRB-Stat-II'!N198+'SCRB-Stat-II'!N228+'SCRB-Stat-II'!N258+'SCRB-Stat-II'!N288+'SCRB-Stat-II'!N318+'SCRB-Stat-II'!N348+'SCRB-Stat-II'!N378+'SCRB-Stat-II'!N408+'SCRB-Stat-II'!N438+'SCRB-Stat-II'!N468+'SCRB-Stat-II'!N498+'SCRB-Stat-II'!N528+'SCRB-Stat-II'!N558+'SCRB-Stat-II'!N588</f>
        <v>0</v>
      </c>
      <c r="O18" s="164">
        <f>'SCRB-Stat-II'!O18+'SCRB-Stat-II'!O48+'SCRB-Stat-II'!O78+'SCRB-Stat-II'!O108+'SCRB-Stat-II'!O138+'SCRB-Stat-II'!O168+'SCRB-Stat-II'!O198+'SCRB-Stat-II'!O228+'SCRB-Stat-II'!O258+'SCRB-Stat-II'!O288+'SCRB-Stat-II'!O318+'SCRB-Stat-II'!O348+'SCRB-Stat-II'!O378+'SCRB-Stat-II'!O408+'SCRB-Stat-II'!O438+'SCRB-Stat-II'!O468+'SCRB-Stat-II'!O498+'SCRB-Stat-II'!O528+'SCRB-Stat-II'!O558+'SCRB-Stat-II'!O588</f>
        <v>0</v>
      </c>
      <c r="P18" s="164">
        <f>'SCRB-Stat-II'!P18+'SCRB-Stat-II'!P48+'SCRB-Stat-II'!P78+'SCRB-Stat-II'!P108+'SCRB-Stat-II'!P138+'SCRB-Stat-II'!P168+'SCRB-Stat-II'!P198+'SCRB-Stat-II'!P228+'SCRB-Stat-II'!P258+'SCRB-Stat-II'!P288+'SCRB-Stat-II'!P318+'SCRB-Stat-II'!P348+'SCRB-Stat-II'!P378+'SCRB-Stat-II'!P408+'SCRB-Stat-II'!P438+'SCRB-Stat-II'!P468+'SCRB-Stat-II'!P498+'SCRB-Stat-II'!P528+'SCRB-Stat-II'!P558+'SCRB-Stat-II'!P588</f>
        <v>0</v>
      </c>
      <c r="Q18" s="164">
        <f>'SCRB-Stat-II'!Q18+'SCRB-Stat-II'!Q48+'SCRB-Stat-II'!Q78+'SCRB-Stat-II'!Q108+'SCRB-Stat-II'!Q138+'SCRB-Stat-II'!Q168+'SCRB-Stat-II'!Q198+'SCRB-Stat-II'!Q228+'SCRB-Stat-II'!Q258+'SCRB-Stat-II'!Q288+'SCRB-Stat-II'!Q318+'SCRB-Stat-II'!Q348+'SCRB-Stat-II'!Q378+'SCRB-Stat-II'!Q408+'SCRB-Stat-II'!Q438+'SCRB-Stat-II'!Q468+'SCRB-Stat-II'!Q498+'SCRB-Stat-II'!Q528+'SCRB-Stat-II'!Q558+'SCRB-Stat-II'!Q588</f>
        <v>0</v>
      </c>
      <c r="R18" s="164">
        <f>'SCRB-Stat-II'!R18+'SCRB-Stat-II'!R48+'SCRB-Stat-II'!R78+'SCRB-Stat-II'!R108+'SCRB-Stat-II'!R138+'SCRB-Stat-II'!R168+'SCRB-Stat-II'!R198+'SCRB-Stat-II'!R228+'SCRB-Stat-II'!R258+'SCRB-Stat-II'!R288+'SCRB-Stat-II'!R318+'SCRB-Stat-II'!R348+'SCRB-Stat-II'!R378+'SCRB-Stat-II'!R408+'SCRB-Stat-II'!R438+'SCRB-Stat-II'!R468+'SCRB-Stat-II'!R498+'SCRB-Stat-II'!R528+'SCRB-Stat-II'!R558+'SCRB-Stat-II'!R588</f>
        <v>0</v>
      </c>
      <c r="S18" s="164">
        <f>'SCRB-Stat-II'!S18+'SCRB-Stat-II'!S48+'SCRB-Stat-II'!S78+'SCRB-Stat-II'!S108+'SCRB-Stat-II'!S138+'SCRB-Stat-II'!S168+'SCRB-Stat-II'!S198+'SCRB-Stat-II'!S228+'SCRB-Stat-II'!S258+'SCRB-Stat-II'!S288+'SCRB-Stat-II'!S318+'SCRB-Stat-II'!S348+'SCRB-Stat-II'!S378+'SCRB-Stat-II'!S408+'SCRB-Stat-II'!S438+'SCRB-Stat-II'!S468+'SCRB-Stat-II'!S498+'SCRB-Stat-II'!S528+'SCRB-Stat-II'!S558+'SCRB-Stat-II'!S588</f>
        <v>0</v>
      </c>
      <c r="T18" s="164">
        <f>'SCRB-Stat-II'!T18+'SCRB-Stat-II'!T48+'SCRB-Stat-II'!T78+'SCRB-Stat-II'!T108+'SCRB-Stat-II'!T138+'SCRB-Stat-II'!T168+'SCRB-Stat-II'!T198+'SCRB-Stat-II'!T228+'SCRB-Stat-II'!T258+'SCRB-Stat-II'!T288+'SCRB-Stat-II'!T318+'SCRB-Stat-II'!T348+'SCRB-Stat-II'!T378+'SCRB-Stat-II'!T408+'SCRB-Stat-II'!T438+'SCRB-Stat-II'!T468+'SCRB-Stat-II'!T498+'SCRB-Stat-II'!T528+'SCRB-Stat-II'!T558+'SCRB-Stat-II'!T588</f>
        <v>0</v>
      </c>
      <c r="U18" s="164">
        <f>'SCRB-Stat-II'!U18+'SCRB-Stat-II'!U48+'SCRB-Stat-II'!U78+'SCRB-Stat-II'!U108+'SCRB-Stat-II'!U138+'SCRB-Stat-II'!U168+'SCRB-Stat-II'!U198+'SCRB-Stat-II'!U228+'SCRB-Stat-II'!U258+'SCRB-Stat-II'!U288+'SCRB-Stat-II'!U318+'SCRB-Stat-II'!U348+'SCRB-Stat-II'!U378+'SCRB-Stat-II'!U408+'SCRB-Stat-II'!U438+'SCRB-Stat-II'!U468+'SCRB-Stat-II'!U498+'SCRB-Stat-II'!U528+'SCRB-Stat-II'!U558+'SCRB-Stat-II'!U588</f>
        <v>0</v>
      </c>
      <c r="V18" s="164">
        <f>'SCRB-Stat-II'!V18+'SCRB-Stat-II'!V48+'SCRB-Stat-II'!V78+'SCRB-Stat-II'!V108+'SCRB-Stat-II'!V138+'SCRB-Stat-II'!V168+'SCRB-Stat-II'!V198+'SCRB-Stat-II'!V228+'SCRB-Stat-II'!V258+'SCRB-Stat-II'!V288+'SCRB-Stat-II'!V318+'SCRB-Stat-II'!V348+'SCRB-Stat-II'!V378+'SCRB-Stat-II'!V408+'SCRB-Stat-II'!V438+'SCRB-Stat-II'!V468+'SCRB-Stat-II'!V498+'SCRB-Stat-II'!V528+'SCRB-Stat-II'!V558+'SCRB-Stat-II'!V588</f>
        <v>0</v>
      </c>
      <c r="W18" s="164">
        <f>'SCRB-Stat-II'!W18+'SCRB-Stat-II'!W48+'SCRB-Stat-II'!W78+'SCRB-Stat-II'!W108+'SCRB-Stat-II'!W138+'SCRB-Stat-II'!W168+'SCRB-Stat-II'!W198+'SCRB-Stat-II'!W228+'SCRB-Stat-II'!W258+'SCRB-Stat-II'!W288+'SCRB-Stat-II'!W318+'SCRB-Stat-II'!W348+'SCRB-Stat-II'!W378+'SCRB-Stat-II'!W408+'SCRB-Stat-II'!W438+'SCRB-Stat-II'!W468+'SCRB-Stat-II'!W498+'SCRB-Stat-II'!W528+'SCRB-Stat-II'!W558+'SCRB-Stat-II'!W588</f>
        <v>0</v>
      </c>
      <c r="X18" s="164">
        <f>'SCRB-Stat-II'!X18+'SCRB-Stat-II'!X48+'SCRB-Stat-II'!X78+'SCRB-Stat-II'!X108+'SCRB-Stat-II'!X138+'SCRB-Stat-II'!X168+'SCRB-Stat-II'!X198+'SCRB-Stat-II'!X228+'SCRB-Stat-II'!X258+'SCRB-Stat-II'!X288+'SCRB-Stat-II'!X318+'SCRB-Stat-II'!X348+'SCRB-Stat-II'!X378+'SCRB-Stat-II'!X408+'SCRB-Stat-II'!X438+'SCRB-Stat-II'!X468+'SCRB-Stat-II'!X498+'SCRB-Stat-II'!X528+'SCRB-Stat-II'!X558+'SCRB-Stat-II'!X588</f>
        <v>0</v>
      </c>
      <c r="Y18" s="164">
        <f>'SCRB-Stat-II'!Y18+'SCRB-Stat-II'!Y48+'SCRB-Stat-II'!Y78+'SCRB-Stat-II'!Y108+'SCRB-Stat-II'!Y138+'SCRB-Stat-II'!Y168+'SCRB-Stat-II'!Y198+'SCRB-Stat-II'!Y228+'SCRB-Stat-II'!Y258+'SCRB-Stat-II'!Y288+'SCRB-Stat-II'!Y318+'SCRB-Stat-II'!Y348+'SCRB-Stat-II'!Y378+'SCRB-Stat-II'!Y408+'SCRB-Stat-II'!Y438+'SCRB-Stat-II'!Y468+'SCRB-Stat-II'!Y498+'SCRB-Stat-II'!Y528+'SCRB-Stat-II'!Y558+'SCRB-Stat-II'!Y588</f>
        <v>0</v>
      </c>
      <c r="Z18" s="164">
        <f>'SCRB-Stat-II'!Z18+'SCRB-Stat-II'!Z48+'SCRB-Stat-II'!Z78+'SCRB-Stat-II'!Z108+'SCRB-Stat-II'!Z138+'SCRB-Stat-II'!Z168+'SCRB-Stat-II'!Z198+'SCRB-Stat-II'!Z228+'SCRB-Stat-II'!Z258+'SCRB-Stat-II'!Z288+'SCRB-Stat-II'!Z318+'SCRB-Stat-II'!Z348+'SCRB-Stat-II'!Z378+'SCRB-Stat-II'!Z408+'SCRB-Stat-II'!Z438+'SCRB-Stat-II'!Z468+'SCRB-Stat-II'!Z498+'SCRB-Stat-II'!Z528+'SCRB-Stat-II'!Z558+'SCRB-Stat-II'!Z588</f>
        <v>0</v>
      </c>
      <c r="AA18" s="164">
        <f>'SCRB-Stat-II'!AA18+'SCRB-Stat-II'!AA48+'SCRB-Stat-II'!AA78+'SCRB-Stat-II'!AA108+'SCRB-Stat-II'!AA138+'SCRB-Stat-II'!AA168+'SCRB-Stat-II'!AA198+'SCRB-Stat-II'!AA228+'SCRB-Stat-II'!AA258+'SCRB-Stat-II'!AA288+'SCRB-Stat-II'!AA318+'SCRB-Stat-II'!AA348+'SCRB-Stat-II'!AA378+'SCRB-Stat-II'!AA408+'SCRB-Stat-II'!AA438+'SCRB-Stat-II'!AA468+'SCRB-Stat-II'!AA498+'SCRB-Stat-II'!AA528+'SCRB-Stat-II'!AA558+'SCRB-Stat-II'!AA588</f>
        <v>0</v>
      </c>
      <c r="AB18" s="164">
        <f>'SCRB-Stat-II'!AB18+'SCRB-Stat-II'!AB48+'SCRB-Stat-II'!AB78+'SCRB-Stat-II'!AB108+'SCRB-Stat-II'!AB138+'SCRB-Stat-II'!AB168+'SCRB-Stat-II'!AB198+'SCRB-Stat-II'!AB228+'SCRB-Stat-II'!AB258+'SCRB-Stat-II'!AB288+'SCRB-Stat-II'!AB318+'SCRB-Stat-II'!AB348+'SCRB-Stat-II'!AB378+'SCRB-Stat-II'!AB408+'SCRB-Stat-II'!AB438+'SCRB-Stat-II'!AB468+'SCRB-Stat-II'!AB498+'SCRB-Stat-II'!AB528+'SCRB-Stat-II'!AB558+'SCRB-Stat-II'!AB588</f>
        <v>0</v>
      </c>
      <c r="AC18" s="164">
        <f>'SCRB-Stat-II'!AC18+'SCRB-Stat-II'!AC48+'SCRB-Stat-II'!AC78+'SCRB-Stat-II'!AC108+'SCRB-Stat-II'!AC138+'SCRB-Stat-II'!AC168+'SCRB-Stat-II'!AC198+'SCRB-Stat-II'!AC228+'SCRB-Stat-II'!AC258+'SCRB-Stat-II'!AC288+'SCRB-Stat-II'!AC318+'SCRB-Stat-II'!AC348+'SCRB-Stat-II'!AC378+'SCRB-Stat-II'!AC408+'SCRB-Stat-II'!AC438+'SCRB-Stat-II'!AC468+'SCRB-Stat-II'!AC498+'SCRB-Stat-II'!AC528+'SCRB-Stat-II'!AC558+'SCRB-Stat-II'!AC588</f>
        <v>0</v>
      </c>
      <c r="AD18" s="164">
        <f>'SCRB-Stat-II'!AD18+'SCRB-Stat-II'!AD48+'SCRB-Stat-II'!AD78+'SCRB-Stat-II'!AD108+'SCRB-Stat-II'!AD138+'SCRB-Stat-II'!AD168+'SCRB-Stat-II'!AD198+'SCRB-Stat-II'!AD228+'SCRB-Stat-II'!AD258+'SCRB-Stat-II'!AD288+'SCRB-Stat-II'!AD318+'SCRB-Stat-II'!AD348+'SCRB-Stat-II'!AD378+'SCRB-Stat-II'!AD408+'SCRB-Stat-II'!AD438+'SCRB-Stat-II'!AD468+'SCRB-Stat-II'!AD498+'SCRB-Stat-II'!AD528+'SCRB-Stat-II'!AD558+'SCRB-Stat-II'!AD588</f>
        <v>0</v>
      </c>
      <c r="AE18" s="164">
        <f>'SCRB-Stat-II'!AE18+'SCRB-Stat-II'!AE48+'SCRB-Stat-II'!AE78+'SCRB-Stat-II'!AE108+'SCRB-Stat-II'!AE138+'SCRB-Stat-II'!AE168+'SCRB-Stat-II'!AE198+'SCRB-Stat-II'!AE228+'SCRB-Stat-II'!AE258+'SCRB-Stat-II'!AE288+'SCRB-Stat-II'!AE318+'SCRB-Stat-II'!AE348+'SCRB-Stat-II'!AE378+'SCRB-Stat-II'!AE408+'SCRB-Stat-II'!AE438+'SCRB-Stat-II'!AE468+'SCRB-Stat-II'!AE498+'SCRB-Stat-II'!AE528+'SCRB-Stat-II'!AE558+'SCRB-Stat-II'!AE588</f>
        <v>0</v>
      </c>
      <c r="AF18" s="164">
        <f>'SCRB-Stat-II'!AF18+'SCRB-Stat-II'!AF48+'SCRB-Stat-II'!AF78+'SCRB-Stat-II'!AF108+'SCRB-Stat-II'!AF138+'SCRB-Stat-II'!AF168+'SCRB-Stat-II'!AF198+'SCRB-Stat-II'!AF228+'SCRB-Stat-II'!AF258+'SCRB-Stat-II'!AF288+'SCRB-Stat-II'!AF318+'SCRB-Stat-II'!AF348+'SCRB-Stat-II'!AF378+'SCRB-Stat-II'!AF408+'SCRB-Stat-II'!AF438+'SCRB-Stat-II'!AF468+'SCRB-Stat-II'!AF498+'SCRB-Stat-II'!AF528+'SCRB-Stat-II'!AF558+'SCRB-Stat-II'!AF588</f>
        <v>0</v>
      </c>
      <c r="AG18" s="164">
        <f>'SCRB-Stat-II'!AG18+'SCRB-Stat-II'!AG48+'SCRB-Stat-II'!AG78+'SCRB-Stat-II'!AG108+'SCRB-Stat-II'!AG138+'SCRB-Stat-II'!AG168+'SCRB-Stat-II'!AG198+'SCRB-Stat-II'!AG228+'SCRB-Stat-II'!AG258+'SCRB-Stat-II'!AG288+'SCRB-Stat-II'!AG318+'SCRB-Stat-II'!AG348+'SCRB-Stat-II'!AG378+'SCRB-Stat-II'!AG408+'SCRB-Stat-II'!AG438+'SCRB-Stat-II'!AG468+'SCRB-Stat-II'!AG498+'SCRB-Stat-II'!AG528+'SCRB-Stat-II'!AG558+'SCRB-Stat-II'!AG588</f>
        <v>0</v>
      </c>
    </row>
    <row r="19" spans="4:33">
      <c r="D19" s="164">
        <f>'SCRB-Stat-II'!D19+'SCRB-Stat-II'!D49+'SCRB-Stat-II'!D79+'SCRB-Stat-II'!D109+'SCRB-Stat-II'!D139+'SCRB-Stat-II'!D169+'SCRB-Stat-II'!D199+'SCRB-Stat-II'!D229+'SCRB-Stat-II'!D259+'SCRB-Stat-II'!D289+'SCRB-Stat-II'!D319+'SCRB-Stat-II'!D349+'SCRB-Stat-II'!D379+'SCRB-Stat-II'!D409+'SCRB-Stat-II'!D439+'SCRB-Stat-II'!D469+'SCRB-Stat-II'!D499+'SCRB-Stat-II'!D529+'SCRB-Stat-II'!D559+'SCRB-Stat-II'!D589</f>
        <v>0</v>
      </c>
      <c r="E19" s="164">
        <f>'SCRB-Stat-II'!E19+'SCRB-Stat-II'!E49+'SCRB-Stat-II'!E79+'SCRB-Stat-II'!E109+'SCRB-Stat-II'!E139+'SCRB-Stat-II'!E169+'SCRB-Stat-II'!E199+'SCRB-Stat-II'!E229+'SCRB-Stat-II'!E259+'SCRB-Stat-II'!E289+'SCRB-Stat-II'!E319+'SCRB-Stat-II'!E349+'SCRB-Stat-II'!E379+'SCRB-Stat-II'!E409+'SCRB-Stat-II'!E439+'SCRB-Stat-II'!E469+'SCRB-Stat-II'!E499+'SCRB-Stat-II'!E529+'SCRB-Stat-II'!E559+'SCRB-Stat-II'!E589</f>
        <v>0</v>
      </c>
      <c r="F19" s="164">
        <f>'SCRB-Stat-II'!F19+'SCRB-Stat-II'!F49+'SCRB-Stat-II'!F79+'SCRB-Stat-II'!F109+'SCRB-Stat-II'!F139+'SCRB-Stat-II'!F169+'SCRB-Stat-II'!F199+'SCRB-Stat-II'!F229+'SCRB-Stat-II'!F259+'SCRB-Stat-II'!F289+'SCRB-Stat-II'!F319+'SCRB-Stat-II'!F349+'SCRB-Stat-II'!F379+'SCRB-Stat-II'!F409+'SCRB-Stat-II'!F439+'SCRB-Stat-II'!F469+'SCRB-Stat-II'!F499+'SCRB-Stat-II'!F529+'SCRB-Stat-II'!F559+'SCRB-Stat-II'!F589</f>
        <v>0</v>
      </c>
      <c r="G19" s="164">
        <f>'SCRB-Stat-II'!G19+'SCRB-Stat-II'!G49+'SCRB-Stat-II'!G79+'SCRB-Stat-II'!G109+'SCRB-Stat-II'!G139+'SCRB-Stat-II'!G169+'SCRB-Stat-II'!G199+'SCRB-Stat-II'!G229+'SCRB-Stat-II'!G259+'SCRB-Stat-II'!G289+'SCRB-Stat-II'!G319+'SCRB-Stat-II'!G349+'SCRB-Stat-II'!G379+'SCRB-Stat-II'!G409+'SCRB-Stat-II'!G439+'SCRB-Stat-II'!G469+'SCRB-Stat-II'!G499+'SCRB-Stat-II'!G529+'SCRB-Stat-II'!G559+'SCRB-Stat-II'!G589</f>
        <v>0</v>
      </c>
      <c r="H19" s="164">
        <f>'SCRB-Stat-II'!H19+'SCRB-Stat-II'!H49+'SCRB-Stat-II'!H79+'SCRB-Stat-II'!H109+'SCRB-Stat-II'!H139+'SCRB-Stat-II'!H169+'SCRB-Stat-II'!H199+'SCRB-Stat-II'!H229+'SCRB-Stat-II'!H259+'SCRB-Stat-II'!H289+'SCRB-Stat-II'!H319+'SCRB-Stat-II'!H349+'SCRB-Stat-II'!H379+'SCRB-Stat-II'!H409+'SCRB-Stat-II'!H439+'SCRB-Stat-II'!H469+'SCRB-Stat-II'!H499+'SCRB-Stat-II'!H529+'SCRB-Stat-II'!H559+'SCRB-Stat-II'!H589</f>
        <v>0</v>
      </c>
      <c r="I19" s="164">
        <f>'SCRB-Stat-II'!I19+'SCRB-Stat-II'!I49+'SCRB-Stat-II'!I79+'SCRB-Stat-II'!I109+'SCRB-Stat-II'!I139+'SCRB-Stat-II'!I169+'SCRB-Stat-II'!I199+'SCRB-Stat-II'!I229+'SCRB-Stat-II'!I259+'SCRB-Stat-II'!I289+'SCRB-Stat-II'!I319+'SCRB-Stat-II'!I349+'SCRB-Stat-II'!I379+'SCRB-Stat-II'!I409+'SCRB-Stat-II'!I439+'SCRB-Stat-II'!I469+'SCRB-Stat-II'!I499+'SCRB-Stat-II'!I529+'SCRB-Stat-II'!I559+'SCRB-Stat-II'!I589</f>
        <v>0</v>
      </c>
      <c r="J19" s="164">
        <f>'SCRB-Stat-II'!J19+'SCRB-Stat-II'!J49+'SCRB-Stat-II'!J79+'SCRB-Stat-II'!J109+'SCRB-Stat-II'!J139+'SCRB-Stat-II'!J169+'SCRB-Stat-II'!J199+'SCRB-Stat-II'!J229+'SCRB-Stat-II'!J259+'SCRB-Stat-II'!J289+'SCRB-Stat-II'!J319+'SCRB-Stat-II'!J349+'SCRB-Stat-II'!J379+'SCRB-Stat-II'!J409+'SCRB-Stat-II'!J439+'SCRB-Stat-II'!J469+'SCRB-Stat-II'!J499+'SCRB-Stat-II'!J529+'SCRB-Stat-II'!J559+'SCRB-Stat-II'!J589</f>
        <v>0</v>
      </c>
      <c r="K19" s="162">
        <f>'SCRB-Stat-II'!K19+'SCRB-Stat-II'!K49+'SCRB-Stat-II'!K79+'SCRB-Stat-II'!K109+'SCRB-Stat-II'!K139+'SCRB-Stat-II'!K169+'SCRB-Stat-II'!K199+'SCRB-Stat-II'!K229+'SCRB-Stat-II'!K259+'SCRB-Stat-II'!K289+'SCRB-Stat-II'!K319+'SCRB-Stat-II'!K349+'SCRB-Stat-II'!K379+'SCRB-Stat-II'!K409+'SCRB-Stat-II'!K439+'SCRB-Stat-II'!K469+'SCRB-Stat-II'!K499+'SCRB-Stat-II'!K529+'SCRB-Stat-II'!K559+'SCRB-Stat-II'!K589</f>
        <v>0</v>
      </c>
      <c r="L19" s="164">
        <f>'SCRB-Stat-II'!L19+'SCRB-Stat-II'!L49+'SCRB-Stat-II'!L79+'SCRB-Stat-II'!L109+'SCRB-Stat-II'!L139+'SCRB-Stat-II'!L169+'SCRB-Stat-II'!L199+'SCRB-Stat-II'!L229+'SCRB-Stat-II'!L259+'SCRB-Stat-II'!L289+'SCRB-Stat-II'!L319+'SCRB-Stat-II'!L349+'SCRB-Stat-II'!L379+'SCRB-Stat-II'!L409+'SCRB-Stat-II'!L439+'SCRB-Stat-II'!L469+'SCRB-Stat-II'!L499+'SCRB-Stat-II'!L529+'SCRB-Stat-II'!L559+'SCRB-Stat-II'!L589</f>
        <v>0</v>
      </c>
      <c r="M19" s="165">
        <f>'SCRB-Stat-II'!M19+'SCRB-Stat-II'!M49+'SCRB-Stat-II'!M79+'SCRB-Stat-II'!M109+'SCRB-Stat-II'!M139+'SCRB-Stat-II'!M169+'SCRB-Stat-II'!M199+'SCRB-Stat-II'!M229+'SCRB-Stat-II'!M259+'SCRB-Stat-II'!M289+'SCRB-Stat-II'!M319+'SCRB-Stat-II'!M349+'SCRB-Stat-II'!M379+'SCRB-Stat-II'!M409+'SCRB-Stat-II'!M439+'SCRB-Stat-II'!M469+'SCRB-Stat-II'!M499+'SCRB-Stat-II'!M529+'SCRB-Stat-II'!M559+'SCRB-Stat-II'!M589</f>
        <v>0</v>
      </c>
      <c r="N19" s="166">
        <f>'SCRB-Stat-II'!N19+'SCRB-Stat-II'!N49+'SCRB-Stat-II'!N79+'SCRB-Stat-II'!N109+'SCRB-Stat-II'!N139+'SCRB-Stat-II'!N169+'SCRB-Stat-II'!N199+'SCRB-Stat-II'!N229+'SCRB-Stat-II'!N259+'SCRB-Stat-II'!N289+'SCRB-Stat-II'!N319+'SCRB-Stat-II'!N349+'SCRB-Stat-II'!N379+'SCRB-Stat-II'!N409+'SCRB-Stat-II'!N439+'SCRB-Stat-II'!N469+'SCRB-Stat-II'!N499+'SCRB-Stat-II'!N529+'SCRB-Stat-II'!N559+'SCRB-Stat-II'!N589</f>
        <v>0</v>
      </c>
      <c r="O19" s="164">
        <f>'SCRB-Stat-II'!O19+'SCRB-Stat-II'!O49+'SCRB-Stat-II'!O79+'SCRB-Stat-II'!O109+'SCRB-Stat-II'!O139+'SCRB-Stat-II'!O169+'SCRB-Stat-II'!O199+'SCRB-Stat-II'!O229+'SCRB-Stat-II'!O259+'SCRB-Stat-II'!O289+'SCRB-Stat-II'!O319+'SCRB-Stat-II'!O349+'SCRB-Stat-II'!O379+'SCRB-Stat-II'!O409+'SCRB-Stat-II'!O439+'SCRB-Stat-II'!O469+'SCRB-Stat-II'!O499+'SCRB-Stat-II'!O529+'SCRB-Stat-II'!O559+'SCRB-Stat-II'!O589</f>
        <v>0</v>
      </c>
      <c r="P19" s="164">
        <f>'SCRB-Stat-II'!P19+'SCRB-Stat-II'!P49+'SCRB-Stat-II'!P79+'SCRB-Stat-II'!P109+'SCRB-Stat-II'!P139+'SCRB-Stat-II'!P169+'SCRB-Stat-II'!P199+'SCRB-Stat-II'!P229+'SCRB-Stat-II'!P259+'SCRB-Stat-II'!P289+'SCRB-Stat-II'!P319+'SCRB-Stat-II'!P349+'SCRB-Stat-II'!P379+'SCRB-Stat-II'!P409+'SCRB-Stat-II'!P439+'SCRB-Stat-II'!P469+'SCRB-Stat-II'!P499+'SCRB-Stat-II'!P529+'SCRB-Stat-II'!P559+'SCRB-Stat-II'!P589</f>
        <v>0</v>
      </c>
      <c r="Q19" s="164">
        <f>'SCRB-Stat-II'!Q19+'SCRB-Stat-II'!Q49+'SCRB-Stat-II'!Q79+'SCRB-Stat-II'!Q109+'SCRB-Stat-II'!Q139+'SCRB-Stat-II'!Q169+'SCRB-Stat-II'!Q199+'SCRB-Stat-II'!Q229+'SCRB-Stat-II'!Q259+'SCRB-Stat-II'!Q289+'SCRB-Stat-II'!Q319+'SCRB-Stat-II'!Q349+'SCRB-Stat-II'!Q379+'SCRB-Stat-II'!Q409+'SCRB-Stat-II'!Q439+'SCRB-Stat-II'!Q469+'SCRB-Stat-II'!Q499+'SCRB-Stat-II'!Q529+'SCRB-Stat-II'!Q559+'SCRB-Stat-II'!Q589</f>
        <v>0</v>
      </c>
      <c r="R19" s="164">
        <f>'SCRB-Stat-II'!R19+'SCRB-Stat-II'!R49+'SCRB-Stat-II'!R79+'SCRB-Stat-II'!R109+'SCRB-Stat-II'!R139+'SCRB-Stat-II'!R169+'SCRB-Stat-II'!R199+'SCRB-Stat-II'!R229+'SCRB-Stat-II'!R259+'SCRB-Stat-II'!R289+'SCRB-Stat-II'!R319+'SCRB-Stat-II'!R349+'SCRB-Stat-II'!R379+'SCRB-Stat-II'!R409+'SCRB-Stat-II'!R439+'SCRB-Stat-II'!R469+'SCRB-Stat-II'!R499+'SCRB-Stat-II'!R529+'SCRB-Stat-II'!R559+'SCRB-Stat-II'!R589</f>
        <v>0</v>
      </c>
      <c r="S19" s="164">
        <f>'SCRB-Stat-II'!S19+'SCRB-Stat-II'!S49+'SCRB-Stat-II'!S79+'SCRB-Stat-II'!S109+'SCRB-Stat-II'!S139+'SCRB-Stat-II'!S169+'SCRB-Stat-II'!S199+'SCRB-Stat-II'!S229+'SCRB-Stat-II'!S259+'SCRB-Stat-II'!S289+'SCRB-Stat-II'!S319+'SCRB-Stat-II'!S349+'SCRB-Stat-II'!S379+'SCRB-Stat-II'!S409+'SCRB-Stat-II'!S439+'SCRB-Stat-II'!S469+'SCRB-Stat-II'!S499+'SCRB-Stat-II'!S529+'SCRB-Stat-II'!S559+'SCRB-Stat-II'!S589</f>
        <v>0</v>
      </c>
      <c r="T19" s="164">
        <f>'SCRB-Stat-II'!T19+'SCRB-Stat-II'!T49+'SCRB-Stat-II'!T79+'SCRB-Stat-II'!T109+'SCRB-Stat-II'!T139+'SCRB-Stat-II'!T169+'SCRB-Stat-II'!T199+'SCRB-Stat-II'!T229+'SCRB-Stat-II'!T259+'SCRB-Stat-II'!T289+'SCRB-Stat-II'!T319+'SCRB-Stat-II'!T349+'SCRB-Stat-II'!T379+'SCRB-Stat-II'!T409+'SCRB-Stat-II'!T439+'SCRB-Stat-II'!T469+'SCRB-Stat-II'!T499+'SCRB-Stat-II'!T529+'SCRB-Stat-II'!T559+'SCRB-Stat-II'!T589</f>
        <v>0</v>
      </c>
      <c r="U19" s="164">
        <f>'SCRB-Stat-II'!U19+'SCRB-Stat-II'!U49+'SCRB-Stat-II'!U79+'SCRB-Stat-II'!U109+'SCRB-Stat-II'!U139+'SCRB-Stat-II'!U169+'SCRB-Stat-II'!U199+'SCRB-Stat-II'!U229+'SCRB-Stat-II'!U259+'SCRB-Stat-II'!U289+'SCRB-Stat-II'!U319+'SCRB-Stat-II'!U349+'SCRB-Stat-II'!U379+'SCRB-Stat-II'!U409+'SCRB-Stat-II'!U439+'SCRB-Stat-II'!U469+'SCRB-Stat-II'!U499+'SCRB-Stat-II'!U529+'SCRB-Stat-II'!U559+'SCRB-Stat-II'!U589</f>
        <v>0</v>
      </c>
      <c r="V19" s="164">
        <f>'SCRB-Stat-II'!V19+'SCRB-Stat-II'!V49+'SCRB-Stat-II'!V79+'SCRB-Stat-II'!V109+'SCRB-Stat-II'!V139+'SCRB-Stat-II'!V169+'SCRB-Stat-II'!V199+'SCRB-Stat-II'!V229+'SCRB-Stat-II'!V259+'SCRB-Stat-II'!V289+'SCRB-Stat-II'!V319+'SCRB-Stat-II'!V349+'SCRB-Stat-II'!V379+'SCRB-Stat-II'!V409+'SCRB-Stat-II'!V439+'SCRB-Stat-II'!V469+'SCRB-Stat-II'!V499+'SCRB-Stat-II'!V529+'SCRB-Stat-II'!V559+'SCRB-Stat-II'!V589</f>
        <v>0</v>
      </c>
      <c r="W19" s="164">
        <f>'SCRB-Stat-II'!W19+'SCRB-Stat-II'!W49+'SCRB-Stat-II'!W79+'SCRB-Stat-II'!W109+'SCRB-Stat-II'!W139+'SCRB-Stat-II'!W169+'SCRB-Stat-II'!W199+'SCRB-Stat-II'!W229+'SCRB-Stat-II'!W259+'SCRB-Stat-II'!W289+'SCRB-Stat-II'!W319+'SCRB-Stat-II'!W349+'SCRB-Stat-II'!W379+'SCRB-Stat-II'!W409+'SCRB-Stat-II'!W439+'SCRB-Stat-II'!W469+'SCRB-Stat-II'!W499+'SCRB-Stat-II'!W529+'SCRB-Stat-II'!W559+'SCRB-Stat-II'!W589</f>
        <v>0</v>
      </c>
      <c r="X19" s="164">
        <f>'SCRB-Stat-II'!X19+'SCRB-Stat-II'!X49+'SCRB-Stat-II'!X79+'SCRB-Stat-II'!X109+'SCRB-Stat-II'!X139+'SCRB-Stat-II'!X169+'SCRB-Stat-II'!X199+'SCRB-Stat-II'!X229+'SCRB-Stat-II'!X259+'SCRB-Stat-II'!X289+'SCRB-Stat-II'!X319+'SCRB-Stat-II'!X349+'SCRB-Stat-II'!X379+'SCRB-Stat-II'!X409+'SCRB-Stat-II'!X439+'SCRB-Stat-II'!X469+'SCRB-Stat-II'!X499+'SCRB-Stat-II'!X529+'SCRB-Stat-II'!X559+'SCRB-Stat-II'!X589</f>
        <v>0</v>
      </c>
      <c r="Y19" s="164">
        <f>'SCRB-Stat-II'!Y19+'SCRB-Stat-II'!Y49+'SCRB-Stat-II'!Y79+'SCRB-Stat-II'!Y109+'SCRB-Stat-II'!Y139+'SCRB-Stat-II'!Y169+'SCRB-Stat-II'!Y199+'SCRB-Stat-II'!Y229+'SCRB-Stat-II'!Y259+'SCRB-Stat-II'!Y289+'SCRB-Stat-II'!Y319+'SCRB-Stat-II'!Y349+'SCRB-Stat-II'!Y379+'SCRB-Stat-II'!Y409+'SCRB-Stat-II'!Y439+'SCRB-Stat-II'!Y469+'SCRB-Stat-II'!Y499+'SCRB-Stat-II'!Y529+'SCRB-Stat-II'!Y559+'SCRB-Stat-II'!Y589</f>
        <v>0</v>
      </c>
      <c r="Z19" s="164">
        <f>'SCRB-Stat-II'!Z19+'SCRB-Stat-II'!Z49+'SCRB-Stat-II'!Z79+'SCRB-Stat-II'!Z109+'SCRB-Stat-II'!Z139+'SCRB-Stat-II'!Z169+'SCRB-Stat-II'!Z199+'SCRB-Stat-II'!Z229+'SCRB-Stat-II'!Z259+'SCRB-Stat-II'!Z289+'SCRB-Stat-II'!Z319+'SCRB-Stat-II'!Z349+'SCRB-Stat-II'!Z379+'SCRB-Stat-II'!Z409+'SCRB-Stat-II'!Z439+'SCRB-Stat-II'!Z469+'SCRB-Stat-II'!Z499+'SCRB-Stat-II'!Z529+'SCRB-Stat-II'!Z559+'SCRB-Stat-II'!Z589</f>
        <v>0</v>
      </c>
      <c r="AA19" s="164">
        <f>'SCRB-Stat-II'!AA19+'SCRB-Stat-II'!AA49+'SCRB-Stat-II'!AA79+'SCRB-Stat-II'!AA109+'SCRB-Stat-II'!AA139+'SCRB-Stat-II'!AA169+'SCRB-Stat-II'!AA199+'SCRB-Stat-II'!AA229+'SCRB-Stat-II'!AA259+'SCRB-Stat-II'!AA289+'SCRB-Stat-II'!AA319+'SCRB-Stat-II'!AA349+'SCRB-Stat-II'!AA379+'SCRB-Stat-II'!AA409+'SCRB-Stat-II'!AA439+'SCRB-Stat-II'!AA469+'SCRB-Stat-II'!AA499+'SCRB-Stat-II'!AA529+'SCRB-Stat-II'!AA559+'SCRB-Stat-II'!AA589</f>
        <v>0</v>
      </c>
      <c r="AB19" s="164">
        <f>'SCRB-Stat-II'!AB19+'SCRB-Stat-II'!AB49+'SCRB-Stat-II'!AB79+'SCRB-Stat-II'!AB109+'SCRB-Stat-II'!AB139+'SCRB-Stat-II'!AB169+'SCRB-Stat-II'!AB199+'SCRB-Stat-II'!AB229+'SCRB-Stat-II'!AB259+'SCRB-Stat-II'!AB289+'SCRB-Stat-II'!AB319+'SCRB-Stat-II'!AB349+'SCRB-Stat-II'!AB379+'SCRB-Stat-II'!AB409+'SCRB-Stat-II'!AB439+'SCRB-Stat-II'!AB469+'SCRB-Stat-II'!AB499+'SCRB-Stat-II'!AB529+'SCRB-Stat-II'!AB559+'SCRB-Stat-II'!AB589</f>
        <v>0</v>
      </c>
      <c r="AC19" s="164">
        <f>'SCRB-Stat-II'!AC19+'SCRB-Stat-II'!AC49+'SCRB-Stat-II'!AC79+'SCRB-Stat-II'!AC109+'SCRB-Stat-II'!AC139+'SCRB-Stat-II'!AC169+'SCRB-Stat-II'!AC199+'SCRB-Stat-II'!AC229+'SCRB-Stat-II'!AC259+'SCRB-Stat-II'!AC289+'SCRB-Stat-II'!AC319+'SCRB-Stat-II'!AC349+'SCRB-Stat-II'!AC379+'SCRB-Stat-II'!AC409+'SCRB-Stat-II'!AC439+'SCRB-Stat-II'!AC469+'SCRB-Stat-II'!AC499+'SCRB-Stat-II'!AC529+'SCRB-Stat-II'!AC559+'SCRB-Stat-II'!AC589</f>
        <v>0</v>
      </c>
      <c r="AD19" s="164">
        <f>'SCRB-Stat-II'!AD19+'SCRB-Stat-II'!AD49+'SCRB-Stat-II'!AD79+'SCRB-Stat-II'!AD109+'SCRB-Stat-II'!AD139+'SCRB-Stat-II'!AD169+'SCRB-Stat-II'!AD199+'SCRB-Stat-II'!AD229+'SCRB-Stat-II'!AD259+'SCRB-Stat-II'!AD289+'SCRB-Stat-II'!AD319+'SCRB-Stat-II'!AD349+'SCRB-Stat-II'!AD379+'SCRB-Stat-II'!AD409+'SCRB-Stat-II'!AD439+'SCRB-Stat-II'!AD469+'SCRB-Stat-II'!AD499+'SCRB-Stat-II'!AD529+'SCRB-Stat-II'!AD559+'SCRB-Stat-II'!AD589</f>
        <v>0</v>
      </c>
      <c r="AE19" s="164">
        <f>'SCRB-Stat-II'!AE19+'SCRB-Stat-II'!AE49+'SCRB-Stat-II'!AE79+'SCRB-Stat-II'!AE109+'SCRB-Stat-II'!AE139+'SCRB-Stat-II'!AE169+'SCRB-Stat-II'!AE199+'SCRB-Stat-II'!AE229+'SCRB-Stat-II'!AE259+'SCRB-Stat-II'!AE289+'SCRB-Stat-II'!AE319+'SCRB-Stat-II'!AE349+'SCRB-Stat-II'!AE379+'SCRB-Stat-II'!AE409+'SCRB-Stat-II'!AE439+'SCRB-Stat-II'!AE469+'SCRB-Stat-II'!AE499+'SCRB-Stat-II'!AE529+'SCRB-Stat-II'!AE559+'SCRB-Stat-II'!AE589</f>
        <v>0</v>
      </c>
      <c r="AF19" s="164">
        <f>'SCRB-Stat-II'!AF19+'SCRB-Stat-II'!AF49+'SCRB-Stat-II'!AF79+'SCRB-Stat-II'!AF109+'SCRB-Stat-II'!AF139+'SCRB-Stat-II'!AF169+'SCRB-Stat-II'!AF199+'SCRB-Stat-II'!AF229+'SCRB-Stat-II'!AF259+'SCRB-Stat-II'!AF289+'SCRB-Stat-II'!AF319+'SCRB-Stat-II'!AF349+'SCRB-Stat-II'!AF379+'SCRB-Stat-II'!AF409+'SCRB-Stat-II'!AF439+'SCRB-Stat-II'!AF469+'SCRB-Stat-II'!AF499+'SCRB-Stat-II'!AF529+'SCRB-Stat-II'!AF559+'SCRB-Stat-II'!AF589</f>
        <v>0</v>
      </c>
      <c r="AG19" s="164">
        <f>'SCRB-Stat-II'!AG19+'SCRB-Stat-II'!AG49+'SCRB-Stat-II'!AG79+'SCRB-Stat-II'!AG109+'SCRB-Stat-II'!AG139+'SCRB-Stat-II'!AG169+'SCRB-Stat-II'!AG199+'SCRB-Stat-II'!AG229+'SCRB-Stat-II'!AG259+'SCRB-Stat-II'!AG289+'SCRB-Stat-II'!AG319+'SCRB-Stat-II'!AG349+'SCRB-Stat-II'!AG379+'SCRB-Stat-II'!AG409+'SCRB-Stat-II'!AG439+'SCRB-Stat-II'!AG469+'SCRB-Stat-II'!AG499+'SCRB-Stat-II'!AG529+'SCRB-Stat-II'!AG559+'SCRB-Stat-II'!AG589</f>
        <v>0</v>
      </c>
    </row>
    <row r="20" spans="4:33">
      <c r="D20" s="164">
        <f>'SCRB-Stat-II'!D20+'SCRB-Stat-II'!D50+'SCRB-Stat-II'!D80+'SCRB-Stat-II'!D110+'SCRB-Stat-II'!D140+'SCRB-Stat-II'!D170+'SCRB-Stat-II'!D200+'SCRB-Stat-II'!D230+'SCRB-Stat-II'!D260+'SCRB-Stat-II'!D290+'SCRB-Stat-II'!D320+'SCRB-Stat-II'!D350+'SCRB-Stat-II'!D380+'SCRB-Stat-II'!D410+'SCRB-Stat-II'!D440+'SCRB-Stat-II'!D470+'SCRB-Stat-II'!D500+'SCRB-Stat-II'!D530+'SCRB-Stat-II'!D560+'SCRB-Stat-II'!D590</f>
        <v>0</v>
      </c>
      <c r="E20" s="164">
        <f>'SCRB-Stat-II'!E20+'SCRB-Stat-II'!E50+'SCRB-Stat-II'!E80+'SCRB-Stat-II'!E110+'SCRB-Stat-II'!E140+'SCRB-Stat-II'!E170+'SCRB-Stat-II'!E200+'SCRB-Stat-II'!E230+'SCRB-Stat-II'!E260+'SCRB-Stat-II'!E290+'SCRB-Stat-II'!E320+'SCRB-Stat-II'!E350+'SCRB-Stat-II'!E380+'SCRB-Stat-II'!E410+'SCRB-Stat-II'!E440+'SCRB-Stat-II'!E470+'SCRB-Stat-II'!E500+'SCRB-Stat-II'!E530+'SCRB-Stat-II'!E560+'SCRB-Stat-II'!E590</f>
        <v>0</v>
      </c>
      <c r="F20" s="164">
        <f>'SCRB-Stat-II'!F20+'SCRB-Stat-II'!F50+'SCRB-Stat-II'!F80+'SCRB-Stat-II'!F110+'SCRB-Stat-II'!F140+'SCRB-Stat-II'!F170+'SCRB-Stat-II'!F200+'SCRB-Stat-II'!F230+'SCRB-Stat-II'!F260+'SCRB-Stat-II'!F290+'SCRB-Stat-II'!F320+'SCRB-Stat-II'!F350+'SCRB-Stat-II'!F380+'SCRB-Stat-II'!F410+'SCRB-Stat-II'!F440+'SCRB-Stat-II'!F470+'SCRB-Stat-II'!F500+'SCRB-Stat-II'!F530+'SCRB-Stat-II'!F560+'SCRB-Stat-II'!F590</f>
        <v>0</v>
      </c>
      <c r="G20" s="164">
        <f>'SCRB-Stat-II'!G20+'SCRB-Stat-II'!G50+'SCRB-Stat-II'!G80+'SCRB-Stat-II'!G110+'SCRB-Stat-II'!G140+'SCRB-Stat-II'!G170+'SCRB-Stat-II'!G200+'SCRB-Stat-II'!G230+'SCRB-Stat-II'!G260+'SCRB-Stat-II'!G290+'SCRB-Stat-II'!G320+'SCRB-Stat-II'!G350+'SCRB-Stat-II'!G380+'SCRB-Stat-II'!G410+'SCRB-Stat-II'!G440+'SCRB-Stat-II'!G470+'SCRB-Stat-II'!G500+'SCRB-Stat-II'!G530+'SCRB-Stat-II'!G560+'SCRB-Stat-II'!G590</f>
        <v>0</v>
      </c>
      <c r="H20" s="164">
        <f>'SCRB-Stat-II'!H20+'SCRB-Stat-II'!H50+'SCRB-Stat-II'!H80+'SCRB-Stat-II'!H110+'SCRB-Stat-II'!H140+'SCRB-Stat-II'!H170+'SCRB-Stat-II'!H200+'SCRB-Stat-II'!H230+'SCRB-Stat-II'!H260+'SCRB-Stat-II'!H290+'SCRB-Stat-II'!H320+'SCRB-Stat-II'!H350+'SCRB-Stat-II'!H380+'SCRB-Stat-II'!H410+'SCRB-Stat-II'!H440+'SCRB-Stat-II'!H470+'SCRB-Stat-II'!H500+'SCRB-Stat-II'!H530+'SCRB-Stat-II'!H560+'SCRB-Stat-II'!H590</f>
        <v>0</v>
      </c>
      <c r="I20" s="164">
        <f>'SCRB-Stat-II'!I20+'SCRB-Stat-II'!I50+'SCRB-Stat-II'!I80+'SCRB-Stat-II'!I110+'SCRB-Stat-II'!I140+'SCRB-Stat-II'!I170+'SCRB-Stat-II'!I200+'SCRB-Stat-II'!I230+'SCRB-Stat-II'!I260+'SCRB-Stat-II'!I290+'SCRB-Stat-II'!I320+'SCRB-Stat-II'!I350+'SCRB-Stat-II'!I380+'SCRB-Stat-II'!I410+'SCRB-Stat-II'!I440+'SCRB-Stat-II'!I470+'SCRB-Stat-II'!I500+'SCRB-Stat-II'!I530+'SCRB-Stat-II'!I560+'SCRB-Stat-II'!I590</f>
        <v>0</v>
      </c>
      <c r="J20" s="164">
        <f>'SCRB-Stat-II'!J20+'SCRB-Stat-II'!J50+'SCRB-Stat-II'!J80+'SCRB-Stat-II'!J110+'SCRB-Stat-II'!J140+'SCRB-Stat-II'!J170+'SCRB-Stat-II'!J200+'SCRB-Stat-II'!J230+'SCRB-Stat-II'!J260+'SCRB-Stat-II'!J290+'SCRB-Stat-II'!J320+'SCRB-Stat-II'!J350+'SCRB-Stat-II'!J380+'SCRB-Stat-II'!J410+'SCRB-Stat-II'!J440+'SCRB-Stat-II'!J470+'SCRB-Stat-II'!J500+'SCRB-Stat-II'!J530+'SCRB-Stat-II'!J560+'SCRB-Stat-II'!J590</f>
        <v>0</v>
      </c>
      <c r="K20" s="162">
        <f>'SCRB-Stat-II'!K20+'SCRB-Stat-II'!K50+'SCRB-Stat-II'!K80+'SCRB-Stat-II'!K110+'SCRB-Stat-II'!K140+'SCRB-Stat-II'!K170+'SCRB-Stat-II'!K200+'SCRB-Stat-II'!K230+'SCRB-Stat-II'!K260+'SCRB-Stat-II'!K290+'SCRB-Stat-II'!K320+'SCRB-Stat-II'!K350+'SCRB-Stat-II'!K380+'SCRB-Stat-II'!K410+'SCRB-Stat-II'!K440+'SCRB-Stat-II'!K470+'SCRB-Stat-II'!K500+'SCRB-Stat-II'!K530+'SCRB-Stat-II'!K560+'SCRB-Stat-II'!K590</f>
        <v>0</v>
      </c>
      <c r="L20" s="164">
        <f>'SCRB-Stat-II'!L20+'SCRB-Stat-II'!L50+'SCRB-Stat-II'!L80+'SCRB-Stat-II'!L110+'SCRB-Stat-II'!L140+'SCRB-Stat-II'!L170+'SCRB-Stat-II'!L200+'SCRB-Stat-II'!L230+'SCRB-Stat-II'!L260+'SCRB-Stat-II'!L290+'SCRB-Stat-II'!L320+'SCRB-Stat-II'!L350+'SCRB-Stat-II'!L380+'SCRB-Stat-II'!L410+'SCRB-Stat-II'!L440+'SCRB-Stat-II'!L470+'SCRB-Stat-II'!L500+'SCRB-Stat-II'!L530+'SCRB-Stat-II'!L560+'SCRB-Stat-II'!L590</f>
        <v>0</v>
      </c>
      <c r="M20" s="165">
        <f>'SCRB-Stat-II'!M20+'SCRB-Stat-II'!M50+'SCRB-Stat-II'!M80+'SCRB-Stat-II'!M110+'SCRB-Stat-II'!M140+'SCRB-Stat-II'!M170+'SCRB-Stat-II'!M200+'SCRB-Stat-II'!M230+'SCRB-Stat-II'!M260+'SCRB-Stat-II'!M290+'SCRB-Stat-II'!M320+'SCRB-Stat-II'!M350+'SCRB-Stat-II'!M380+'SCRB-Stat-II'!M410+'SCRB-Stat-II'!M440+'SCRB-Stat-II'!M470+'SCRB-Stat-II'!M500+'SCRB-Stat-II'!M530+'SCRB-Stat-II'!M560+'SCRB-Stat-II'!M590</f>
        <v>0</v>
      </c>
      <c r="N20" s="166">
        <f>'SCRB-Stat-II'!N20+'SCRB-Stat-II'!N50+'SCRB-Stat-II'!N80+'SCRB-Stat-II'!N110+'SCRB-Stat-II'!N140+'SCRB-Stat-II'!N170+'SCRB-Stat-II'!N200+'SCRB-Stat-II'!N230+'SCRB-Stat-II'!N260+'SCRB-Stat-II'!N290+'SCRB-Stat-II'!N320+'SCRB-Stat-II'!N350+'SCRB-Stat-II'!N380+'SCRB-Stat-II'!N410+'SCRB-Stat-II'!N440+'SCRB-Stat-II'!N470+'SCRB-Stat-II'!N500+'SCRB-Stat-II'!N530+'SCRB-Stat-II'!N560+'SCRB-Stat-II'!N590</f>
        <v>0</v>
      </c>
      <c r="O20" s="164">
        <f>'SCRB-Stat-II'!O20+'SCRB-Stat-II'!O50+'SCRB-Stat-II'!O80+'SCRB-Stat-II'!O110+'SCRB-Stat-II'!O140+'SCRB-Stat-II'!O170+'SCRB-Stat-II'!O200+'SCRB-Stat-II'!O230+'SCRB-Stat-II'!O260+'SCRB-Stat-II'!O290+'SCRB-Stat-II'!O320+'SCRB-Stat-II'!O350+'SCRB-Stat-II'!O380+'SCRB-Stat-II'!O410+'SCRB-Stat-II'!O440+'SCRB-Stat-II'!O470+'SCRB-Stat-II'!O500+'SCRB-Stat-II'!O530+'SCRB-Stat-II'!O560+'SCRB-Stat-II'!O590</f>
        <v>0</v>
      </c>
      <c r="P20" s="164">
        <f>'SCRB-Stat-II'!P20+'SCRB-Stat-II'!P50+'SCRB-Stat-II'!P80+'SCRB-Stat-II'!P110+'SCRB-Stat-II'!P140+'SCRB-Stat-II'!P170+'SCRB-Stat-II'!P200+'SCRB-Stat-II'!P230+'SCRB-Stat-II'!P260+'SCRB-Stat-II'!P290+'SCRB-Stat-II'!P320+'SCRB-Stat-II'!P350+'SCRB-Stat-II'!P380+'SCRB-Stat-II'!P410+'SCRB-Stat-II'!P440+'SCRB-Stat-II'!P470+'SCRB-Stat-II'!P500+'SCRB-Stat-II'!P530+'SCRB-Stat-II'!P560+'SCRB-Stat-II'!P590</f>
        <v>0</v>
      </c>
      <c r="Q20" s="164">
        <f>'SCRB-Stat-II'!Q20+'SCRB-Stat-II'!Q50+'SCRB-Stat-II'!Q80+'SCRB-Stat-II'!Q110+'SCRB-Stat-II'!Q140+'SCRB-Stat-II'!Q170+'SCRB-Stat-II'!Q200+'SCRB-Stat-II'!Q230+'SCRB-Stat-II'!Q260+'SCRB-Stat-II'!Q290+'SCRB-Stat-II'!Q320+'SCRB-Stat-II'!Q350+'SCRB-Stat-II'!Q380+'SCRB-Stat-II'!Q410+'SCRB-Stat-II'!Q440+'SCRB-Stat-II'!Q470+'SCRB-Stat-II'!Q500+'SCRB-Stat-II'!Q530+'SCRB-Stat-II'!Q560+'SCRB-Stat-II'!Q590</f>
        <v>0</v>
      </c>
      <c r="R20" s="164">
        <f>'SCRB-Stat-II'!R20+'SCRB-Stat-II'!R50+'SCRB-Stat-II'!R80+'SCRB-Stat-II'!R110+'SCRB-Stat-II'!R140+'SCRB-Stat-II'!R170+'SCRB-Stat-II'!R200+'SCRB-Stat-II'!R230+'SCRB-Stat-II'!R260+'SCRB-Stat-II'!R290+'SCRB-Stat-II'!R320+'SCRB-Stat-II'!R350+'SCRB-Stat-II'!R380+'SCRB-Stat-II'!R410+'SCRB-Stat-II'!R440+'SCRB-Stat-II'!R470+'SCRB-Stat-II'!R500+'SCRB-Stat-II'!R530+'SCRB-Stat-II'!R560+'SCRB-Stat-II'!R590</f>
        <v>0</v>
      </c>
      <c r="S20" s="164">
        <f>'SCRB-Stat-II'!S20+'SCRB-Stat-II'!S50+'SCRB-Stat-II'!S80+'SCRB-Stat-II'!S110+'SCRB-Stat-II'!S140+'SCRB-Stat-II'!S170+'SCRB-Stat-II'!S200+'SCRB-Stat-II'!S230+'SCRB-Stat-II'!S260+'SCRB-Stat-II'!S290+'SCRB-Stat-II'!S320+'SCRB-Stat-II'!S350+'SCRB-Stat-II'!S380+'SCRB-Stat-II'!S410+'SCRB-Stat-II'!S440+'SCRB-Stat-II'!S470+'SCRB-Stat-II'!S500+'SCRB-Stat-II'!S530+'SCRB-Stat-II'!S560+'SCRB-Stat-II'!S590</f>
        <v>0</v>
      </c>
      <c r="T20" s="164">
        <f>'SCRB-Stat-II'!T20+'SCRB-Stat-II'!T50+'SCRB-Stat-II'!T80+'SCRB-Stat-II'!T110+'SCRB-Stat-II'!T140+'SCRB-Stat-II'!T170+'SCRB-Stat-II'!T200+'SCRB-Stat-II'!T230+'SCRB-Stat-II'!T260+'SCRB-Stat-II'!T290+'SCRB-Stat-II'!T320+'SCRB-Stat-II'!T350+'SCRB-Stat-II'!T380+'SCRB-Stat-II'!T410+'SCRB-Stat-II'!T440+'SCRB-Stat-II'!T470+'SCRB-Stat-II'!T500+'SCRB-Stat-II'!T530+'SCRB-Stat-II'!T560+'SCRB-Stat-II'!T590</f>
        <v>0</v>
      </c>
      <c r="U20" s="164">
        <f>'SCRB-Stat-II'!U20+'SCRB-Stat-II'!U50+'SCRB-Stat-II'!U80+'SCRB-Stat-II'!U110+'SCRB-Stat-II'!U140+'SCRB-Stat-II'!U170+'SCRB-Stat-II'!U200+'SCRB-Stat-II'!U230+'SCRB-Stat-II'!U260+'SCRB-Stat-II'!U290+'SCRB-Stat-II'!U320+'SCRB-Stat-II'!U350+'SCRB-Stat-II'!U380+'SCRB-Stat-II'!U410+'SCRB-Stat-II'!U440+'SCRB-Stat-II'!U470+'SCRB-Stat-II'!U500+'SCRB-Stat-II'!U530+'SCRB-Stat-II'!U560+'SCRB-Stat-II'!U590</f>
        <v>0</v>
      </c>
      <c r="V20" s="164">
        <f>'SCRB-Stat-II'!V20+'SCRB-Stat-II'!V50+'SCRB-Stat-II'!V80+'SCRB-Stat-II'!V110+'SCRB-Stat-II'!V140+'SCRB-Stat-II'!V170+'SCRB-Stat-II'!V200+'SCRB-Stat-II'!V230+'SCRB-Stat-II'!V260+'SCRB-Stat-II'!V290+'SCRB-Stat-II'!V320+'SCRB-Stat-II'!V350+'SCRB-Stat-II'!V380+'SCRB-Stat-II'!V410+'SCRB-Stat-II'!V440+'SCRB-Stat-II'!V470+'SCRB-Stat-II'!V500+'SCRB-Stat-II'!V530+'SCRB-Stat-II'!V560+'SCRB-Stat-II'!V590</f>
        <v>0</v>
      </c>
      <c r="W20" s="164">
        <f>'SCRB-Stat-II'!W20+'SCRB-Stat-II'!W50+'SCRB-Stat-II'!W80+'SCRB-Stat-II'!W110+'SCRB-Stat-II'!W140+'SCRB-Stat-II'!W170+'SCRB-Stat-II'!W200+'SCRB-Stat-II'!W230+'SCRB-Stat-II'!W260+'SCRB-Stat-II'!W290+'SCRB-Stat-II'!W320+'SCRB-Stat-II'!W350+'SCRB-Stat-II'!W380+'SCRB-Stat-II'!W410+'SCRB-Stat-II'!W440+'SCRB-Stat-II'!W470+'SCRB-Stat-II'!W500+'SCRB-Stat-II'!W530+'SCRB-Stat-II'!W560+'SCRB-Stat-II'!W590</f>
        <v>0</v>
      </c>
      <c r="X20" s="164">
        <f>'SCRB-Stat-II'!X20+'SCRB-Stat-II'!X50+'SCRB-Stat-II'!X80+'SCRB-Stat-II'!X110+'SCRB-Stat-II'!X140+'SCRB-Stat-II'!X170+'SCRB-Stat-II'!X200+'SCRB-Stat-II'!X230+'SCRB-Stat-II'!X260+'SCRB-Stat-II'!X290+'SCRB-Stat-II'!X320+'SCRB-Stat-II'!X350+'SCRB-Stat-II'!X380+'SCRB-Stat-II'!X410+'SCRB-Stat-II'!X440+'SCRB-Stat-II'!X470+'SCRB-Stat-II'!X500+'SCRB-Stat-II'!X530+'SCRB-Stat-II'!X560+'SCRB-Stat-II'!X590</f>
        <v>0</v>
      </c>
      <c r="Y20" s="164">
        <f>'SCRB-Stat-II'!Y20+'SCRB-Stat-II'!Y50+'SCRB-Stat-II'!Y80+'SCRB-Stat-II'!Y110+'SCRB-Stat-II'!Y140+'SCRB-Stat-II'!Y170+'SCRB-Stat-II'!Y200+'SCRB-Stat-II'!Y230+'SCRB-Stat-II'!Y260+'SCRB-Stat-II'!Y290+'SCRB-Stat-II'!Y320+'SCRB-Stat-II'!Y350+'SCRB-Stat-II'!Y380+'SCRB-Stat-II'!Y410+'SCRB-Stat-II'!Y440+'SCRB-Stat-II'!Y470+'SCRB-Stat-II'!Y500+'SCRB-Stat-II'!Y530+'SCRB-Stat-II'!Y560+'SCRB-Stat-II'!Y590</f>
        <v>0</v>
      </c>
      <c r="Z20" s="164">
        <f>'SCRB-Stat-II'!Z20+'SCRB-Stat-II'!Z50+'SCRB-Stat-II'!Z80+'SCRB-Stat-II'!Z110+'SCRB-Stat-II'!Z140+'SCRB-Stat-II'!Z170+'SCRB-Stat-II'!Z200+'SCRB-Stat-II'!Z230+'SCRB-Stat-II'!Z260+'SCRB-Stat-II'!Z290+'SCRB-Stat-II'!Z320+'SCRB-Stat-II'!Z350+'SCRB-Stat-II'!Z380+'SCRB-Stat-II'!Z410+'SCRB-Stat-II'!Z440+'SCRB-Stat-II'!Z470+'SCRB-Stat-II'!Z500+'SCRB-Stat-II'!Z530+'SCRB-Stat-II'!Z560+'SCRB-Stat-II'!Z590</f>
        <v>0</v>
      </c>
      <c r="AA20" s="164">
        <f>'SCRB-Stat-II'!AA20+'SCRB-Stat-II'!AA50+'SCRB-Stat-II'!AA80+'SCRB-Stat-II'!AA110+'SCRB-Stat-II'!AA140+'SCRB-Stat-II'!AA170+'SCRB-Stat-II'!AA200+'SCRB-Stat-II'!AA230+'SCRB-Stat-II'!AA260+'SCRB-Stat-II'!AA290+'SCRB-Stat-II'!AA320+'SCRB-Stat-II'!AA350+'SCRB-Stat-II'!AA380+'SCRB-Stat-II'!AA410+'SCRB-Stat-II'!AA440+'SCRB-Stat-II'!AA470+'SCRB-Stat-II'!AA500+'SCRB-Stat-II'!AA530+'SCRB-Stat-II'!AA560+'SCRB-Stat-II'!AA590</f>
        <v>0</v>
      </c>
      <c r="AB20" s="164">
        <f>'SCRB-Stat-II'!AB20+'SCRB-Stat-II'!AB50+'SCRB-Stat-II'!AB80+'SCRB-Stat-II'!AB110+'SCRB-Stat-II'!AB140+'SCRB-Stat-II'!AB170+'SCRB-Stat-II'!AB200+'SCRB-Stat-II'!AB230+'SCRB-Stat-II'!AB260+'SCRB-Stat-II'!AB290+'SCRB-Stat-II'!AB320+'SCRB-Stat-II'!AB350+'SCRB-Stat-II'!AB380+'SCRB-Stat-II'!AB410+'SCRB-Stat-II'!AB440+'SCRB-Stat-II'!AB470+'SCRB-Stat-II'!AB500+'SCRB-Stat-II'!AB530+'SCRB-Stat-II'!AB560+'SCRB-Stat-II'!AB590</f>
        <v>0</v>
      </c>
      <c r="AC20" s="164">
        <f>'SCRB-Stat-II'!AC20+'SCRB-Stat-II'!AC50+'SCRB-Stat-II'!AC80+'SCRB-Stat-II'!AC110+'SCRB-Stat-II'!AC140+'SCRB-Stat-II'!AC170+'SCRB-Stat-II'!AC200+'SCRB-Stat-II'!AC230+'SCRB-Stat-II'!AC260+'SCRB-Stat-II'!AC290+'SCRB-Stat-II'!AC320+'SCRB-Stat-II'!AC350+'SCRB-Stat-II'!AC380+'SCRB-Stat-II'!AC410+'SCRB-Stat-II'!AC440+'SCRB-Stat-II'!AC470+'SCRB-Stat-II'!AC500+'SCRB-Stat-II'!AC530+'SCRB-Stat-II'!AC560+'SCRB-Stat-II'!AC590</f>
        <v>0</v>
      </c>
      <c r="AD20" s="164">
        <f>'SCRB-Stat-II'!AD20+'SCRB-Stat-II'!AD50+'SCRB-Stat-II'!AD80+'SCRB-Stat-II'!AD110+'SCRB-Stat-II'!AD140+'SCRB-Stat-II'!AD170+'SCRB-Stat-II'!AD200+'SCRB-Stat-II'!AD230+'SCRB-Stat-II'!AD260+'SCRB-Stat-II'!AD290+'SCRB-Stat-II'!AD320+'SCRB-Stat-II'!AD350+'SCRB-Stat-II'!AD380+'SCRB-Stat-II'!AD410+'SCRB-Stat-II'!AD440+'SCRB-Stat-II'!AD470+'SCRB-Stat-II'!AD500+'SCRB-Stat-II'!AD530+'SCRB-Stat-II'!AD560+'SCRB-Stat-II'!AD590</f>
        <v>0</v>
      </c>
      <c r="AE20" s="164">
        <f>'SCRB-Stat-II'!AE20+'SCRB-Stat-II'!AE50+'SCRB-Stat-II'!AE80+'SCRB-Stat-II'!AE110+'SCRB-Stat-II'!AE140+'SCRB-Stat-II'!AE170+'SCRB-Stat-II'!AE200+'SCRB-Stat-II'!AE230+'SCRB-Stat-II'!AE260+'SCRB-Stat-II'!AE290+'SCRB-Stat-II'!AE320+'SCRB-Stat-II'!AE350+'SCRB-Stat-II'!AE380+'SCRB-Stat-II'!AE410+'SCRB-Stat-II'!AE440+'SCRB-Stat-II'!AE470+'SCRB-Stat-II'!AE500+'SCRB-Stat-II'!AE530+'SCRB-Stat-II'!AE560+'SCRB-Stat-II'!AE590</f>
        <v>0</v>
      </c>
      <c r="AF20" s="164">
        <f>'SCRB-Stat-II'!AF20+'SCRB-Stat-II'!AF50+'SCRB-Stat-II'!AF80+'SCRB-Stat-II'!AF110+'SCRB-Stat-II'!AF140+'SCRB-Stat-II'!AF170+'SCRB-Stat-II'!AF200+'SCRB-Stat-II'!AF230+'SCRB-Stat-II'!AF260+'SCRB-Stat-II'!AF290+'SCRB-Stat-II'!AF320+'SCRB-Stat-II'!AF350+'SCRB-Stat-II'!AF380+'SCRB-Stat-II'!AF410+'SCRB-Stat-II'!AF440+'SCRB-Stat-II'!AF470+'SCRB-Stat-II'!AF500+'SCRB-Stat-II'!AF530+'SCRB-Stat-II'!AF560+'SCRB-Stat-II'!AF590</f>
        <v>0</v>
      </c>
      <c r="AG20" s="164">
        <f>'SCRB-Stat-II'!AG20+'SCRB-Stat-II'!AG50+'SCRB-Stat-II'!AG80+'SCRB-Stat-II'!AG110+'SCRB-Stat-II'!AG140+'SCRB-Stat-II'!AG170+'SCRB-Stat-II'!AG200+'SCRB-Stat-II'!AG230+'SCRB-Stat-II'!AG260+'SCRB-Stat-II'!AG290+'SCRB-Stat-II'!AG320+'SCRB-Stat-II'!AG350+'SCRB-Stat-II'!AG380+'SCRB-Stat-II'!AG410+'SCRB-Stat-II'!AG440+'SCRB-Stat-II'!AG470+'SCRB-Stat-II'!AG500+'SCRB-Stat-II'!AG530+'SCRB-Stat-II'!AG560+'SCRB-Stat-II'!AG590</f>
        <v>0</v>
      </c>
    </row>
    <row r="21" spans="4:33">
      <c r="D21" s="164">
        <f>'SCRB-Stat-II'!D21+'SCRB-Stat-II'!D51+'SCRB-Stat-II'!D81+'SCRB-Stat-II'!D111+'SCRB-Stat-II'!D141+'SCRB-Stat-II'!D171+'SCRB-Stat-II'!D201+'SCRB-Stat-II'!D231+'SCRB-Stat-II'!D261+'SCRB-Stat-II'!D291+'SCRB-Stat-II'!D321+'SCRB-Stat-II'!D351+'SCRB-Stat-II'!D381+'SCRB-Stat-II'!D411+'SCRB-Stat-II'!D441+'SCRB-Stat-II'!D471+'SCRB-Stat-II'!D501+'SCRB-Stat-II'!D531+'SCRB-Stat-II'!D561+'SCRB-Stat-II'!D591</f>
        <v>0</v>
      </c>
      <c r="E21" s="164">
        <f>'SCRB-Stat-II'!E21+'SCRB-Stat-II'!E51+'SCRB-Stat-II'!E81+'SCRB-Stat-II'!E111+'SCRB-Stat-II'!E141+'SCRB-Stat-II'!E171+'SCRB-Stat-II'!E201+'SCRB-Stat-II'!E231+'SCRB-Stat-II'!E261+'SCRB-Stat-II'!E291+'SCRB-Stat-II'!E321+'SCRB-Stat-II'!E351+'SCRB-Stat-II'!E381+'SCRB-Stat-II'!E411+'SCRB-Stat-II'!E441+'SCRB-Stat-II'!E471+'SCRB-Stat-II'!E501+'SCRB-Stat-II'!E531+'SCRB-Stat-II'!E561+'SCRB-Stat-II'!E591</f>
        <v>0</v>
      </c>
      <c r="F21" s="164">
        <f>'SCRB-Stat-II'!F21+'SCRB-Stat-II'!F51+'SCRB-Stat-II'!F81+'SCRB-Stat-II'!F111+'SCRB-Stat-II'!F141+'SCRB-Stat-II'!F171+'SCRB-Stat-II'!F201+'SCRB-Stat-II'!F231+'SCRB-Stat-II'!F261+'SCRB-Stat-II'!F291+'SCRB-Stat-II'!F321+'SCRB-Stat-II'!F351+'SCRB-Stat-II'!F381+'SCRB-Stat-II'!F411+'SCRB-Stat-II'!F441+'SCRB-Stat-II'!F471+'SCRB-Stat-II'!F501+'SCRB-Stat-II'!F531+'SCRB-Stat-II'!F561+'SCRB-Stat-II'!F591</f>
        <v>0</v>
      </c>
      <c r="G21" s="164">
        <f>'SCRB-Stat-II'!G21+'SCRB-Stat-II'!G51+'SCRB-Stat-II'!G81+'SCRB-Stat-II'!G111+'SCRB-Stat-II'!G141+'SCRB-Stat-II'!G171+'SCRB-Stat-II'!G201+'SCRB-Stat-II'!G231+'SCRB-Stat-II'!G261+'SCRB-Stat-II'!G291+'SCRB-Stat-II'!G321+'SCRB-Stat-II'!G351+'SCRB-Stat-II'!G381+'SCRB-Stat-II'!G411+'SCRB-Stat-II'!G441+'SCRB-Stat-II'!G471+'SCRB-Stat-II'!G501+'SCRB-Stat-II'!G531+'SCRB-Stat-II'!G561+'SCRB-Stat-II'!G591</f>
        <v>0</v>
      </c>
      <c r="H21" s="164">
        <f>'SCRB-Stat-II'!H21+'SCRB-Stat-II'!H51+'SCRB-Stat-II'!H81+'SCRB-Stat-II'!H111+'SCRB-Stat-II'!H141+'SCRB-Stat-II'!H171+'SCRB-Stat-II'!H201+'SCRB-Stat-II'!H231+'SCRB-Stat-II'!H261+'SCRB-Stat-II'!H291+'SCRB-Stat-II'!H321+'SCRB-Stat-II'!H351+'SCRB-Stat-II'!H381+'SCRB-Stat-II'!H411+'SCRB-Stat-II'!H441+'SCRB-Stat-II'!H471+'SCRB-Stat-II'!H501+'SCRB-Stat-II'!H531+'SCRB-Stat-II'!H561+'SCRB-Stat-II'!H591</f>
        <v>0</v>
      </c>
      <c r="I21" s="164">
        <f>'SCRB-Stat-II'!I21+'SCRB-Stat-II'!I51+'SCRB-Stat-II'!I81+'SCRB-Stat-II'!I111+'SCRB-Stat-II'!I141+'SCRB-Stat-II'!I171+'SCRB-Stat-II'!I201+'SCRB-Stat-II'!I231+'SCRB-Stat-II'!I261+'SCRB-Stat-II'!I291+'SCRB-Stat-II'!I321+'SCRB-Stat-II'!I351+'SCRB-Stat-II'!I381+'SCRB-Stat-II'!I411+'SCRB-Stat-II'!I441+'SCRB-Stat-II'!I471+'SCRB-Stat-II'!I501+'SCRB-Stat-II'!I531+'SCRB-Stat-II'!I561+'SCRB-Stat-II'!I591</f>
        <v>0</v>
      </c>
      <c r="J21" s="164">
        <f>'SCRB-Stat-II'!J21+'SCRB-Stat-II'!J51+'SCRB-Stat-II'!J81+'SCRB-Stat-II'!J111+'SCRB-Stat-II'!J141+'SCRB-Stat-II'!J171+'SCRB-Stat-II'!J201+'SCRB-Stat-II'!J231+'SCRB-Stat-II'!J261+'SCRB-Stat-II'!J291+'SCRB-Stat-II'!J321+'SCRB-Stat-II'!J351+'SCRB-Stat-II'!J381+'SCRB-Stat-II'!J411+'SCRB-Stat-II'!J441+'SCRB-Stat-II'!J471+'SCRB-Stat-II'!J501+'SCRB-Stat-II'!J531+'SCRB-Stat-II'!J561+'SCRB-Stat-II'!J591</f>
        <v>0</v>
      </c>
      <c r="K21" s="162">
        <f>'SCRB-Stat-II'!K21+'SCRB-Stat-II'!K51+'SCRB-Stat-II'!K81+'SCRB-Stat-II'!K111+'SCRB-Stat-II'!K141+'SCRB-Stat-II'!K171+'SCRB-Stat-II'!K201+'SCRB-Stat-II'!K231+'SCRB-Stat-II'!K261+'SCRB-Stat-II'!K291+'SCRB-Stat-II'!K321+'SCRB-Stat-II'!K351+'SCRB-Stat-II'!K381+'SCRB-Stat-II'!K411+'SCRB-Stat-II'!K441+'SCRB-Stat-II'!K471+'SCRB-Stat-II'!K501+'SCRB-Stat-II'!K531+'SCRB-Stat-II'!K561+'SCRB-Stat-II'!K591</f>
        <v>0</v>
      </c>
      <c r="L21" s="164">
        <f>'SCRB-Stat-II'!L21+'SCRB-Stat-II'!L51+'SCRB-Stat-II'!L81+'SCRB-Stat-II'!L111+'SCRB-Stat-II'!L141+'SCRB-Stat-II'!L171+'SCRB-Stat-II'!L201+'SCRB-Stat-II'!L231+'SCRB-Stat-II'!L261+'SCRB-Stat-II'!L291+'SCRB-Stat-II'!L321+'SCRB-Stat-II'!L351+'SCRB-Stat-II'!L381+'SCRB-Stat-II'!L411+'SCRB-Stat-II'!L441+'SCRB-Stat-II'!L471+'SCRB-Stat-II'!L501+'SCRB-Stat-II'!L531+'SCRB-Stat-II'!L561+'SCRB-Stat-II'!L591</f>
        <v>0</v>
      </c>
      <c r="M21" s="165">
        <f>'SCRB-Stat-II'!M21+'SCRB-Stat-II'!M51+'SCRB-Stat-II'!M81+'SCRB-Stat-II'!M111+'SCRB-Stat-II'!M141+'SCRB-Stat-II'!M171+'SCRB-Stat-II'!M201+'SCRB-Stat-II'!M231+'SCRB-Stat-II'!M261+'SCRB-Stat-II'!M291+'SCRB-Stat-II'!M321+'SCRB-Stat-II'!M351+'SCRB-Stat-II'!M381+'SCRB-Stat-II'!M411+'SCRB-Stat-II'!M441+'SCRB-Stat-II'!M471+'SCRB-Stat-II'!M501+'SCRB-Stat-II'!M531+'SCRB-Stat-II'!M561+'SCRB-Stat-II'!M591</f>
        <v>0</v>
      </c>
      <c r="N21" s="166">
        <f>'SCRB-Stat-II'!N21+'SCRB-Stat-II'!N51+'SCRB-Stat-II'!N81+'SCRB-Stat-II'!N111+'SCRB-Stat-II'!N141+'SCRB-Stat-II'!N171+'SCRB-Stat-II'!N201+'SCRB-Stat-II'!N231+'SCRB-Stat-II'!N261+'SCRB-Stat-II'!N291+'SCRB-Stat-II'!N321+'SCRB-Stat-II'!N351+'SCRB-Stat-II'!N381+'SCRB-Stat-II'!N411+'SCRB-Stat-II'!N441+'SCRB-Stat-II'!N471+'SCRB-Stat-II'!N501+'SCRB-Stat-II'!N531+'SCRB-Stat-II'!N561+'SCRB-Stat-II'!N591</f>
        <v>0</v>
      </c>
      <c r="O21" s="164">
        <f>'SCRB-Stat-II'!O21+'SCRB-Stat-II'!O51+'SCRB-Stat-II'!O81+'SCRB-Stat-II'!O111+'SCRB-Stat-II'!O141+'SCRB-Stat-II'!O171+'SCRB-Stat-II'!O201+'SCRB-Stat-II'!O231+'SCRB-Stat-II'!O261+'SCRB-Stat-II'!O291+'SCRB-Stat-II'!O321+'SCRB-Stat-II'!O351+'SCRB-Stat-II'!O381+'SCRB-Stat-II'!O411+'SCRB-Stat-II'!O441+'SCRB-Stat-II'!O471+'SCRB-Stat-II'!O501+'SCRB-Stat-II'!O531+'SCRB-Stat-II'!O561+'SCRB-Stat-II'!O591</f>
        <v>0</v>
      </c>
      <c r="P21" s="164">
        <f>'SCRB-Stat-II'!P21+'SCRB-Stat-II'!P51+'SCRB-Stat-II'!P81+'SCRB-Stat-II'!P111+'SCRB-Stat-II'!P141+'SCRB-Stat-II'!P171+'SCRB-Stat-II'!P201+'SCRB-Stat-II'!P231+'SCRB-Stat-II'!P261+'SCRB-Stat-II'!P291+'SCRB-Stat-II'!P321+'SCRB-Stat-II'!P351+'SCRB-Stat-II'!P381+'SCRB-Stat-II'!P411+'SCRB-Stat-II'!P441+'SCRB-Stat-II'!P471+'SCRB-Stat-II'!P501+'SCRB-Stat-II'!P531+'SCRB-Stat-II'!P561+'SCRB-Stat-II'!P591</f>
        <v>0</v>
      </c>
      <c r="Q21" s="164">
        <f>'SCRB-Stat-II'!Q21+'SCRB-Stat-II'!Q51+'SCRB-Stat-II'!Q81+'SCRB-Stat-II'!Q111+'SCRB-Stat-II'!Q141+'SCRB-Stat-II'!Q171+'SCRB-Stat-II'!Q201+'SCRB-Stat-II'!Q231+'SCRB-Stat-II'!Q261+'SCRB-Stat-II'!Q291+'SCRB-Stat-II'!Q321+'SCRB-Stat-II'!Q351+'SCRB-Stat-II'!Q381+'SCRB-Stat-II'!Q411+'SCRB-Stat-II'!Q441+'SCRB-Stat-II'!Q471+'SCRB-Stat-II'!Q501+'SCRB-Stat-II'!Q531+'SCRB-Stat-II'!Q561+'SCRB-Stat-II'!Q591</f>
        <v>0</v>
      </c>
      <c r="R21" s="164">
        <f>'SCRB-Stat-II'!R21+'SCRB-Stat-II'!R51+'SCRB-Stat-II'!R81+'SCRB-Stat-II'!R111+'SCRB-Stat-II'!R141+'SCRB-Stat-II'!R171+'SCRB-Stat-II'!R201+'SCRB-Stat-II'!R231+'SCRB-Stat-II'!R261+'SCRB-Stat-II'!R291+'SCRB-Stat-II'!R321+'SCRB-Stat-II'!R351+'SCRB-Stat-II'!R381+'SCRB-Stat-II'!R411+'SCRB-Stat-II'!R441+'SCRB-Stat-II'!R471+'SCRB-Stat-II'!R501+'SCRB-Stat-II'!R531+'SCRB-Stat-II'!R561+'SCRB-Stat-II'!R591</f>
        <v>0</v>
      </c>
      <c r="S21" s="164">
        <f>'SCRB-Stat-II'!S21+'SCRB-Stat-II'!S51+'SCRB-Stat-II'!S81+'SCRB-Stat-II'!S111+'SCRB-Stat-II'!S141+'SCRB-Stat-II'!S171+'SCRB-Stat-II'!S201+'SCRB-Stat-II'!S231+'SCRB-Stat-II'!S261+'SCRB-Stat-II'!S291+'SCRB-Stat-II'!S321+'SCRB-Stat-II'!S351+'SCRB-Stat-II'!S381+'SCRB-Stat-II'!S411+'SCRB-Stat-II'!S441+'SCRB-Stat-II'!S471+'SCRB-Stat-II'!S501+'SCRB-Stat-II'!S531+'SCRB-Stat-II'!S561+'SCRB-Stat-II'!S591</f>
        <v>0</v>
      </c>
      <c r="T21" s="164">
        <f>'SCRB-Stat-II'!T21+'SCRB-Stat-II'!T51+'SCRB-Stat-II'!T81+'SCRB-Stat-II'!T111+'SCRB-Stat-II'!T141+'SCRB-Stat-II'!T171+'SCRB-Stat-II'!T201+'SCRB-Stat-II'!T231+'SCRB-Stat-II'!T261+'SCRB-Stat-II'!T291+'SCRB-Stat-II'!T321+'SCRB-Stat-II'!T351+'SCRB-Stat-II'!T381+'SCRB-Stat-II'!T411+'SCRB-Stat-II'!T441+'SCRB-Stat-II'!T471+'SCRB-Stat-II'!T501+'SCRB-Stat-II'!T531+'SCRB-Stat-II'!T561+'SCRB-Stat-II'!T591</f>
        <v>0</v>
      </c>
      <c r="U21" s="164">
        <f>'SCRB-Stat-II'!U21+'SCRB-Stat-II'!U51+'SCRB-Stat-II'!U81+'SCRB-Stat-II'!U111+'SCRB-Stat-II'!U141+'SCRB-Stat-II'!U171+'SCRB-Stat-II'!U201+'SCRB-Stat-II'!U231+'SCRB-Stat-II'!U261+'SCRB-Stat-II'!U291+'SCRB-Stat-II'!U321+'SCRB-Stat-II'!U351+'SCRB-Stat-II'!U381+'SCRB-Stat-II'!U411+'SCRB-Stat-II'!U441+'SCRB-Stat-II'!U471+'SCRB-Stat-II'!U501+'SCRB-Stat-II'!U531+'SCRB-Stat-II'!U561+'SCRB-Stat-II'!U591</f>
        <v>0</v>
      </c>
      <c r="V21" s="164">
        <f>'SCRB-Stat-II'!V21+'SCRB-Stat-II'!V51+'SCRB-Stat-II'!V81+'SCRB-Stat-II'!V111+'SCRB-Stat-II'!V141+'SCRB-Stat-II'!V171+'SCRB-Stat-II'!V201+'SCRB-Stat-II'!V231+'SCRB-Stat-II'!V261+'SCRB-Stat-II'!V291+'SCRB-Stat-II'!V321+'SCRB-Stat-II'!V351+'SCRB-Stat-II'!V381+'SCRB-Stat-II'!V411+'SCRB-Stat-II'!V441+'SCRB-Stat-II'!V471+'SCRB-Stat-II'!V501+'SCRB-Stat-II'!V531+'SCRB-Stat-II'!V561+'SCRB-Stat-II'!V591</f>
        <v>0</v>
      </c>
      <c r="W21" s="164">
        <f>'SCRB-Stat-II'!W21+'SCRB-Stat-II'!W51+'SCRB-Stat-II'!W81+'SCRB-Stat-II'!W111+'SCRB-Stat-II'!W141+'SCRB-Stat-II'!W171+'SCRB-Stat-II'!W201+'SCRB-Stat-II'!W231+'SCRB-Stat-II'!W261+'SCRB-Stat-II'!W291+'SCRB-Stat-II'!W321+'SCRB-Stat-II'!W351+'SCRB-Stat-II'!W381+'SCRB-Stat-II'!W411+'SCRB-Stat-II'!W441+'SCRB-Stat-II'!W471+'SCRB-Stat-II'!W501+'SCRB-Stat-II'!W531+'SCRB-Stat-II'!W561+'SCRB-Stat-II'!W591</f>
        <v>0</v>
      </c>
      <c r="X21" s="164">
        <f>'SCRB-Stat-II'!X21+'SCRB-Stat-II'!X51+'SCRB-Stat-II'!X81+'SCRB-Stat-II'!X111+'SCRB-Stat-II'!X141+'SCRB-Stat-II'!X171+'SCRB-Stat-II'!X201+'SCRB-Stat-II'!X231+'SCRB-Stat-II'!X261+'SCRB-Stat-II'!X291+'SCRB-Stat-II'!X321+'SCRB-Stat-II'!X351+'SCRB-Stat-II'!X381+'SCRB-Stat-II'!X411+'SCRB-Stat-II'!X441+'SCRB-Stat-II'!X471+'SCRB-Stat-II'!X501+'SCRB-Stat-II'!X531+'SCRB-Stat-II'!X561+'SCRB-Stat-II'!X591</f>
        <v>0</v>
      </c>
      <c r="Y21" s="164">
        <f>'SCRB-Stat-II'!Y21+'SCRB-Stat-II'!Y51+'SCRB-Stat-II'!Y81+'SCRB-Stat-II'!Y111+'SCRB-Stat-II'!Y141+'SCRB-Stat-II'!Y171+'SCRB-Stat-II'!Y201+'SCRB-Stat-II'!Y231+'SCRB-Stat-II'!Y261+'SCRB-Stat-II'!Y291+'SCRB-Stat-II'!Y321+'SCRB-Stat-II'!Y351+'SCRB-Stat-II'!Y381+'SCRB-Stat-II'!Y411+'SCRB-Stat-II'!Y441+'SCRB-Stat-II'!Y471+'SCRB-Stat-II'!Y501+'SCRB-Stat-II'!Y531+'SCRB-Stat-II'!Y561+'SCRB-Stat-II'!Y591</f>
        <v>0</v>
      </c>
      <c r="Z21" s="164">
        <f>'SCRB-Stat-II'!Z21+'SCRB-Stat-II'!Z51+'SCRB-Stat-II'!Z81+'SCRB-Stat-II'!Z111+'SCRB-Stat-II'!Z141+'SCRB-Stat-II'!Z171+'SCRB-Stat-II'!Z201+'SCRB-Stat-II'!Z231+'SCRB-Stat-II'!Z261+'SCRB-Stat-II'!Z291+'SCRB-Stat-II'!Z321+'SCRB-Stat-II'!Z351+'SCRB-Stat-II'!Z381+'SCRB-Stat-II'!Z411+'SCRB-Stat-II'!Z441+'SCRB-Stat-II'!Z471+'SCRB-Stat-II'!Z501+'SCRB-Stat-II'!Z531+'SCRB-Stat-II'!Z561+'SCRB-Stat-II'!Z591</f>
        <v>0</v>
      </c>
      <c r="AA21" s="164">
        <f>'SCRB-Stat-II'!AA21+'SCRB-Stat-II'!AA51+'SCRB-Stat-II'!AA81+'SCRB-Stat-II'!AA111+'SCRB-Stat-II'!AA141+'SCRB-Stat-II'!AA171+'SCRB-Stat-II'!AA201+'SCRB-Stat-II'!AA231+'SCRB-Stat-II'!AA261+'SCRB-Stat-II'!AA291+'SCRB-Stat-II'!AA321+'SCRB-Stat-II'!AA351+'SCRB-Stat-II'!AA381+'SCRB-Stat-II'!AA411+'SCRB-Stat-II'!AA441+'SCRB-Stat-II'!AA471+'SCRB-Stat-II'!AA501+'SCRB-Stat-II'!AA531+'SCRB-Stat-II'!AA561+'SCRB-Stat-II'!AA591</f>
        <v>0</v>
      </c>
      <c r="AB21" s="164">
        <f>'SCRB-Stat-II'!AB21+'SCRB-Stat-II'!AB51+'SCRB-Stat-II'!AB81+'SCRB-Stat-II'!AB111+'SCRB-Stat-II'!AB141+'SCRB-Stat-II'!AB171+'SCRB-Stat-II'!AB201+'SCRB-Stat-II'!AB231+'SCRB-Stat-II'!AB261+'SCRB-Stat-II'!AB291+'SCRB-Stat-II'!AB321+'SCRB-Stat-II'!AB351+'SCRB-Stat-II'!AB381+'SCRB-Stat-II'!AB411+'SCRB-Stat-II'!AB441+'SCRB-Stat-II'!AB471+'SCRB-Stat-II'!AB501+'SCRB-Stat-II'!AB531+'SCRB-Stat-II'!AB561+'SCRB-Stat-II'!AB591</f>
        <v>0</v>
      </c>
      <c r="AC21" s="164">
        <f>'SCRB-Stat-II'!AC21+'SCRB-Stat-II'!AC51+'SCRB-Stat-II'!AC81+'SCRB-Stat-II'!AC111+'SCRB-Stat-II'!AC141+'SCRB-Stat-II'!AC171+'SCRB-Stat-II'!AC201+'SCRB-Stat-II'!AC231+'SCRB-Stat-II'!AC261+'SCRB-Stat-II'!AC291+'SCRB-Stat-II'!AC321+'SCRB-Stat-II'!AC351+'SCRB-Stat-II'!AC381+'SCRB-Stat-II'!AC411+'SCRB-Stat-II'!AC441+'SCRB-Stat-II'!AC471+'SCRB-Stat-II'!AC501+'SCRB-Stat-II'!AC531+'SCRB-Stat-II'!AC561+'SCRB-Stat-II'!AC591</f>
        <v>0</v>
      </c>
      <c r="AD21" s="164">
        <f>'SCRB-Stat-II'!AD21+'SCRB-Stat-II'!AD51+'SCRB-Stat-II'!AD81+'SCRB-Stat-II'!AD111+'SCRB-Stat-II'!AD141+'SCRB-Stat-II'!AD171+'SCRB-Stat-II'!AD201+'SCRB-Stat-II'!AD231+'SCRB-Stat-II'!AD261+'SCRB-Stat-II'!AD291+'SCRB-Stat-II'!AD321+'SCRB-Stat-II'!AD351+'SCRB-Stat-II'!AD381+'SCRB-Stat-II'!AD411+'SCRB-Stat-II'!AD441+'SCRB-Stat-II'!AD471+'SCRB-Stat-II'!AD501+'SCRB-Stat-II'!AD531+'SCRB-Stat-II'!AD561+'SCRB-Stat-II'!AD591</f>
        <v>0</v>
      </c>
      <c r="AE21" s="164">
        <f>'SCRB-Stat-II'!AE21+'SCRB-Stat-II'!AE51+'SCRB-Stat-II'!AE81+'SCRB-Stat-II'!AE111+'SCRB-Stat-II'!AE141+'SCRB-Stat-II'!AE171+'SCRB-Stat-II'!AE201+'SCRB-Stat-II'!AE231+'SCRB-Stat-II'!AE261+'SCRB-Stat-II'!AE291+'SCRB-Stat-II'!AE321+'SCRB-Stat-II'!AE351+'SCRB-Stat-II'!AE381+'SCRB-Stat-II'!AE411+'SCRB-Stat-II'!AE441+'SCRB-Stat-II'!AE471+'SCRB-Stat-II'!AE501+'SCRB-Stat-II'!AE531+'SCRB-Stat-II'!AE561+'SCRB-Stat-II'!AE591</f>
        <v>0</v>
      </c>
      <c r="AF21" s="164">
        <f>'SCRB-Stat-II'!AF21+'SCRB-Stat-II'!AF51+'SCRB-Stat-II'!AF81+'SCRB-Stat-II'!AF111+'SCRB-Stat-II'!AF141+'SCRB-Stat-II'!AF171+'SCRB-Stat-II'!AF201+'SCRB-Stat-II'!AF231+'SCRB-Stat-II'!AF261+'SCRB-Stat-II'!AF291+'SCRB-Stat-II'!AF321+'SCRB-Stat-II'!AF351+'SCRB-Stat-II'!AF381+'SCRB-Stat-II'!AF411+'SCRB-Stat-II'!AF441+'SCRB-Stat-II'!AF471+'SCRB-Stat-II'!AF501+'SCRB-Stat-II'!AF531+'SCRB-Stat-II'!AF561+'SCRB-Stat-II'!AF591</f>
        <v>0</v>
      </c>
      <c r="AG21" s="164">
        <f>'SCRB-Stat-II'!AG21+'SCRB-Stat-II'!AG51+'SCRB-Stat-II'!AG81+'SCRB-Stat-II'!AG111+'SCRB-Stat-II'!AG141+'SCRB-Stat-II'!AG171+'SCRB-Stat-II'!AG201+'SCRB-Stat-II'!AG231+'SCRB-Stat-II'!AG261+'SCRB-Stat-II'!AG291+'SCRB-Stat-II'!AG321+'SCRB-Stat-II'!AG351+'SCRB-Stat-II'!AG381+'SCRB-Stat-II'!AG411+'SCRB-Stat-II'!AG441+'SCRB-Stat-II'!AG471+'SCRB-Stat-II'!AG501+'SCRB-Stat-II'!AG531+'SCRB-Stat-II'!AG561+'SCRB-Stat-II'!AG591</f>
        <v>0</v>
      </c>
    </row>
    <row r="22" spans="4:33">
      <c r="D22" s="164">
        <f>'SCRB-Stat-II'!D22+'SCRB-Stat-II'!D52+'SCRB-Stat-II'!D82+'SCRB-Stat-II'!D112+'SCRB-Stat-II'!D142+'SCRB-Stat-II'!D172+'SCRB-Stat-II'!D202+'SCRB-Stat-II'!D232+'SCRB-Stat-II'!D262+'SCRB-Stat-II'!D292+'SCRB-Stat-II'!D322+'SCRB-Stat-II'!D352+'SCRB-Stat-II'!D382+'SCRB-Stat-II'!D412+'SCRB-Stat-II'!D442+'SCRB-Stat-II'!D472+'SCRB-Stat-II'!D502+'SCRB-Stat-II'!D532+'SCRB-Stat-II'!D562+'SCRB-Stat-II'!D592</f>
        <v>0</v>
      </c>
      <c r="E22" s="164">
        <f>'SCRB-Stat-II'!E22+'SCRB-Stat-II'!E52+'SCRB-Stat-II'!E82+'SCRB-Stat-II'!E112+'SCRB-Stat-II'!E142+'SCRB-Stat-II'!E172+'SCRB-Stat-II'!E202+'SCRB-Stat-II'!E232+'SCRB-Stat-II'!E262+'SCRB-Stat-II'!E292+'SCRB-Stat-II'!E322+'SCRB-Stat-II'!E352+'SCRB-Stat-II'!E382+'SCRB-Stat-II'!E412+'SCRB-Stat-II'!E442+'SCRB-Stat-II'!E472+'SCRB-Stat-II'!E502+'SCRB-Stat-II'!E532+'SCRB-Stat-II'!E562+'SCRB-Stat-II'!E592</f>
        <v>0</v>
      </c>
      <c r="F22" s="164">
        <f>'SCRB-Stat-II'!F22+'SCRB-Stat-II'!F52+'SCRB-Stat-II'!F82+'SCRB-Stat-II'!F112+'SCRB-Stat-II'!F142+'SCRB-Stat-II'!F172+'SCRB-Stat-II'!F202+'SCRB-Stat-II'!F232+'SCRB-Stat-II'!F262+'SCRB-Stat-II'!F292+'SCRB-Stat-II'!F322+'SCRB-Stat-II'!F352+'SCRB-Stat-II'!F382+'SCRB-Stat-II'!F412+'SCRB-Stat-II'!F442+'SCRB-Stat-II'!F472+'SCRB-Stat-II'!F502+'SCRB-Stat-II'!F532+'SCRB-Stat-II'!F562+'SCRB-Stat-II'!F592</f>
        <v>0</v>
      </c>
      <c r="G22" s="164">
        <f>'SCRB-Stat-II'!G22+'SCRB-Stat-II'!G52+'SCRB-Stat-II'!G82+'SCRB-Stat-II'!G112+'SCRB-Stat-II'!G142+'SCRB-Stat-II'!G172+'SCRB-Stat-II'!G202+'SCRB-Stat-II'!G232+'SCRB-Stat-II'!G262+'SCRB-Stat-II'!G292+'SCRB-Stat-II'!G322+'SCRB-Stat-II'!G352+'SCRB-Stat-II'!G382+'SCRB-Stat-II'!G412+'SCRB-Stat-II'!G442+'SCRB-Stat-II'!G472+'SCRB-Stat-II'!G502+'SCRB-Stat-II'!G532+'SCRB-Stat-II'!G562+'SCRB-Stat-II'!G592</f>
        <v>0</v>
      </c>
      <c r="H22" s="164">
        <f>'SCRB-Stat-II'!H22+'SCRB-Stat-II'!H52+'SCRB-Stat-II'!H82+'SCRB-Stat-II'!H112+'SCRB-Stat-II'!H142+'SCRB-Stat-II'!H172+'SCRB-Stat-II'!H202+'SCRB-Stat-II'!H232+'SCRB-Stat-II'!H262+'SCRB-Stat-II'!H292+'SCRB-Stat-II'!H322+'SCRB-Stat-II'!H352+'SCRB-Stat-II'!H382+'SCRB-Stat-II'!H412+'SCRB-Stat-II'!H442+'SCRB-Stat-II'!H472+'SCRB-Stat-II'!H502+'SCRB-Stat-II'!H532+'SCRB-Stat-II'!H562+'SCRB-Stat-II'!H592</f>
        <v>0</v>
      </c>
      <c r="I22" s="164">
        <f>'SCRB-Stat-II'!I22+'SCRB-Stat-II'!I52+'SCRB-Stat-II'!I82+'SCRB-Stat-II'!I112+'SCRB-Stat-II'!I142+'SCRB-Stat-II'!I172+'SCRB-Stat-II'!I202+'SCRB-Stat-II'!I232+'SCRB-Stat-II'!I262+'SCRB-Stat-II'!I292+'SCRB-Stat-II'!I322+'SCRB-Stat-II'!I352+'SCRB-Stat-II'!I382+'SCRB-Stat-II'!I412+'SCRB-Stat-II'!I442+'SCRB-Stat-II'!I472+'SCRB-Stat-II'!I502+'SCRB-Stat-II'!I532+'SCRB-Stat-II'!I562+'SCRB-Stat-II'!I592</f>
        <v>0</v>
      </c>
      <c r="J22" s="164">
        <f>'SCRB-Stat-II'!J22+'SCRB-Stat-II'!J52+'SCRB-Stat-II'!J82+'SCRB-Stat-II'!J112+'SCRB-Stat-II'!J142+'SCRB-Stat-II'!J172+'SCRB-Stat-II'!J202+'SCRB-Stat-II'!J232+'SCRB-Stat-II'!J262+'SCRB-Stat-II'!J292+'SCRB-Stat-II'!J322+'SCRB-Stat-II'!J352+'SCRB-Stat-II'!J382+'SCRB-Stat-II'!J412+'SCRB-Stat-II'!J442+'SCRB-Stat-II'!J472+'SCRB-Stat-II'!J502+'SCRB-Stat-II'!J532+'SCRB-Stat-II'!J562+'SCRB-Stat-II'!J592</f>
        <v>0</v>
      </c>
      <c r="K22" s="162">
        <f>'SCRB-Stat-II'!K22+'SCRB-Stat-II'!K52+'SCRB-Stat-II'!K82+'SCRB-Stat-II'!K112+'SCRB-Stat-II'!K142+'SCRB-Stat-II'!K172+'SCRB-Stat-II'!K202+'SCRB-Stat-II'!K232+'SCRB-Stat-II'!K262+'SCRB-Stat-II'!K292+'SCRB-Stat-II'!K322+'SCRB-Stat-II'!K352+'SCRB-Stat-II'!K382+'SCRB-Stat-II'!K412+'SCRB-Stat-II'!K442+'SCRB-Stat-II'!K472+'SCRB-Stat-II'!K502+'SCRB-Stat-II'!K532+'SCRB-Stat-II'!K562+'SCRB-Stat-II'!K592</f>
        <v>0</v>
      </c>
      <c r="L22" s="164">
        <f>'SCRB-Stat-II'!L22+'SCRB-Stat-II'!L52+'SCRB-Stat-II'!L82+'SCRB-Stat-II'!L112+'SCRB-Stat-II'!L142+'SCRB-Stat-II'!L172+'SCRB-Stat-II'!L202+'SCRB-Stat-II'!L232+'SCRB-Stat-II'!L262+'SCRB-Stat-II'!L292+'SCRB-Stat-II'!L322+'SCRB-Stat-II'!L352+'SCRB-Stat-II'!L382+'SCRB-Stat-II'!L412+'SCRB-Stat-II'!L442+'SCRB-Stat-II'!L472+'SCRB-Stat-II'!L502+'SCRB-Stat-II'!L532+'SCRB-Stat-II'!L562+'SCRB-Stat-II'!L592</f>
        <v>0</v>
      </c>
      <c r="M22" s="165">
        <f>'SCRB-Stat-II'!M22+'SCRB-Stat-II'!M52+'SCRB-Stat-II'!M82+'SCRB-Stat-II'!M112+'SCRB-Stat-II'!M142+'SCRB-Stat-II'!M172+'SCRB-Stat-II'!M202+'SCRB-Stat-II'!M232+'SCRB-Stat-II'!M262+'SCRB-Stat-II'!M292+'SCRB-Stat-II'!M322+'SCRB-Stat-II'!M352+'SCRB-Stat-II'!M382+'SCRB-Stat-II'!M412+'SCRB-Stat-II'!M442+'SCRB-Stat-II'!M472+'SCRB-Stat-II'!M502+'SCRB-Stat-II'!M532+'SCRB-Stat-II'!M562+'SCRB-Stat-II'!M592</f>
        <v>0</v>
      </c>
      <c r="N22" s="166">
        <f>'SCRB-Stat-II'!N22+'SCRB-Stat-II'!N52+'SCRB-Stat-II'!N82+'SCRB-Stat-II'!N112+'SCRB-Stat-II'!N142+'SCRB-Stat-II'!N172+'SCRB-Stat-II'!N202+'SCRB-Stat-II'!N232+'SCRB-Stat-II'!N262+'SCRB-Stat-II'!N292+'SCRB-Stat-II'!N322+'SCRB-Stat-II'!N352+'SCRB-Stat-II'!N382+'SCRB-Stat-II'!N412+'SCRB-Stat-II'!N442+'SCRB-Stat-II'!N472+'SCRB-Stat-II'!N502+'SCRB-Stat-II'!N532+'SCRB-Stat-II'!N562+'SCRB-Stat-II'!N592</f>
        <v>0</v>
      </c>
      <c r="O22" s="164">
        <f>'SCRB-Stat-II'!O22+'SCRB-Stat-II'!O52+'SCRB-Stat-II'!O82+'SCRB-Stat-II'!O112+'SCRB-Stat-II'!O142+'SCRB-Stat-II'!O172+'SCRB-Stat-II'!O202+'SCRB-Stat-II'!O232+'SCRB-Stat-II'!O262+'SCRB-Stat-II'!O292+'SCRB-Stat-II'!O322+'SCRB-Stat-II'!O352+'SCRB-Stat-II'!O382+'SCRB-Stat-II'!O412+'SCRB-Stat-II'!O442+'SCRB-Stat-II'!O472+'SCRB-Stat-II'!O502+'SCRB-Stat-II'!O532+'SCRB-Stat-II'!O562+'SCRB-Stat-II'!O592</f>
        <v>0</v>
      </c>
      <c r="P22" s="164">
        <f>'SCRB-Stat-II'!P22+'SCRB-Stat-II'!P52+'SCRB-Stat-II'!P82+'SCRB-Stat-II'!P112+'SCRB-Stat-II'!P142+'SCRB-Stat-II'!P172+'SCRB-Stat-II'!P202+'SCRB-Stat-II'!P232+'SCRB-Stat-II'!P262+'SCRB-Stat-II'!P292+'SCRB-Stat-II'!P322+'SCRB-Stat-II'!P352+'SCRB-Stat-II'!P382+'SCRB-Stat-II'!P412+'SCRB-Stat-II'!P442+'SCRB-Stat-II'!P472+'SCRB-Stat-II'!P502+'SCRB-Stat-II'!P532+'SCRB-Stat-II'!P562+'SCRB-Stat-II'!P592</f>
        <v>0</v>
      </c>
      <c r="Q22" s="164">
        <f>'SCRB-Stat-II'!Q22+'SCRB-Stat-II'!Q52+'SCRB-Stat-II'!Q82+'SCRB-Stat-II'!Q112+'SCRB-Stat-II'!Q142+'SCRB-Stat-II'!Q172+'SCRB-Stat-II'!Q202+'SCRB-Stat-II'!Q232+'SCRB-Stat-II'!Q262+'SCRB-Stat-II'!Q292+'SCRB-Stat-II'!Q322+'SCRB-Stat-II'!Q352+'SCRB-Stat-II'!Q382+'SCRB-Stat-II'!Q412+'SCRB-Stat-II'!Q442+'SCRB-Stat-II'!Q472+'SCRB-Stat-II'!Q502+'SCRB-Stat-II'!Q532+'SCRB-Stat-II'!Q562+'SCRB-Stat-II'!Q592</f>
        <v>0</v>
      </c>
      <c r="R22" s="164">
        <f>'SCRB-Stat-II'!R22+'SCRB-Stat-II'!R52+'SCRB-Stat-II'!R82+'SCRB-Stat-II'!R112+'SCRB-Stat-II'!R142+'SCRB-Stat-II'!R172+'SCRB-Stat-II'!R202+'SCRB-Stat-II'!R232+'SCRB-Stat-II'!R262+'SCRB-Stat-II'!R292+'SCRB-Stat-II'!R322+'SCRB-Stat-II'!R352+'SCRB-Stat-II'!R382+'SCRB-Stat-II'!R412+'SCRB-Stat-II'!R442+'SCRB-Stat-II'!R472+'SCRB-Stat-II'!R502+'SCRB-Stat-II'!R532+'SCRB-Stat-II'!R562+'SCRB-Stat-II'!R592</f>
        <v>0</v>
      </c>
      <c r="S22" s="164">
        <f>'SCRB-Stat-II'!S22+'SCRB-Stat-II'!S52+'SCRB-Stat-II'!S82+'SCRB-Stat-II'!S112+'SCRB-Stat-II'!S142+'SCRB-Stat-II'!S172+'SCRB-Stat-II'!S202+'SCRB-Stat-II'!S232+'SCRB-Stat-II'!S262+'SCRB-Stat-II'!S292+'SCRB-Stat-II'!S322+'SCRB-Stat-II'!S352+'SCRB-Stat-II'!S382+'SCRB-Stat-II'!S412+'SCRB-Stat-II'!S442+'SCRB-Stat-II'!S472+'SCRB-Stat-II'!S502+'SCRB-Stat-II'!S532+'SCRB-Stat-II'!S562+'SCRB-Stat-II'!S592</f>
        <v>0</v>
      </c>
      <c r="T22" s="164">
        <f>'SCRB-Stat-II'!T22+'SCRB-Stat-II'!T52+'SCRB-Stat-II'!T82+'SCRB-Stat-II'!T112+'SCRB-Stat-II'!T142+'SCRB-Stat-II'!T172+'SCRB-Stat-II'!T202+'SCRB-Stat-II'!T232+'SCRB-Stat-II'!T262+'SCRB-Stat-II'!T292+'SCRB-Stat-II'!T322+'SCRB-Stat-II'!T352+'SCRB-Stat-II'!T382+'SCRB-Stat-II'!T412+'SCRB-Stat-II'!T442+'SCRB-Stat-II'!T472+'SCRB-Stat-II'!T502+'SCRB-Stat-II'!T532+'SCRB-Stat-II'!T562+'SCRB-Stat-II'!T592</f>
        <v>0</v>
      </c>
      <c r="U22" s="164">
        <f>'SCRB-Stat-II'!U22+'SCRB-Stat-II'!U52+'SCRB-Stat-II'!U82+'SCRB-Stat-II'!U112+'SCRB-Stat-II'!U142+'SCRB-Stat-II'!U172+'SCRB-Stat-II'!U202+'SCRB-Stat-II'!U232+'SCRB-Stat-II'!U262+'SCRB-Stat-II'!U292+'SCRB-Stat-II'!U322+'SCRB-Stat-II'!U352+'SCRB-Stat-II'!U382+'SCRB-Stat-II'!U412+'SCRB-Stat-II'!U442+'SCRB-Stat-II'!U472+'SCRB-Stat-II'!U502+'SCRB-Stat-II'!U532+'SCRB-Stat-II'!U562+'SCRB-Stat-II'!U592</f>
        <v>0</v>
      </c>
      <c r="V22" s="164">
        <f>'SCRB-Stat-II'!V22+'SCRB-Stat-II'!V52+'SCRB-Stat-II'!V82+'SCRB-Stat-II'!V112+'SCRB-Stat-II'!V142+'SCRB-Stat-II'!V172+'SCRB-Stat-II'!V202+'SCRB-Stat-II'!V232+'SCRB-Stat-II'!V262+'SCRB-Stat-II'!V292+'SCRB-Stat-II'!V322+'SCRB-Stat-II'!V352+'SCRB-Stat-II'!V382+'SCRB-Stat-II'!V412+'SCRB-Stat-II'!V442+'SCRB-Stat-II'!V472+'SCRB-Stat-II'!V502+'SCRB-Stat-II'!V532+'SCRB-Stat-II'!V562+'SCRB-Stat-II'!V592</f>
        <v>0</v>
      </c>
      <c r="W22" s="164">
        <f>'SCRB-Stat-II'!W22+'SCRB-Stat-II'!W52+'SCRB-Stat-II'!W82+'SCRB-Stat-II'!W112+'SCRB-Stat-II'!W142+'SCRB-Stat-II'!W172+'SCRB-Stat-II'!W202+'SCRB-Stat-II'!W232+'SCRB-Stat-II'!W262+'SCRB-Stat-II'!W292+'SCRB-Stat-II'!W322+'SCRB-Stat-II'!W352+'SCRB-Stat-II'!W382+'SCRB-Stat-II'!W412+'SCRB-Stat-II'!W442+'SCRB-Stat-II'!W472+'SCRB-Stat-II'!W502+'SCRB-Stat-II'!W532+'SCRB-Stat-II'!W562+'SCRB-Stat-II'!W592</f>
        <v>0</v>
      </c>
      <c r="X22" s="164">
        <f>'SCRB-Stat-II'!X22+'SCRB-Stat-II'!X52+'SCRB-Stat-II'!X82+'SCRB-Stat-II'!X112+'SCRB-Stat-II'!X142+'SCRB-Stat-II'!X172+'SCRB-Stat-II'!X202+'SCRB-Stat-II'!X232+'SCRB-Stat-II'!X262+'SCRB-Stat-II'!X292+'SCRB-Stat-II'!X322+'SCRB-Stat-II'!X352+'SCRB-Stat-II'!X382+'SCRB-Stat-II'!X412+'SCRB-Stat-II'!X442+'SCRB-Stat-II'!X472+'SCRB-Stat-II'!X502+'SCRB-Stat-II'!X532+'SCRB-Stat-II'!X562+'SCRB-Stat-II'!X592</f>
        <v>0</v>
      </c>
      <c r="Y22" s="164">
        <f>'SCRB-Stat-II'!Y22+'SCRB-Stat-II'!Y52+'SCRB-Stat-II'!Y82+'SCRB-Stat-II'!Y112+'SCRB-Stat-II'!Y142+'SCRB-Stat-II'!Y172+'SCRB-Stat-II'!Y202+'SCRB-Stat-II'!Y232+'SCRB-Stat-II'!Y262+'SCRB-Stat-II'!Y292+'SCRB-Stat-II'!Y322+'SCRB-Stat-II'!Y352+'SCRB-Stat-II'!Y382+'SCRB-Stat-II'!Y412+'SCRB-Stat-II'!Y442+'SCRB-Stat-II'!Y472+'SCRB-Stat-II'!Y502+'SCRB-Stat-II'!Y532+'SCRB-Stat-II'!Y562+'SCRB-Stat-II'!Y592</f>
        <v>0</v>
      </c>
      <c r="Z22" s="164">
        <f>'SCRB-Stat-II'!Z22+'SCRB-Stat-II'!Z52+'SCRB-Stat-II'!Z82+'SCRB-Stat-II'!Z112+'SCRB-Stat-II'!Z142+'SCRB-Stat-II'!Z172+'SCRB-Stat-II'!Z202+'SCRB-Stat-II'!Z232+'SCRB-Stat-II'!Z262+'SCRB-Stat-II'!Z292+'SCRB-Stat-II'!Z322+'SCRB-Stat-II'!Z352+'SCRB-Stat-II'!Z382+'SCRB-Stat-II'!Z412+'SCRB-Stat-II'!Z442+'SCRB-Stat-II'!Z472+'SCRB-Stat-II'!Z502+'SCRB-Stat-II'!Z532+'SCRB-Stat-II'!Z562+'SCRB-Stat-II'!Z592</f>
        <v>0</v>
      </c>
      <c r="AA22" s="164">
        <f>'SCRB-Stat-II'!AA22+'SCRB-Stat-II'!AA52+'SCRB-Stat-II'!AA82+'SCRB-Stat-II'!AA112+'SCRB-Stat-II'!AA142+'SCRB-Stat-II'!AA172+'SCRB-Stat-II'!AA202+'SCRB-Stat-II'!AA232+'SCRB-Stat-II'!AA262+'SCRB-Stat-II'!AA292+'SCRB-Stat-II'!AA322+'SCRB-Stat-II'!AA352+'SCRB-Stat-II'!AA382+'SCRB-Stat-II'!AA412+'SCRB-Stat-II'!AA442+'SCRB-Stat-II'!AA472+'SCRB-Stat-II'!AA502+'SCRB-Stat-II'!AA532+'SCRB-Stat-II'!AA562+'SCRB-Stat-II'!AA592</f>
        <v>0</v>
      </c>
      <c r="AB22" s="164">
        <f>'SCRB-Stat-II'!AB22+'SCRB-Stat-II'!AB52+'SCRB-Stat-II'!AB82+'SCRB-Stat-II'!AB112+'SCRB-Stat-II'!AB142+'SCRB-Stat-II'!AB172+'SCRB-Stat-II'!AB202+'SCRB-Stat-II'!AB232+'SCRB-Stat-II'!AB262+'SCRB-Stat-II'!AB292+'SCRB-Stat-II'!AB322+'SCRB-Stat-II'!AB352+'SCRB-Stat-II'!AB382+'SCRB-Stat-II'!AB412+'SCRB-Stat-II'!AB442+'SCRB-Stat-II'!AB472+'SCRB-Stat-II'!AB502+'SCRB-Stat-II'!AB532+'SCRB-Stat-II'!AB562+'SCRB-Stat-II'!AB592</f>
        <v>0</v>
      </c>
      <c r="AC22" s="164">
        <f>'SCRB-Stat-II'!AC22+'SCRB-Stat-II'!AC52+'SCRB-Stat-II'!AC82+'SCRB-Stat-II'!AC112+'SCRB-Stat-II'!AC142+'SCRB-Stat-II'!AC172+'SCRB-Stat-II'!AC202+'SCRB-Stat-II'!AC232+'SCRB-Stat-II'!AC262+'SCRB-Stat-II'!AC292+'SCRB-Stat-II'!AC322+'SCRB-Stat-II'!AC352+'SCRB-Stat-II'!AC382+'SCRB-Stat-II'!AC412+'SCRB-Stat-II'!AC442+'SCRB-Stat-II'!AC472+'SCRB-Stat-II'!AC502+'SCRB-Stat-II'!AC532+'SCRB-Stat-II'!AC562+'SCRB-Stat-II'!AC592</f>
        <v>0</v>
      </c>
      <c r="AD22" s="164">
        <f>'SCRB-Stat-II'!AD22+'SCRB-Stat-II'!AD52+'SCRB-Stat-II'!AD82+'SCRB-Stat-II'!AD112+'SCRB-Stat-II'!AD142+'SCRB-Stat-II'!AD172+'SCRB-Stat-II'!AD202+'SCRB-Stat-II'!AD232+'SCRB-Stat-II'!AD262+'SCRB-Stat-II'!AD292+'SCRB-Stat-II'!AD322+'SCRB-Stat-II'!AD352+'SCRB-Stat-II'!AD382+'SCRB-Stat-II'!AD412+'SCRB-Stat-II'!AD442+'SCRB-Stat-II'!AD472+'SCRB-Stat-II'!AD502+'SCRB-Stat-II'!AD532+'SCRB-Stat-II'!AD562+'SCRB-Stat-II'!AD592</f>
        <v>0</v>
      </c>
      <c r="AE22" s="164">
        <f>'SCRB-Stat-II'!AE22+'SCRB-Stat-II'!AE52+'SCRB-Stat-II'!AE82+'SCRB-Stat-II'!AE112+'SCRB-Stat-II'!AE142+'SCRB-Stat-II'!AE172+'SCRB-Stat-II'!AE202+'SCRB-Stat-II'!AE232+'SCRB-Stat-II'!AE262+'SCRB-Stat-II'!AE292+'SCRB-Stat-II'!AE322+'SCRB-Stat-II'!AE352+'SCRB-Stat-II'!AE382+'SCRB-Stat-II'!AE412+'SCRB-Stat-II'!AE442+'SCRB-Stat-II'!AE472+'SCRB-Stat-II'!AE502+'SCRB-Stat-II'!AE532+'SCRB-Stat-II'!AE562+'SCRB-Stat-II'!AE592</f>
        <v>0</v>
      </c>
      <c r="AF22" s="164">
        <f>'SCRB-Stat-II'!AF22+'SCRB-Stat-II'!AF52+'SCRB-Stat-II'!AF82+'SCRB-Stat-II'!AF112+'SCRB-Stat-II'!AF142+'SCRB-Stat-II'!AF172+'SCRB-Stat-II'!AF202+'SCRB-Stat-II'!AF232+'SCRB-Stat-II'!AF262+'SCRB-Stat-II'!AF292+'SCRB-Stat-II'!AF322+'SCRB-Stat-II'!AF352+'SCRB-Stat-II'!AF382+'SCRB-Stat-II'!AF412+'SCRB-Stat-II'!AF442+'SCRB-Stat-II'!AF472+'SCRB-Stat-II'!AF502+'SCRB-Stat-II'!AF532+'SCRB-Stat-II'!AF562+'SCRB-Stat-II'!AF592</f>
        <v>0</v>
      </c>
      <c r="AG22" s="164">
        <f>'SCRB-Stat-II'!AG22+'SCRB-Stat-II'!AG52+'SCRB-Stat-II'!AG82+'SCRB-Stat-II'!AG112+'SCRB-Stat-II'!AG142+'SCRB-Stat-II'!AG172+'SCRB-Stat-II'!AG202+'SCRB-Stat-II'!AG232+'SCRB-Stat-II'!AG262+'SCRB-Stat-II'!AG292+'SCRB-Stat-II'!AG322+'SCRB-Stat-II'!AG352+'SCRB-Stat-II'!AG382+'SCRB-Stat-II'!AG412+'SCRB-Stat-II'!AG442+'SCRB-Stat-II'!AG472+'SCRB-Stat-II'!AG502+'SCRB-Stat-II'!AG532+'SCRB-Stat-II'!AG562+'SCRB-Stat-II'!AG592</f>
        <v>0</v>
      </c>
    </row>
    <row r="23" spans="4:33">
      <c r="D23" s="164">
        <f>'SCRB-Stat-II'!D23+'SCRB-Stat-II'!D53+'SCRB-Stat-II'!D83+'SCRB-Stat-II'!D113+'SCRB-Stat-II'!D143+'SCRB-Stat-II'!D173+'SCRB-Stat-II'!D203+'SCRB-Stat-II'!D233+'SCRB-Stat-II'!D263+'SCRB-Stat-II'!D293+'SCRB-Stat-II'!D323+'SCRB-Stat-II'!D353+'SCRB-Stat-II'!D383+'SCRB-Stat-II'!D413+'SCRB-Stat-II'!D443+'SCRB-Stat-II'!D473+'SCRB-Stat-II'!D503+'SCRB-Stat-II'!D533+'SCRB-Stat-II'!D563+'SCRB-Stat-II'!D593</f>
        <v>0</v>
      </c>
      <c r="E23" s="164">
        <f>'SCRB-Stat-II'!E23+'SCRB-Stat-II'!E53+'SCRB-Stat-II'!E83+'SCRB-Stat-II'!E113+'SCRB-Stat-II'!E143+'SCRB-Stat-II'!E173+'SCRB-Stat-II'!E203+'SCRB-Stat-II'!E233+'SCRB-Stat-II'!E263+'SCRB-Stat-II'!E293+'SCRB-Stat-II'!E323+'SCRB-Stat-II'!E353+'SCRB-Stat-II'!E383+'SCRB-Stat-II'!E413+'SCRB-Stat-II'!E443+'SCRB-Stat-II'!E473+'SCRB-Stat-II'!E503+'SCRB-Stat-II'!E533+'SCRB-Stat-II'!E563+'SCRB-Stat-II'!E593</f>
        <v>0</v>
      </c>
      <c r="F23" s="164">
        <f>'SCRB-Stat-II'!F23+'SCRB-Stat-II'!F53+'SCRB-Stat-II'!F83+'SCRB-Stat-II'!F113+'SCRB-Stat-II'!F143+'SCRB-Stat-II'!F173+'SCRB-Stat-II'!F203+'SCRB-Stat-II'!F233+'SCRB-Stat-II'!F263+'SCRB-Stat-II'!F293+'SCRB-Stat-II'!F323+'SCRB-Stat-II'!F353+'SCRB-Stat-II'!F383+'SCRB-Stat-II'!F413+'SCRB-Stat-II'!F443+'SCRB-Stat-II'!F473+'SCRB-Stat-II'!F503+'SCRB-Stat-II'!F533+'SCRB-Stat-II'!F563+'SCRB-Stat-II'!F593</f>
        <v>0</v>
      </c>
      <c r="G23" s="164">
        <f>'SCRB-Stat-II'!G23+'SCRB-Stat-II'!G53+'SCRB-Stat-II'!G83+'SCRB-Stat-II'!G113+'SCRB-Stat-II'!G143+'SCRB-Stat-II'!G173+'SCRB-Stat-II'!G203+'SCRB-Stat-II'!G233+'SCRB-Stat-II'!G263+'SCRB-Stat-II'!G293+'SCRB-Stat-II'!G323+'SCRB-Stat-II'!G353+'SCRB-Stat-II'!G383+'SCRB-Stat-II'!G413+'SCRB-Stat-II'!G443+'SCRB-Stat-II'!G473+'SCRB-Stat-II'!G503+'SCRB-Stat-II'!G533+'SCRB-Stat-II'!G563+'SCRB-Stat-II'!G593</f>
        <v>0</v>
      </c>
      <c r="H23" s="164">
        <f>'SCRB-Stat-II'!H23+'SCRB-Stat-II'!H53+'SCRB-Stat-II'!H83+'SCRB-Stat-II'!H113+'SCRB-Stat-II'!H143+'SCRB-Stat-II'!H173+'SCRB-Stat-II'!H203+'SCRB-Stat-II'!H233+'SCRB-Stat-II'!H263+'SCRB-Stat-II'!H293+'SCRB-Stat-II'!H323+'SCRB-Stat-II'!H353+'SCRB-Stat-II'!H383+'SCRB-Stat-II'!H413+'SCRB-Stat-II'!H443+'SCRB-Stat-II'!H473+'SCRB-Stat-II'!H503+'SCRB-Stat-II'!H533+'SCRB-Stat-II'!H563+'SCRB-Stat-II'!H593</f>
        <v>0</v>
      </c>
      <c r="I23" s="164">
        <f>'SCRB-Stat-II'!I23+'SCRB-Stat-II'!I53+'SCRB-Stat-II'!I83+'SCRB-Stat-II'!I113+'SCRB-Stat-II'!I143+'SCRB-Stat-II'!I173+'SCRB-Stat-II'!I203+'SCRB-Stat-II'!I233+'SCRB-Stat-II'!I263+'SCRB-Stat-II'!I293+'SCRB-Stat-II'!I323+'SCRB-Stat-II'!I353+'SCRB-Stat-II'!I383+'SCRB-Stat-II'!I413+'SCRB-Stat-II'!I443+'SCRB-Stat-II'!I473+'SCRB-Stat-II'!I503+'SCRB-Stat-II'!I533+'SCRB-Stat-II'!I563+'SCRB-Stat-II'!I593</f>
        <v>0</v>
      </c>
      <c r="J23" s="164">
        <f>'SCRB-Stat-II'!J23+'SCRB-Stat-II'!J53+'SCRB-Stat-II'!J83+'SCRB-Stat-II'!J113+'SCRB-Stat-II'!J143+'SCRB-Stat-II'!J173+'SCRB-Stat-II'!J203+'SCRB-Stat-II'!J233+'SCRB-Stat-II'!J263+'SCRB-Stat-II'!J293+'SCRB-Stat-II'!J323+'SCRB-Stat-II'!J353+'SCRB-Stat-II'!J383+'SCRB-Stat-II'!J413+'SCRB-Stat-II'!J443+'SCRB-Stat-II'!J473+'SCRB-Stat-II'!J503+'SCRB-Stat-II'!J533+'SCRB-Stat-II'!J563+'SCRB-Stat-II'!J593</f>
        <v>0</v>
      </c>
      <c r="K23" s="162">
        <f>'SCRB-Stat-II'!K23+'SCRB-Stat-II'!K53+'SCRB-Stat-II'!K83+'SCRB-Stat-II'!K113+'SCRB-Stat-II'!K143+'SCRB-Stat-II'!K173+'SCRB-Stat-II'!K203+'SCRB-Stat-II'!K233+'SCRB-Stat-II'!K263+'SCRB-Stat-II'!K293+'SCRB-Stat-II'!K323+'SCRB-Stat-II'!K353+'SCRB-Stat-II'!K383+'SCRB-Stat-II'!K413+'SCRB-Stat-II'!K443+'SCRB-Stat-II'!K473+'SCRB-Stat-II'!K503+'SCRB-Stat-II'!K533+'SCRB-Stat-II'!K563+'SCRB-Stat-II'!K593</f>
        <v>0</v>
      </c>
      <c r="L23" s="164">
        <f>'SCRB-Stat-II'!L23+'SCRB-Stat-II'!L53+'SCRB-Stat-II'!L83+'SCRB-Stat-II'!L113+'SCRB-Stat-II'!L143+'SCRB-Stat-II'!L173+'SCRB-Stat-II'!L203+'SCRB-Stat-II'!L233+'SCRB-Stat-II'!L263+'SCRB-Stat-II'!L293+'SCRB-Stat-II'!L323+'SCRB-Stat-II'!L353+'SCRB-Stat-II'!L383+'SCRB-Stat-II'!L413+'SCRB-Stat-II'!L443+'SCRB-Stat-II'!L473+'SCRB-Stat-II'!L503+'SCRB-Stat-II'!L533+'SCRB-Stat-II'!L563+'SCRB-Stat-II'!L593</f>
        <v>0</v>
      </c>
      <c r="M23" s="165">
        <f>'SCRB-Stat-II'!M23+'SCRB-Stat-II'!M53+'SCRB-Stat-II'!M83+'SCRB-Stat-II'!M113+'SCRB-Stat-II'!M143+'SCRB-Stat-II'!M173+'SCRB-Stat-II'!M203+'SCRB-Stat-II'!M233+'SCRB-Stat-II'!M263+'SCRB-Stat-II'!M293+'SCRB-Stat-II'!M323+'SCRB-Stat-II'!M353+'SCRB-Stat-II'!M383+'SCRB-Stat-II'!M413+'SCRB-Stat-II'!M443+'SCRB-Stat-II'!M473+'SCRB-Stat-II'!M503+'SCRB-Stat-II'!M533+'SCRB-Stat-II'!M563+'SCRB-Stat-II'!M593</f>
        <v>0</v>
      </c>
      <c r="N23" s="166">
        <f>'SCRB-Stat-II'!N23+'SCRB-Stat-II'!N53+'SCRB-Stat-II'!N83+'SCRB-Stat-II'!N113+'SCRB-Stat-II'!N143+'SCRB-Stat-II'!N173+'SCRB-Stat-II'!N203+'SCRB-Stat-II'!N233+'SCRB-Stat-II'!N263+'SCRB-Stat-II'!N293+'SCRB-Stat-II'!N323+'SCRB-Stat-II'!N353+'SCRB-Stat-II'!N383+'SCRB-Stat-II'!N413+'SCRB-Stat-II'!N443+'SCRB-Stat-II'!N473+'SCRB-Stat-II'!N503+'SCRB-Stat-II'!N533+'SCRB-Stat-II'!N563+'SCRB-Stat-II'!N593</f>
        <v>0</v>
      </c>
      <c r="O23" s="164">
        <f>'SCRB-Stat-II'!O23+'SCRB-Stat-II'!O53+'SCRB-Stat-II'!O83+'SCRB-Stat-II'!O113+'SCRB-Stat-II'!O143+'SCRB-Stat-II'!O173+'SCRB-Stat-II'!O203+'SCRB-Stat-II'!O233+'SCRB-Stat-II'!O263+'SCRB-Stat-II'!O293+'SCRB-Stat-II'!O323+'SCRB-Stat-II'!O353+'SCRB-Stat-II'!O383+'SCRB-Stat-II'!O413+'SCRB-Stat-II'!O443+'SCRB-Stat-II'!O473+'SCRB-Stat-II'!O503+'SCRB-Stat-II'!O533+'SCRB-Stat-II'!O563+'SCRB-Stat-II'!O593</f>
        <v>0</v>
      </c>
      <c r="P23" s="164">
        <f>'SCRB-Stat-II'!P23+'SCRB-Stat-II'!P53+'SCRB-Stat-II'!P83+'SCRB-Stat-II'!P113+'SCRB-Stat-II'!P143+'SCRB-Stat-II'!P173+'SCRB-Stat-II'!P203+'SCRB-Stat-II'!P233+'SCRB-Stat-II'!P263+'SCRB-Stat-II'!P293+'SCRB-Stat-II'!P323+'SCRB-Stat-II'!P353+'SCRB-Stat-II'!P383+'SCRB-Stat-II'!P413+'SCRB-Stat-II'!P443+'SCRB-Stat-II'!P473+'SCRB-Stat-II'!P503+'SCRB-Stat-II'!P533+'SCRB-Stat-II'!P563+'SCRB-Stat-II'!P593</f>
        <v>0</v>
      </c>
      <c r="Q23" s="164">
        <f>'SCRB-Stat-II'!Q23+'SCRB-Stat-II'!Q53+'SCRB-Stat-II'!Q83+'SCRB-Stat-II'!Q113+'SCRB-Stat-II'!Q143+'SCRB-Stat-II'!Q173+'SCRB-Stat-II'!Q203+'SCRB-Stat-II'!Q233+'SCRB-Stat-II'!Q263+'SCRB-Stat-II'!Q293+'SCRB-Stat-II'!Q323+'SCRB-Stat-II'!Q353+'SCRB-Stat-II'!Q383+'SCRB-Stat-II'!Q413+'SCRB-Stat-II'!Q443+'SCRB-Stat-II'!Q473+'SCRB-Stat-II'!Q503+'SCRB-Stat-II'!Q533+'SCRB-Stat-II'!Q563+'SCRB-Stat-II'!Q593</f>
        <v>0</v>
      </c>
      <c r="R23" s="164">
        <f>'SCRB-Stat-II'!R23+'SCRB-Stat-II'!R53+'SCRB-Stat-II'!R83+'SCRB-Stat-II'!R113+'SCRB-Stat-II'!R143+'SCRB-Stat-II'!R173+'SCRB-Stat-II'!R203+'SCRB-Stat-II'!R233+'SCRB-Stat-II'!R263+'SCRB-Stat-II'!R293+'SCRB-Stat-II'!R323+'SCRB-Stat-II'!R353+'SCRB-Stat-II'!R383+'SCRB-Stat-II'!R413+'SCRB-Stat-II'!R443+'SCRB-Stat-II'!R473+'SCRB-Stat-II'!R503+'SCRB-Stat-II'!R533+'SCRB-Stat-II'!R563+'SCRB-Stat-II'!R593</f>
        <v>0</v>
      </c>
      <c r="S23" s="164">
        <f>'SCRB-Stat-II'!S23+'SCRB-Stat-II'!S53+'SCRB-Stat-II'!S83+'SCRB-Stat-II'!S113+'SCRB-Stat-II'!S143+'SCRB-Stat-II'!S173+'SCRB-Stat-II'!S203+'SCRB-Stat-II'!S233+'SCRB-Stat-II'!S263+'SCRB-Stat-II'!S293+'SCRB-Stat-II'!S323+'SCRB-Stat-II'!S353+'SCRB-Stat-II'!S383+'SCRB-Stat-II'!S413+'SCRB-Stat-II'!S443+'SCRB-Stat-II'!S473+'SCRB-Stat-II'!S503+'SCRB-Stat-II'!S533+'SCRB-Stat-II'!S563+'SCRB-Stat-II'!S593</f>
        <v>0</v>
      </c>
      <c r="T23" s="164">
        <f>'SCRB-Stat-II'!T23+'SCRB-Stat-II'!T53+'SCRB-Stat-II'!T83+'SCRB-Stat-II'!T113+'SCRB-Stat-II'!T143+'SCRB-Stat-II'!T173+'SCRB-Stat-II'!T203+'SCRB-Stat-II'!T233+'SCRB-Stat-II'!T263+'SCRB-Stat-II'!T293+'SCRB-Stat-II'!T323+'SCRB-Stat-II'!T353+'SCRB-Stat-II'!T383+'SCRB-Stat-II'!T413+'SCRB-Stat-II'!T443+'SCRB-Stat-II'!T473+'SCRB-Stat-II'!T503+'SCRB-Stat-II'!T533+'SCRB-Stat-II'!T563+'SCRB-Stat-II'!T593</f>
        <v>0</v>
      </c>
      <c r="U23" s="164">
        <f>'SCRB-Stat-II'!U23+'SCRB-Stat-II'!U53+'SCRB-Stat-II'!U83+'SCRB-Stat-II'!U113+'SCRB-Stat-II'!U143+'SCRB-Stat-II'!U173+'SCRB-Stat-II'!U203+'SCRB-Stat-II'!U233+'SCRB-Stat-II'!U263+'SCRB-Stat-II'!U293+'SCRB-Stat-II'!U323+'SCRB-Stat-II'!U353+'SCRB-Stat-II'!U383+'SCRB-Stat-II'!U413+'SCRB-Stat-II'!U443+'SCRB-Stat-II'!U473+'SCRB-Stat-II'!U503+'SCRB-Stat-II'!U533+'SCRB-Stat-II'!U563+'SCRB-Stat-II'!U593</f>
        <v>0</v>
      </c>
      <c r="V23" s="164">
        <f>'SCRB-Stat-II'!V23+'SCRB-Stat-II'!V53+'SCRB-Stat-II'!V83+'SCRB-Stat-II'!V113+'SCRB-Stat-II'!V143+'SCRB-Stat-II'!V173+'SCRB-Stat-II'!V203+'SCRB-Stat-II'!V233+'SCRB-Stat-II'!V263+'SCRB-Stat-II'!V293+'SCRB-Stat-II'!V323+'SCRB-Stat-II'!V353+'SCRB-Stat-II'!V383+'SCRB-Stat-II'!V413+'SCRB-Stat-II'!V443+'SCRB-Stat-II'!V473+'SCRB-Stat-II'!V503+'SCRB-Stat-II'!V533+'SCRB-Stat-II'!V563+'SCRB-Stat-II'!V593</f>
        <v>0</v>
      </c>
      <c r="W23" s="164">
        <f>'SCRB-Stat-II'!W23+'SCRB-Stat-II'!W53+'SCRB-Stat-II'!W83+'SCRB-Stat-II'!W113+'SCRB-Stat-II'!W143+'SCRB-Stat-II'!W173+'SCRB-Stat-II'!W203+'SCRB-Stat-II'!W233+'SCRB-Stat-II'!W263+'SCRB-Stat-II'!W293+'SCRB-Stat-II'!W323+'SCRB-Stat-II'!W353+'SCRB-Stat-II'!W383+'SCRB-Stat-II'!W413+'SCRB-Stat-II'!W443+'SCRB-Stat-II'!W473+'SCRB-Stat-II'!W503+'SCRB-Stat-II'!W533+'SCRB-Stat-II'!W563+'SCRB-Stat-II'!W593</f>
        <v>0</v>
      </c>
      <c r="X23" s="164">
        <f>'SCRB-Stat-II'!X23+'SCRB-Stat-II'!X53+'SCRB-Stat-II'!X83+'SCRB-Stat-II'!X113+'SCRB-Stat-II'!X143+'SCRB-Stat-II'!X173+'SCRB-Stat-II'!X203+'SCRB-Stat-II'!X233+'SCRB-Stat-II'!X263+'SCRB-Stat-II'!X293+'SCRB-Stat-II'!X323+'SCRB-Stat-II'!X353+'SCRB-Stat-II'!X383+'SCRB-Stat-II'!X413+'SCRB-Stat-II'!X443+'SCRB-Stat-II'!X473+'SCRB-Stat-II'!X503+'SCRB-Stat-II'!X533+'SCRB-Stat-II'!X563+'SCRB-Stat-II'!X593</f>
        <v>0</v>
      </c>
      <c r="Y23" s="164">
        <f>'SCRB-Stat-II'!Y23+'SCRB-Stat-II'!Y53+'SCRB-Stat-II'!Y83+'SCRB-Stat-II'!Y113+'SCRB-Stat-II'!Y143+'SCRB-Stat-II'!Y173+'SCRB-Stat-II'!Y203+'SCRB-Stat-II'!Y233+'SCRB-Stat-II'!Y263+'SCRB-Stat-II'!Y293+'SCRB-Stat-II'!Y323+'SCRB-Stat-II'!Y353+'SCRB-Stat-II'!Y383+'SCRB-Stat-II'!Y413+'SCRB-Stat-II'!Y443+'SCRB-Stat-II'!Y473+'SCRB-Stat-II'!Y503+'SCRB-Stat-II'!Y533+'SCRB-Stat-II'!Y563+'SCRB-Stat-II'!Y593</f>
        <v>0</v>
      </c>
      <c r="Z23" s="164">
        <f>'SCRB-Stat-II'!Z23+'SCRB-Stat-II'!Z53+'SCRB-Stat-II'!Z83+'SCRB-Stat-II'!Z113+'SCRB-Stat-II'!Z143+'SCRB-Stat-II'!Z173+'SCRB-Stat-II'!Z203+'SCRB-Stat-II'!Z233+'SCRB-Stat-II'!Z263+'SCRB-Stat-II'!Z293+'SCRB-Stat-II'!Z323+'SCRB-Stat-II'!Z353+'SCRB-Stat-II'!Z383+'SCRB-Stat-II'!Z413+'SCRB-Stat-II'!Z443+'SCRB-Stat-II'!Z473+'SCRB-Stat-II'!Z503+'SCRB-Stat-II'!Z533+'SCRB-Stat-II'!Z563+'SCRB-Stat-II'!Z593</f>
        <v>0</v>
      </c>
      <c r="AA23" s="164">
        <f>'SCRB-Stat-II'!AA23+'SCRB-Stat-II'!AA53+'SCRB-Stat-II'!AA83+'SCRB-Stat-II'!AA113+'SCRB-Stat-II'!AA143+'SCRB-Stat-II'!AA173+'SCRB-Stat-II'!AA203+'SCRB-Stat-II'!AA233+'SCRB-Stat-II'!AA263+'SCRB-Stat-II'!AA293+'SCRB-Stat-II'!AA323+'SCRB-Stat-II'!AA353+'SCRB-Stat-II'!AA383+'SCRB-Stat-II'!AA413+'SCRB-Stat-II'!AA443+'SCRB-Stat-II'!AA473+'SCRB-Stat-II'!AA503+'SCRB-Stat-II'!AA533+'SCRB-Stat-II'!AA563+'SCRB-Stat-II'!AA593</f>
        <v>0</v>
      </c>
      <c r="AB23" s="164">
        <f>'SCRB-Stat-II'!AB23+'SCRB-Stat-II'!AB53+'SCRB-Stat-II'!AB83+'SCRB-Stat-II'!AB113+'SCRB-Stat-II'!AB143+'SCRB-Stat-II'!AB173+'SCRB-Stat-II'!AB203+'SCRB-Stat-II'!AB233+'SCRB-Stat-II'!AB263+'SCRB-Stat-II'!AB293+'SCRB-Stat-II'!AB323+'SCRB-Stat-II'!AB353+'SCRB-Stat-II'!AB383+'SCRB-Stat-II'!AB413+'SCRB-Stat-II'!AB443+'SCRB-Stat-II'!AB473+'SCRB-Stat-II'!AB503+'SCRB-Stat-II'!AB533+'SCRB-Stat-II'!AB563+'SCRB-Stat-II'!AB593</f>
        <v>0</v>
      </c>
      <c r="AC23" s="164">
        <f>'SCRB-Stat-II'!AC23+'SCRB-Stat-II'!AC53+'SCRB-Stat-II'!AC83+'SCRB-Stat-II'!AC113+'SCRB-Stat-II'!AC143+'SCRB-Stat-II'!AC173+'SCRB-Stat-II'!AC203+'SCRB-Stat-II'!AC233+'SCRB-Stat-II'!AC263+'SCRB-Stat-II'!AC293+'SCRB-Stat-II'!AC323+'SCRB-Stat-II'!AC353+'SCRB-Stat-II'!AC383+'SCRB-Stat-II'!AC413+'SCRB-Stat-II'!AC443+'SCRB-Stat-II'!AC473+'SCRB-Stat-II'!AC503+'SCRB-Stat-II'!AC533+'SCRB-Stat-II'!AC563+'SCRB-Stat-II'!AC593</f>
        <v>0</v>
      </c>
      <c r="AD23" s="164">
        <f>'SCRB-Stat-II'!AD23+'SCRB-Stat-II'!AD53+'SCRB-Stat-II'!AD83+'SCRB-Stat-II'!AD113+'SCRB-Stat-II'!AD143+'SCRB-Stat-II'!AD173+'SCRB-Stat-II'!AD203+'SCRB-Stat-II'!AD233+'SCRB-Stat-II'!AD263+'SCRB-Stat-II'!AD293+'SCRB-Stat-II'!AD323+'SCRB-Stat-II'!AD353+'SCRB-Stat-II'!AD383+'SCRB-Stat-II'!AD413+'SCRB-Stat-II'!AD443+'SCRB-Stat-II'!AD473+'SCRB-Stat-II'!AD503+'SCRB-Stat-II'!AD533+'SCRB-Stat-II'!AD563+'SCRB-Stat-II'!AD593</f>
        <v>0</v>
      </c>
      <c r="AE23" s="164">
        <f>'SCRB-Stat-II'!AE23+'SCRB-Stat-II'!AE53+'SCRB-Stat-II'!AE83+'SCRB-Stat-II'!AE113+'SCRB-Stat-II'!AE143+'SCRB-Stat-II'!AE173+'SCRB-Stat-II'!AE203+'SCRB-Stat-II'!AE233+'SCRB-Stat-II'!AE263+'SCRB-Stat-II'!AE293+'SCRB-Stat-II'!AE323+'SCRB-Stat-II'!AE353+'SCRB-Stat-II'!AE383+'SCRB-Stat-II'!AE413+'SCRB-Stat-II'!AE443+'SCRB-Stat-II'!AE473+'SCRB-Stat-II'!AE503+'SCRB-Stat-II'!AE533+'SCRB-Stat-II'!AE563+'SCRB-Stat-II'!AE593</f>
        <v>0</v>
      </c>
      <c r="AF23" s="164">
        <f>'SCRB-Stat-II'!AF23+'SCRB-Stat-II'!AF53+'SCRB-Stat-II'!AF83+'SCRB-Stat-II'!AF113+'SCRB-Stat-II'!AF143+'SCRB-Stat-II'!AF173+'SCRB-Stat-II'!AF203+'SCRB-Stat-II'!AF233+'SCRB-Stat-II'!AF263+'SCRB-Stat-II'!AF293+'SCRB-Stat-II'!AF323+'SCRB-Stat-II'!AF353+'SCRB-Stat-II'!AF383+'SCRB-Stat-II'!AF413+'SCRB-Stat-II'!AF443+'SCRB-Stat-II'!AF473+'SCRB-Stat-II'!AF503+'SCRB-Stat-II'!AF533+'SCRB-Stat-II'!AF563+'SCRB-Stat-II'!AF593</f>
        <v>0</v>
      </c>
      <c r="AG23" s="164">
        <f>'SCRB-Stat-II'!AG23+'SCRB-Stat-II'!AG53+'SCRB-Stat-II'!AG83+'SCRB-Stat-II'!AG113+'SCRB-Stat-II'!AG143+'SCRB-Stat-II'!AG173+'SCRB-Stat-II'!AG203+'SCRB-Stat-II'!AG233+'SCRB-Stat-II'!AG263+'SCRB-Stat-II'!AG293+'SCRB-Stat-II'!AG323+'SCRB-Stat-II'!AG353+'SCRB-Stat-II'!AG383+'SCRB-Stat-II'!AG413+'SCRB-Stat-II'!AG443+'SCRB-Stat-II'!AG473+'SCRB-Stat-II'!AG503+'SCRB-Stat-II'!AG533+'SCRB-Stat-II'!AG563+'SCRB-Stat-II'!AG593</f>
        <v>0</v>
      </c>
    </row>
    <row r="24" spans="4:33">
      <c r="D24" s="164">
        <f>'SCRB-Stat-II'!D24+'SCRB-Stat-II'!D54+'SCRB-Stat-II'!D84+'SCRB-Stat-II'!D114+'SCRB-Stat-II'!D144+'SCRB-Stat-II'!D174+'SCRB-Stat-II'!D204+'SCRB-Stat-II'!D234+'SCRB-Stat-II'!D264+'SCRB-Stat-II'!D294+'SCRB-Stat-II'!D324+'SCRB-Stat-II'!D354+'SCRB-Stat-II'!D384+'SCRB-Stat-II'!D414+'SCRB-Stat-II'!D444+'SCRB-Stat-II'!D474+'SCRB-Stat-II'!D504+'SCRB-Stat-II'!D534+'SCRB-Stat-II'!D564+'SCRB-Stat-II'!D594</f>
        <v>0</v>
      </c>
      <c r="E24" s="164">
        <f>'SCRB-Stat-II'!E24+'SCRB-Stat-II'!E54+'SCRB-Stat-II'!E84+'SCRB-Stat-II'!E114+'SCRB-Stat-II'!E144+'SCRB-Stat-II'!E174+'SCRB-Stat-II'!E204+'SCRB-Stat-II'!E234+'SCRB-Stat-II'!E264+'SCRB-Stat-II'!E294+'SCRB-Stat-II'!E324+'SCRB-Stat-II'!E354+'SCRB-Stat-II'!E384+'SCRB-Stat-II'!E414+'SCRB-Stat-II'!E444+'SCRB-Stat-II'!E474+'SCRB-Stat-II'!E504+'SCRB-Stat-II'!E534+'SCRB-Stat-II'!E564+'SCRB-Stat-II'!E594</f>
        <v>0</v>
      </c>
      <c r="F24" s="164">
        <f>'SCRB-Stat-II'!F24+'SCRB-Stat-II'!F54+'SCRB-Stat-II'!F84+'SCRB-Stat-II'!F114+'SCRB-Stat-II'!F144+'SCRB-Stat-II'!F174+'SCRB-Stat-II'!F204+'SCRB-Stat-II'!F234+'SCRB-Stat-II'!F264+'SCRB-Stat-II'!F294+'SCRB-Stat-II'!F324+'SCRB-Stat-II'!F354+'SCRB-Stat-II'!F384+'SCRB-Stat-II'!F414+'SCRB-Stat-II'!F444+'SCRB-Stat-II'!F474+'SCRB-Stat-II'!F504+'SCRB-Stat-II'!F534+'SCRB-Stat-II'!F564+'SCRB-Stat-II'!F594</f>
        <v>0</v>
      </c>
      <c r="G24" s="164">
        <f>'SCRB-Stat-II'!G24+'SCRB-Stat-II'!G54+'SCRB-Stat-II'!G84+'SCRB-Stat-II'!G114+'SCRB-Stat-II'!G144+'SCRB-Stat-II'!G174+'SCRB-Stat-II'!G204+'SCRB-Stat-II'!G234+'SCRB-Stat-II'!G264+'SCRB-Stat-II'!G294+'SCRB-Stat-II'!G324+'SCRB-Stat-II'!G354+'SCRB-Stat-II'!G384+'SCRB-Stat-II'!G414+'SCRB-Stat-II'!G444+'SCRB-Stat-II'!G474+'SCRB-Stat-II'!G504+'SCRB-Stat-II'!G534+'SCRB-Stat-II'!G564+'SCRB-Stat-II'!G594</f>
        <v>0</v>
      </c>
      <c r="H24" s="164">
        <f>'SCRB-Stat-II'!H24+'SCRB-Stat-II'!H54+'SCRB-Stat-II'!H84+'SCRB-Stat-II'!H114+'SCRB-Stat-II'!H144+'SCRB-Stat-II'!H174+'SCRB-Stat-II'!H204+'SCRB-Stat-II'!H234+'SCRB-Stat-II'!H264+'SCRB-Stat-II'!H294+'SCRB-Stat-II'!H324+'SCRB-Stat-II'!H354+'SCRB-Stat-II'!H384+'SCRB-Stat-II'!H414+'SCRB-Stat-II'!H444+'SCRB-Stat-II'!H474+'SCRB-Stat-II'!H504+'SCRB-Stat-II'!H534+'SCRB-Stat-II'!H564+'SCRB-Stat-II'!H594</f>
        <v>0</v>
      </c>
      <c r="I24" s="164">
        <f>'SCRB-Stat-II'!I24+'SCRB-Stat-II'!I54+'SCRB-Stat-II'!I84+'SCRB-Stat-II'!I114+'SCRB-Stat-II'!I144+'SCRB-Stat-II'!I174+'SCRB-Stat-II'!I204+'SCRB-Stat-II'!I234+'SCRB-Stat-II'!I264+'SCRB-Stat-II'!I294+'SCRB-Stat-II'!I324+'SCRB-Stat-II'!I354+'SCRB-Stat-II'!I384+'SCRB-Stat-II'!I414+'SCRB-Stat-II'!I444+'SCRB-Stat-II'!I474+'SCRB-Stat-II'!I504+'SCRB-Stat-II'!I534+'SCRB-Stat-II'!I564+'SCRB-Stat-II'!I594</f>
        <v>0</v>
      </c>
      <c r="J24" s="164">
        <f>'SCRB-Stat-II'!J24+'SCRB-Stat-II'!J54+'SCRB-Stat-II'!J84+'SCRB-Stat-II'!J114+'SCRB-Stat-II'!J144+'SCRB-Stat-II'!J174+'SCRB-Stat-II'!J204+'SCRB-Stat-II'!J234+'SCRB-Stat-II'!J264+'SCRB-Stat-II'!J294+'SCRB-Stat-II'!J324+'SCRB-Stat-II'!J354+'SCRB-Stat-II'!J384+'SCRB-Stat-II'!J414+'SCRB-Stat-II'!J444+'SCRB-Stat-II'!J474+'SCRB-Stat-II'!J504+'SCRB-Stat-II'!J534+'SCRB-Stat-II'!J564+'SCRB-Stat-II'!J594</f>
        <v>0</v>
      </c>
      <c r="K24" s="162">
        <f>'SCRB-Stat-II'!K24+'SCRB-Stat-II'!K54+'SCRB-Stat-II'!K84+'SCRB-Stat-II'!K114+'SCRB-Stat-II'!K144+'SCRB-Stat-II'!K174+'SCRB-Stat-II'!K204+'SCRB-Stat-II'!K234+'SCRB-Stat-II'!K264+'SCRB-Stat-II'!K294+'SCRB-Stat-II'!K324+'SCRB-Stat-II'!K354+'SCRB-Stat-II'!K384+'SCRB-Stat-II'!K414+'SCRB-Stat-II'!K444+'SCRB-Stat-II'!K474+'SCRB-Stat-II'!K504+'SCRB-Stat-II'!K534+'SCRB-Stat-II'!K564+'SCRB-Stat-II'!K594</f>
        <v>0</v>
      </c>
      <c r="L24" s="164">
        <f>'SCRB-Stat-II'!L24+'SCRB-Stat-II'!L54+'SCRB-Stat-II'!L84+'SCRB-Stat-II'!L114+'SCRB-Stat-II'!L144+'SCRB-Stat-II'!L174+'SCRB-Stat-II'!L204+'SCRB-Stat-II'!L234+'SCRB-Stat-II'!L264+'SCRB-Stat-II'!L294+'SCRB-Stat-II'!L324+'SCRB-Stat-II'!L354+'SCRB-Stat-II'!L384+'SCRB-Stat-II'!L414+'SCRB-Stat-II'!L444+'SCRB-Stat-II'!L474+'SCRB-Stat-II'!L504+'SCRB-Stat-II'!L534+'SCRB-Stat-II'!L564+'SCRB-Stat-II'!L594</f>
        <v>0</v>
      </c>
      <c r="M24" s="165">
        <f>'SCRB-Stat-II'!M24+'SCRB-Stat-II'!M54+'SCRB-Stat-II'!M84+'SCRB-Stat-II'!M114+'SCRB-Stat-II'!M144+'SCRB-Stat-II'!M174+'SCRB-Stat-II'!M204+'SCRB-Stat-II'!M234+'SCRB-Stat-II'!M264+'SCRB-Stat-II'!M294+'SCRB-Stat-II'!M324+'SCRB-Stat-II'!M354+'SCRB-Stat-II'!M384+'SCRB-Stat-II'!M414+'SCRB-Stat-II'!M444+'SCRB-Stat-II'!M474+'SCRB-Stat-II'!M504+'SCRB-Stat-II'!M534+'SCRB-Stat-II'!M564+'SCRB-Stat-II'!M594</f>
        <v>0</v>
      </c>
      <c r="N24" s="166">
        <f>'SCRB-Stat-II'!N24+'SCRB-Stat-II'!N54+'SCRB-Stat-II'!N84+'SCRB-Stat-II'!N114+'SCRB-Stat-II'!N144+'SCRB-Stat-II'!N174+'SCRB-Stat-II'!N204+'SCRB-Stat-II'!N234+'SCRB-Stat-II'!N264+'SCRB-Stat-II'!N294+'SCRB-Stat-II'!N324+'SCRB-Stat-II'!N354+'SCRB-Stat-II'!N384+'SCRB-Stat-II'!N414+'SCRB-Stat-II'!N444+'SCRB-Stat-II'!N474+'SCRB-Stat-II'!N504+'SCRB-Stat-II'!N534+'SCRB-Stat-II'!N564+'SCRB-Stat-II'!N594</f>
        <v>0</v>
      </c>
      <c r="O24" s="164">
        <f>'SCRB-Stat-II'!O24+'SCRB-Stat-II'!O54+'SCRB-Stat-II'!O84+'SCRB-Stat-II'!O114+'SCRB-Stat-II'!O144+'SCRB-Stat-II'!O174+'SCRB-Stat-II'!O204+'SCRB-Stat-II'!O234+'SCRB-Stat-II'!O264+'SCRB-Stat-II'!O294+'SCRB-Stat-II'!O324+'SCRB-Stat-II'!O354+'SCRB-Stat-II'!O384+'SCRB-Stat-II'!O414+'SCRB-Stat-II'!O444+'SCRB-Stat-II'!O474+'SCRB-Stat-II'!O504+'SCRB-Stat-II'!O534+'SCRB-Stat-II'!O564+'SCRB-Stat-II'!O594</f>
        <v>0</v>
      </c>
      <c r="P24" s="164">
        <f>'SCRB-Stat-II'!P24+'SCRB-Stat-II'!P54+'SCRB-Stat-II'!P84+'SCRB-Stat-II'!P114+'SCRB-Stat-II'!P144+'SCRB-Stat-II'!P174+'SCRB-Stat-II'!P204+'SCRB-Stat-II'!P234+'SCRB-Stat-II'!P264+'SCRB-Stat-II'!P294+'SCRB-Stat-II'!P324+'SCRB-Stat-II'!P354+'SCRB-Stat-II'!P384+'SCRB-Stat-II'!P414+'SCRB-Stat-II'!P444+'SCRB-Stat-II'!P474+'SCRB-Stat-II'!P504+'SCRB-Stat-II'!P534+'SCRB-Stat-II'!P564+'SCRB-Stat-II'!P594</f>
        <v>0</v>
      </c>
      <c r="Q24" s="164">
        <f>'SCRB-Stat-II'!Q24+'SCRB-Stat-II'!Q54+'SCRB-Stat-II'!Q84+'SCRB-Stat-II'!Q114+'SCRB-Stat-II'!Q144+'SCRB-Stat-II'!Q174+'SCRB-Stat-II'!Q204+'SCRB-Stat-II'!Q234+'SCRB-Stat-II'!Q264+'SCRB-Stat-II'!Q294+'SCRB-Stat-II'!Q324+'SCRB-Stat-II'!Q354+'SCRB-Stat-II'!Q384+'SCRB-Stat-II'!Q414+'SCRB-Stat-II'!Q444+'SCRB-Stat-II'!Q474+'SCRB-Stat-II'!Q504+'SCRB-Stat-II'!Q534+'SCRB-Stat-II'!Q564+'SCRB-Stat-II'!Q594</f>
        <v>0</v>
      </c>
      <c r="R24" s="164">
        <f>'SCRB-Stat-II'!R24+'SCRB-Stat-II'!R54+'SCRB-Stat-II'!R84+'SCRB-Stat-II'!R114+'SCRB-Stat-II'!R144+'SCRB-Stat-II'!R174+'SCRB-Stat-II'!R204+'SCRB-Stat-II'!R234+'SCRB-Stat-II'!R264+'SCRB-Stat-II'!R294+'SCRB-Stat-II'!R324+'SCRB-Stat-II'!R354+'SCRB-Stat-II'!R384+'SCRB-Stat-II'!R414+'SCRB-Stat-II'!R444+'SCRB-Stat-II'!R474+'SCRB-Stat-II'!R504+'SCRB-Stat-II'!R534+'SCRB-Stat-II'!R564+'SCRB-Stat-II'!R594</f>
        <v>0</v>
      </c>
      <c r="S24" s="164">
        <f>'SCRB-Stat-II'!S24+'SCRB-Stat-II'!S54+'SCRB-Stat-II'!S84+'SCRB-Stat-II'!S114+'SCRB-Stat-II'!S144+'SCRB-Stat-II'!S174+'SCRB-Stat-II'!S204+'SCRB-Stat-II'!S234+'SCRB-Stat-II'!S264+'SCRB-Stat-II'!S294+'SCRB-Stat-II'!S324+'SCRB-Stat-II'!S354+'SCRB-Stat-II'!S384+'SCRB-Stat-II'!S414+'SCRB-Stat-II'!S444+'SCRB-Stat-II'!S474+'SCRB-Stat-II'!S504+'SCRB-Stat-II'!S534+'SCRB-Stat-II'!S564+'SCRB-Stat-II'!S594</f>
        <v>0</v>
      </c>
      <c r="T24" s="164">
        <f>'SCRB-Stat-II'!T24+'SCRB-Stat-II'!T54+'SCRB-Stat-II'!T84+'SCRB-Stat-II'!T114+'SCRB-Stat-II'!T144+'SCRB-Stat-II'!T174+'SCRB-Stat-II'!T204+'SCRB-Stat-II'!T234+'SCRB-Stat-II'!T264+'SCRB-Stat-II'!T294+'SCRB-Stat-II'!T324+'SCRB-Stat-II'!T354+'SCRB-Stat-II'!T384+'SCRB-Stat-II'!T414+'SCRB-Stat-II'!T444+'SCRB-Stat-II'!T474+'SCRB-Stat-II'!T504+'SCRB-Stat-II'!T534+'SCRB-Stat-II'!T564+'SCRB-Stat-II'!T594</f>
        <v>0</v>
      </c>
      <c r="U24" s="164">
        <f>'SCRB-Stat-II'!U24+'SCRB-Stat-II'!U54+'SCRB-Stat-II'!U84+'SCRB-Stat-II'!U114+'SCRB-Stat-II'!U144+'SCRB-Stat-II'!U174+'SCRB-Stat-II'!U204+'SCRB-Stat-II'!U234+'SCRB-Stat-II'!U264+'SCRB-Stat-II'!U294+'SCRB-Stat-II'!U324+'SCRB-Stat-II'!U354+'SCRB-Stat-II'!U384+'SCRB-Stat-II'!U414+'SCRB-Stat-II'!U444+'SCRB-Stat-II'!U474+'SCRB-Stat-II'!U504+'SCRB-Stat-II'!U534+'SCRB-Stat-II'!U564+'SCRB-Stat-II'!U594</f>
        <v>0</v>
      </c>
      <c r="V24" s="164">
        <f>'SCRB-Stat-II'!V24+'SCRB-Stat-II'!V54+'SCRB-Stat-II'!V84+'SCRB-Stat-II'!V114+'SCRB-Stat-II'!V144+'SCRB-Stat-II'!V174+'SCRB-Stat-II'!V204+'SCRB-Stat-II'!V234+'SCRB-Stat-II'!V264+'SCRB-Stat-II'!V294+'SCRB-Stat-II'!V324+'SCRB-Stat-II'!V354+'SCRB-Stat-II'!V384+'SCRB-Stat-II'!V414+'SCRB-Stat-II'!V444+'SCRB-Stat-II'!V474+'SCRB-Stat-II'!V504+'SCRB-Stat-II'!V534+'SCRB-Stat-II'!V564+'SCRB-Stat-II'!V594</f>
        <v>0</v>
      </c>
      <c r="W24" s="164">
        <f>'SCRB-Stat-II'!W24+'SCRB-Stat-II'!W54+'SCRB-Stat-II'!W84+'SCRB-Stat-II'!W114+'SCRB-Stat-II'!W144+'SCRB-Stat-II'!W174+'SCRB-Stat-II'!W204+'SCRB-Stat-II'!W234+'SCRB-Stat-II'!W264+'SCRB-Stat-II'!W294+'SCRB-Stat-II'!W324+'SCRB-Stat-II'!W354+'SCRB-Stat-II'!W384+'SCRB-Stat-II'!W414+'SCRB-Stat-II'!W444+'SCRB-Stat-II'!W474+'SCRB-Stat-II'!W504+'SCRB-Stat-II'!W534+'SCRB-Stat-II'!W564+'SCRB-Stat-II'!W594</f>
        <v>0</v>
      </c>
      <c r="X24" s="164">
        <f>'SCRB-Stat-II'!X24+'SCRB-Stat-II'!X54+'SCRB-Stat-II'!X84+'SCRB-Stat-II'!X114+'SCRB-Stat-II'!X144+'SCRB-Stat-II'!X174+'SCRB-Stat-II'!X204+'SCRB-Stat-II'!X234+'SCRB-Stat-II'!X264+'SCRB-Stat-II'!X294+'SCRB-Stat-II'!X324+'SCRB-Stat-II'!X354+'SCRB-Stat-II'!X384+'SCRB-Stat-II'!X414+'SCRB-Stat-II'!X444+'SCRB-Stat-II'!X474+'SCRB-Stat-II'!X504+'SCRB-Stat-II'!X534+'SCRB-Stat-II'!X564+'SCRB-Stat-II'!X594</f>
        <v>0</v>
      </c>
      <c r="Y24" s="164">
        <f>'SCRB-Stat-II'!Y24+'SCRB-Stat-II'!Y54+'SCRB-Stat-II'!Y84+'SCRB-Stat-II'!Y114+'SCRB-Stat-II'!Y144+'SCRB-Stat-II'!Y174+'SCRB-Stat-II'!Y204+'SCRB-Stat-II'!Y234+'SCRB-Stat-II'!Y264+'SCRB-Stat-II'!Y294+'SCRB-Stat-II'!Y324+'SCRB-Stat-II'!Y354+'SCRB-Stat-II'!Y384+'SCRB-Stat-II'!Y414+'SCRB-Stat-II'!Y444+'SCRB-Stat-II'!Y474+'SCRB-Stat-II'!Y504+'SCRB-Stat-II'!Y534+'SCRB-Stat-II'!Y564+'SCRB-Stat-II'!Y594</f>
        <v>0</v>
      </c>
      <c r="Z24" s="164">
        <f>'SCRB-Stat-II'!Z24+'SCRB-Stat-II'!Z54+'SCRB-Stat-II'!Z84+'SCRB-Stat-II'!Z114+'SCRB-Stat-II'!Z144+'SCRB-Stat-II'!Z174+'SCRB-Stat-II'!Z204+'SCRB-Stat-II'!Z234+'SCRB-Stat-II'!Z264+'SCRB-Stat-II'!Z294+'SCRB-Stat-II'!Z324+'SCRB-Stat-II'!Z354+'SCRB-Stat-II'!Z384+'SCRB-Stat-II'!Z414+'SCRB-Stat-II'!Z444+'SCRB-Stat-II'!Z474+'SCRB-Stat-II'!Z504+'SCRB-Stat-II'!Z534+'SCRB-Stat-II'!Z564+'SCRB-Stat-II'!Z594</f>
        <v>0</v>
      </c>
      <c r="AA24" s="164">
        <f>'SCRB-Stat-II'!AA24+'SCRB-Stat-II'!AA54+'SCRB-Stat-II'!AA84+'SCRB-Stat-II'!AA114+'SCRB-Stat-II'!AA144+'SCRB-Stat-II'!AA174+'SCRB-Stat-II'!AA204+'SCRB-Stat-II'!AA234+'SCRB-Stat-II'!AA264+'SCRB-Stat-II'!AA294+'SCRB-Stat-II'!AA324+'SCRB-Stat-II'!AA354+'SCRB-Stat-II'!AA384+'SCRB-Stat-II'!AA414+'SCRB-Stat-II'!AA444+'SCRB-Stat-II'!AA474+'SCRB-Stat-II'!AA504+'SCRB-Stat-II'!AA534+'SCRB-Stat-II'!AA564+'SCRB-Stat-II'!AA594</f>
        <v>0</v>
      </c>
      <c r="AB24" s="164">
        <f>'SCRB-Stat-II'!AB24+'SCRB-Stat-II'!AB54+'SCRB-Stat-II'!AB84+'SCRB-Stat-II'!AB114+'SCRB-Stat-II'!AB144+'SCRB-Stat-II'!AB174+'SCRB-Stat-II'!AB204+'SCRB-Stat-II'!AB234+'SCRB-Stat-II'!AB264+'SCRB-Stat-II'!AB294+'SCRB-Stat-II'!AB324+'SCRB-Stat-II'!AB354+'SCRB-Stat-II'!AB384+'SCRB-Stat-II'!AB414+'SCRB-Stat-II'!AB444+'SCRB-Stat-II'!AB474+'SCRB-Stat-II'!AB504+'SCRB-Stat-II'!AB534+'SCRB-Stat-II'!AB564+'SCRB-Stat-II'!AB594</f>
        <v>0</v>
      </c>
      <c r="AC24" s="164">
        <f>'SCRB-Stat-II'!AC24+'SCRB-Stat-II'!AC54+'SCRB-Stat-II'!AC84+'SCRB-Stat-II'!AC114+'SCRB-Stat-II'!AC144+'SCRB-Stat-II'!AC174+'SCRB-Stat-II'!AC204+'SCRB-Stat-II'!AC234+'SCRB-Stat-II'!AC264+'SCRB-Stat-II'!AC294+'SCRB-Stat-II'!AC324+'SCRB-Stat-II'!AC354+'SCRB-Stat-II'!AC384+'SCRB-Stat-II'!AC414+'SCRB-Stat-II'!AC444+'SCRB-Stat-II'!AC474+'SCRB-Stat-II'!AC504+'SCRB-Stat-II'!AC534+'SCRB-Stat-II'!AC564+'SCRB-Stat-II'!AC594</f>
        <v>0</v>
      </c>
      <c r="AD24" s="164">
        <f>'SCRB-Stat-II'!AD24+'SCRB-Stat-II'!AD54+'SCRB-Stat-II'!AD84+'SCRB-Stat-II'!AD114+'SCRB-Stat-II'!AD144+'SCRB-Stat-II'!AD174+'SCRB-Stat-II'!AD204+'SCRB-Stat-II'!AD234+'SCRB-Stat-II'!AD264+'SCRB-Stat-II'!AD294+'SCRB-Stat-II'!AD324+'SCRB-Stat-II'!AD354+'SCRB-Stat-II'!AD384+'SCRB-Stat-II'!AD414+'SCRB-Stat-II'!AD444+'SCRB-Stat-II'!AD474+'SCRB-Stat-II'!AD504+'SCRB-Stat-II'!AD534+'SCRB-Stat-II'!AD564+'SCRB-Stat-II'!AD594</f>
        <v>0</v>
      </c>
      <c r="AE24" s="164">
        <f>'SCRB-Stat-II'!AE24+'SCRB-Stat-II'!AE54+'SCRB-Stat-II'!AE84+'SCRB-Stat-II'!AE114+'SCRB-Stat-II'!AE144+'SCRB-Stat-II'!AE174+'SCRB-Stat-II'!AE204+'SCRB-Stat-II'!AE234+'SCRB-Stat-II'!AE264+'SCRB-Stat-II'!AE294+'SCRB-Stat-II'!AE324+'SCRB-Stat-II'!AE354+'SCRB-Stat-II'!AE384+'SCRB-Stat-II'!AE414+'SCRB-Stat-II'!AE444+'SCRB-Stat-II'!AE474+'SCRB-Stat-II'!AE504+'SCRB-Stat-II'!AE534+'SCRB-Stat-II'!AE564+'SCRB-Stat-II'!AE594</f>
        <v>0</v>
      </c>
      <c r="AF24" s="164">
        <f>'SCRB-Stat-II'!AF24+'SCRB-Stat-II'!AF54+'SCRB-Stat-II'!AF84+'SCRB-Stat-II'!AF114+'SCRB-Stat-II'!AF144+'SCRB-Stat-II'!AF174+'SCRB-Stat-II'!AF204+'SCRB-Stat-II'!AF234+'SCRB-Stat-II'!AF264+'SCRB-Stat-II'!AF294+'SCRB-Stat-II'!AF324+'SCRB-Stat-II'!AF354+'SCRB-Stat-II'!AF384+'SCRB-Stat-II'!AF414+'SCRB-Stat-II'!AF444+'SCRB-Stat-II'!AF474+'SCRB-Stat-II'!AF504+'SCRB-Stat-II'!AF534+'SCRB-Stat-II'!AF564+'SCRB-Stat-II'!AF594</f>
        <v>0</v>
      </c>
      <c r="AG24" s="164">
        <f>'SCRB-Stat-II'!AG24+'SCRB-Stat-II'!AG54+'SCRB-Stat-II'!AG84+'SCRB-Stat-II'!AG114+'SCRB-Stat-II'!AG144+'SCRB-Stat-II'!AG174+'SCRB-Stat-II'!AG204+'SCRB-Stat-II'!AG234+'SCRB-Stat-II'!AG264+'SCRB-Stat-II'!AG294+'SCRB-Stat-II'!AG324+'SCRB-Stat-II'!AG354+'SCRB-Stat-II'!AG384+'SCRB-Stat-II'!AG414+'SCRB-Stat-II'!AG444+'SCRB-Stat-II'!AG474+'SCRB-Stat-II'!AG504+'SCRB-Stat-II'!AG534+'SCRB-Stat-II'!AG564+'SCRB-Stat-II'!AG594</f>
        <v>0</v>
      </c>
    </row>
    <row r="25" spans="4:33">
      <c r="D25" s="164">
        <f>'SCRB-Stat-II'!D25+'SCRB-Stat-II'!D55+'SCRB-Stat-II'!D85+'SCRB-Stat-II'!D115+'SCRB-Stat-II'!D145+'SCRB-Stat-II'!D175+'SCRB-Stat-II'!D205+'SCRB-Stat-II'!D235+'SCRB-Stat-II'!D265+'SCRB-Stat-II'!D295+'SCRB-Stat-II'!D325+'SCRB-Stat-II'!D355+'SCRB-Stat-II'!D385+'SCRB-Stat-II'!D415+'SCRB-Stat-II'!D445+'SCRB-Stat-II'!D475+'SCRB-Stat-II'!D505+'SCRB-Stat-II'!D535+'SCRB-Stat-II'!D565+'SCRB-Stat-II'!D595</f>
        <v>0</v>
      </c>
      <c r="E25" s="164">
        <f>'SCRB-Stat-II'!E25+'SCRB-Stat-II'!E55+'SCRB-Stat-II'!E85+'SCRB-Stat-II'!E115+'SCRB-Stat-II'!E145+'SCRB-Stat-II'!E175+'SCRB-Stat-II'!E205+'SCRB-Stat-II'!E235+'SCRB-Stat-II'!E265+'SCRB-Stat-II'!E295+'SCRB-Stat-II'!E325+'SCRB-Stat-II'!E355+'SCRB-Stat-II'!E385+'SCRB-Stat-II'!E415+'SCRB-Stat-II'!E445+'SCRB-Stat-II'!E475+'SCRB-Stat-II'!E505+'SCRB-Stat-II'!E535+'SCRB-Stat-II'!E565+'SCRB-Stat-II'!E595</f>
        <v>0</v>
      </c>
      <c r="F25" s="164">
        <f>'SCRB-Stat-II'!F25+'SCRB-Stat-II'!F55+'SCRB-Stat-II'!F85+'SCRB-Stat-II'!F115+'SCRB-Stat-II'!F145+'SCRB-Stat-II'!F175+'SCRB-Stat-II'!F205+'SCRB-Stat-II'!F235+'SCRB-Stat-II'!F265+'SCRB-Stat-II'!F295+'SCRB-Stat-II'!F325+'SCRB-Stat-II'!F355+'SCRB-Stat-II'!F385+'SCRB-Stat-II'!F415+'SCRB-Stat-II'!F445+'SCRB-Stat-II'!F475+'SCRB-Stat-II'!F505+'SCRB-Stat-II'!F535+'SCRB-Stat-II'!F565+'SCRB-Stat-II'!F595</f>
        <v>0</v>
      </c>
      <c r="G25" s="164">
        <f>'SCRB-Stat-II'!G25+'SCRB-Stat-II'!G55+'SCRB-Stat-II'!G85+'SCRB-Stat-II'!G115+'SCRB-Stat-II'!G145+'SCRB-Stat-II'!G175+'SCRB-Stat-II'!G205+'SCRB-Stat-II'!G235+'SCRB-Stat-II'!G265+'SCRB-Stat-II'!G295+'SCRB-Stat-II'!G325+'SCRB-Stat-II'!G355+'SCRB-Stat-II'!G385+'SCRB-Stat-II'!G415+'SCRB-Stat-II'!G445+'SCRB-Stat-II'!G475+'SCRB-Stat-II'!G505+'SCRB-Stat-II'!G535+'SCRB-Stat-II'!G565+'SCRB-Stat-II'!G595</f>
        <v>0</v>
      </c>
      <c r="H25" s="164">
        <f>'SCRB-Stat-II'!H25+'SCRB-Stat-II'!H55+'SCRB-Stat-II'!H85+'SCRB-Stat-II'!H115+'SCRB-Stat-II'!H145+'SCRB-Stat-II'!H175+'SCRB-Stat-II'!H205+'SCRB-Stat-II'!H235+'SCRB-Stat-II'!H265+'SCRB-Stat-II'!H295+'SCRB-Stat-II'!H325+'SCRB-Stat-II'!H355+'SCRB-Stat-II'!H385+'SCRB-Stat-II'!H415+'SCRB-Stat-II'!H445+'SCRB-Stat-II'!H475+'SCRB-Stat-II'!H505+'SCRB-Stat-II'!H535+'SCRB-Stat-II'!H565+'SCRB-Stat-II'!H595</f>
        <v>0</v>
      </c>
      <c r="I25" s="164">
        <f>'SCRB-Stat-II'!I25+'SCRB-Stat-II'!I55+'SCRB-Stat-II'!I85+'SCRB-Stat-II'!I115+'SCRB-Stat-II'!I145+'SCRB-Stat-II'!I175+'SCRB-Stat-II'!I205+'SCRB-Stat-II'!I235+'SCRB-Stat-II'!I265+'SCRB-Stat-II'!I295+'SCRB-Stat-II'!I325+'SCRB-Stat-II'!I355+'SCRB-Stat-II'!I385+'SCRB-Stat-II'!I415+'SCRB-Stat-II'!I445+'SCRB-Stat-II'!I475+'SCRB-Stat-II'!I505+'SCRB-Stat-II'!I535+'SCRB-Stat-II'!I565+'SCRB-Stat-II'!I595</f>
        <v>0</v>
      </c>
      <c r="J25" s="164">
        <f>'SCRB-Stat-II'!J25+'SCRB-Stat-II'!J55+'SCRB-Stat-II'!J85+'SCRB-Stat-II'!J115+'SCRB-Stat-II'!J145+'SCRB-Stat-II'!J175+'SCRB-Stat-II'!J205+'SCRB-Stat-II'!J235+'SCRB-Stat-II'!J265+'SCRB-Stat-II'!J295+'SCRB-Stat-II'!J325+'SCRB-Stat-II'!J355+'SCRB-Stat-II'!J385+'SCRB-Stat-II'!J415+'SCRB-Stat-II'!J445+'SCRB-Stat-II'!J475+'SCRB-Stat-II'!J505+'SCRB-Stat-II'!J535+'SCRB-Stat-II'!J565+'SCRB-Stat-II'!J595</f>
        <v>0</v>
      </c>
      <c r="K25" s="162">
        <f>'SCRB-Stat-II'!K25+'SCRB-Stat-II'!K55+'SCRB-Stat-II'!K85+'SCRB-Stat-II'!K115+'SCRB-Stat-II'!K145+'SCRB-Stat-II'!K175+'SCRB-Stat-II'!K205+'SCRB-Stat-II'!K235+'SCRB-Stat-II'!K265+'SCRB-Stat-II'!K295+'SCRB-Stat-II'!K325+'SCRB-Stat-II'!K355+'SCRB-Stat-II'!K385+'SCRB-Stat-II'!K415+'SCRB-Stat-II'!K445+'SCRB-Stat-II'!K475+'SCRB-Stat-II'!K505+'SCRB-Stat-II'!K535+'SCRB-Stat-II'!K565+'SCRB-Stat-II'!K595</f>
        <v>0</v>
      </c>
      <c r="L25" s="164">
        <f>'SCRB-Stat-II'!L25+'SCRB-Stat-II'!L55+'SCRB-Stat-II'!L85+'SCRB-Stat-II'!L115+'SCRB-Stat-II'!L145+'SCRB-Stat-II'!L175+'SCRB-Stat-II'!L205+'SCRB-Stat-II'!L235+'SCRB-Stat-II'!L265+'SCRB-Stat-II'!L295+'SCRB-Stat-II'!L325+'SCRB-Stat-II'!L355+'SCRB-Stat-II'!L385+'SCRB-Stat-II'!L415+'SCRB-Stat-II'!L445+'SCRB-Stat-II'!L475+'SCRB-Stat-II'!L505+'SCRB-Stat-II'!L535+'SCRB-Stat-II'!L565+'SCRB-Stat-II'!L595</f>
        <v>0</v>
      </c>
      <c r="M25" s="165">
        <f>'SCRB-Stat-II'!M25+'SCRB-Stat-II'!M55+'SCRB-Stat-II'!M85+'SCRB-Stat-II'!M115+'SCRB-Stat-II'!M145+'SCRB-Stat-II'!M175+'SCRB-Stat-II'!M205+'SCRB-Stat-II'!M235+'SCRB-Stat-II'!M265+'SCRB-Stat-II'!M295+'SCRB-Stat-II'!M325+'SCRB-Stat-II'!M355+'SCRB-Stat-II'!M385+'SCRB-Stat-II'!M415+'SCRB-Stat-II'!M445+'SCRB-Stat-II'!M475+'SCRB-Stat-II'!M505+'SCRB-Stat-II'!M535+'SCRB-Stat-II'!M565+'SCRB-Stat-II'!M595</f>
        <v>0</v>
      </c>
      <c r="N25" s="166">
        <f>'SCRB-Stat-II'!N25+'SCRB-Stat-II'!N55+'SCRB-Stat-II'!N85+'SCRB-Stat-II'!N115+'SCRB-Stat-II'!N145+'SCRB-Stat-II'!N175+'SCRB-Stat-II'!N205+'SCRB-Stat-II'!N235+'SCRB-Stat-II'!N265+'SCRB-Stat-II'!N295+'SCRB-Stat-II'!N325+'SCRB-Stat-II'!N355+'SCRB-Stat-II'!N385+'SCRB-Stat-II'!N415+'SCRB-Stat-II'!N445+'SCRB-Stat-II'!N475+'SCRB-Stat-II'!N505+'SCRB-Stat-II'!N535+'SCRB-Stat-II'!N565+'SCRB-Stat-II'!N595</f>
        <v>0</v>
      </c>
      <c r="O25" s="164">
        <f>'SCRB-Stat-II'!O25+'SCRB-Stat-II'!O55+'SCRB-Stat-II'!O85+'SCRB-Stat-II'!O115+'SCRB-Stat-II'!O145+'SCRB-Stat-II'!O175+'SCRB-Stat-II'!O205+'SCRB-Stat-II'!O235+'SCRB-Stat-II'!O265+'SCRB-Stat-II'!O295+'SCRB-Stat-II'!O325+'SCRB-Stat-II'!O355+'SCRB-Stat-II'!O385+'SCRB-Stat-II'!O415+'SCRB-Stat-II'!O445+'SCRB-Stat-II'!O475+'SCRB-Stat-II'!O505+'SCRB-Stat-II'!O535+'SCRB-Stat-II'!O565+'SCRB-Stat-II'!O595</f>
        <v>0</v>
      </c>
      <c r="P25" s="164">
        <f>'SCRB-Stat-II'!P25+'SCRB-Stat-II'!P55+'SCRB-Stat-II'!P85+'SCRB-Stat-II'!P115+'SCRB-Stat-II'!P145+'SCRB-Stat-II'!P175+'SCRB-Stat-II'!P205+'SCRB-Stat-II'!P235+'SCRB-Stat-II'!P265+'SCRB-Stat-II'!P295+'SCRB-Stat-II'!P325+'SCRB-Stat-II'!P355+'SCRB-Stat-II'!P385+'SCRB-Stat-II'!P415+'SCRB-Stat-II'!P445+'SCRB-Stat-II'!P475+'SCRB-Stat-II'!P505+'SCRB-Stat-II'!P535+'SCRB-Stat-II'!P565+'SCRB-Stat-II'!P595</f>
        <v>0</v>
      </c>
      <c r="Q25" s="164">
        <f>'SCRB-Stat-II'!Q25+'SCRB-Stat-II'!Q55+'SCRB-Stat-II'!Q85+'SCRB-Stat-II'!Q115+'SCRB-Stat-II'!Q145+'SCRB-Stat-II'!Q175+'SCRB-Stat-II'!Q205+'SCRB-Stat-II'!Q235+'SCRB-Stat-II'!Q265+'SCRB-Stat-II'!Q295+'SCRB-Stat-II'!Q325+'SCRB-Stat-II'!Q355+'SCRB-Stat-II'!Q385+'SCRB-Stat-II'!Q415+'SCRB-Stat-II'!Q445+'SCRB-Stat-II'!Q475+'SCRB-Stat-II'!Q505+'SCRB-Stat-II'!Q535+'SCRB-Stat-II'!Q565+'SCRB-Stat-II'!Q595</f>
        <v>0</v>
      </c>
      <c r="R25" s="164">
        <f>'SCRB-Stat-II'!R25+'SCRB-Stat-II'!R55+'SCRB-Stat-II'!R85+'SCRB-Stat-II'!R115+'SCRB-Stat-II'!R145+'SCRB-Stat-II'!R175+'SCRB-Stat-II'!R205+'SCRB-Stat-II'!R235+'SCRB-Stat-II'!R265+'SCRB-Stat-II'!R295+'SCRB-Stat-II'!R325+'SCRB-Stat-II'!R355+'SCRB-Stat-II'!R385+'SCRB-Stat-II'!R415+'SCRB-Stat-II'!R445+'SCRB-Stat-II'!R475+'SCRB-Stat-II'!R505+'SCRB-Stat-II'!R535+'SCRB-Stat-II'!R565+'SCRB-Stat-II'!R595</f>
        <v>0</v>
      </c>
      <c r="S25" s="164">
        <f>'SCRB-Stat-II'!S25+'SCRB-Stat-II'!S55+'SCRB-Stat-II'!S85+'SCRB-Stat-II'!S115+'SCRB-Stat-II'!S145+'SCRB-Stat-II'!S175+'SCRB-Stat-II'!S205+'SCRB-Stat-II'!S235+'SCRB-Stat-II'!S265+'SCRB-Stat-II'!S295+'SCRB-Stat-II'!S325+'SCRB-Stat-II'!S355+'SCRB-Stat-II'!S385+'SCRB-Stat-II'!S415+'SCRB-Stat-II'!S445+'SCRB-Stat-II'!S475+'SCRB-Stat-II'!S505+'SCRB-Stat-II'!S535+'SCRB-Stat-II'!S565+'SCRB-Stat-II'!S595</f>
        <v>0</v>
      </c>
      <c r="T25" s="164">
        <f>'SCRB-Stat-II'!T25+'SCRB-Stat-II'!T55+'SCRB-Stat-II'!T85+'SCRB-Stat-II'!T115+'SCRB-Stat-II'!T145+'SCRB-Stat-II'!T175+'SCRB-Stat-II'!T205+'SCRB-Stat-II'!T235+'SCRB-Stat-II'!T265+'SCRB-Stat-II'!T295+'SCRB-Stat-II'!T325+'SCRB-Stat-II'!T355+'SCRB-Stat-II'!T385+'SCRB-Stat-II'!T415+'SCRB-Stat-II'!T445+'SCRB-Stat-II'!T475+'SCRB-Stat-II'!T505+'SCRB-Stat-II'!T535+'SCRB-Stat-II'!T565+'SCRB-Stat-II'!T595</f>
        <v>0</v>
      </c>
      <c r="U25" s="164">
        <f>'SCRB-Stat-II'!U25+'SCRB-Stat-II'!U55+'SCRB-Stat-II'!U85+'SCRB-Stat-II'!U115+'SCRB-Stat-II'!U145+'SCRB-Stat-II'!U175+'SCRB-Stat-II'!U205+'SCRB-Stat-II'!U235+'SCRB-Stat-II'!U265+'SCRB-Stat-II'!U295+'SCRB-Stat-II'!U325+'SCRB-Stat-II'!U355+'SCRB-Stat-II'!U385+'SCRB-Stat-II'!U415+'SCRB-Stat-II'!U445+'SCRB-Stat-II'!U475+'SCRB-Stat-II'!U505+'SCRB-Stat-II'!U535+'SCRB-Stat-II'!U565+'SCRB-Stat-II'!U595</f>
        <v>0</v>
      </c>
      <c r="V25" s="164">
        <f>'SCRB-Stat-II'!V25+'SCRB-Stat-II'!V55+'SCRB-Stat-II'!V85+'SCRB-Stat-II'!V115+'SCRB-Stat-II'!V145+'SCRB-Stat-II'!V175+'SCRB-Stat-II'!V205+'SCRB-Stat-II'!V235+'SCRB-Stat-II'!V265+'SCRB-Stat-II'!V295+'SCRB-Stat-II'!V325+'SCRB-Stat-II'!V355+'SCRB-Stat-II'!V385+'SCRB-Stat-II'!V415+'SCRB-Stat-II'!V445+'SCRB-Stat-II'!V475+'SCRB-Stat-II'!V505+'SCRB-Stat-II'!V535+'SCRB-Stat-II'!V565+'SCRB-Stat-II'!V595</f>
        <v>0</v>
      </c>
      <c r="W25" s="164">
        <f>'SCRB-Stat-II'!W25+'SCRB-Stat-II'!W55+'SCRB-Stat-II'!W85+'SCRB-Stat-II'!W115+'SCRB-Stat-II'!W145+'SCRB-Stat-II'!W175+'SCRB-Stat-II'!W205+'SCRB-Stat-II'!W235+'SCRB-Stat-II'!W265+'SCRB-Stat-II'!W295+'SCRB-Stat-II'!W325+'SCRB-Stat-II'!W355+'SCRB-Stat-II'!W385+'SCRB-Stat-II'!W415+'SCRB-Stat-II'!W445+'SCRB-Stat-II'!W475+'SCRB-Stat-II'!W505+'SCRB-Stat-II'!W535+'SCRB-Stat-II'!W565+'SCRB-Stat-II'!W595</f>
        <v>0</v>
      </c>
      <c r="X25" s="164">
        <f>'SCRB-Stat-II'!X25+'SCRB-Stat-II'!X55+'SCRB-Stat-II'!X85+'SCRB-Stat-II'!X115+'SCRB-Stat-II'!X145+'SCRB-Stat-II'!X175+'SCRB-Stat-II'!X205+'SCRB-Stat-II'!X235+'SCRB-Stat-II'!X265+'SCRB-Stat-II'!X295+'SCRB-Stat-II'!X325+'SCRB-Stat-II'!X355+'SCRB-Stat-II'!X385+'SCRB-Stat-II'!X415+'SCRB-Stat-II'!X445+'SCRB-Stat-II'!X475+'SCRB-Stat-II'!X505+'SCRB-Stat-II'!X535+'SCRB-Stat-II'!X565+'SCRB-Stat-II'!X595</f>
        <v>0</v>
      </c>
      <c r="Y25" s="164">
        <f>'SCRB-Stat-II'!Y25+'SCRB-Stat-II'!Y55+'SCRB-Stat-II'!Y85+'SCRB-Stat-II'!Y115+'SCRB-Stat-II'!Y145+'SCRB-Stat-II'!Y175+'SCRB-Stat-II'!Y205+'SCRB-Stat-II'!Y235+'SCRB-Stat-II'!Y265+'SCRB-Stat-II'!Y295+'SCRB-Stat-II'!Y325+'SCRB-Stat-II'!Y355+'SCRB-Stat-II'!Y385+'SCRB-Stat-II'!Y415+'SCRB-Stat-II'!Y445+'SCRB-Stat-II'!Y475+'SCRB-Stat-II'!Y505+'SCRB-Stat-II'!Y535+'SCRB-Stat-II'!Y565+'SCRB-Stat-II'!Y595</f>
        <v>0</v>
      </c>
      <c r="Z25" s="164">
        <f>'SCRB-Stat-II'!Z25+'SCRB-Stat-II'!Z55+'SCRB-Stat-II'!Z85+'SCRB-Stat-II'!Z115+'SCRB-Stat-II'!Z145+'SCRB-Stat-II'!Z175+'SCRB-Stat-II'!Z205+'SCRB-Stat-II'!Z235+'SCRB-Stat-II'!Z265+'SCRB-Stat-II'!Z295+'SCRB-Stat-II'!Z325+'SCRB-Stat-II'!Z355+'SCRB-Stat-II'!Z385+'SCRB-Stat-II'!Z415+'SCRB-Stat-II'!Z445+'SCRB-Stat-II'!Z475+'SCRB-Stat-II'!Z505+'SCRB-Stat-II'!Z535+'SCRB-Stat-II'!Z565+'SCRB-Stat-II'!Z595</f>
        <v>0</v>
      </c>
      <c r="AA25" s="164">
        <f>'SCRB-Stat-II'!AA25+'SCRB-Stat-II'!AA55+'SCRB-Stat-II'!AA85+'SCRB-Stat-II'!AA115+'SCRB-Stat-II'!AA145+'SCRB-Stat-II'!AA175+'SCRB-Stat-II'!AA205+'SCRB-Stat-II'!AA235+'SCRB-Stat-II'!AA265+'SCRB-Stat-II'!AA295+'SCRB-Stat-II'!AA325+'SCRB-Stat-II'!AA355+'SCRB-Stat-II'!AA385+'SCRB-Stat-II'!AA415+'SCRB-Stat-II'!AA445+'SCRB-Stat-II'!AA475+'SCRB-Stat-II'!AA505+'SCRB-Stat-II'!AA535+'SCRB-Stat-II'!AA565+'SCRB-Stat-II'!AA595</f>
        <v>0</v>
      </c>
      <c r="AB25" s="164">
        <f>'SCRB-Stat-II'!AB25+'SCRB-Stat-II'!AB55+'SCRB-Stat-II'!AB85+'SCRB-Stat-II'!AB115+'SCRB-Stat-II'!AB145+'SCRB-Stat-II'!AB175+'SCRB-Stat-II'!AB205+'SCRB-Stat-II'!AB235+'SCRB-Stat-II'!AB265+'SCRB-Stat-II'!AB295+'SCRB-Stat-II'!AB325+'SCRB-Stat-II'!AB355+'SCRB-Stat-II'!AB385+'SCRB-Stat-II'!AB415+'SCRB-Stat-II'!AB445+'SCRB-Stat-II'!AB475+'SCRB-Stat-II'!AB505+'SCRB-Stat-II'!AB535+'SCRB-Stat-II'!AB565+'SCRB-Stat-II'!AB595</f>
        <v>0</v>
      </c>
      <c r="AC25" s="164">
        <f>'SCRB-Stat-II'!AC25+'SCRB-Stat-II'!AC55+'SCRB-Stat-II'!AC85+'SCRB-Stat-II'!AC115+'SCRB-Stat-II'!AC145+'SCRB-Stat-II'!AC175+'SCRB-Stat-II'!AC205+'SCRB-Stat-II'!AC235+'SCRB-Stat-II'!AC265+'SCRB-Stat-II'!AC295+'SCRB-Stat-II'!AC325+'SCRB-Stat-II'!AC355+'SCRB-Stat-II'!AC385+'SCRB-Stat-II'!AC415+'SCRB-Stat-II'!AC445+'SCRB-Stat-II'!AC475+'SCRB-Stat-II'!AC505+'SCRB-Stat-II'!AC535+'SCRB-Stat-II'!AC565+'SCRB-Stat-II'!AC595</f>
        <v>0</v>
      </c>
      <c r="AD25" s="164">
        <f>'SCRB-Stat-II'!AD25+'SCRB-Stat-II'!AD55+'SCRB-Stat-II'!AD85+'SCRB-Stat-II'!AD115+'SCRB-Stat-II'!AD145+'SCRB-Stat-II'!AD175+'SCRB-Stat-II'!AD205+'SCRB-Stat-II'!AD235+'SCRB-Stat-II'!AD265+'SCRB-Stat-II'!AD295+'SCRB-Stat-II'!AD325+'SCRB-Stat-II'!AD355+'SCRB-Stat-II'!AD385+'SCRB-Stat-II'!AD415+'SCRB-Stat-II'!AD445+'SCRB-Stat-II'!AD475+'SCRB-Stat-II'!AD505+'SCRB-Stat-II'!AD535+'SCRB-Stat-II'!AD565+'SCRB-Stat-II'!AD595</f>
        <v>0</v>
      </c>
      <c r="AE25" s="164">
        <f>'SCRB-Stat-II'!AE25+'SCRB-Stat-II'!AE55+'SCRB-Stat-II'!AE85+'SCRB-Stat-II'!AE115+'SCRB-Stat-II'!AE145+'SCRB-Stat-II'!AE175+'SCRB-Stat-II'!AE205+'SCRB-Stat-II'!AE235+'SCRB-Stat-II'!AE265+'SCRB-Stat-II'!AE295+'SCRB-Stat-II'!AE325+'SCRB-Stat-II'!AE355+'SCRB-Stat-II'!AE385+'SCRB-Stat-II'!AE415+'SCRB-Stat-II'!AE445+'SCRB-Stat-II'!AE475+'SCRB-Stat-II'!AE505+'SCRB-Stat-II'!AE535+'SCRB-Stat-II'!AE565+'SCRB-Stat-II'!AE595</f>
        <v>0</v>
      </c>
      <c r="AF25" s="164">
        <f>'SCRB-Stat-II'!AF25+'SCRB-Stat-II'!AF55+'SCRB-Stat-II'!AF85+'SCRB-Stat-II'!AF115+'SCRB-Stat-II'!AF145+'SCRB-Stat-II'!AF175+'SCRB-Stat-II'!AF205+'SCRB-Stat-II'!AF235+'SCRB-Stat-II'!AF265+'SCRB-Stat-II'!AF295+'SCRB-Stat-II'!AF325+'SCRB-Stat-II'!AF355+'SCRB-Stat-II'!AF385+'SCRB-Stat-II'!AF415+'SCRB-Stat-II'!AF445+'SCRB-Stat-II'!AF475+'SCRB-Stat-II'!AF505+'SCRB-Stat-II'!AF535+'SCRB-Stat-II'!AF565+'SCRB-Stat-II'!AF595</f>
        <v>0</v>
      </c>
      <c r="AG25" s="164">
        <f>'SCRB-Stat-II'!AG25+'SCRB-Stat-II'!AG55+'SCRB-Stat-II'!AG85+'SCRB-Stat-II'!AG115+'SCRB-Stat-II'!AG145+'SCRB-Stat-II'!AG175+'SCRB-Stat-II'!AG205+'SCRB-Stat-II'!AG235+'SCRB-Stat-II'!AG265+'SCRB-Stat-II'!AG295+'SCRB-Stat-II'!AG325+'SCRB-Stat-II'!AG355+'SCRB-Stat-II'!AG385+'SCRB-Stat-II'!AG415+'SCRB-Stat-II'!AG445+'SCRB-Stat-II'!AG475+'SCRB-Stat-II'!AG505+'SCRB-Stat-II'!AG535+'SCRB-Stat-II'!AG565+'SCRB-Stat-II'!AG595</f>
        <v>0</v>
      </c>
    </row>
    <row r="26" spans="4:33">
      <c r="D26" s="164">
        <f>'SCRB-Stat-II'!D26+'SCRB-Stat-II'!D56+'SCRB-Stat-II'!D86+'SCRB-Stat-II'!D116+'SCRB-Stat-II'!D146+'SCRB-Stat-II'!D176+'SCRB-Stat-II'!D206+'SCRB-Stat-II'!D236+'SCRB-Stat-II'!D266+'SCRB-Stat-II'!D296+'SCRB-Stat-II'!D326+'SCRB-Stat-II'!D356+'SCRB-Stat-II'!D386+'SCRB-Stat-II'!D416+'SCRB-Stat-II'!D446+'SCRB-Stat-II'!D476+'SCRB-Stat-II'!D506+'SCRB-Stat-II'!D536+'SCRB-Stat-II'!D566+'SCRB-Stat-II'!D596</f>
        <v>0</v>
      </c>
      <c r="E26" s="164">
        <f>'SCRB-Stat-II'!E26+'SCRB-Stat-II'!E56+'SCRB-Stat-II'!E86+'SCRB-Stat-II'!E116+'SCRB-Stat-II'!E146+'SCRB-Stat-II'!E176+'SCRB-Stat-II'!E206+'SCRB-Stat-II'!E236+'SCRB-Stat-II'!E266+'SCRB-Stat-II'!E296+'SCRB-Stat-II'!E326+'SCRB-Stat-II'!E356+'SCRB-Stat-II'!E386+'SCRB-Stat-II'!E416+'SCRB-Stat-II'!E446+'SCRB-Stat-II'!E476+'SCRB-Stat-II'!E506+'SCRB-Stat-II'!E536+'SCRB-Stat-II'!E566+'SCRB-Stat-II'!E596</f>
        <v>0</v>
      </c>
      <c r="F26" s="164">
        <f>'SCRB-Stat-II'!F26+'SCRB-Stat-II'!F56+'SCRB-Stat-II'!F86+'SCRB-Stat-II'!F116+'SCRB-Stat-II'!F146+'SCRB-Stat-II'!F176+'SCRB-Stat-II'!F206+'SCRB-Stat-II'!F236+'SCRB-Stat-II'!F266+'SCRB-Stat-II'!F296+'SCRB-Stat-II'!F326+'SCRB-Stat-II'!F356+'SCRB-Stat-II'!F386+'SCRB-Stat-II'!F416+'SCRB-Stat-II'!F446+'SCRB-Stat-II'!F476+'SCRB-Stat-II'!F506+'SCRB-Stat-II'!F536+'SCRB-Stat-II'!F566+'SCRB-Stat-II'!F596</f>
        <v>0</v>
      </c>
      <c r="G26" s="164">
        <f>'SCRB-Stat-II'!G26+'SCRB-Stat-II'!G56+'SCRB-Stat-II'!G86+'SCRB-Stat-II'!G116+'SCRB-Stat-II'!G146+'SCRB-Stat-II'!G176+'SCRB-Stat-II'!G206+'SCRB-Stat-II'!G236+'SCRB-Stat-II'!G266+'SCRB-Stat-II'!G296+'SCRB-Stat-II'!G326+'SCRB-Stat-II'!G356+'SCRB-Stat-II'!G386+'SCRB-Stat-II'!G416+'SCRB-Stat-II'!G446+'SCRB-Stat-II'!G476+'SCRB-Stat-II'!G506+'SCRB-Stat-II'!G536+'SCRB-Stat-II'!G566+'SCRB-Stat-II'!G596</f>
        <v>0</v>
      </c>
      <c r="H26" s="164">
        <f>'SCRB-Stat-II'!H26+'SCRB-Stat-II'!H56+'SCRB-Stat-II'!H86+'SCRB-Stat-II'!H116+'SCRB-Stat-II'!H146+'SCRB-Stat-II'!H176+'SCRB-Stat-II'!H206+'SCRB-Stat-II'!H236+'SCRB-Stat-II'!H266+'SCRB-Stat-II'!H296+'SCRB-Stat-II'!H326+'SCRB-Stat-II'!H356+'SCRB-Stat-II'!H386+'SCRB-Stat-II'!H416+'SCRB-Stat-II'!H446+'SCRB-Stat-II'!H476+'SCRB-Stat-II'!H506+'SCRB-Stat-II'!H536+'SCRB-Stat-II'!H566+'SCRB-Stat-II'!H596</f>
        <v>0</v>
      </c>
      <c r="I26" s="164">
        <f>'SCRB-Stat-II'!I26+'SCRB-Stat-II'!I56+'SCRB-Stat-II'!I86+'SCRB-Stat-II'!I116+'SCRB-Stat-II'!I146+'SCRB-Stat-II'!I176+'SCRB-Stat-II'!I206+'SCRB-Stat-II'!I236+'SCRB-Stat-II'!I266+'SCRB-Stat-II'!I296+'SCRB-Stat-II'!I326+'SCRB-Stat-II'!I356+'SCRB-Stat-II'!I386+'SCRB-Stat-II'!I416+'SCRB-Stat-II'!I446+'SCRB-Stat-II'!I476+'SCRB-Stat-II'!I506+'SCRB-Stat-II'!I536+'SCRB-Stat-II'!I566+'SCRB-Stat-II'!I596</f>
        <v>0</v>
      </c>
      <c r="J26" s="164">
        <f>'SCRB-Stat-II'!J26+'SCRB-Stat-II'!J56+'SCRB-Stat-II'!J86+'SCRB-Stat-II'!J116+'SCRB-Stat-II'!J146+'SCRB-Stat-II'!J176+'SCRB-Stat-II'!J206+'SCRB-Stat-II'!J236+'SCRB-Stat-II'!J266+'SCRB-Stat-II'!J296+'SCRB-Stat-II'!J326+'SCRB-Stat-II'!J356+'SCRB-Stat-II'!J386+'SCRB-Stat-II'!J416+'SCRB-Stat-II'!J446+'SCRB-Stat-II'!J476+'SCRB-Stat-II'!J506+'SCRB-Stat-II'!J536+'SCRB-Stat-II'!J566+'SCRB-Stat-II'!J596</f>
        <v>0</v>
      </c>
      <c r="K26" s="162">
        <f>'SCRB-Stat-II'!K26+'SCRB-Stat-II'!K56+'SCRB-Stat-II'!K86+'SCRB-Stat-II'!K116+'SCRB-Stat-II'!K146+'SCRB-Stat-II'!K176+'SCRB-Stat-II'!K206+'SCRB-Stat-II'!K236+'SCRB-Stat-II'!K266+'SCRB-Stat-II'!K296+'SCRB-Stat-II'!K326+'SCRB-Stat-II'!K356+'SCRB-Stat-II'!K386+'SCRB-Stat-II'!K416+'SCRB-Stat-II'!K446+'SCRB-Stat-II'!K476+'SCRB-Stat-II'!K506+'SCRB-Stat-II'!K536+'SCRB-Stat-II'!K566+'SCRB-Stat-II'!K596</f>
        <v>0</v>
      </c>
      <c r="L26" s="164">
        <f>'SCRB-Stat-II'!L26+'SCRB-Stat-II'!L56+'SCRB-Stat-II'!L86+'SCRB-Stat-II'!L116+'SCRB-Stat-II'!L146+'SCRB-Stat-II'!L176+'SCRB-Stat-II'!L206+'SCRB-Stat-II'!L236+'SCRB-Stat-II'!L266+'SCRB-Stat-II'!L296+'SCRB-Stat-II'!L326+'SCRB-Stat-II'!L356+'SCRB-Stat-II'!L386+'SCRB-Stat-II'!L416+'SCRB-Stat-II'!L446+'SCRB-Stat-II'!L476+'SCRB-Stat-II'!L506+'SCRB-Stat-II'!L536+'SCRB-Stat-II'!L566+'SCRB-Stat-II'!L596</f>
        <v>0</v>
      </c>
      <c r="M26" s="165">
        <f>'SCRB-Stat-II'!M26+'SCRB-Stat-II'!M56+'SCRB-Stat-II'!M86+'SCRB-Stat-II'!M116+'SCRB-Stat-II'!M146+'SCRB-Stat-II'!M176+'SCRB-Stat-II'!M206+'SCRB-Stat-II'!M236+'SCRB-Stat-II'!M266+'SCRB-Stat-II'!M296+'SCRB-Stat-II'!M326+'SCRB-Stat-II'!M356+'SCRB-Stat-II'!M386+'SCRB-Stat-II'!M416+'SCRB-Stat-II'!M446+'SCRB-Stat-II'!M476+'SCRB-Stat-II'!M506+'SCRB-Stat-II'!M536+'SCRB-Stat-II'!M566+'SCRB-Stat-II'!M596</f>
        <v>0</v>
      </c>
      <c r="N26" s="166">
        <f>'SCRB-Stat-II'!N26+'SCRB-Stat-II'!N56+'SCRB-Stat-II'!N86+'SCRB-Stat-II'!N116+'SCRB-Stat-II'!N146+'SCRB-Stat-II'!N176+'SCRB-Stat-II'!N206+'SCRB-Stat-II'!N236+'SCRB-Stat-II'!N266+'SCRB-Stat-II'!N296+'SCRB-Stat-II'!N326+'SCRB-Stat-II'!N356+'SCRB-Stat-II'!N386+'SCRB-Stat-II'!N416+'SCRB-Stat-II'!N446+'SCRB-Stat-II'!N476+'SCRB-Stat-II'!N506+'SCRB-Stat-II'!N536+'SCRB-Stat-II'!N566+'SCRB-Stat-II'!N596</f>
        <v>0</v>
      </c>
      <c r="O26" s="164">
        <f>'SCRB-Stat-II'!O26+'SCRB-Stat-II'!O56+'SCRB-Stat-II'!O86+'SCRB-Stat-II'!O116+'SCRB-Stat-II'!O146+'SCRB-Stat-II'!O176+'SCRB-Stat-II'!O206+'SCRB-Stat-II'!O236+'SCRB-Stat-II'!O266+'SCRB-Stat-II'!O296+'SCRB-Stat-II'!O326+'SCRB-Stat-II'!O356+'SCRB-Stat-II'!O386+'SCRB-Stat-II'!O416+'SCRB-Stat-II'!O446+'SCRB-Stat-II'!O476+'SCRB-Stat-II'!O506+'SCRB-Stat-II'!O536+'SCRB-Stat-II'!O566+'SCRB-Stat-II'!O596</f>
        <v>0</v>
      </c>
      <c r="P26" s="164">
        <f>'SCRB-Stat-II'!P26+'SCRB-Stat-II'!P56+'SCRB-Stat-II'!P86+'SCRB-Stat-II'!P116+'SCRB-Stat-II'!P146+'SCRB-Stat-II'!P176+'SCRB-Stat-II'!P206+'SCRB-Stat-II'!P236+'SCRB-Stat-II'!P266+'SCRB-Stat-II'!P296+'SCRB-Stat-II'!P326+'SCRB-Stat-II'!P356+'SCRB-Stat-II'!P386+'SCRB-Stat-II'!P416+'SCRB-Stat-II'!P446+'SCRB-Stat-II'!P476+'SCRB-Stat-II'!P506+'SCRB-Stat-II'!P536+'SCRB-Stat-II'!P566+'SCRB-Stat-II'!P596</f>
        <v>0</v>
      </c>
      <c r="Q26" s="164">
        <f>'SCRB-Stat-II'!Q26+'SCRB-Stat-II'!Q56+'SCRB-Stat-II'!Q86+'SCRB-Stat-II'!Q116+'SCRB-Stat-II'!Q146+'SCRB-Stat-II'!Q176+'SCRB-Stat-II'!Q206+'SCRB-Stat-II'!Q236+'SCRB-Stat-II'!Q266+'SCRB-Stat-II'!Q296+'SCRB-Stat-II'!Q326+'SCRB-Stat-II'!Q356+'SCRB-Stat-II'!Q386+'SCRB-Stat-II'!Q416+'SCRB-Stat-II'!Q446+'SCRB-Stat-II'!Q476+'SCRB-Stat-II'!Q506+'SCRB-Stat-II'!Q536+'SCRB-Stat-II'!Q566+'SCRB-Stat-II'!Q596</f>
        <v>0</v>
      </c>
      <c r="R26" s="164">
        <f>'SCRB-Stat-II'!R26+'SCRB-Stat-II'!R56+'SCRB-Stat-II'!R86+'SCRB-Stat-II'!R116+'SCRB-Stat-II'!R146+'SCRB-Stat-II'!R176+'SCRB-Stat-II'!R206+'SCRB-Stat-II'!R236+'SCRB-Stat-II'!R266+'SCRB-Stat-II'!R296+'SCRB-Stat-II'!R326+'SCRB-Stat-II'!R356+'SCRB-Stat-II'!R386+'SCRB-Stat-II'!R416+'SCRB-Stat-II'!R446+'SCRB-Stat-II'!R476+'SCRB-Stat-II'!R506+'SCRB-Stat-II'!R536+'SCRB-Stat-II'!R566+'SCRB-Stat-II'!R596</f>
        <v>0</v>
      </c>
      <c r="S26" s="164">
        <f>'SCRB-Stat-II'!S26+'SCRB-Stat-II'!S56+'SCRB-Stat-II'!S86+'SCRB-Stat-II'!S116+'SCRB-Stat-II'!S146+'SCRB-Stat-II'!S176+'SCRB-Stat-II'!S206+'SCRB-Stat-II'!S236+'SCRB-Stat-II'!S266+'SCRB-Stat-II'!S296+'SCRB-Stat-II'!S326+'SCRB-Stat-II'!S356+'SCRB-Stat-II'!S386+'SCRB-Stat-II'!S416+'SCRB-Stat-II'!S446+'SCRB-Stat-II'!S476+'SCRB-Stat-II'!S506+'SCRB-Stat-II'!S536+'SCRB-Stat-II'!S566+'SCRB-Stat-II'!S596</f>
        <v>0</v>
      </c>
      <c r="T26" s="164">
        <f>'SCRB-Stat-II'!T26+'SCRB-Stat-II'!T56+'SCRB-Stat-II'!T86+'SCRB-Stat-II'!T116+'SCRB-Stat-II'!T146+'SCRB-Stat-II'!T176+'SCRB-Stat-II'!T206+'SCRB-Stat-II'!T236+'SCRB-Stat-II'!T266+'SCRB-Stat-II'!T296+'SCRB-Stat-II'!T326+'SCRB-Stat-II'!T356+'SCRB-Stat-II'!T386+'SCRB-Stat-II'!T416+'SCRB-Stat-II'!T446+'SCRB-Stat-II'!T476+'SCRB-Stat-II'!T506+'SCRB-Stat-II'!T536+'SCRB-Stat-II'!T566+'SCRB-Stat-II'!T596</f>
        <v>0</v>
      </c>
      <c r="U26" s="164">
        <f>'SCRB-Stat-II'!U26+'SCRB-Stat-II'!U56+'SCRB-Stat-II'!U86+'SCRB-Stat-II'!U116+'SCRB-Stat-II'!U146+'SCRB-Stat-II'!U176+'SCRB-Stat-II'!U206+'SCRB-Stat-II'!U236+'SCRB-Stat-II'!U266+'SCRB-Stat-II'!U296+'SCRB-Stat-II'!U326+'SCRB-Stat-II'!U356+'SCRB-Stat-II'!U386+'SCRB-Stat-II'!U416+'SCRB-Stat-II'!U446+'SCRB-Stat-II'!U476+'SCRB-Stat-II'!U506+'SCRB-Stat-II'!U536+'SCRB-Stat-II'!U566+'SCRB-Stat-II'!U596</f>
        <v>0</v>
      </c>
      <c r="V26" s="164">
        <f>'SCRB-Stat-II'!V26+'SCRB-Stat-II'!V56+'SCRB-Stat-II'!V86+'SCRB-Stat-II'!V116+'SCRB-Stat-II'!V146+'SCRB-Stat-II'!V176+'SCRB-Stat-II'!V206+'SCRB-Stat-II'!V236+'SCRB-Stat-II'!V266+'SCRB-Stat-II'!V296+'SCRB-Stat-II'!V326+'SCRB-Stat-II'!V356+'SCRB-Stat-II'!V386+'SCRB-Stat-II'!V416+'SCRB-Stat-II'!V446+'SCRB-Stat-II'!V476+'SCRB-Stat-II'!V506+'SCRB-Stat-II'!V536+'SCRB-Stat-II'!V566+'SCRB-Stat-II'!V596</f>
        <v>0</v>
      </c>
      <c r="W26" s="164">
        <f>'SCRB-Stat-II'!W26+'SCRB-Stat-II'!W56+'SCRB-Stat-II'!W86+'SCRB-Stat-II'!W116+'SCRB-Stat-II'!W146+'SCRB-Stat-II'!W176+'SCRB-Stat-II'!W206+'SCRB-Stat-II'!W236+'SCRB-Stat-II'!W266+'SCRB-Stat-II'!W296+'SCRB-Stat-II'!W326+'SCRB-Stat-II'!W356+'SCRB-Stat-II'!W386+'SCRB-Stat-II'!W416+'SCRB-Stat-II'!W446+'SCRB-Stat-II'!W476+'SCRB-Stat-II'!W506+'SCRB-Stat-II'!W536+'SCRB-Stat-II'!W566+'SCRB-Stat-II'!W596</f>
        <v>0</v>
      </c>
      <c r="X26" s="164">
        <f>'SCRB-Stat-II'!X26+'SCRB-Stat-II'!X56+'SCRB-Stat-II'!X86+'SCRB-Stat-II'!X116+'SCRB-Stat-II'!X146+'SCRB-Stat-II'!X176+'SCRB-Stat-II'!X206+'SCRB-Stat-II'!X236+'SCRB-Stat-II'!X266+'SCRB-Stat-II'!X296+'SCRB-Stat-II'!X326+'SCRB-Stat-II'!X356+'SCRB-Stat-II'!X386+'SCRB-Stat-II'!X416+'SCRB-Stat-II'!X446+'SCRB-Stat-II'!X476+'SCRB-Stat-II'!X506+'SCRB-Stat-II'!X536+'SCRB-Stat-II'!X566+'SCRB-Stat-II'!X596</f>
        <v>0</v>
      </c>
      <c r="Y26" s="164">
        <f>'SCRB-Stat-II'!Y26+'SCRB-Stat-II'!Y56+'SCRB-Stat-II'!Y86+'SCRB-Stat-II'!Y116+'SCRB-Stat-II'!Y146+'SCRB-Stat-II'!Y176+'SCRB-Stat-II'!Y206+'SCRB-Stat-II'!Y236+'SCRB-Stat-II'!Y266+'SCRB-Stat-II'!Y296+'SCRB-Stat-II'!Y326+'SCRB-Stat-II'!Y356+'SCRB-Stat-II'!Y386+'SCRB-Stat-II'!Y416+'SCRB-Stat-II'!Y446+'SCRB-Stat-II'!Y476+'SCRB-Stat-II'!Y506+'SCRB-Stat-II'!Y536+'SCRB-Stat-II'!Y566+'SCRB-Stat-II'!Y596</f>
        <v>0</v>
      </c>
      <c r="Z26" s="164">
        <f>'SCRB-Stat-II'!Z26+'SCRB-Stat-II'!Z56+'SCRB-Stat-II'!Z86+'SCRB-Stat-II'!Z116+'SCRB-Stat-II'!Z146+'SCRB-Stat-II'!Z176+'SCRB-Stat-II'!Z206+'SCRB-Stat-II'!Z236+'SCRB-Stat-II'!Z266+'SCRB-Stat-II'!Z296+'SCRB-Stat-II'!Z326+'SCRB-Stat-II'!Z356+'SCRB-Stat-II'!Z386+'SCRB-Stat-II'!Z416+'SCRB-Stat-II'!Z446+'SCRB-Stat-II'!Z476+'SCRB-Stat-II'!Z506+'SCRB-Stat-II'!Z536+'SCRB-Stat-II'!Z566+'SCRB-Stat-II'!Z596</f>
        <v>0</v>
      </c>
      <c r="AA26" s="164">
        <f>'SCRB-Stat-II'!AA26+'SCRB-Stat-II'!AA56+'SCRB-Stat-II'!AA86+'SCRB-Stat-II'!AA116+'SCRB-Stat-II'!AA146+'SCRB-Stat-II'!AA176+'SCRB-Stat-II'!AA206+'SCRB-Stat-II'!AA236+'SCRB-Stat-II'!AA266+'SCRB-Stat-II'!AA296+'SCRB-Stat-II'!AA326+'SCRB-Stat-II'!AA356+'SCRB-Stat-II'!AA386+'SCRB-Stat-II'!AA416+'SCRB-Stat-II'!AA446+'SCRB-Stat-II'!AA476+'SCRB-Stat-II'!AA506+'SCRB-Stat-II'!AA536+'SCRB-Stat-II'!AA566+'SCRB-Stat-II'!AA596</f>
        <v>0</v>
      </c>
      <c r="AB26" s="164">
        <f>'SCRB-Stat-II'!AB26+'SCRB-Stat-II'!AB56+'SCRB-Stat-II'!AB86+'SCRB-Stat-II'!AB116+'SCRB-Stat-II'!AB146+'SCRB-Stat-II'!AB176+'SCRB-Stat-II'!AB206+'SCRB-Stat-II'!AB236+'SCRB-Stat-II'!AB266+'SCRB-Stat-II'!AB296+'SCRB-Stat-II'!AB326+'SCRB-Stat-II'!AB356+'SCRB-Stat-II'!AB386+'SCRB-Stat-II'!AB416+'SCRB-Stat-II'!AB446+'SCRB-Stat-II'!AB476+'SCRB-Stat-II'!AB506+'SCRB-Stat-II'!AB536+'SCRB-Stat-II'!AB566+'SCRB-Stat-II'!AB596</f>
        <v>0</v>
      </c>
      <c r="AC26" s="164">
        <f>'SCRB-Stat-II'!AC26+'SCRB-Stat-II'!AC56+'SCRB-Stat-II'!AC86+'SCRB-Stat-II'!AC116+'SCRB-Stat-II'!AC146+'SCRB-Stat-II'!AC176+'SCRB-Stat-II'!AC206+'SCRB-Stat-II'!AC236+'SCRB-Stat-II'!AC266+'SCRB-Stat-II'!AC296+'SCRB-Stat-II'!AC326+'SCRB-Stat-II'!AC356+'SCRB-Stat-II'!AC386+'SCRB-Stat-II'!AC416+'SCRB-Stat-II'!AC446+'SCRB-Stat-II'!AC476+'SCRB-Stat-II'!AC506+'SCRB-Stat-II'!AC536+'SCRB-Stat-II'!AC566+'SCRB-Stat-II'!AC596</f>
        <v>0</v>
      </c>
      <c r="AD26" s="164">
        <f>'SCRB-Stat-II'!AD26+'SCRB-Stat-II'!AD56+'SCRB-Stat-II'!AD86+'SCRB-Stat-II'!AD116+'SCRB-Stat-II'!AD146+'SCRB-Stat-II'!AD176+'SCRB-Stat-II'!AD206+'SCRB-Stat-II'!AD236+'SCRB-Stat-II'!AD266+'SCRB-Stat-II'!AD296+'SCRB-Stat-II'!AD326+'SCRB-Stat-II'!AD356+'SCRB-Stat-II'!AD386+'SCRB-Stat-II'!AD416+'SCRB-Stat-II'!AD446+'SCRB-Stat-II'!AD476+'SCRB-Stat-II'!AD506+'SCRB-Stat-II'!AD536+'SCRB-Stat-II'!AD566+'SCRB-Stat-II'!AD596</f>
        <v>0</v>
      </c>
      <c r="AE26" s="164">
        <f>'SCRB-Stat-II'!AE26+'SCRB-Stat-II'!AE56+'SCRB-Stat-II'!AE86+'SCRB-Stat-II'!AE116+'SCRB-Stat-II'!AE146+'SCRB-Stat-II'!AE176+'SCRB-Stat-II'!AE206+'SCRB-Stat-II'!AE236+'SCRB-Stat-II'!AE266+'SCRB-Stat-II'!AE296+'SCRB-Stat-II'!AE326+'SCRB-Stat-II'!AE356+'SCRB-Stat-II'!AE386+'SCRB-Stat-II'!AE416+'SCRB-Stat-II'!AE446+'SCRB-Stat-II'!AE476+'SCRB-Stat-II'!AE506+'SCRB-Stat-II'!AE536+'SCRB-Stat-II'!AE566+'SCRB-Stat-II'!AE596</f>
        <v>0</v>
      </c>
      <c r="AF26" s="164">
        <f>'SCRB-Stat-II'!AF26+'SCRB-Stat-II'!AF56+'SCRB-Stat-II'!AF86+'SCRB-Stat-II'!AF116+'SCRB-Stat-II'!AF146+'SCRB-Stat-II'!AF176+'SCRB-Stat-II'!AF206+'SCRB-Stat-II'!AF236+'SCRB-Stat-II'!AF266+'SCRB-Stat-II'!AF296+'SCRB-Stat-II'!AF326+'SCRB-Stat-II'!AF356+'SCRB-Stat-II'!AF386+'SCRB-Stat-II'!AF416+'SCRB-Stat-II'!AF446+'SCRB-Stat-II'!AF476+'SCRB-Stat-II'!AF506+'SCRB-Stat-II'!AF536+'SCRB-Stat-II'!AF566+'SCRB-Stat-II'!AF596</f>
        <v>0</v>
      </c>
      <c r="AG26" s="164">
        <f>'SCRB-Stat-II'!AG26+'SCRB-Stat-II'!AG56+'SCRB-Stat-II'!AG86+'SCRB-Stat-II'!AG116+'SCRB-Stat-II'!AG146+'SCRB-Stat-II'!AG176+'SCRB-Stat-II'!AG206+'SCRB-Stat-II'!AG236+'SCRB-Stat-II'!AG266+'SCRB-Stat-II'!AG296+'SCRB-Stat-II'!AG326+'SCRB-Stat-II'!AG356+'SCRB-Stat-II'!AG386+'SCRB-Stat-II'!AG416+'SCRB-Stat-II'!AG446+'SCRB-Stat-II'!AG476+'SCRB-Stat-II'!AG506+'SCRB-Stat-II'!AG536+'SCRB-Stat-II'!AG566+'SCRB-Stat-II'!AG596</f>
        <v>0</v>
      </c>
    </row>
    <row r="27" spans="4:33">
      <c r="D27" s="164">
        <f>'SCRB-Stat-II'!D27+'SCRB-Stat-II'!D57+'SCRB-Stat-II'!D87+'SCRB-Stat-II'!D117+'SCRB-Stat-II'!D147+'SCRB-Stat-II'!D177+'SCRB-Stat-II'!D207+'SCRB-Stat-II'!D237+'SCRB-Stat-II'!D267+'SCRB-Stat-II'!D297+'SCRB-Stat-II'!D327+'SCRB-Stat-II'!D357+'SCRB-Stat-II'!D387+'SCRB-Stat-II'!D417+'SCRB-Stat-II'!D447+'SCRB-Stat-II'!D477+'SCRB-Stat-II'!D507+'SCRB-Stat-II'!D537+'SCRB-Stat-II'!D567+'SCRB-Stat-II'!D597</f>
        <v>0</v>
      </c>
      <c r="E27" s="164">
        <f>'SCRB-Stat-II'!E27+'SCRB-Stat-II'!E57+'SCRB-Stat-II'!E87+'SCRB-Stat-II'!E117+'SCRB-Stat-II'!E147+'SCRB-Stat-II'!E177+'SCRB-Stat-II'!E207+'SCRB-Stat-II'!E237+'SCRB-Stat-II'!E267+'SCRB-Stat-II'!E297+'SCRB-Stat-II'!E327+'SCRB-Stat-II'!E357+'SCRB-Stat-II'!E387+'SCRB-Stat-II'!E417+'SCRB-Stat-II'!E447+'SCRB-Stat-II'!E477+'SCRB-Stat-II'!E507+'SCRB-Stat-II'!E537+'SCRB-Stat-II'!E567+'SCRB-Stat-II'!E597</f>
        <v>0</v>
      </c>
      <c r="F27" s="164">
        <f>'SCRB-Stat-II'!F27+'SCRB-Stat-II'!F57+'SCRB-Stat-II'!F87+'SCRB-Stat-II'!F117+'SCRB-Stat-II'!F147+'SCRB-Stat-II'!F177+'SCRB-Stat-II'!F207+'SCRB-Stat-II'!F237+'SCRB-Stat-II'!F267+'SCRB-Stat-II'!F297+'SCRB-Stat-II'!F327+'SCRB-Stat-II'!F357+'SCRB-Stat-II'!F387+'SCRB-Stat-II'!F417+'SCRB-Stat-II'!F447+'SCRB-Stat-II'!F477+'SCRB-Stat-II'!F507+'SCRB-Stat-II'!F537+'SCRB-Stat-II'!F567+'SCRB-Stat-II'!F597</f>
        <v>0</v>
      </c>
      <c r="G27" s="164">
        <f>'SCRB-Stat-II'!G27+'SCRB-Stat-II'!G57+'SCRB-Stat-II'!G87+'SCRB-Stat-II'!G117+'SCRB-Stat-II'!G147+'SCRB-Stat-II'!G177+'SCRB-Stat-II'!G207+'SCRB-Stat-II'!G237+'SCRB-Stat-II'!G267+'SCRB-Stat-II'!G297+'SCRB-Stat-II'!G327+'SCRB-Stat-II'!G357+'SCRB-Stat-II'!G387+'SCRB-Stat-II'!G417+'SCRB-Stat-II'!G447+'SCRB-Stat-II'!G477+'SCRB-Stat-II'!G507+'SCRB-Stat-II'!G537+'SCRB-Stat-II'!G567+'SCRB-Stat-II'!G597</f>
        <v>0</v>
      </c>
      <c r="H27" s="164">
        <f>'SCRB-Stat-II'!H27+'SCRB-Stat-II'!H57+'SCRB-Stat-II'!H87+'SCRB-Stat-II'!H117+'SCRB-Stat-II'!H147+'SCRB-Stat-II'!H177+'SCRB-Stat-II'!H207+'SCRB-Stat-II'!H237+'SCRB-Stat-II'!H267+'SCRB-Stat-II'!H297+'SCRB-Stat-II'!H327+'SCRB-Stat-II'!H357+'SCRB-Stat-II'!H387+'SCRB-Stat-II'!H417+'SCRB-Stat-II'!H447+'SCRB-Stat-II'!H477+'SCRB-Stat-II'!H507+'SCRB-Stat-II'!H537+'SCRB-Stat-II'!H567+'SCRB-Stat-II'!H597</f>
        <v>0</v>
      </c>
      <c r="I27" s="164">
        <f>'SCRB-Stat-II'!I27+'SCRB-Stat-II'!I57+'SCRB-Stat-II'!I87+'SCRB-Stat-II'!I117+'SCRB-Stat-II'!I147+'SCRB-Stat-II'!I177+'SCRB-Stat-II'!I207+'SCRB-Stat-II'!I237+'SCRB-Stat-II'!I267+'SCRB-Stat-II'!I297+'SCRB-Stat-II'!I327+'SCRB-Stat-II'!I357+'SCRB-Stat-II'!I387+'SCRB-Stat-II'!I417+'SCRB-Stat-II'!I447+'SCRB-Stat-II'!I477+'SCRB-Stat-II'!I507+'SCRB-Stat-II'!I537+'SCRB-Stat-II'!I567+'SCRB-Stat-II'!I597</f>
        <v>0</v>
      </c>
      <c r="J27" s="164">
        <f>'SCRB-Stat-II'!J27+'SCRB-Stat-II'!J57+'SCRB-Stat-II'!J87+'SCRB-Stat-II'!J117+'SCRB-Stat-II'!J147+'SCRB-Stat-II'!J177+'SCRB-Stat-II'!J207+'SCRB-Stat-II'!J237+'SCRB-Stat-II'!J267+'SCRB-Stat-II'!J297+'SCRB-Stat-II'!J327+'SCRB-Stat-II'!J357+'SCRB-Stat-II'!J387+'SCRB-Stat-II'!J417+'SCRB-Stat-II'!J447+'SCRB-Stat-II'!J477+'SCRB-Stat-II'!J507+'SCRB-Stat-II'!J537+'SCRB-Stat-II'!J567+'SCRB-Stat-II'!J597</f>
        <v>0</v>
      </c>
      <c r="K27" s="162">
        <f>'SCRB-Stat-II'!K27+'SCRB-Stat-II'!K57+'SCRB-Stat-II'!K87+'SCRB-Stat-II'!K117+'SCRB-Stat-II'!K147+'SCRB-Stat-II'!K177+'SCRB-Stat-II'!K207+'SCRB-Stat-II'!K237+'SCRB-Stat-II'!K267+'SCRB-Stat-II'!K297+'SCRB-Stat-II'!K327+'SCRB-Stat-II'!K357+'SCRB-Stat-II'!K387+'SCRB-Stat-II'!K417+'SCRB-Stat-II'!K447+'SCRB-Stat-II'!K477+'SCRB-Stat-II'!K507+'SCRB-Stat-II'!K537+'SCRB-Stat-II'!K567+'SCRB-Stat-II'!K597</f>
        <v>0</v>
      </c>
      <c r="L27" s="164">
        <f>'SCRB-Stat-II'!L27+'SCRB-Stat-II'!L57+'SCRB-Stat-II'!L87+'SCRB-Stat-II'!L117+'SCRB-Stat-II'!L147+'SCRB-Stat-II'!L177+'SCRB-Stat-II'!L207+'SCRB-Stat-II'!L237+'SCRB-Stat-II'!L267+'SCRB-Stat-II'!L297+'SCRB-Stat-II'!L327+'SCRB-Stat-II'!L357+'SCRB-Stat-II'!L387+'SCRB-Stat-II'!L417+'SCRB-Stat-II'!L447+'SCRB-Stat-II'!L477+'SCRB-Stat-II'!L507+'SCRB-Stat-II'!L537+'SCRB-Stat-II'!L567+'SCRB-Stat-II'!L597</f>
        <v>0</v>
      </c>
      <c r="M27" s="165">
        <f>'SCRB-Stat-II'!M27+'SCRB-Stat-II'!M57+'SCRB-Stat-II'!M87+'SCRB-Stat-II'!M117+'SCRB-Stat-II'!M147+'SCRB-Stat-II'!M177+'SCRB-Stat-II'!M207+'SCRB-Stat-II'!M237+'SCRB-Stat-II'!M267+'SCRB-Stat-II'!M297+'SCRB-Stat-II'!M327+'SCRB-Stat-II'!M357+'SCRB-Stat-II'!M387+'SCRB-Stat-II'!M417+'SCRB-Stat-II'!M447+'SCRB-Stat-II'!M477+'SCRB-Stat-II'!M507+'SCRB-Stat-II'!M537+'SCRB-Stat-II'!M567+'SCRB-Stat-II'!M597</f>
        <v>0</v>
      </c>
      <c r="N27" s="166">
        <f>'SCRB-Stat-II'!N27+'SCRB-Stat-II'!N57+'SCRB-Stat-II'!N87+'SCRB-Stat-II'!N117+'SCRB-Stat-II'!N147+'SCRB-Stat-II'!N177+'SCRB-Stat-II'!N207+'SCRB-Stat-II'!N237+'SCRB-Stat-II'!N267+'SCRB-Stat-II'!N297+'SCRB-Stat-II'!N327+'SCRB-Stat-II'!N357+'SCRB-Stat-II'!N387+'SCRB-Stat-II'!N417+'SCRB-Stat-II'!N447+'SCRB-Stat-II'!N477+'SCRB-Stat-II'!N507+'SCRB-Stat-II'!N537+'SCRB-Stat-II'!N567+'SCRB-Stat-II'!N597</f>
        <v>0</v>
      </c>
      <c r="O27" s="164">
        <f>'SCRB-Stat-II'!O27+'SCRB-Stat-II'!O57+'SCRB-Stat-II'!O87+'SCRB-Stat-II'!O117+'SCRB-Stat-II'!O147+'SCRB-Stat-II'!O177+'SCRB-Stat-II'!O207+'SCRB-Stat-II'!O237+'SCRB-Stat-II'!O267+'SCRB-Stat-II'!O297+'SCRB-Stat-II'!O327+'SCRB-Stat-II'!O357+'SCRB-Stat-II'!O387+'SCRB-Stat-II'!O417+'SCRB-Stat-II'!O447+'SCRB-Stat-II'!O477+'SCRB-Stat-II'!O507+'SCRB-Stat-II'!O537+'SCRB-Stat-II'!O567+'SCRB-Stat-II'!O597</f>
        <v>0</v>
      </c>
      <c r="P27" s="164">
        <f>'SCRB-Stat-II'!P27+'SCRB-Stat-II'!P57+'SCRB-Stat-II'!P87+'SCRB-Stat-II'!P117+'SCRB-Stat-II'!P147+'SCRB-Stat-II'!P177+'SCRB-Stat-II'!P207+'SCRB-Stat-II'!P237+'SCRB-Stat-II'!P267+'SCRB-Stat-II'!P297+'SCRB-Stat-II'!P327+'SCRB-Stat-II'!P357+'SCRB-Stat-II'!P387+'SCRB-Stat-II'!P417+'SCRB-Stat-II'!P447+'SCRB-Stat-II'!P477+'SCRB-Stat-II'!P507+'SCRB-Stat-II'!P537+'SCRB-Stat-II'!P567+'SCRB-Stat-II'!P597</f>
        <v>0</v>
      </c>
      <c r="Q27" s="164">
        <f>'SCRB-Stat-II'!Q27+'SCRB-Stat-II'!Q57+'SCRB-Stat-II'!Q87+'SCRB-Stat-II'!Q117+'SCRB-Stat-II'!Q147+'SCRB-Stat-II'!Q177+'SCRB-Stat-II'!Q207+'SCRB-Stat-II'!Q237+'SCRB-Stat-II'!Q267+'SCRB-Stat-II'!Q297+'SCRB-Stat-II'!Q327+'SCRB-Stat-II'!Q357+'SCRB-Stat-II'!Q387+'SCRB-Stat-II'!Q417+'SCRB-Stat-II'!Q447+'SCRB-Stat-II'!Q477+'SCRB-Stat-II'!Q507+'SCRB-Stat-II'!Q537+'SCRB-Stat-II'!Q567+'SCRB-Stat-II'!Q597</f>
        <v>0</v>
      </c>
      <c r="R27" s="164">
        <f>'SCRB-Stat-II'!R27+'SCRB-Stat-II'!R57+'SCRB-Stat-II'!R87+'SCRB-Stat-II'!R117+'SCRB-Stat-II'!R147+'SCRB-Stat-II'!R177+'SCRB-Stat-II'!R207+'SCRB-Stat-II'!R237+'SCRB-Stat-II'!R267+'SCRB-Stat-II'!R297+'SCRB-Stat-II'!R327+'SCRB-Stat-II'!R357+'SCRB-Stat-II'!R387+'SCRB-Stat-II'!R417+'SCRB-Stat-II'!R447+'SCRB-Stat-II'!R477+'SCRB-Stat-II'!R507+'SCRB-Stat-II'!R537+'SCRB-Stat-II'!R567+'SCRB-Stat-II'!R597</f>
        <v>0</v>
      </c>
      <c r="S27" s="164">
        <f>'SCRB-Stat-II'!S27+'SCRB-Stat-II'!S57+'SCRB-Stat-II'!S87+'SCRB-Stat-II'!S117+'SCRB-Stat-II'!S147+'SCRB-Stat-II'!S177+'SCRB-Stat-II'!S207+'SCRB-Stat-II'!S237+'SCRB-Stat-II'!S267+'SCRB-Stat-II'!S297+'SCRB-Stat-II'!S327+'SCRB-Stat-II'!S357+'SCRB-Stat-II'!S387+'SCRB-Stat-II'!S417+'SCRB-Stat-II'!S447+'SCRB-Stat-II'!S477+'SCRB-Stat-II'!S507+'SCRB-Stat-II'!S537+'SCRB-Stat-II'!S567+'SCRB-Stat-II'!S597</f>
        <v>0</v>
      </c>
      <c r="T27" s="164">
        <f>'SCRB-Stat-II'!T27+'SCRB-Stat-II'!T57+'SCRB-Stat-II'!T87+'SCRB-Stat-II'!T117+'SCRB-Stat-II'!T147+'SCRB-Stat-II'!T177+'SCRB-Stat-II'!T207+'SCRB-Stat-II'!T237+'SCRB-Stat-II'!T267+'SCRB-Stat-II'!T297+'SCRB-Stat-II'!T327+'SCRB-Stat-II'!T357+'SCRB-Stat-II'!T387+'SCRB-Stat-II'!T417+'SCRB-Stat-II'!T447+'SCRB-Stat-II'!T477+'SCRB-Stat-II'!T507+'SCRB-Stat-II'!T537+'SCRB-Stat-II'!T567+'SCRB-Stat-II'!T597</f>
        <v>0</v>
      </c>
      <c r="U27" s="164">
        <f>'SCRB-Stat-II'!U27+'SCRB-Stat-II'!U57+'SCRB-Stat-II'!U87+'SCRB-Stat-II'!U117+'SCRB-Stat-II'!U147+'SCRB-Stat-II'!U177+'SCRB-Stat-II'!U207+'SCRB-Stat-II'!U237+'SCRB-Stat-II'!U267+'SCRB-Stat-II'!U297+'SCRB-Stat-II'!U327+'SCRB-Stat-II'!U357+'SCRB-Stat-II'!U387+'SCRB-Stat-II'!U417+'SCRB-Stat-II'!U447+'SCRB-Stat-II'!U477+'SCRB-Stat-II'!U507+'SCRB-Stat-II'!U537+'SCRB-Stat-II'!U567+'SCRB-Stat-II'!U597</f>
        <v>0</v>
      </c>
      <c r="V27" s="164">
        <f>'SCRB-Stat-II'!V27+'SCRB-Stat-II'!V57+'SCRB-Stat-II'!V87+'SCRB-Stat-II'!V117+'SCRB-Stat-II'!V147+'SCRB-Stat-II'!V177+'SCRB-Stat-II'!V207+'SCRB-Stat-II'!V237+'SCRB-Stat-II'!V267+'SCRB-Stat-II'!V297+'SCRB-Stat-II'!V327+'SCRB-Stat-II'!V357+'SCRB-Stat-II'!V387+'SCRB-Stat-II'!V417+'SCRB-Stat-II'!V447+'SCRB-Stat-II'!V477+'SCRB-Stat-II'!V507+'SCRB-Stat-II'!V537+'SCRB-Stat-II'!V567+'SCRB-Stat-II'!V597</f>
        <v>0</v>
      </c>
      <c r="W27" s="164">
        <f>'SCRB-Stat-II'!W27+'SCRB-Stat-II'!W57+'SCRB-Stat-II'!W87+'SCRB-Stat-II'!W117+'SCRB-Stat-II'!W147+'SCRB-Stat-II'!W177+'SCRB-Stat-II'!W207+'SCRB-Stat-II'!W237+'SCRB-Stat-II'!W267+'SCRB-Stat-II'!W297+'SCRB-Stat-II'!W327+'SCRB-Stat-II'!W357+'SCRB-Stat-II'!W387+'SCRB-Stat-II'!W417+'SCRB-Stat-II'!W447+'SCRB-Stat-II'!W477+'SCRB-Stat-II'!W507+'SCRB-Stat-II'!W537+'SCRB-Stat-II'!W567+'SCRB-Stat-II'!W597</f>
        <v>0</v>
      </c>
      <c r="X27" s="164">
        <f>'SCRB-Stat-II'!X27+'SCRB-Stat-II'!X57+'SCRB-Stat-II'!X87+'SCRB-Stat-II'!X117+'SCRB-Stat-II'!X147+'SCRB-Stat-II'!X177+'SCRB-Stat-II'!X207+'SCRB-Stat-II'!X237+'SCRB-Stat-II'!X267+'SCRB-Stat-II'!X297+'SCRB-Stat-II'!X327+'SCRB-Stat-II'!X357+'SCRB-Stat-II'!X387+'SCRB-Stat-II'!X417+'SCRB-Stat-II'!X447+'SCRB-Stat-II'!X477+'SCRB-Stat-II'!X507+'SCRB-Stat-II'!X537+'SCRB-Stat-II'!X567+'SCRB-Stat-II'!X597</f>
        <v>0</v>
      </c>
      <c r="Y27" s="164">
        <f>'SCRB-Stat-II'!Y27+'SCRB-Stat-II'!Y57+'SCRB-Stat-II'!Y87+'SCRB-Stat-II'!Y117+'SCRB-Stat-II'!Y147+'SCRB-Stat-II'!Y177+'SCRB-Stat-II'!Y207+'SCRB-Stat-II'!Y237+'SCRB-Stat-II'!Y267+'SCRB-Stat-II'!Y297+'SCRB-Stat-II'!Y327+'SCRB-Stat-II'!Y357+'SCRB-Stat-II'!Y387+'SCRB-Stat-II'!Y417+'SCRB-Stat-II'!Y447+'SCRB-Stat-II'!Y477+'SCRB-Stat-II'!Y507+'SCRB-Stat-II'!Y537+'SCRB-Stat-II'!Y567+'SCRB-Stat-II'!Y597</f>
        <v>0</v>
      </c>
      <c r="Z27" s="164">
        <f>'SCRB-Stat-II'!Z27+'SCRB-Stat-II'!Z57+'SCRB-Stat-II'!Z87+'SCRB-Stat-II'!Z117+'SCRB-Stat-II'!Z147+'SCRB-Stat-II'!Z177+'SCRB-Stat-II'!Z207+'SCRB-Stat-II'!Z237+'SCRB-Stat-II'!Z267+'SCRB-Stat-II'!Z297+'SCRB-Stat-II'!Z327+'SCRB-Stat-II'!Z357+'SCRB-Stat-II'!Z387+'SCRB-Stat-II'!Z417+'SCRB-Stat-II'!Z447+'SCRB-Stat-II'!Z477+'SCRB-Stat-II'!Z507+'SCRB-Stat-II'!Z537+'SCRB-Stat-II'!Z567+'SCRB-Stat-II'!Z597</f>
        <v>0</v>
      </c>
      <c r="AA27" s="164">
        <f>'SCRB-Stat-II'!AA27+'SCRB-Stat-II'!AA57+'SCRB-Stat-II'!AA87+'SCRB-Stat-II'!AA117+'SCRB-Stat-II'!AA147+'SCRB-Stat-II'!AA177+'SCRB-Stat-II'!AA207+'SCRB-Stat-II'!AA237+'SCRB-Stat-II'!AA267+'SCRB-Stat-II'!AA297+'SCRB-Stat-II'!AA327+'SCRB-Stat-II'!AA357+'SCRB-Stat-II'!AA387+'SCRB-Stat-II'!AA417+'SCRB-Stat-II'!AA447+'SCRB-Stat-II'!AA477+'SCRB-Stat-II'!AA507+'SCRB-Stat-II'!AA537+'SCRB-Stat-II'!AA567+'SCRB-Stat-II'!AA597</f>
        <v>0</v>
      </c>
      <c r="AB27" s="164">
        <f>'SCRB-Stat-II'!AB27+'SCRB-Stat-II'!AB57+'SCRB-Stat-II'!AB87+'SCRB-Stat-II'!AB117+'SCRB-Stat-II'!AB147+'SCRB-Stat-II'!AB177+'SCRB-Stat-II'!AB207+'SCRB-Stat-II'!AB237+'SCRB-Stat-II'!AB267+'SCRB-Stat-II'!AB297+'SCRB-Stat-II'!AB327+'SCRB-Stat-II'!AB357+'SCRB-Stat-II'!AB387+'SCRB-Stat-II'!AB417+'SCRB-Stat-II'!AB447+'SCRB-Stat-II'!AB477+'SCRB-Stat-II'!AB507+'SCRB-Stat-II'!AB537+'SCRB-Stat-II'!AB567+'SCRB-Stat-II'!AB597</f>
        <v>0</v>
      </c>
      <c r="AC27" s="164">
        <f>'SCRB-Stat-II'!AC27+'SCRB-Stat-II'!AC57+'SCRB-Stat-II'!AC87+'SCRB-Stat-II'!AC117+'SCRB-Stat-II'!AC147+'SCRB-Stat-II'!AC177+'SCRB-Stat-II'!AC207+'SCRB-Stat-II'!AC237+'SCRB-Stat-II'!AC267+'SCRB-Stat-II'!AC297+'SCRB-Stat-II'!AC327+'SCRB-Stat-II'!AC357+'SCRB-Stat-II'!AC387+'SCRB-Stat-II'!AC417+'SCRB-Stat-II'!AC447+'SCRB-Stat-II'!AC477+'SCRB-Stat-II'!AC507+'SCRB-Stat-II'!AC537+'SCRB-Stat-II'!AC567+'SCRB-Stat-II'!AC597</f>
        <v>0</v>
      </c>
      <c r="AD27" s="164">
        <f>'SCRB-Stat-II'!AD27+'SCRB-Stat-II'!AD57+'SCRB-Stat-II'!AD87+'SCRB-Stat-II'!AD117+'SCRB-Stat-II'!AD147+'SCRB-Stat-II'!AD177+'SCRB-Stat-II'!AD207+'SCRB-Stat-II'!AD237+'SCRB-Stat-II'!AD267+'SCRB-Stat-II'!AD297+'SCRB-Stat-II'!AD327+'SCRB-Stat-II'!AD357+'SCRB-Stat-II'!AD387+'SCRB-Stat-II'!AD417+'SCRB-Stat-II'!AD447+'SCRB-Stat-II'!AD477+'SCRB-Stat-II'!AD507+'SCRB-Stat-II'!AD537+'SCRB-Stat-II'!AD567+'SCRB-Stat-II'!AD597</f>
        <v>0</v>
      </c>
      <c r="AE27" s="164">
        <f>'SCRB-Stat-II'!AE27+'SCRB-Stat-II'!AE57+'SCRB-Stat-II'!AE87+'SCRB-Stat-II'!AE117+'SCRB-Stat-II'!AE147+'SCRB-Stat-II'!AE177+'SCRB-Stat-II'!AE207+'SCRB-Stat-II'!AE237+'SCRB-Stat-II'!AE267+'SCRB-Stat-II'!AE297+'SCRB-Stat-II'!AE327+'SCRB-Stat-II'!AE357+'SCRB-Stat-II'!AE387+'SCRB-Stat-II'!AE417+'SCRB-Stat-II'!AE447+'SCRB-Stat-II'!AE477+'SCRB-Stat-II'!AE507+'SCRB-Stat-II'!AE537+'SCRB-Stat-II'!AE567+'SCRB-Stat-II'!AE597</f>
        <v>0</v>
      </c>
      <c r="AF27" s="164">
        <f>'SCRB-Stat-II'!AF27+'SCRB-Stat-II'!AF57+'SCRB-Stat-II'!AF87+'SCRB-Stat-II'!AF117+'SCRB-Stat-II'!AF147+'SCRB-Stat-II'!AF177+'SCRB-Stat-II'!AF207+'SCRB-Stat-II'!AF237+'SCRB-Stat-II'!AF267+'SCRB-Stat-II'!AF297+'SCRB-Stat-II'!AF327+'SCRB-Stat-II'!AF357+'SCRB-Stat-II'!AF387+'SCRB-Stat-II'!AF417+'SCRB-Stat-II'!AF447+'SCRB-Stat-II'!AF477+'SCRB-Stat-II'!AF507+'SCRB-Stat-II'!AF537+'SCRB-Stat-II'!AF567+'SCRB-Stat-II'!AF597</f>
        <v>0</v>
      </c>
      <c r="AG27" s="164">
        <f>'SCRB-Stat-II'!AG27+'SCRB-Stat-II'!AG57+'SCRB-Stat-II'!AG87+'SCRB-Stat-II'!AG117+'SCRB-Stat-II'!AG147+'SCRB-Stat-II'!AG177+'SCRB-Stat-II'!AG207+'SCRB-Stat-II'!AG237+'SCRB-Stat-II'!AG267+'SCRB-Stat-II'!AG297+'SCRB-Stat-II'!AG327+'SCRB-Stat-II'!AG357+'SCRB-Stat-II'!AG387+'SCRB-Stat-II'!AG417+'SCRB-Stat-II'!AG447+'SCRB-Stat-II'!AG477+'SCRB-Stat-II'!AG507+'SCRB-Stat-II'!AG537+'SCRB-Stat-II'!AG567+'SCRB-Stat-II'!AG597</f>
        <v>0</v>
      </c>
    </row>
    <row r="28" spans="4:33">
      <c r="D28" s="164">
        <f>'SCRB-Stat-II'!D28+'SCRB-Stat-II'!D58+'SCRB-Stat-II'!D88+'SCRB-Stat-II'!D118+'SCRB-Stat-II'!D148+'SCRB-Stat-II'!D178+'SCRB-Stat-II'!D208+'SCRB-Stat-II'!D238+'SCRB-Stat-II'!D268+'SCRB-Stat-II'!D298+'SCRB-Stat-II'!D328+'SCRB-Stat-II'!D358+'SCRB-Stat-II'!D388+'SCRB-Stat-II'!D418+'SCRB-Stat-II'!D448+'SCRB-Stat-II'!D478+'SCRB-Stat-II'!D508+'SCRB-Stat-II'!D538+'SCRB-Stat-II'!D568+'SCRB-Stat-II'!D598</f>
        <v>0</v>
      </c>
      <c r="E28" s="164">
        <f>'SCRB-Stat-II'!E28+'SCRB-Stat-II'!E58+'SCRB-Stat-II'!E88+'SCRB-Stat-II'!E118+'SCRB-Stat-II'!E148+'SCRB-Stat-II'!E178+'SCRB-Stat-II'!E208+'SCRB-Stat-II'!E238+'SCRB-Stat-II'!E268+'SCRB-Stat-II'!E298+'SCRB-Stat-II'!E328+'SCRB-Stat-II'!E358+'SCRB-Stat-II'!E388+'SCRB-Stat-II'!E418+'SCRB-Stat-II'!E448+'SCRB-Stat-II'!E478+'SCRB-Stat-II'!E508+'SCRB-Stat-II'!E538+'SCRB-Stat-II'!E568+'SCRB-Stat-II'!E598</f>
        <v>0</v>
      </c>
      <c r="F28" s="164">
        <f>'SCRB-Stat-II'!F28+'SCRB-Stat-II'!F58+'SCRB-Stat-II'!F88+'SCRB-Stat-II'!F118+'SCRB-Stat-II'!F148+'SCRB-Stat-II'!F178+'SCRB-Stat-II'!F208+'SCRB-Stat-II'!F238+'SCRB-Stat-II'!F268+'SCRB-Stat-II'!F298+'SCRB-Stat-II'!F328+'SCRB-Stat-II'!F358+'SCRB-Stat-II'!F388+'SCRB-Stat-II'!F418+'SCRB-Stat-II'!F448+'SCRB-Stat-II'!F478+'SCRB-Stat-II'!F508+'SCRB-Stat-II'!F538+'SCRB-Stat-II'!F568+'SCRB-Stat-II'!F598</f>
        <v>0</v>
      </c>
      <c r="G28" s="164">
        <f>'SCRB-Stat-II'!G28+'SCRB-Stat-II'!G58+'SCRB-Stat-II'!G88+'SCRB-Stat-II'!G118+'SCRB-Stat-II'!G148+'SCRB-Stat-II'!G178+'SCRB-Stat-II'!G208+'SCRB-Stat-II'!G238+'SCRB-Stat-II'!G268+'SCRB-Stat-II'!G298+'SCRB-Stat-II'!G328+'SCRB-Stat-II'!G358+'SCRB-Stat-II'!G388+'SCRB-Stat-II'!G418+'SCRB-Stat-II'!G448+'SCRB-Stat-II'!G478+'SCRB-Stat-II'!G508+'SCRB-Stat-II'!G538+'SCRB-Stat-II'!G568+'SCRB-Stat-II'!G598</f>
        <v>0</v>
      </c>
      <c r="H28" s="164">
        <f>'SCRB-Stat-II'!H28+'SCRB-Stat-II'!H58+'SCRB-Stat-II'!H88+'SCRB-Stat-II'!H118+'SCRB-Stat-II'!H148+'SCRB-Stat-II'!H178+'SCRB-Stat-II'!H208+'SCRB-Stat-II'!H238+'SCRB-Stat-II'!H268+'SCRB-Stat-II'!H298+'SCRB-Stat-II'!H328+'SCRB-Stat-II'!H358+'SCRB-Stat-II'!H388+'SCRB-Stat-II'!H418+'SCRB-Stat-II'!H448+'SCRB-Stat-II'!H478+'SCRB-Stat-II'!H508+'SCRB-Stat-II'!H538+'SCRB-Stat-II'!H568+'SCRB-Stat-II'!H598</f>
        <v>0</v>
      </c>
      <c r="I28" s="164">
        <f>'SCRB-Stat-II'!I28+'SCRB-Stat-II'!I58+'SCRB-Stat-II'!I88+'SCRB-Stat-II'!I118+'SCRB-Stat-II'!I148+'SCRB-Stat-II'!I178+'SCRB-Stat-II'!I208+'SCRB-Stat-II'!I238+'SCRB-Stat-II'!I268+'SCRB-Stat-II'!I298+'SCRB-Stat-II'!I328+'SCRB-Stat-II'!I358+'SCRB-Stat-II'!I388+'SCRB-Stat-II'!I418+'SCRB-Stat-II'!I448+'SCRB-Stat-II'!I478+'SCRB-Stat-II'!I508+'SCRB-Stat-II'!I538+'SCRB-Stat-II'!I568+'SCRB-Stat-II'!I598</f>
        <v>0</v>
      </c>
      <c r="J28" s="164">
        <f>'SCRB-Stat-II'!J28+'SCRB-Stat-II'!J58+'SCRB-Stat-II'!J88+'SCRB-Stat-II'!J118+'SCRB-Stat-II'!J148+'SCRB-Stat-II'!J178+'SCRB-Stat-II'!J208+'SCRB-Stat-II'!J238+'SCRB-Stat-II'!J268+'SCRB-Stat-II'!J298+'SCRB-Stat-II'!J328+'SCRB-Stat-II'!J358+'SCRB-Stat-II'!J388+'SCRB-Stat-II'!J418+'SCRB-Stat-II'!J448+'SCRB-Stat-II'!J478+'SCRB-Stat-II'!J508+'SCRB-Stat-II'!J538+'SCRB-Stat-II'!J568+'SCRB-Stat-II'!J598</f>
        <v>0</v>
      </c>
      <c r="K28" s="162">
        <f>'SCRB-Stat-II'!K28+'SCRB-Stat-II'!K58+'SCRB-Stat-II'!K88+'SCRB-Stat-II'!K118+'SCRB-Stat-II'!K148+'SCRB-Stat-II'!K178+'SCRB-Stat-II'!K208+'SCRB-Stat-II'!K238+'SCRB-Stat-II'!K268+'SCRB-Stat-II'!K298+'SCRB-Stat-II'!K328+'SCRB-Stat-II'!K358+'SCRB-Stat-II'!K388+'SCRB-Stat-II'!K418+'SCRB-Stat-II'!K448+'SCRB-Stat-II'!K478+'SCRB-Stat-II'!K508+'SCRB-Stat-II'!K538+'SCRB-Stat-II'!K568+'SCRB-Stat-II'!K598</f>
        <v>0</v>
      </c>
      <c r="L28" s="164">
        <f>'SCRB-Stat-II'!L28+'SCRB-Stat-II'!L58+'SCRB-Stat-II'!L88+'SCRB-Stat-II'!L118+'SCRB-Stat-II'!L148+'SCRB-Stat-II'!L178+'SCRB-Stat-II'!L208+'SCRB-Stat-II'!L238+'SCRB-Stat-II'!L268+'SCRB-Stat-II'!L298+'SCRB-Stat-II'!L328+'SCRB-Stat-II'!L358+'SCRB-Stat-II'!L388+'SCRB-Stat-II'!L418+'SCRB-Stat-II'!L448+'SCRB-Stat-II'!L478+'SCRB-Stat-II'!L508+'SCRB-Stat-II'!L538+'SCRB-Stat-II'!L568+'SCRB-Stat-II'!L598</f>
        <v>0</v>
      </c>
      <c r="M28" s="165">
        <f>'SCRB-Stat-II'!M28+'SCRB-Stat-II'!M58+'SCRB-Stat-II'!M88+'SCRB-Stat-II'!M118+'SCRB-Stat-II'!M148+'SCRB-Stat-II'!M178+'SCRB-Stat-II'!M208+'SCRB-Stat-II'!M238+'SCRB-Stat-II'!M268+'SCRB-Stat-II'!M298+'SCRB-Stat-II'!M328+'SCRB-Stat-II'!M358+'SCRB-Stat-II'!M388+'SCRB-Stat-II'!M418+'SCRB-Stat-II'!M448+'SCRB-Stat-II'!M478+'SCRB-Stat-II'!M508+'SCRB-Stat-II'!M538+'SCRB-Stat-II'!M568+'SCRB-Stat-II'!M598</f>
        <v>0</v>
      </c>
      <c r="N28" s="166">
        <f>'SCRB-Stat-II'!N28+'SCRB-Stat-II'!N58+'SCRB-Stat-II'!N88+'SCRB-Stat-II'!N118+'SCRB-Stat-II'!N148+'SCRB-Stat-II'!N178+'SCRB-Stat-II'!N208+'SCRB-Stat-II'!N238+'SCRB-Stat-II'!N268+'SCRB-Stat-II'!N298+'SCRB-Stat-II'!N328+'SCRB-Stat-II'!N358+'SCRB-Stat-II'!N388+'SCRB-Stat-II'!N418+'SCRB-Stat-II'!N448+'SCRB-Stat-II'!N478+'SCRB-Stat-II'!N508+'SCRB-Stat-II'!N538+'SCRB-Stat-II'!N568+'SCRB-Stat-II'!N598</f>
        <v>0</v>
      </c>
      <c r="O28" s="164">
        <f>'SCRB-Stat-II'!O28+'SCRB-Stat-II'!O58+'SCRB-Stat-II'!O88+'SCRB-Stat-II'!O118+'SCRB-Stat-II'!O148+'SCRB-Stat-II'!O178+'SCRB-Stat-II'!O208+'SCRB-Stat-II'!O238+'SCRB-Stat-II'!O268+'SCRB-Stat-II'!O298+'SCRB-Stat-II'!O328+'SCRB-Stat-II'!O358+'SCRB-Stat-II'!O388+'SCRB-Stat-II'!O418+'SCRB-Stat-II'!O448+'SCRB-Stat-II'!O478+'SCRB-Stat-II'!O508+'SCRB-Stat-II'!O538+'SCRB-Stat-II'!O568+'SCRB-Stat-II'!O598</f>
        <v>0</v>
      </c>
      <c r="P28" s="164">
        <f>'SCRB-Stat-II'!P28+'SCRB-Stat-II'!P58+'SCRB-Stat-II'!P88+'SCRB-Stat-II'!P118+'SCRB-Stat-II'!P148+'SCRB-Stat-II'!P178+'SCRB-Stat-II'!P208+'SCRB-Stat-II'!P238+'SCRB-Stat-II'!P268+'SCRB-Stat-II'!P298+'SCRB-Stat-II'!P328+'SCRB-Stat-II'!P358+'SCRB-Stat-II'!P388+'SCRB-Stat-II'!P418+'SCRB-Stat-II'!P448+'SCRB-Stat-II'!P478+'SCRB-Stat-II'!P508+'SCRB-Stat-II'!P538+'SCRB-Stat-II'!P568+'SCRB-Stat-II'!P598</f>
        <v>0</v>
      </c>
      <c r="Q28" s="164">
        <f>'SCRB-Stat-II'!Q28+'SCRB-Stat-II'!Q58+'SCRB-Stat-II'!Q88+'SCRB-Stat-II'!Q118+'SCRB-Stat-II'!Q148+'SCRB-Stat-II'!Q178+'SCRB-Stat-II'!Q208+'SCRB-Stat-II'!Q238+'SCRB-Stat-II'!Q268+'SCRB-Stat-II'!Q298+'SCRB-Stat-II'!Q328+'SCRB-Stat-II'!Q358+'SCRB-Stat-II'!Q388+'SCRB-Stat-II'!Q418+'SCRB-Stat-II'!Q448+'SCRB-Stat-II'!Q478+'SCRB-Stat-II'!Q508+'SCRB-Stat-II'!Q538+'SCRB-Stat-II'!Q568+'SCRB-Stat-II'!Q598</f>
        <v>0</v>
      </c>
      <c r="R28" s="164">
        <f>'SCRB-Stat-II'!R28+'SCRB-Stat-II'!R58+'SCRB-Stat-II'!R88+'SCRB-Stat-II'!R118+'SCRB-Stat-II'!R148+'SCRB-Stat-II'!R178+'SCRB-Stat-II'!R208+'SCRB-Stat-II'!R238+'SCRB-Stat-II'!R268+'SCRB-Stat-II'!R298+'SCRB-Stat-II'!R328+'SCRB-Stat-II'!R358+'SCRB-Stat-II'!R388+'SCRB-Stat-II'!R418+'SCRB-Stat-II'!R448+'SCRB-Stat-II'!R478+'SCRB-Stat-II'!R508+'SCRB-Stat-II'!R538+'SCRB-Stat-II'!R568+'SCRB-Stat-II'!R598</f>
        <v>0</v>
      </c>
      <c r="S28" s="164">
        <f>'SCRB-Stat-II'!S28+'SCRB-Stat-II'!S58+'SCRB-Stat-II'!S88+'SCRB-Stat-II'!S118+'SCRB-Stat-II'!S148+'SCRB-Stat-II'!S178+'SCRB-Stat-II'!S208+'SCRB-Stat-II'!S238+'SCRB-Stat-II'!S268+'SCRB-Stat-II'!S298+'SCRB-Stat-II'!S328+'SCRB-Stat-II'!S358+'SCRB-Stat-II'!S388+'SCRB-Stat-II'!S418+'SCRB-Stat-II'!S448+'SCRB-Stat-II'!S478+'SCRB-Stat-II'!S508+'SCRB-Stat-II'!S538+'SCRB-Stat-II'!S568+'SCRB-Stat-II'!S598</f>
        <v>0</v>
      </c>
      <c r="T28" s="164">
        <f>'SCRB-Stat-II'!T28+'SCRB-Stat-II'!T58+'SCRB-Stat-II'!T88+'SCRB-Stat-II'!T118+'SCRB-Stat-II'!T148+'SCRB-Stat-II'!T178+'SCRB-Stat-II'!T208+'SCRB-Stat-II'!T238+'SCRB-Stat-II'!T268+'SCRB-Stat-II'!T298+'SCRB-Stat-II'!T328+'SCRB-Stat-II'!T358+'SCRB-Stat-II'!T388+'SCRB-Stat-II'!T418+'SCRB-Stat-II'!T448+'SCRB-Stat-II'!T478+'SCRB-Stat-II'!T508+'SCRB-Stat-II'!T538+'SCRB-Stat-II'!T568+'SCRB-Stat-II'!T598</f>
        <v>0</v>
      </c>
      <c r="U28" s="164">
        <f>'SCRB-Stat-II'!U28+'SCRB-Stat-II'!U58+'SCRB-Stat-II'!U88+'SCRB-Stat-II'!U118+'SCRB-Stat-II'!U148+'SCRB-Stat-II'!U178+'SCRB-Stat-II'!U208+'SCRB-Stat-II'!U238+'SCRB-Stat-II'!U268+'SCRB-Stat-II'!U298+'SCRB-Stat-II'!U328+'SCRB-Stat-II'!U358+'SCRB-Stat-II'!U388+'SCRB-Stat-II'!U418+'SCRB-Stat-II'!U448+'SCRB-Stat-II'!U478+'SCRB-Stat-II'!U508+'SCRB-Stat-II'!U538+'SCRB-Stat-II'!U568+'SCRB-Stat-II'!U598</f>
        <v>0</v>
      </c>
      <c r="V28" s="164">
        <f>'SCRB-Stat-II'!V28+'SCRB-Stat-II'!V58+'SCRB-Stat-II'!V88+'SCRB-Stat-II'!V118+'SCRB-Stat-II'!V148+'SCRB-Stat-II'!V178+'SCRB-Stat-II'!V208+'SCRB-Stat-II'!V238+'SCRB-Stat-II'!V268+'SCRB-Stat-II'!V298+'SCRB-Stat-II'!V328+'SCRB-Stat-II'!V358+'SCRB-Stat-II'!V388+'SCRB-Stat-II'!V418+'SCRB-Stat-II'!V448+'SCRB-Stat-II'!V478+'SCRB-Stat-II'!V508+'SCRB-Stat-II'!V538+'SCRB-Stat-II'!V568+'SCRB-Stat-II'!V598</f>
        <v>0</v>
      </c>
      <c r="W28" s="164">
        <f>'SCRB-Stat-II'!W28+'SCRB-Stat-II'!W58+'SCRB-Stat-II'!W88+'SCRB-Stat-II'!W118+'SCRB-Stat-II'!W148+'SCRB-Stat-II'!W178+'SCRB-Stat-II'!W208+'SCRB-Stat-II'!W238+'SCRB-Stat-II'!W268+'SCRB-Stat-II'!W298+'SCRB-Stat-II'!W328+'SCRB-Stat-II'!W358+'SCRB-Stat-II'!W388+'SCRB-Stat-II'!W418+'SCRB-Stat-II'!W448+'SCRB-Stat-II'!W478+'SCRB-Stat-II'!W508+'SCRB-Stat-II'!W538+'SCRB-Stat-II'!W568+'SCRB-Stat-II'!W598</f>
        <v>0</v>
      </c>
      <c r="X28" s="164">
        <f>'SCRB-Stat-II'!X28+'SCRB-Stat-II'!X58+'SCRB-Stat-II'!X88+'SCRB-Stat-II'!X118+'SCRB-Stat-II'!X148+'SCRB-Stat-II'!X178+'SCRB-Stat-II'!X208+'SCRB-Stat-II'!X238+'SCRB-Stat-II'!X268+'SCRB-Stat-II'!X298+'SCRB-Stat-II'!X328+'SCRB-Stat-II'!X358+'SCRB-Stat-II'!X388+'SCRB-Stat-II'!X418+'SCRB-Stat-II'!X448+'SCRB-Stat-II'!X478+'SCRB-Stat-II'!X508+'SCRB-Stat-II'!X538+'SCRB-Stat-II'!X568+'SCRB-Stat-II'!X598</f>
        <v>0</v>
      </c>
      <c r="Y28" s="164">
        <f>'SCRB-Stat-II'!Y28+'SCRB-Stat-II'!Y58+'SCRB-Stat-II'!Y88+'SCRB-Stat-II'!Y118+'SCRB-Stat-II'!Y148+'SCRB-Stat-II'!Y178+'SCRB-Stat-II'!Y208+'SCRB-Stat-II'!Y238+'SCRB-Stat-II'!Y268+'SCRB-Stat-II'!Y298+'SCRB-Stat-II'!Y328+'SCRB-Stat-II'!Y358+'SCRB-Stat-II'!Y388+'SCRB-Stat-II'!Y418+'SCRB-Stat-II'!Y448+'SCRB-Stat-II'!Y478+'SCRB-Stat-II'!Y508+'SCRB-Stat-II'!Y538+'SCRB-Stat-II'!Y568+'SCRB-Stat-II'!Y598</f>
        <v>0</v>
      </c>
      <c r="Z28" s="164">
        <f>'SCRB-Stat-II'!Z28+'SCRB-Stat-II'!Z58+'SCRB-Stat-II'!Z88+'SCRB-Stat-II'!Z118+'SCRB-Stat-II'!Z148+'SCRB-Stat-II'!Z178+'SCRB-Stat-II'!Z208+'SCRB-Stat-II'!Z238+'SCRB-Stat-II'!Z268+'SCRB-Stat-II'!Z298+'SCRB-Stat-II'!Z328+'SCRB-Stat-II'!Z358+'SCRB-Stat-II'!Z388+'SCRB-Stat-II'!Z418+'SCRB-Stat-II'!Z448+'SCRB-Stat-II'!Z478+'SCRB-Stat-II'!Z508+'SCRB-Stat-II'!Z538+'SCRB-Stat-II'!Z568+'SCRB-Stat-II'!Z598</f>
        <v>0</v>
      </c>
      <c r="AA28" s="164">
        <f>'SCRB-Stat-II'!AA28+'SCRB-Stat-II'!AA58+'SCRB-Stat-II'!AA88+'SCRB-Stat-II'!AA118+'SCRB-Stat-II'!AA148+'SCRB-Stat-II'!AA178+'SCRB-Stat-II'!AA208+'SCRB-Stat-II'!AA238+'SCRB-Stat-II'!AA268+'SCRB-Stat-II'!AA298+'SCRB-Stat-II'!AA328+'SCRB-Stat-II'!AA358+'SCRB-Stat-II'!AA388+'SCRB-Stat-II'!AA418+'SCRB-Stat-II'!AA448+'SCRB-Stat-II'!AA478+'SCRB-Stat-II'!AA508+'SCRB-Stat-II'!AA538+'SCRB-Stat-II'!AA568+'SCRB-Stat-II'!AA598</f>
        <v>0</v>
      </c>
      <c r="AB28" s="164">
        <f>'SCRB-Stat-II'!AB28+'SCRB-Stat-II'!AB58+'SCRB-Stat-II'!AB88+'SCRB-Stat-II'!AB118+'SCRB-Stat-II'!AB148+'SCRB-Stat-II'!AB178+'SCRB-Stat-II'!AB208+'SCRB-Stat-II'!AB238+'SCRB-Stat-II'!AB268+'SCRB-Stat-II'!AB298+'SCRB-Stat-II'!AB328+'SCRB-Stat-II'!AB358+'SCRB-Stat-II'!AB388+'SCRB-Stat-II'!AB418+'SCRB-Stat-II'!AB448+'SCRB-Stat-II'!AB478+'SCRB-Stat-II'!AB508+'SCRB-Stat-II'!AB538+'SCRB-Stat-II'!AB568+'SCRB-Stat-II'!AB598</f>
        <v>0</v>
      </c>
      <c r="AC28" s="164">
        <f>'SCRB-Stat-II'!AC28+'SCRB-Stat-II'!AC58+'SCRB-Stat-II'!AC88+'SCRB-Stat-II'!AC118+'SCRB-Stat-II'!AC148+'SCRB-Stat-II'!AC178+'SCRB-Stat-II'!AC208+'SCRB-Stat-II'!AC238+'SCRB-Stat-II'!AC268+'SCRB-Stat-II'!AC298+'SCRB-Stat-II'!AC328+'SCRB-Stat-II'!AC358+'SCRB-Stat-II'!AC388+'SCRB-Stat-II'!AC418+'SCRB-Stat-II'!AC448+'SCRB-Stat-II'!AC478+'SCRB-Stat-II'!AC508+'SCRB-Stat-II'!AC538+'SCRB-Stat-II'!AC568+'SCRB-Stat-II'!AC598</f>
        <v>0</v>
      </c>
      <c r="AD28" s="164">
        <f>'SCRB-Stat-II'!AD28+'SCRB-Stat-II'!AD58+'SCRB-Stat-II'!AD88+'SCRB-Stat-II'!AD118+'SCRB-Stat-II'!AD148+'SCRB-Stat-II'!AD178+'SCRB-Stat-II'!AD208+'SCRB-Stat-II'!AD238+'SCRB-Stat-II'!AD268+'SCRB-Stat-II'!AD298+'SCRB-Stat-II'!AD328+'SCRB-Stat-II'!AD358+'SCRB-Stat-II'!AD388+'SCRB-Stat-II'!AD418+'SCRB-Stat-II'!AD448+'SCRB-Stat-II'!AD478+'SCRB-Stat-II'!AD508+'SCRB-Stat-II'!AD538+'SCRB-Stat-II'!AD568+'SCRB-Stat-II'!AD598</f>
        <v>0</v>
      </c>
      <c r="AE28" s="164">
        <f>'SCRB-Stat-II'!AE28+'SCRB-Stat-II'!AE58+'SCRB-Stat-II'!AE88+'SCRB-Stat-II'!AE118+'SCRB-Stat-II'!AE148+'SCRB-Stat-II'!AE178+'SCRB-Stat-II'!AE208+'SCRB-Stat-II'!AE238+'SCRB-Stat-II'!AE268+'SCRB-Stat-II'!AE298+'SCRB-Stat-II'!AE328+'SCRB-Stat-II'!AE358+'SCRB-Stat-II'!AE388+'SCRB-Stat-II'!AE418+'SCRB-Stat-II'!AE448+'SCRB-Stat-II'!AE478+'SCRB-Stat-II'!AE508+'SCRB-Stat-II'!AE538+'SCRB-Stat-II'!AE568+'SCRB-Stat-II'!AE598</f>
        <v>0</v>
      </c>
      <c r="AF28" s="164">
        <f>'SCRB-Stat-II'!AF28+'SCRB-Stat-II'!AF58+'SCRB-Stat-II'!AF88+'SCRB-Stat-II'!AF118+'SCRB-Stat-II'!AF148+'SCRB-Stat-II'!AF178+'SCRB-Stat-II'!AF208+'SCRB-Stat-II'!AF238+'SCRB-Stat-II'!AF268+'SCRB-Stat-II'!AF298+'SCRB-Stat-II'!AF328+'SCRB-Stat-II'!AF358+'SCRB-Stat-II'!AF388+'SCRB-Stat-II'!AF418+'SCRB-Stat-II'!AF448+'SCRB-Stat-II'!AF478+'SCRB-Stat-II'!AF508+'SCRB-Stat-II'!AF538+'SCRB-Stat-II'!AF568+'SCRB-Stat-II'!AF598</f>
        <v>0</v>
      </c>
      <c r="AG28" s="164">
        <f>'SCRB-Stat-II'!AG28+'SCRB-Stat-II'!AG58+'SCRB-Stat-II'!AG88+'SCRB-Stat-II'!AG118+'SCRB-Stat-II'!AG148+'SCRB-Stat-II'!AG178+'SCRB-Stat-II'!AG208+'SCRB-Stat-II'!AG238+'SCRB-Stat-II'!AG268+'SCRB-Stat-II'!AG298+'SCRB-Stat-II'!AG328+'SCRB-Stat-II'!AG358+'SCRB-Stat-II'!AG388+'SCRB-Stat-II'!AG418+'SCRB-Stat-II'!AG448+'SCRB-Stat-II'!AG478+'SCRB-Stat-II'!AG508+'SCRB-Stat-II'!AG538+'SCRB-Stat-II'!AG568+'SCRB-Stat-II'!AG598</f>
        <v>0</v>
      </c>
    </row>
    <row r="29" spans="4:33">
      <c r="D29" s="164">
        <f>'SCRB-Stat-II'!D29+'SCRB-Stat-II'!D59+'SCRB-Stat-II'!D89+'SCRB-Stat-II'!D119+'SCRB-Stat-II'!D149+'SCRB-Stat-II'!D179+'SCRB-Stat-II'!D209+'SCRB-Stat-II'!D239+'SCRB-Stat-II'!D269+'SCRB-Stat-II'!D299+'SCRB-Stat-II'!D329+'SCRB-Stat-II'!D359+'SCRB-Stat-II'!D389+'SCRB-Stat-II'!D419+'SCRB-Stat-II'!D449+'SCRB-Stat-II'!D479+'SCRB-Stat-II'!D509+'SCRB-Stat-II'!D539+'SCRB-Stat-II'!D569+'SCRB-Stat-II'!D599</f>
        <v>0</v>
      </c>
      <c r="E29" s="164">
        <f>'SCRB-Stat-II'!E29+'SCRB-Stat-II'!E59+'SCRB-Stat-II'!E89+'SCRB-Stat-II'!E119+'SCRB-Stat-II'!E149+'SCRB-Stat-II'!E179+'SCRB-Stat-II'!E209+'SCRB-Stat-II'!E239+'SCRB-Stat-II'!E269+'SCRB-Stat-II'!E299+'SCRB-Stat-II'!E329+'SCRB-Stat-II'!E359+'SCRB-Stat-II'!E389+'SCRB-Stat-II'!E419+'SCRB-Stat-II'!E449+'SCRB-Stat-II'!E479+'SCRB-Stat-II'!E509+'SCRB-Stat-II'!E539+'SCRB-Stat-II'!E569+'SCRB-Stat-II'!E599</f>
        <v>0</v>
      </c>
      <c r="F29" s="164">
        <f>'SCRB-Stat-II'!F29+'SCRB-Stat-II'!F59+'SCRB-Stat-II'!F89+'SCRB-Stat-II'!F119+'SCRB-Stat-II'!F149+'SCRB-Stat-II'!F179+'SCRB-Stat-II'!F209+'SCRB-Stat-II'!F239+'SCRB-Stat-II'!F269+'SCRB-Stat-II'!F299+'SCRB-Stat-II'!F329+'SCRB-Stat-II'!F359+'SCRB-Stat-II'!F389+'SCRB-Stat-II'!F419+'SCRB-Stat-II'!F449+'SCRB-Stat-II'!F479+'SCRB-Stat-II'!F509+'SCRB-Stat-II'!F539+'SCRB-Stat-II'!F569+'SCRB-Stat-II'!F599</f>
        <v>0</v>
      </c>
      <c r="G29" s="164">
        <f>'SCRB-Stat-II'!G29+'SCRB-Stat-II'!G59+'SCRB-Stat-II'!G89+'SCRB-Stat-II'!G119+'SCRB-Stat-II'!G149+'SCRB-Stat-II'!G179+'SCRB-Stat-II'!G209+'SCRB-Stat-II'!G239+'SCRB-Stat-II'!G269+'SCRB-Stat-II'!G299+'SCRB-Stat-II'!G329+'SCRB-Stat-II'!G359+'SCRB-Stat-II'!G389+'SCRB-Stat-II'!G419+'SCRB-Stat-II'!G449+'SCRB-Stat-II'!G479+'SCRB-Stat-II'!G509+'SCRB-Stat-II'!G539+'SCRB-Stat-II'!G569+'SCRB-Stat-II'!G599</f>
        <v>0</v>
      </c>
      <c r="H29" s="164">
        <f>'SCRB-Stat-II'!H29+'SCRB-Stat-II'!H59+'SCRB-Stat-II'!H89+'SCRB-Stat-II'!H119+'SCRB-Stat-II'!H149+'SCRB-Stat-II'!H179+'SCRB-Stat-II'!H209+'SCRB-Stat-II'!H239+'SCRB-Stat-II'!H269+'SCRB-Stat-II'!H299+'SCRB-Stat-II'!H329+'SCRB-Stat-II'!H359+'SCRB-Stat-II'!H389+'SCRB-Stat-II'!H419+'SCRB-Stat-II'!H449+'SCRB-Stat-II'!H479+'SCRB-Stat-II'!H509+'SCRB-Stat-II'!H539+'SCRB-Stat-II'!H569+'SCRB-Stat-II'!H599</f>
        <v>0</v>
      </c>
      <c r="I29" s="164">
        <f>'SCRB-Stat-II'!I29+'SCRB-Stat-II'!I59+'SCRB-Stat-II'!I89+'SCRB-Stat-II'!I119+'SCRB-Stat-II'!I149+'SCRB-Stat-II'!I179+'SCRB-Stat-II'!I209+'SCRB-Stat-II'!I239+'SCRB-Stat-II'!I269+'SCRB-Stat-II'!I299+'SCRB-Stat-II'!I329+'SCRB-Stat-II'!I359+'SCRB-Stat-II'!I389+'SCRB-Stat-II'!I419+'SCRB-Stat-II'!I449+'SCRB-Stat-II'!I479+'SCRB-Stat-II'!I509+'SCRB-Stat-II'!I539+'SCRB-Stat-II'!I569+'SCRB-Stat-II'!I599</f>
        <v>0</v>
      </c>
      <c r="J29" s="164">
        <f>'SCRB-Stat-II'!J29+'SCRB-Stat-II'!J59+'SCRB-Stat-II'!J89+'SCRB-Stat-II'!J119+'SCRB-Stat-II'!J149+'SCRB-Stat-II'!J179+'SCRB-Stat-II'!J209+'SCRB-Stat-II'!J239+'SCRB-Stat-II'!J269+'SCRB-Stat-II'!J299+'SCRB-Stat-II'!J329+'SCRB-Stat-II'!J359+'SCRB-Stat-II'!J389+'SCRB-Stat-II'!J419+'SCRB-Stat-II'!J449+'SCRB-Stat-II'!J479+'SCRB-Stat-II'!J509+'SCRB-Stat-II'!J539+'SCRB-Stat-II'!J569+'SCRB-Stat-II'!J599</f>
        <v>0</v>
      </c>
      <c r="K29" s="162">
        <f>'SCRB-Stat-II'!K29+'SCRB-Stat-II'!K59+'SCRB-Stat-II'!K89+'SCRB-Stat-II'!K119+'SCRB-Stat-II'!K149+'SCRB-Stat-II'!K179+'SCRB-Stat-II'!K209+'SCRB-Stat-II'!K239+'SCRB-Stat-II'!K269+'SCRB-Stat-II'!K299+'SCRB-Stat-II'!K329+'SCRB-Stat-II'!K359+'SCRB-Stat-II'!K389+'SCRB-Stat-II'!K419+'SCRB-Stat-II'!K449+'SCRB-Stat-II'!K479+'SCRB-Stat-II'!K509+'SCRB-Stat-II'!K539+'SCRB-Stat-II'!K569+'SCRB-Stat-II'!K599</f>
        <v>0</v>
      </c>
      <c r="L29" s="164">
        <f>'SCRB-Stat-II'!L29+'SCRB-Stat-II'!L59+'SCRB-Stat-II'!L89+'SCRB-Stat-II'!L119+'SCRB-Stat-II'!L149+'SCRB-Stat-II'!L179+'SCRB-Stat-II'!L209+'SCRB-Stat-II'!L239+'SCRB-Stat-II'!L269+'SCRB-Stat-II'!L299+'SCRB-Stat-II'!L329+'SCRB-Stat-II'!L359+'SCRB-Stat-II'!L389+'SCRB-Stat-II'!L419+'SCRB-Stat-II'!L449+'SCRB-Stat-II'!L479+'SCRB-Stat-II'!L509+'SCRB-Stat-II'!L539+'SCRB-Stat-II'!L569+'SCRB-Stat-II'!L599</f>
        <v>0</v>
      </c>
      <c r="M29" s="165">
        <f>'SCRB-Stat-II'!M29+'SCRB-Stat-II'!M59+'SCRB-Stat-II'!M89+'SCRB-Stat-II'!M119+'SCRB-Stat-II'!M149+'SCRB-Stat-II'!M179+'SCRB-Stat-II'!M209+'SCRB-Stat-II'!M239+'SCRB-Stat-II'!M269+'SCRB-Stat-II'!M299+'SCRB-Stat-II'!M329+'SCRB-Stat-II'!M359+'SCRB-Stat-II'!M389+'SCRB-Stat-II'!M419+'SCRB-Stat-II'!M449+'SCRB-Stat-II'!M479+'SCRB-Stat-II'!M509+'SCRB-Stat-II'!M539+'SCRB-Stat-II'!M569+'SCRB-Stat-II'!M599</f>
        <v>0</v>
      </c>
      <c r="N29" s="166">
        <f>'SCRB-Stat-II'!N29+'SCRB-Stat-II'!N59+'SCRB-Stat-II'!N89+'SCRB-Stat-II'!N119+'SCRB-Stat-II'!N149+'SCRB-Stat-II'!N179+'SCRB-Stat-II'!N209+'SCRB-Stat-II'!N239+'SCRB-Stat-II'!N269+'SCRB-Stat-II'!N299+'SCRB-Stat-II'!N329+'SCRB-Stat-II'!N359+'SCRB-Stat-II'!N389+'SCRB-Stat-II'!N419+'SCRB-Stat-II'!N449+'SCRB-Stat-II'!N479+'SCRB-Stat-II'!N509+'SCRB-Stat-II'!N539+'SCRB-Stat-II'!N569+'SCRB-Stat-II'!N599</f>
        <v>0</v>
      </c>
      <c r="O29" s="164">
        <f>'SCRB-Stat-II'!O29+'SCRB-Stat-II'!O59+'SCRB-Stat-II'!O89+'SCRB-Stat-II'!O119+'SCRB-Stat-II'!O149+'SCRB-Stat-II'!O179+'SCRB-Stat-II'!O209+'SCRB-Stat-II'!O239+'SCRB-Stat-II'!O269+'SCRB-Stat-II'!O299+'SCRB-Stat-II'!O329+'SCRB-Stat-II'!O359+'SCRB-Stat-II'!O389+'SCRB-Stat-II'!O419+'SCRB-Stat-II'!O449+'SCRB-Stat-II'!O479+'SCRB-Stat-II'!O509+'SCRB-Stat-II'!O539+'SCRB-Stat-II'!O569+'SCRB-Stat-II'!O599</f>
        <v>0</v>
      </c>
      <c r="P29" s="164">
        <f>'SCRB-Stat-II'!P29+'SCRB-Stat-II'!P59+'SCRB-Stat-II'!P89+'SCRB-Stat-II'!P119+'SCRB-Stat-II'!P149+'SCRB-Stat-II'!P179+'SCRB-Stat-II'!P209+'SCRB-Stat-II'!P239+'SCRB-Stat-II'!P269+'SCRB-Stat-II'!P299+'SCRB-Stat-II'!P329+'SCRB-Stat-II'!P359+'SCRB-Stat-II'!P389+'SCRB-Stat-II'!P419+'SCRB-Stat-II'!P449+'SCRB-Stat-II'!P479+'SCRB-Stat-II'!P509+'SCRB-Stat-II'!P539+'SCRB-Stat-II'!P569+'SCRB-Stat-II'!P599</f>
        <v>0</v>
      </c>
      <c r="Q29" s="164">
        <f>'SCRB-Stat-II'!Q29+'SCRB-Stat-II'!Q59+'SCRB-Stat-II'!Q89+'SCRB-Stat-II'!Q119+'SCRB-Stat-II'!Q149+'SCRB-Stat-II'!Q179+'SCRB-Stat-II'!Q209+'SCRB-Stat-II'!Q239+'SCRB-Stat-II'!Q269+'SCRB-Stat-II'!Q299+'SCRB-Stat-II'!Q329+'SCRB-Stat-II'!Q359+'SCRB-Stat-II'!Q389+'SCRB-Stat-II'!Q419+'SCRB-Stat-II'!Q449+'SCRB-Stat-II'!Q479+'SCRB-Stat-II'!Q509+'SCRB-Stat-II'!Q539+'SCRB-Stat-II'!Q569+'SCRB-Stat-II'!Q599</f>
        <v>0</v>
      </c>
      <c r="R29" s="164">
        <f>'SCRB-Stat-II'!R29+'SCRB-Stat-II'!R59+'SCRB-Stat-II'!R89+'SCRB-Stat-II'!R119+'SCRB-Stat-II'!R149+'SCRB-Stat-II'!R179+'SCRB-Stat-II'!R209+'SCRB-Stat-II'!R239+'SCRB-Stat-II'!R269+'SCRB-Stat-II'!R299+'SCRB-Stat-II'!R329+'SCRB-Stat-II'!R359+'SCRB-Stat-II'!R389+'SCRB-Stat-II'!R419+'SCRB-Stat-II'!R449+'SCRB-Stat-II'!R479+'SCRB-Stat-II'!R509+'SCRB-Stat-II'!R539+'SCRB-Stat-II'!R569+'SCRB-Stat-II'!R599</f>
        <v>0</v>
      </c>
      <c r="S29" s="164">
        <f>'SCRB-Stat-II'!S29+'SCRB-Stat-II'!S59+'SCRB-Stat-II'!S89+'SCRB-Stat-II'!S119+'SCRB-Stat-II'!S149+'SCRB-Stat-II'!S179+'SCRB-Stat-II'!S209+'SCRB-Stat-II'!S239+'SCRB-Stat-II'!S269+'SCRB-Stat-II'!S299+'SCRB-Stat-II'!S329+'SCRB-Stat-II'!S359+'SCRB-Stat-II'!S389+'SCRB-Stat-II'!S419+'SCRB-Stat-II'!S449+'SCRB-Stat-II'!S479+'SCRB-Stat-II'!S509+'SCRB-Stat-II'!S539+'SCRB-Stat-II'!S569+'SCRB-Stat-II'!S599</f>
        <v>0</v>
      </c>
      <c r="T29" s="164">
        <f>'SCRB-Stat-II'!T29+'SCRB-Stat-II'!T59+'SCRB-Stat-II'!T89+'SCRB-Stat-II'!T119+'SCRB-Stat-II'!T149+'SCRB-Stat-II'!T179+'SCRB-Stat-II'!T209+'SCRB-Stat-II'!T239+'SCRB-Stat-II'!T269+'SCRB-Stat-II'!T299+'SCRB-Stat-II'!T329+'SCRB-Stat-II'!T359+'SCRB-Stat-II'!T389+'SCRB-Stat-II'!T419+'SCRB-Stat-II'!T449+'SCRB-Stat-II'!T479+'SCRB-Stat-II'!T509+'SCRB-Stat-II'!T539+'SCRB-Stat-II'!T569+'SCRB-Stat-II'!T599</f>
        <v>0</v>
      </c>
      <c r="U29" s="164">
        <f>'SCRB-Stat-II'!U29+'SCRB-Stat-II'!U59+'SCRB-Stat-II'!U89+'SCRB-Stat-II'!U119+'SCRB-Stat-II'!U149+'SCRB-Stat-II'!U179+'SCRB-Stat-II'!U209+'SCRB-Stat-II'!U239+'SCRB-Stat-II'!U269+'SCRB-Stat-II'!U299+'SCRB-Stat-II'!U329+'SCRB-Stat-II'!U359+'SCRB-Stat-II'!U389+'SCRB-Stat-II'!U419+'SCRB-Stat-II'!U449+'SCRB-Stat-II'!U479+'SCRB-Stat-II'!U509+'SCRB-Stat-II'!U539+'SCRB-Stat-II'!U569+'SCRB-Stat-II'!U599</f>
        <v>0</v>
      </c>
      <c r="V29" s="164">
        <f>'SCRB-Stat-II'!V29+'SCRB-Stat-II'!V59+'SCRB-Stat-II'!V89+'SCRB-Stat-II'!V119+'SCRB-Stat-II'!V149+'SCRB-Stat-II'!V179+'SCRB-Stat-II'!V209+'SCRB-Stat-II'!V239+'SCRB-Stat-II'!V269+'SCRB-Stat-II'!V299+'SCRB-Stat-II'!V329+'SCRB-Stat-II'!V359+'SCRB-Stat-II'!V389+'SCRB-Stat-II'!V419+'SCRB-Stat-II'!V449+'SCRB-Stat-II'!V479+'SCRB-Stat-II'!V509+'SCRB-Stat-II'!V539+'SCRB-Stat-II'!V569+'SCRB-Stat-II'!V599</f>
        <v>0</v>
      </c>
      <c r="W29" s="164">
        <f>'SCRB-Stat-II'!W29+'SCRB-Stat-II'!W59+'SCRB-Stat-II'!W89+'SCRB-Stat-II'!W119+'SCRB-Stat-II'!W149+'SCRB-Stat-II'!W179+'SCRB-Stat-II'!W209+'SCRB-Stat-II'!W239+'SCRB-Stat-II'!W269+'SCRB-Stat-II'!W299+'SCRB-Stat-II'!W329+'SCRB-Stat-II'!W359+'SCRB-Stat-II'!W389+'SCRB-Stat-II'!W419+'SCRB-Stat-II'!W449+'SCRB-Stat-II'!W479+'SCRB-Stat-II'!W509+'SCRB-Stat-II'!W539+'SCRB-Stat-II'!W569+'SCRB-Stat-II'!W599</f>
        <v>0</v>
      </c>
      <c r="X29" s="164">
        <f>'SCRB-Stat-II'!X29+'SCRB-Stat-II'!X59+'SCRB-Stat-II'!X89+'SCRB-Stat-II'!X119+'SCRB-Stat-II'!X149+'SCRB-Stat-II'!X179+'SCRB-Stat-II'!X209+'SCRB-Stat-II'!X239+'SCRB-Stat-II'!X269+'SCRB-Stat-II'!X299+'SCRB-Stat-II'!X329+'SCRB-Stat-II'!X359+'SCRB-Stat-II'!X389+'SCRB-Stat-II'!X419+'SCRB-Stat-II'!X449+'SCRB-Stat-II'!X479+'SCRB-Stat-II'!X509+'SCRB-Stat-II'!X539+'SCRB-Stat-II'!X569+'SCRB-Stat-II'!X599</f>
        <v>0</v>
      </c>
      <c r="Y29" s="164">
        <f>'SCRB-Stat-II'!Y29+'SCRB-Stat-II'!Y59+'SCRB-Stat-II'!Y89+'SCRB-Stat-II'!Y119+'SCRB-Stat-II'!Y149+'SCRB-Stat-II'!Y179+'SCRB-Stat-II'!Y209+'SCRB-Stat-II'!Y239+'SCRB-Stat-II'!Y269+'SCRB-Stat-II'!Y299+'SCRB-Stat-II'!Y329+'SCRB-Stat-II'!Y359+'SCRB-Stat-II'!Y389+'SCRB-Stat-II'!Y419+'SCRB-Stat-II'!Y449+'SCRB-Stat-II'!Y479+'SCRB-Stat-II'!Y509+'SCRB-Stat-II'!Y539+'SCRB-Stat-II'!Y569+'SCRB-Stat-II'!Y599</f>
        <v>0</v>
      </c>
      <c r="Z29" s="164">
        <f>'SCRB-Stat-II'!Z29+'SCRB-Stat-II'!Z59+'SCRB-Stat-II'!Z89+'SCRB-Stat-II'!Z119+'SCRB-Stat-II'!Z149+'SCRB-Stat-II'!Z179+'SCRB-Stat-II'!Z209+'SCRB-Stat-II'!Z239+'SCRB-Stat-II'!Z269+'SCRB-Stat-II'!Z299+'SCRB-Stat-II'!Z329+'SCRB-Stat-II'!Z359+'SCRB-Stat-II'!Z389+'SCRB-Stat-II'!Z419+'SCRB-Stat-II'!Z449+'SCRB-Stat-II'!Z479+'SCRB-Stat-II'!Z509+'SCRB-Stat-II'!Z539+'SCRB-Stat-II'!Z569+'SCRB-Stat-II'!Z599</f>
        <v>0</v>
      </c>
      <c r="AA29" s="164">
        <f>'SCRB-Stat-II'!AA29+'SCRB-Stat-II'!AA59+'SCRB-Stat-II'!AA89+'SCRB-Stat-II'!AA119+'SCRB-Stat-II'!AA149+'SCRB-Stat-II'!AA179+'SCRB-Stat-II'!AA209+'SCRB-Stat-II'!AA239+'SCRB-Stat-II'!AA269+'SCRB-Stat-II'!AA299+'SCRB-Stat-II'!AA329+'SCRB-Stat-II'!AA359+'SCRB-Stat-II'!AA389+'SCRB-Stat-II'!AA419+'SCRB-Stat-II'!AA449+'SCRB-Stat-II'!AA479+'SCRB-Stat-II'!AA509+'SCRB-Stat-II'!AA539+'SCRB-Stat-II'!AA569+'SCRB-Stat-II'!AA599</f>
        <v>0</v>
      </c>
      <c r="AB29" s="164">
        <f>'SCRB-Stat-II'!AB29+'SCRB-Stat-II'!AB59+'SCRB-Stat-II'!AB89+'SCRB-Stat-II'!AB119+'SCRB-Stat-II'!AB149+'SCRB-Stat-II'!AB179+'SCRB-Stat-II'!AB209+'SCRB-Stat-II'!AB239+'SCRB-Stat-II'!AB269+'SCRB-Stat-II'!AB299+'SCRB-Stat-II'!AB329+'SCRB-Stat-II'!AB359+'SCRB-Stat-II'!AB389+'SCRB-Stat-II'!AB419+'SCRB-Stat-II'!AB449+'SCRB-Stat-II'!AB479+'SCRB-Stat-II'!AB509+'SCRB-Stat-II'!AB539+'SCRB-Stat-II'!AB569+'SCRB-Stat-II'!AB599</f>
        <v>0</v>
      </c>
      <c r="AC29" s="164">
        <f>'SCRB-Stat-II'!AC29+'SCRB-Stat-II'!AC59+'SCRB-Stat-II'!AC89+'SCRB-Stat-II'!AC119+'SCRB-Stat-II'!AC149+'SCRB-Stat-II'!AC179+'SCRB-Stat-II'!AC209+'SCRB-Stat-II'!AC239+'SCRB-Stat-II'!AC269+'SCRB-Stat-II'!AC299+'SCRB-Stat-II'!AC329+'SCRB-Stat-II'!AC359+'SCRB-Stat-II'!AC389+'SCRB-Stat-II'!AC419+'SCRB-Stat-II'!AC449+'SCRB-Stat-II'!AC479+'SCRB-Stat-II'!AC509+'SCRB-Stat-II'!AC539+'SCRB-Stat-II'!AC569+'SCRB-Stat-II'!AC599</f>
        <v>0</v>
      </c>
      <c r="AD29" s="164">
        <f>'SCRB-Stat-II'!AD29+'SCRB-Stat-II'!AD59+'SCRB-Stat-II'!AD89+'SCRB-Stat-II'!AD119+'SCRB-Stat-II'!AD149+'SCRB-Stat-II'!AD179+'SCRB-Stat-II'!AD209+'SCRB-Stat-II'!AD239+'SCRB-Stat-II'!AD269+'SCRB-Stat-II'!AD299+'SCRB-Stat-II'!AD329+'SCRB-Stat-II'!AD359+'SCRB-Stat-II'!AD389+'SCRB-Stat-II'!AD419+'SCRB-Stat-II'!AD449+'SCRB-Stat-II'!AD479+'SCRB-Stat-II'!AD509+'SCRB-Stat-II'!AD539+'SCRB-Stat-II'!AD569+'SCRB-Stat-II'!AD599</f>
        <v>0</v>
      </c>
      <c r="AE29" s="164">
        <f>'SCRB-Stat-II'!AE29+'SCRB-Stat-II'!AE59+'SCRB-Stat-II'!AE89+'SCRB-Stat-II'!AE119+'SCRB-Stat-II'!AE149+'SCRB-Stat-II'!AE179+'SCRB-Stat-II'!AE209+'SCRB-Stat-II'!AE239+'SCRB-Stat-II'!AE269+'SCRB-Stat-II'!AE299+'SCRB-Stat-II'!AE329+'SCRB-Stat-II'!AE359+'SCRB-Stat-II'!AE389+'SCRB-Stat-II'!AE419+'SCRB-Stat-II'!AE449+'SCRB-Stat-II'!AE479+'SCRB-Stat-II'!AE509+'SCRB-Stat-II'!AE539+'SCRB-Stat-II'!AE569+'SCRB-Stat-II'!AE599</f>
        <v>0</v>
      </c>
      <c r="AF29" s="164">
        <f>'SCRB-Stat-II'!AF29+'SCRB-Stat-II'!AF59+'SCRB-Stat-II'!AF89+'SCRB-Stat-II'!AF119+'SCRB-Stat-II'!AF149+'SCRB-Stat-II'!AF179+'SCRB-Stat-II'!AF209+'SCRB-Stat-II'!AF239+'SCRB-Stat-II'!AF269+'SCRB-Stat-II'!AF299+'SCRB-Stat-II'!AF329+'SCRB-Stat-II'!AF359+'SCRB-Stat-II'!AF389+'SCRB-Stat-II'!AF419+'SCRB-Stat-II'!AF449+'SCRB-Stat-II'!AF479+'SCRB-Stat-II'!AF509+'SCRB-Stat-II'!AF539+'SCRB-Stat-II'!AF569+'SCRB-Stat-II'!AF599</f>
        <v>0</v>
      </c>
      <c r="AG29" s="164">
        <f>'SCRB-Stat-II'!AG29+'SCRB-Stat-II'!AG59+'SCRB-Stat-II'!AG89+'SCRB-Stat-II'!AG119+'SCRB-Stat-II'!AG149+'SCRB-Stat-II'!AG179+'SCRB-Stat-II'!AG209+'SCRB-Stat-II'!AG239+'SCRB-Stat-II'!AG269+'SCRB-Stat-II'!AG299+'SCRB-Stat-II'!AG329+'SCRB-Stat-II'!AG359+'SCRB-Stat-II'!AG389+'SCRB-Stat-II'!AG419+'SCRB-Stat-II'!AG449+'SCRB-Stat-II'!AG479+'SCRB-Stat-II'!AG509+'SCRB-Stat-II'!AG539+'SCRB-Stat-II'!AG569+'SCRB-Stat-II'!AG599</f>
        <v>0</v>
      </c>
    </row>
    <row r="30" spans="4:33">
      <c r="D30" s="164">
        <f>'SCRB-Stat-II'!D30+'SCRB-Stat-II'!D60+'SCRB-Stat-II'!D90+'SCRB-Stat-II'!D120+'SCRB-Stat-II'!D150+'SCRB-Stat-II'!D180+'SCRB-Stat-II'!D210+'SCRB-Stat-II'!D240+'SCRB-Stat-II'!D270+'SCRB-Stat-II'!D300+'SCRB-Stat-II'!D330+'SCRB-Stat-II'!D360+'SCRB-Stat-II'!D390+'SCRB-Stat-II'!D420+'SCRB-Stat-II'!D450+'SCRB-Stat-II'!D480+'SCRB-Stat-II'!D510+'SCRB-Stat-II'!D540+'SCRB-Stat-II'!D570+'SCRB-Stat-II'!D600</f>
        <v>0</v>
      </c>
      <c r="E30" s="164">
        <f>'SCRB-Stat-II'!E30+'SCRB-Stat-II'!E60+'SCRB-Stat-II'!E90+'SCRB-Stat-II'!E120+'SCRB-Stat-II'!E150+'SCRB-Stat-II'!E180+'SCRB-Stat-II'!E210+'SCRB-Stat-II'!E240+'SCRB-Stat-II'!E270+'SCRB-Stat-II'!E300+'SCRB-Stat-II'!E330+'SCRB-Stat-II'!E360+'SCRB-Stat-II'!E390+'SCRB-Stat-II'!E420+'SCRB-Stat-II'!E450+'SCRB-Stat-II'!E480+'SCRB-Stat-II'!E510+'SCRB-Stat-II'!E540+'SCRB-Stat-II'!E570+'SCRB-Stat-II'!E600</f>
        <v>0</v>
      </c>
      <c r="F30" s="164">
        <f>'SCRB-Stat-II'!F30+'SCRB-Stat-II'!F60+'SCRB-Stat-II'!F90+'SCRB-Stat-II'!F120+'SCRB-Stat-II'!F150+'SCRB-Stat-II'!F180+'SCRB-Stat-II'!F210+'SCRB-Stat-II'!F240+'SCRB-Stat-II'!F270+'SCRB-Stat-II'!F300+'SCRB-Stat-II'!F330+'SCRB-Stat-II'!F360+'SCRB-Stat-II'!F390+'SCRB-Stat-II'!F420+'SCRB-Stat-II'!F450+'SCRB-Stat-II'!F480+'SCRB-Stat-II'!F510+'SCRB-Stat-II'!F540+'SCRB-Stat-II'!F570+'SCRB-Stat-II'!F600</f>
        <v>0</v>
      </c>
      <c r="G30" s="164">
        <f>'SCRB-Stat-II'!G30+'SCRB-Stat-II'!G60+'SCRB-Stat-II'!G90+'SCRB-Stat-II'!G120+'SCRB-Stat-II'!G150+'SCRB-Stat-II'!G180+'SCRB-Stat-II'!G210+'SCRB-Stat-II'!G240+'SCRB-Stat-II'!G270+'SCRB-Stat-II'!G300+'SCRB-Stat-II'!G330+'SCRB-Stat-II'!G360+'SCRB-Stat-II'!G390+'SCRB-Stat-II'!G420+'SCRB-Stat-II'!G450+'SCRB-Stat-II'!G480+'SCRB-Stat-II'!G510+'SCRB-Stat-II'!G540+'SCRB-Stat-II'!G570+'SCRB-Stat-II'!G600</f>
        <v>0</v>
      </c>
      <c r="H30" s="164">
        <f>'SCRB-Stat-II'!H30+'SCRB-Stat-II'!H60+'SCRB-Stat-II'!H90+'SCRB-Stat-II'!H120+'SCRB-Stat-II'!H150+'SCRB-Stat-II'!H180+'SCRB-Stat-II'!H210+'SCRB-Stat-II'!H240+'SCRB-Stat-II'!H270+'SCRB-Stat-II'!H300+'SCRB-Stat-II'!H330+'SCRB-Stat-II'!H360+'SCRB-Stat-II'!H390+'SCRB-Stat-II'!H420+'SCRB-Stat-II'!H450+'SCRB-Stat-II'!H480+'SCRB-Stat-II'!H510+'SCRB-Stat-II'!H540+'SCRB-Stat-II'!H570+'SCRB-Stat-II'!H600</f>
        <v>0</v>
      </c>
      <c r="I30" s="164">
        <f>'SCRB-Stat-II'!I30+'SCRB-Stat-II'!I60+'SCRB-Stat-II'!I90+'SCRB-Stat-II'!I120+'SCRB-Stat-II'!I150+'SCRB-Stat-II'!I180+'SCRB-Stat-II'!I210+'SCRB-Stat-II'!I240+'SCRB-Stat-II'!I270+'SCRB-Stat-II'!I300+'SCRB-Stat-II'!I330+'SCRB-Stat-II'!I360+'SCRB-Stat-II'!I390+'SCRB-Stat-II'!I420+'SCRB-Stat-II'!I450+'SCRB-Stat-II'!I480+'SCRB-Stat-II'!I510+'SCRB-Stat-II'!I540+'SCRB-Stat-II'!I570+'SCRB-Stat-II'!I600</f>
        <v>0</v>
      </c>
      <c r="J30" s="164">
        <f>'SCRB-Stat-II'!J30+'SCRB-Stat-II'!J60+'SCRB-Stat-II'!J90+'SCRB-Stat-II'!J120+'SCRB-Stat-II'!J150+'SCRB-Stat-II'!J180+'SCRB-Stat-II'!J210+'SCRB-Stat-II'!J240+'SCRB-Stat-II'!J270+'SCRB-Stat-II'!J300+'SCRB-Stat-II'!J330+'SCRB-Stat-II'!J360+'SCRB-Stat-II'!J390+'SCRB-Stat-II'!J420+'SCRB-Stat-II'!J450+'SCRB-Stat-II'!J480+'SCRB-Stat-II'!J510+'SCRB-Stat-II'!J540+'SCRB-Stat-II'!J570+'SCRB-Stat-II'!J600</f>
        <v>0</v>
      </c>
      <c r="K30" s="162">
        <f>'SCRB-Stat-II'!K30+'SCRB-Stat-II'!K60+'SCRB-Stat-II'!K90+'SCRB-Stat-II'!K120+'SCRB-Stat-II'!K150+'SCRB-Stat-II'!K180+'SCRB-Stat-II'!K210+'SCRB-Stat-II'!K240+'SCRB-Stat-II'!K270+'SCRB-Stat-II'!K300+'SCRB-Stat-II'!K330+'SCRB-Stat-II'!K360+'SCRB-Stat-II'!K390+'SCRB-Stat-II'!K420+'SCRB-Stat-II'!K450+'SCRB-Stat-II'!K480+'SCRB-Stat-II'!K510+'SCRB-Stat-II'!K540+'SCRB-Stat-II'!K570+'SCRB-Stat-II'!K600</f>
        <v>0</v>
      </c>
      <c r="L30" s="164">
        <f>'SCRB-Stat-II'!L30+'SCRB-Stat-II'!L60+'SCRB-Stat-II'!L90+'SCRB-Stat-II'!L120+'SCRB-Stat-II'!L150+'SCRB-Stat-II'!L180+'SCRB-Stat-II'!L210+'SCRB-Stat-II'!L240+'SCRB-Stat-II'!L270+'SCRB-Stat-II'!L300+'SCRB-Stat-II'!L330+'SCRB-Stat-II'!L360+'SCRB-Stat-II'!L390+'SCRB-Stat-II'!L420+'SCRB-Stat-II'!L450+'SCRB-Stat-II'!L480+'SCRB-Stat-II'!L510+'SCRB-Stat-II'!L540+'SCRB-Stat-II'!L570+'SCRB-Stat-II'!L600</f>
        <v>0</v>
      </c>
      <c r="M30" s="165">
        <f>'SCRB-Stat-II'!M30+'SCRB-Stat-II'!M60+'SCRB-Stat-II'!M90+'SCRB-Stat-II'!M120+'SCRB-Stat-II'!M150+'SCRB-Stat-II'!M180+'SCRB-Stat-II'!M210+'SCRB-Stat-II'!M240+'SCRB-Stat-II'!M270+'SCRB-Stat-II'!M300+'SCRB-Stat-II'!M330+'SCRB-Stat-II'!M360+'SCRB-Stat-II'!M390+'SCRB-Stat-II'!M420+'SCRB-Stat-II'!M450+'SCRB-Stat-II'!M480+'SCRB-Stat-II'!M510+'SCRB-Stat-II'!M540+'SCRB-Stat-II'!M570+'SCRB-Stat-II'!M600</f>
        <v>0</v>
      </c>
      <c r="N30" s="166">
        <f>'SCRB-Stat-II'!N30+'SCRB-Stat-II'!N60+'SCRB-Stat-II'!N90+'SCRB-Stat-II'!N120+'SCRB-Stat-II'!N150+'SCRB-Stat-II'!N180+'SCRB-Stat-II'!N210+'SCRB-Stat-II'!N240+'SCRB-Stat-II'!N270+'SCRB-Stat-II'!N300+'SCRB-Stat-II'!N330+'SCRB-Stat-II'!N360+'SCRB-Stat-II'!N390+'SCRB-Stat-II'!N420+'SCRB-Stat-II'!N450+'SCRB-Stat-II'!N480+'SCRB-Stat-II'!N510+'SCRB-Stat-II'!N540+'SCRB-Stat-II'!N570+'SCRB-Stat-II'!N600</f>
        <v>0</v>
      </c>
      <c r="O30" s="164">
        <f>'SCRB-Stat-II'!O30+'SCRB-Stat-II'!O60+'SCRB-Stat-II'!O90+'SCRB-Stat-II'!O120+'SCRB-Stat-II'!O150+'SCRB-Stat-II'!O180+'SCRB-Stat-II'!O210+'SCRB-Stat-II'!O240+'SCRB-Stat-II'!O270+'SCRB-Stat-II'!O300+'SCRB-Stat-II'!O330+'SCRB-Stat-II'!O360+'SCRB-Stat-II'!O390+'SCRB-Stat-II'!O420+'SCRB-Stat-II'!O450+'SCRB-Stat-II'!O480+'SCRB-Stat-II'!O510+'SCRB-Stat-II'!O540+'SCRB-Stat-II'!O570+'SCRB-Stat-II'!O600</f>
        <v>0</v>
      </c>
      <c r="P30" s="164">
        <f>'SCRB-Stat-II'!P30+'SCRB-Stat-II'!P60+'SCRB-Stat-II'!P90+'SCRB-Stat-II'!P120+'SCRB-Stat-II'!P150+'SCRB-Stat-II'!P180+'SCRB-Stat-II'!P210+'SCRB-Stat-II'!P240+'SCRB-Stat-II'!P270+'SCRB-Stat-II'!P300+'SCRB-Stat-II'!P330+'SCRB-Stat-II'!P360+'SCRB-Stat-II'!P390+'SCRB-Stat-II'!P420+'SCRB-Stat-II'!P450+'SCRB-Stat-II'!P480+'SCRB-Stat-II'!P510+'SCRB-Stat-II'!P540+'SCRB-Stat-II'!P570+'SCRB-Stat-II'!P600</f>
        <v>0</v>
      </c>
      <c r="Q30" s="164">
        <f>'SCRB-Stat-II'!Q30+'SCRB-Stat-II'!Q60+'SCRB-Stat-II'!Q90+'SCRB-Stat-II'!Q120+'SCRB-Stat-II'!Q150+'SCRB-Stat-II'!Q180+'SCRB-Stat-II'!Q210+'SCRB-Stat-II'!Q240+'SCRB-Stat-II'!Q270+'SCRB-Stat-II'!Q300+'SCRB-Stat-II'!Q330+'SCRB-Stat-II'!Q360+'SCRB-Stat-II'!Q390+'SCRB-Stat-II'!Q420+'SCRB-Stat-II'!Q450+'SCRB-Stat-II'!Q480+'SCRB-Stat-II'!Q510+'SCRB-Stat-II'!Q540+'SCRB-Stat-II'!Q570+'SCRB-Stat-II'!Q600</f>
        <v>0</v>
      </c>
      <c r="R30" s="164">
        <f>'SCRB-Stat-II'!R30+'SCRB-Stat-II'!R60+'SCRB-Stat-II'!R90+'SCRB-Stat-II'!R120+'SCRB-Stat-II'!R150+'SCRB-Stat-II'!R180+'SCRB-Stat-II'!R210+'SCRB-Stat-II'!R240+'SCRB-Stat-II'!R270+'SCRB-Stat-II'!R300+'SCRB-Stat-II'!R330+'SCRB-Stat-II'!R360+'SCRB-Stat-II'!R390+'SCRB-Stat-II'!R420+'SCRB-Stat-II'!R450+'SCRB-Stat-II'!R480+'SCRB-Stat-II'!R510+'SCRB-Stat-II'!R540+'SCRB-Stat-II'!R570+'SCRB-Stat-II'!R600</f>
        <v>0</v>
      </c>
      <c r="S30" s="164">
        <f>'SCRB-Stat-II'!S30+'SCRB-Stat-II'!S60+'SCRB-Stat-II'!S90+'SCRB-Stat-II'!S120+'SCRB-Stat-II'!S150+'SCRB-Stat-II'!S180+'SCRB-Stat-II'!S210+'SCRB-Stat-II'!S240+'SCRB-Stat-II'!S270+'SCRB-Stat-II'!S300+'SCRB-Stat-II'!S330+'SCRB-Stat-II'!S360+'SCRB-Stat-II'!S390+'SCRB-Stat-II'!S420+'SCRB-Stat-II'!S450+'SCRB-Stat-II'!S480+'SCRB-Stat-II'!S510+'SCRB-Stat-II'!S540+'SCRB-Stat-II'!S570+'SCRB-Stat-II'!S600</f>
        <v>0</v>
      </c>
      <c r="T30" s="164">
        <f>'SCRB-Stat-II'!T30+'SCRB-Stat-II'!T60+'SCRB-Stat-II'!T90+'SCRB-Stat-II'!T120+'SCRB-Stat-II'!T150+'SCRB-Stat-II'!T180+'SCRB-Stat-II'!T210+'SCRB-Stat-II'!T240+'SCRB-Stat-II'!T270+'SCRB-Stat-II'!T300+'SCRB-Stat-II'!T330+'SCRB-Stat-II'!T360+'SCRB-Stat-II'!T390+'SCRB-Stat-II'!T420+'SCRB-Stat-II'!T450+'SCRB-Stat-II'!T480+'SCRB-Stat-II'!T510+'SCRB-Stat-II'!T540+'SCRB-Stat-II'!T570+'SCRB-Stat-II'!T600</f>
        <v>0</v>
      </c>
      <c r="U30" s="164">
        <f>'SCRB-Stat-II'!U30+'SCRB-Stat-II'!U60+'SCRB-Stat-II'!U90+'SCRB-Stat-II'!U120+'SCRB-Stat-II'!U150+'SCRB-Stat-II'!U180+'SCRB-Stat-II'!U210+'SCRB-Stat-II'!U240+'SCRB-Stat-II'!U270+'SCRB-Stat-II'!U300+'SCRB-Stat-II'!U330+'SCRB-Stat-II'!U360+'SCRB-Stat-II'!U390+'SCRB-Stat-II'!U420+'SCRB-Stat-II'!U450+'SCRB-Stat-II'!U480+'SCRB-Stat-II'!U510+'SCRB-Stat-II'!U540+'SCRB-Stat-II'!U570+'SCRB-Stat-II'!U600</f>
        <v>0</v>
      </c>
      <c r="V30" s="164">
        <f>'SCRB-Stat-II'!V30+'SCRB-Stat-II'!V60+'SCRB-Stat-II'!V90+'SCRB-Stat-II'!V120+'SCRB-Stat-II'!V150+'SCRB-Stat-II'!V180+'SCRB-Stat-II'!V210+'SCRB-Stat-II'!V240+'SCRB-Stat-II'!V270+'SCRB-Stat-II'!V300+'SCRB-Stat-II'!V330+'SCRB-Stat-II'!V360+'SCRB-Stat-II'!V390+'SCRB-Stat-II'!V420+'SCRB-Stat-II'!V450+'SCRB-Stat-II'!V480+'SCRB-Stat-II'!V510+'SCRB-Stat-II'!V540+'SCRB-Stat-II'!V570+'SCRB-Stat-II'!V600</f>
        <v>0</v>
      </c>
      <c r="W30" s="164">
        <f>'SCRB-Stat-II'!W30+'SCRB-Stat-II'!W60+'SCRB-Stat-II'!W90+'SCRB-Stat-II'!W120+'SCRB-Stat-II'!W150+'SCRB-Stat-II'!W180+'SCRB-Stat-II'!W210+'SCRB-Stat-II'!W240+'SCRB-Stat-II'!W270+'SCRB-Stat-II'!W300+'SCRB-Stat-II'!W330+'SCRB-Stat-II'!W360+'SCRB-Stat-II'!W390+'SCRB-Stat-II'!W420+'SCRB-Stat-II'!W450+'SCRB-Stat-II'!W480+'SCRB-Stat-II'!W510+'SCRB-Stat-II'!W540+'SCRB-Stat-II'!W570+'SCRB-Stat-II'!W600</f>
        <v>0</v>
      </c>
      <c r="X30" s="164">
        <f>'SCRB-Stat-II'!X30+'SCRB-Stat-II'!X60+'SCRB-Stat-II'!X90+'SCRB-Stat-II'!X120+'SCRB-Stat-II'!X150+'SCRB-Stat-II'!X180+'SCRB-Stat-II'!X210+'SCRB-Stat-II'!X240+'SCRB-Stat-II'!X270+'SCRB-Stat-II'!X300+'SCRB-Stat-II'!X330+'SCRB-Stat-II'!X360+'SCRB-Stat-II'!X390+'SCRB-Stat-II'!X420+'SCRB-Stat-II'!X450+'SCRB-Stat-II'!X480+'SCRB-Stat-II'!X510+'SCRB-Stat-II'!X540+'SCRB-Stat-II'!X570+'SCRB-Stat-II'!X600</f>
        <v>0</v>
      </c>
      <c r="Y30" s="164">
        <f>'SCRB-Stat-II'!Y30+'SCRB-Stat-II'!Y60+'SCRB-Stat-II'!Y90+'SCRB-Stat-II'!Y120+'SCRB-Stat-II'!Y150+'SCRB-Stat-II'!Y180+'SCRB-Stat-II'!Y210+'SCRB-Stat-II'!Y240+'SCRB-Stat-II'!Y270+'SCRB-Stat-II'!Y300+'SCRB-Stat-II'!Y330+'SCRB-Stat-II'!Y360+'SCRB-Stat-II'!Y390+'SCRB-Stat-II'!Y420+'SCRB-Stat-II'!Y450+'SCRB-Stat-II'!Y480+'SCRB-Stat-II'!Y510+'SCRB-Stat-II'!Y540+'SCRB-Stat-II'!Y570+'SCRB-Stat-II'!Y600</f>
        <v>0</v>
      </c>
      <c r="Z30" s="164">
        <f>'SCRB-Stat-II'!Z30+'SCRB-Stat-II'!Z60+'SCRB-Stat-II'!Z90+'SCRB-Stat-II'!Z120+'SCRB-Stat-II'!Z150+'SCRB-Stat-II'!Z180+'SCRB-Stat-II'!Z210+'SCRB-Stat-II'!Z240+'SCRB-Stat-II'!Z270+'SCRB-Stat-II'!Z300+'SCRB-Stat-II'!Z330+'SCRB-Stat-II'!Z360+'SCRB-Stat-II'!Z390+'SCRB-Stat-II'!Z420+'SCRB-Stat-II'!Z450+'SCRB-Stat-II'!Z480+'SCRB-Stat-II'!Z510+'SCRB-Stat-II'!Z540+'SCRB-Stat-II'!Z570+'SCRB-Stat-II'!Z600</f>
        <v>0</v>
      </c>
      <c r="AA30" s="164">
        <f>'SCRB-Stat-II'!AA30+'SCRB-Stat-II'!AA60+'SCRB-Stat-II'!AA90+'SCRB-Stat-II'!AA120+'SCRB-Stat-II'!AA150+'SCRB-Stat-II'!AA180+'SCRB-Stat-II'!AA210+'SCRB-Stat-II'!AA240+'SCRB-Stat-II'!AA270+'SCRB-Stat-II'!AA300+'SCRB-Stat-II'!AA330+'SCRB-Stat-II'!AA360+'SCRB-Stat-II'!AA390+'SCRB-Stat-II'!AA420+'SCRB-Stat-II'!AA450+'SCRB-Stat-II'!AA480+'SCRB-Stat-II'!AA510+'SCRB-Stat-II'!AA540+'SCRB-Stat-II'!AA570+'SCRB-Stat-II'!AA600</f>
        <v>0</v>
      </c>
      <c r="AB30" s="164">
        <f>'SCRB-Stat-II'!AB30+'SCRB-Stat-II'!AB60+'SCRB-Stat-II'!AB90+'SCRB-Stat-II'!AB120+'SCRB-Stat-II'!AB150+'SCRB-Stat-II'!AB180+'SCRB-Stat-II'!AB210+'SCRB-Stat-II'!AB240+'SCRB-Stat-II'!AB270+'SCRB-Stat-II'!AB300+'SCRB-Stat-II'!AB330+'SCRB-Stat-II'!AB360+'SCRB-Stat-II'!AB390+'SCRB-Stat-II'!AB420+'SCRB-Stat-II'!AB450+'SCRB-Stat-II'!AB480+'SCRB-Stat-II'!AB510+'SCRB-Stat-II'!AB540+'SCRB-Stat-II'!AB570+'SCRB-Stat-II'!AB600</f>
        <v>0</v>
      </c>
      <c r="AC30" s="164">
        <f>'SCRB-Stat-II'!AC30+'SCRB-Stat-II'!AC60+'SCRB-Stat-II'!AC90+'SCRB-Stat-II'!AC120+'SCRB-Stat-II'!AC150+'SCRB-Stat-II'!AC180+'SCRB-Stat-II'!AC210+'SCRB-Stat-II'!AC240+'SCRB-Stat-II'!AC270+'SCRB-Stat-II'!AC300+'SCRB-Stat-II'!AC330+'SCRB-Stat-II'!AC360+'SCRB-Stat-II'!AC390+'SCRB-Stat-II'!AC420+'SCRB-Stat-II'!AC450+'SCRB-Stat-II'!AC480+'SCRB-Stat-II'!AC510+'SCRB-Stat-II'!AC540+'SCRB-Stat-II'!AC570+'SCRB-Stat-II'!AC600</f>
        <v>0</v>
      </c>
      <c r="AD30" s="164">
        <f>'SCRB-Stat-II'!AD30+'SCRB-Stat-II'!AD60+'SCRB-Stat-II'!AD90+'SCRB-Stat-II'!AD120+'SCRB-Stat-II'!AD150+'SCRB-Stat-II'!AD180+'SCRB-Stat-II'!AD210+'SCRB-Stat-II'!AD240+'SCRB-Stat-II'!AD270+'SCRB-Stat-II'!AD300+'SCRB-Stat-II'!AD330+'SCRB-Stat-II'!AD360+'SCRB-Stat-II'!AD390+'SCRB-Stat-II'!AD420+'SCRB-Stat-II'!AD450+'SCRB-Stat-II'!AD480+'SCRB-Stat-II'!AD510+'SCRB-Stat-II'!AD540+'SCRB-Stat-II'!AD570+'SCRB-Stat-II'!AD600</f>
        <v>0</v>
      </c>
      <c r="AE30" s="164">
        <f>'SCRB-Stat-II'!AE30+'SCRB-Stat-II'!AE60+'SCRB-Stat-II'!AE90+'SCRB-Stat-II'!AE120+'SCRB-Stat-II'!AE150+'SCRB-Stat-II'!AE180+'SCRB-Stat-II'!AE210+'SCRB-Stat-II'!AE240+'SCRB-Stat-II'!AE270+'SCRB-Stat-II'!AE300+'SCRB-Stat-II'!AE330+'SCRB-Stat-II'!AE360+'SCRB-Stat-II'!AE390+'SCRB-Stat-II'!AE420+'SCRB-Stat-II'!AE450+'SCRB-Stat-II'!AE480+'SCRB-Stat-II'!AE510+'SCRB-Stat-II'!AE540+'SCRB-Stat-II'!AE570+'SCRB-Stat-II'!AE600</f>
        <v>0</v>
      </c>
      <c r="AF30" s="164">
        <f>'SCRB-Stat-II'!AF30+'SCRB-Stat-II'!AF60+'SCRB-Stat-II'!AF90+'SCRB-Stat-II'!AF120+'SCRB-Stat-II'!AF150+'SCRB-Stat-II'!AF180+'SCRB-Stat-II'!AF210+'SCRB-Stat-II'!AF240+'SCRB-Stat-II'!AF270+'SCRB-Stat-II'!AF300+'SCRB-Stat-II'!AF330+'SCRB-Stat-II'!AF360+'SCRB-Stat-II'!AF390+'SCRB-Stat-II'!AF420+'SCRB-Stat-II'!AF450+'SCRB-Stat-II'!AF480+'SCRB-Stat-II'!AF510+'SCRB-Stat-II'!AF540+'SCRB-Stat-II'!AF570+'SCRB-Stat-II'!AF600</f>
        <v>0</v>
      </c>
      <c r="AG30" s="164">
        <f>'SCRB-Stat-II'!AG30+'SCRB-Stat-II'!AG60+'SCRB-Stat-II'!AG90+'SCRB-Stat-II'!AG120+'SCRB-Stat-II'!AG150+'SCRB-Stat-II'!AG180+'SCRB-Stat-II'!AG210+'SCRB-Stat-II'!AG240+'SCRB-Stat-II'!AG270+'SCRB-Stat-II'!AG300+'SCRB-Stat-II'!AG330+'SCRB-Stat-II'!AG360+'SCRB-Stat-II'!AG390+'SCRB-Stat-II'!AG420+'SCRB-Stat-II'!AG450+'SCRB-Stat-II'!AG480+'SCRB-Stat-II'!AG510+'SCRB-Stat-II'!AG540+'SCRB-Stat-II'!AG570+'SCRB-Stat-II'!AG600</f>
        <v>0</v>
      </c>
    </row>
    <row r="31" spans="4:33">
      <c r="D31" s="164">
        <f>'SCRB-Stat-II'!D31+'SCRB-Stat-II'!D61+'SCRB-Stat-II'!D91+'SCRB-Stat-II'!D121+'SCRB-Stat-II'!D151+'SCRB-Stat-II'!D181+'SCRB-Stat-II'!D211+'SCRB-Stat-II'!D241+'SCRB-Stat-II'!D271+'SCRB-Stat-II'!D301+'SCRB-Stat-II'!D331+'SCRB-Stat-II'!D361+'SCRB-Stat-II'!D391+'SCRB-Stat-II'!D421+'SCRB-Stat-II'!D451+'SCRB-Stat-II'!D481+'SCRB-Stat-II'!D511+'SCRB-Stat-II'!D541+'SCRB-Stat-II'!D571+'SCRB-Stat-II'!D601</f>
        <v>0</v>
      </c>
      <c r="E31" s="164">
        <f>'SCRB-Stat-II'!E31+'SCRB-Stat-II'!E61+'SCRB-Stat-II'!E91+'SCRB-Stat-II'!E121+'SCRB-Stat-II'!E151+'SCRB-Stat-II'!E181+'SCRB-Stat-II'!E211+'SCRB-Stat-II'!E241+'SCRB-Stat-II'!E271+'SCRB-Stat-II'!E301+'SCRB-Stat-II'!E331+'SCRB-Stat-II'!E361+'SCRB-Stat-II'!E391+'SCRB-Stat-II'!E421+'SCRB-Stat-II'!E451+'SCRB-Stat-II'!E481+'SCRB-Stat-II'!E511+'SCRB-Stat-II'!E541+'SCRB-Stat-II'!E571+'SCRB-Stat-II'!E601</f>
        <v>0</v>
      </c>
      <c r="F31" s="164">
        <f>'SCRB-Stat-II'!F31+'SCRB-Stat-II'!F61+'SCRB-Stat-II'!F91+'SCRB-Stat-II'!F121+'SCRB-Stat-II'!F151+'SCRB-Stat-II'!F181+'SCRB-Stat-II'!F211+'SCRB-Stat-II'!F241+'SCRB-Stat-II'!F271+'SCRB-Stat-II'!F301+'SCRB-Stat-II'!F331+'SCRB-Stat-II'!F361+'SCRB-Stat-II'!F391+'SCRB-Stat-II'!F421+'SCRB-Stat-II'!F451+'SCRB-Stat-II'!F481+'SCRB-Stat-II'!F511+'SCRB-Stat-II'!F541+'SCRB-Stat-II'!F571+'SCRB-Stat-II'!F601</f>
        <v>0</v>
      </c>
      <c r="G31" s="164">
        <f>'SCRB-Stat-II'!G31+'SCRB-Stat-II'!G61+'SCRB-Stat-II'!G91+'SCRB-Stat-II'!G121+'SCRB-Stat-II'!G151+'SCRB-Stat-II'!G181+'SCRB-Stat-II'!G211+'SCRB-Stat-II'!G241+'SCRB-Stat-II'!G271+'SCRB-Stat-II'!G301+'SCRB-Stat-II'!G331+'SCRB-Stat-II'!G361+'SCRB-Stat-II'!G391+'SCRB-Stat-II'!G421+'SCRB-Stat-II'!G451+'SCRB-Stat-II'!G481+'SCRB-Stat-II'!G511+'SCRB-Stat-II'!G541+'SCRB-Stat-II'!G571+'SCRB-Stat-II'!G601</f>
        <v>0</v>
      </c>
      <c r="H31" s="164">
        <f>'SCRB-Stat-II'!H31+'SCRB-Stat-II'!H61+'SCRB-Stat-II'!H91+'SCRB-Stat-II'!H121+'SCRB-Stat-II'!H151+'SCRB-Stat-II'!H181+'SCRB-Stat-II'!H211+'SCRB-Stat-II'!H241+'SCRB-Stat-II'!H271+'SCRB-Stat-II'!H301+'SCRB-Stat-II'!H331+'SCRB-Stat-II'!H361+'SCRB-Stat-II'!H391+'SCRB-Stat-II'!H421+'SCRB-Stat-II'!H451+'SCRB-Stat-II'!H481+'SCRB-Stat-II'!H511+'SCRB-Stat-II'!H541+'SCRB-Stat-II'!H571+'SCRB-Stat-II'!H601</f>
        <v>0</v>
      </c>
      <c r="I31" s="164">
        <f>'SCRB-Stat-II'!I31+'SCRB-Stat-II'!I61+'SCRB-Stat-II'!I91+'SCRB-Stat-II'!I121+'SCRB-Stat-II'!I151+'SCRB-Stat-II'!I181+'SCRB-Stat-II'!I211+'SCRB-Stat-II'!I241+'SCRB-Stat-II'!I271+'SCRB-Stat-II'!I301+'SCRB-Stat-II'!I331+'SCRB-Stat-II'!I361+'SCRB-Stat-II'!I391+'SCRB-Stat-II'!I421+'SCRB-Stat-II'!I451+'SCRB-Stat-II'!I481+'SCRB-Stat-II'!I511+'SCRB-Stat-II'!I541+'SCRB-Stat-II'!I571+'SCRB-Stat-II'!I601</f>
        <v>0</v>
      </c>
      <c r="J31" s="164">
        <f>'SCRB-Stat-II'!J31+'SCRB-Stat-II'!J61+'SCRB-Stat-II'!J91+'SCRB-Stat-II'!J121+'SCRB-Stat-II'!J151+'SCRB-Stat-II'!J181+'SCRB-Stat-II'!J211+'SCRB-Stat-II'!J241+'SCRB-Stat-II'!J271+'SCRB-Stat-II'!J301+'SCRB-Stat-II'!J331+'SCRB-Stat-II'!J361+'SCRB-Stat-II'!J391+'SCRB-Stat-II'!J421+'SCRB-Stat-II'!J451+'SCRB-Stat-II'!J481+'SCRB-Stat-II'!J511+'SCRB-Stat-II'!J541+'SCRB-Stat-II'!J571+'SCRB-Stat-II'!J601</f>
        <v>0</v>
      </c>
      <c r="K31" s="162">
        <f>'SCRB-Stat-II'!K31+'SCRB-Stat-II'!K61+'SCRB-Stat-II'!K91+'SCRB-Stat-II'!K121+'SCRB-Stat-II'!K151+'SCRB-Stat-II'!K181+'SCRB-Stat-II'!K211+'SCRB-Stat-II'!K241+'SCRB-Stat-II'!K271+'SCRB-Stat-II'!K301+'SCRB-Stat-II'!K331+'SCRB-Stat-II'!K361+'SCRB-Stat-II'!K391+'SCRB-Stat-II'!K421+'SCRB-Stat-II'!K451+'SCRB-Stat-II'!K481+'SCRB-Stat-II'!K511+'SCRB-Stat-II'!K541+'SCRB-Stat-II'!K571+'SCRB-Stat-II'!K601</f>
        <v>0</v>
      </c>
      <c r="L31" s="164">
        <f>'SCRB-Stat-II'!L31+'SCRB-Stat-II'!L61+'SCRB-Stat-II'!L91+'SCRB-Stat-II'!L121+'SCRB-Stat-II'!L151+'SCRB-Stat-II'!L181+'SCRB-Stat-II'!L211+'SCRB-Stat-II'!L241+'SCRB-Stat-II'!L271+'SCRB-Stat-II'!L301+'SCRB-Stat-II'!L331+'SCRB-Stat-II'!L361+'SCRB-Stat-II'!L391+'SCRB-Stat-II'!L421+'SCRB-Stat-II'!L451+'SCRB-Stat-II'!L481+'SCRB-Stat-II'!L511+'SCRB-Stat-II'!L541+'SCRB-Stat-II'!L571+'SCRB-Stat-II'!L601</f>
        <v>0</v>
      </c>
      <c r="M31" s="165">
        <f>'SCRB-Stat-II'!M31+'SCRB-Stat-II'!M61+'SCRB-Stat-II'!M91+'SCRB-Stat-II'!M121+'SCRB-Stat-II'!M151+'SCRB-Stat-II'!M181+'SCRB-Stat-II'!M211+'SCRB-Stat-II'!M241+'SCRB-Stat-II'!M271+'SCRB-Stat-II'!M301+'SCRB-Stat-II'!M331+'SCRB-Stat-II'!M361+'SCRB-Stat-II'!M391+'SCRB-Stat-II'!M421+'SCRB-Stat-II'!M451+'SCRB-Stat-II'!M481+'SCRB-Stat-II'!M511+'SCRB-Stat-II'!M541+'SCRB-Stat-II'!M571+'SCRB-Stat-II'!M601</f>
        <v>0</v>
      </c>
      <c r="N31" s="166">
        <f>'SCRB-Stat-II'!N31+'SCRB-Stat-II'!N61+'SCRB-Stat-II'!N91+'SCRB-Stat-II'!N121+'SCRB-Stat-II'!N151+'SCRB-Stat-II'!N181+'SCRB-Stat-II'!N211+'SCRB-Stat-II'!N241+'SCRB-Stat-II'!N271+'SCRB-Stat-II'!N301+'SCRB-Stat-II'!N331+'SCRB-Stat-II'!N361+'SCRB-Stat-II'!N391+'SCRB-Stat-II'!N421+'SCRB-Stat-II'!N451+'SCRB-Stat-II'!N481+'SCRB-Stat-II'!N511+'SCRB-Stat-II'!N541+'SCRB-Stat-II'!N571+'SCRB-Stat-II'!N601</f>
        <v>0</v>
      </c>
      <c r="O31" s="164">
        <f>'SCRB-Stat-II'!O31+'SCRB-Stat-II'!O61+'SCRB-Stat-II'!O91+'SCRB-Stat-II'!O121+'SCRB-Stat-II'!O151+'SCRB-Stat-II'!O181+'SCRB-Stat-II'!O211+'SCRB-Stat-II'!O241+'SCRB-Stat-II'!O271+'SCRB-Stat-II'!O301+'SCRB-Stat-II'!O331+'SCRB-Stat-II'!O361+'SCRB-Stat-II'!O391+'SCRB-Stat-II'!O421+'SCRB-Stat-II'!O451+'SCRB-Stat-II'!O481+'SCRB-Stat-II'!O511+'SCRB-Stat-II'!O541+'SCRB-Stat-II'!O571+'SCRB-Stat-II'!O601</f>
        <v>0</v>
      </c>
      <c r="P31" s="164">
        <f>'SCRB-Stat-II'!P31+'SCRB-Stat-II'!P61+'SCRB-Stat-II'!P91+'SCRB-Stat-II'!P121+'SCRB-Stat-II'!P151+'SCRB-Stat-II'!P181+'SCRB-Stat-II'!P211+'SCRB-Stat-II'!P241+'SCRB-Stat-II'!P271+'SCRB-Stat-II'!P301+'SCRB-Stat-II'!P331+'SCRB-Stat-II'!P361+'SCRB-Stat-II'!P391+'SCRB-Stat-II'!P421+'SCRB-Stat-II'!P451+'SCRB-Stat-II'!P481+'SCRB-Stat-II'!P511+'SCRB-Stat-II'!P541+'SCRB-Stat-II'!P571+'SCRB-Stat-II'!P601</f>
        <v>0</v>
      </c>
      <c r="Q31" s="164">
        <f>'SCRB-Stat-II'!Q31+'SCRB-Stat-II'!Q61+'SCRB-Stat-II'!Q91+'SCRB-Stat-II'!Q121+'SCRB-Stat-II'!Q151+'SCRB-Stat-II'!Q181+'SCRB-Stat-II'!Q211+'SCRB-Stat-II'!Q241+'SCRB-Stat-II'!Q271+'SCRB-Stat-II'!Q301+'SCRB-Stat-II'!Q331+'SCRB-Stat-II'!Q361+'SCRB-Stat-II'!Q391+'SCRB-Stat-II'!Q421+'SCRB-Stat-II'!Q451+'SCRB-Stat-II'!Q481+'SCRB-Stat-II'!Q511+'SCRB-Stat-II'!Q541+'SCRB-Stat-II'!Q571+'SCRB-Stat-II'!Q601</f>
        <v>0</v>
      </c>
      <c r="R31" s="164">
        <f>'SCRB-Stat-II'!R31+'SCRB-Stat-II'!R61+'SCRB-Stat-II'!R91+'SCRB-Stat-II'!R121+'SCRB-Stat-II'!R151+'SCRB-Stat-II'!R181+'SCRB-Stat-II'!R211+'SCRB-Stat-II'!R241+'SCRB-Stat-II'!R271+'SCRB-Stat-II'!R301+'SCRB-Stat-II'!R331+'SCRB-Stat-II'!R361+'SCRB-Stat-II'!R391+'SCRB-Stat-II'!R421+'SCRB-Stat-II'!R451+'SCRB-Stat-II'!R481+'SCRB-Stat-II'!R511+'SCRB-Stat-II'!R541+'SCRB-Stat-II'!R571+'SCRB-Stat-II'!R601</f>
        <v>0</v>
      </c>
      <c r="S31" s="164">
        <f>'SCRB-Stat-II'!S31+'SCRB-Stat-II'!S61+'SCRB-Stat-II'!S91+'SCRB-Stat-II'!S121+'SCRB-Stat-II'!S151+'SCRB-Stat-II'!S181+'SCRB-Stat-II'!S211+'SCRB-Stat-II'!S241+'SCRB-Stat-II'!S271+'SCRB-Stat-II'!S301+'SCRB-Stat-II'!S331+'SCRB-Stat-II'!S361+'SCRB-Stat-II'!S391+'SCRB-Stat-II'!S421+'SCRB-Stat-II'!S451+'SCRB-Stat-II'!S481+'SCRB-Stat-II'!S511+'SCRB-Stat-II'!S541+'SCRB-Stat-II'!S571+'SCRB-Stat-II'!S601</f>
        <v>0</v>
      </c>
      <c r="T31" s="164">
        <f>'SCRB-Stat-II'!T31+'SCRB-Stat-II'!T61+'SCRB-Stat-II'!T91+'SCRB-Stat-II'!T121+'SCRB-Stat-II'!T151+'SCRB-Stat-II'!T181+'SCRB-Stat-II'!T211+'SCRB-Stat-II'!T241+'SCRB-Stat-II'!T271+'SCRB-Stat-II'!T301+'SCRB-Stat-II'!T331+'SCRB-Stat-II'!T361+'SCRB-Stat-II'!T391+'SCRB-Stat-II'!T421+'SCRB-Stat-II'!T451+'SCRB-Stat-II'!T481+'SCRB-Stat-II'!T511+'SCRB-Stat-II'!T541+'SCRB-Stat-II'!T571+'SCRB-Stat-II'!T601</f>
        <v>0</v>
      </c>
      <c r="U31" s="164">
        <f>'SCRB-Stat-II'!U31+'SCRB-Stat-II'!U61+'SCRB-Stat-II'!U91+'SCRB-Stat-II'!U121+'SCRB-Stat-II'!U151+'SCRB-Stat-II'!U181+'SCRB-Stat-II'!U211+'SCRB-Stat-II'!U241+'SCRB-Stat-II'!U271+'SCRB-Stat-II'!U301+'SCRB-Stat-II'!U331+'SCRB-Stat-II'!U361+'SCRB-Stat-II'!U391+'SCRB-Stat-II'!U421+'SCRB-Stat-II'!U451+'SCRB-Stat-II'!U481+'SCRB-Stat-II'!U511+'SCRB-Stat-II'!U541+'SCRB-Stat-II'!U571+'SCRB-Stat-II'!U601</f>
        <v>0</v>
      </c>
      <c r="V31" s="164">
        <f>'SCRB-Stat-II'!V31+'SCRB-Stat-II'!V61+'SCRB-Stat-II'!V91+'SCRB-Stat-II'!V121+'SCRB-Stat-II'!V151+'SCRB-Stat-II'!V181+'SCRB-Stat-II'!V211+'SCRB-Stat-II'!V241+'SCRB-Stat-II'!V271+'SCRB-Stat-II'!V301+'SCRB-Stat-II'!V331+'SCRB-Stat-II'!V361+'SCRB-Stat-II'!V391+'SCRB-Stat-II'!V421+'SCRB-Stat-II'!V451+'SCRB-Stat-II'!V481+'SCRB-Stat-II'!V511+'SCRB-Stat-II'!V541+'SCRB-Stat-II'!V571+'SCRB-Stat-II'!V601</f>
        <v>0</v>
      </c>
      <c r="W31" s="164">
        <f>'SCRB-Stat-II'!W31+'SCRB-Stat-II'!W61+'SCRB-Stat-II'!W91+'SCRB-Stat-II'!W121+'SCRB-Stat-II'!W151+'SCRB-Stat-II'!W181+'SCRB-Stat-II'!W211+'SCRB-Stat-II'!W241+'SCRB-Stat-II'!W271+'SCRB-Stat-II'!W301+'SCRB-Stat-II'!W331+'SCRB-Stat-II'!W361+'SCRB-Stat-II'!W391+'SCRB-Stat-II'!W421+'SCRB-Stat-II'!W451+'SCRB-Stat-II'!W481+'SCRB-Stat-II'!W511+'SCRB-Stat-II'!W541+'SCRB-Stat-II'!W571+'SCRB-Stat-II'!W601</f>
        <v>0</v>
      </c>
      <c r="X31" s="164">
        <f>'SCRB-Stat-II'!X31+'SCRB-Stat-II'!X61+'SCRB-Stat-II'!X91+'SCRB-Stat-II'!X121+'SCRB-Stat-II'!X151+'SCRB-Stat-II'!X181+'SCRB-Stat-II'!X211+'SCRB-Stat-II'!X241+'SCRB-Stat-II'!X271+'SCRB-Stat-II'!X301+'SCRB-Stat-II'!X331+'SCRB-Stat-II'!X361+'SCRB-Stat-II'!X391+'SCRB-Stat-II'!X421+'SCRB-Stat-II'!X451+'SCRB-Stat-II'!X481+'SCRB-Stat-II'!X511+'SCRB-Stat-II'!X541+'SCRB-Stat-II'!X571+'SCRB-Stat-II'!X601</f>
        <v>0</v>
      </c>
      <c r="Y31" s="164">
        <f>'SCRB-Stat-II'!Y31+'SCRB-Stat-II'!Y61+'SCRB-Stat-II'!Y91+'SCRB-Stat-II'!Y121+'SCRB-Stat-II'!Y151+'SCRB-Stat-II'!Y181+'SCRB-Stat-II'!Y211+'SCRB-Stat-II'!Y241+'SCRB-Stat-II'!Y271+'SCRB-Stat-II'!Y301+'SCRB-Stat-II'!Y331+'SCRB-Stat-II'!Y361+'SCRB-Stat-II'!Y391+'SCRB-Stat-II'!Y421+'SCRB-Stat-II'!Y451+'SCRB-Stat-II'!Y481+'SCRB-Stat-II'!Y511+'SCRB-Stat-II'!Y541+'SCRB-Stat-II'!Y571+'SCRB-Stat-II'!Y601</f>
        <v>0</v>
      </c>
      <c r="Z31" s="164">
        <f>'SCRB-Stat-II'!Z31+'SCRB-Stat-II'!Z61+'SCRB-Stat-II'!Z91+'SCRB-Stat-II'!Z121+'SCRB-Stat-II'!Z151+'SCRB-Stat-II'!Z181+'SCRB-Stat-II'!Z211+'SCRB-Stat-II'!Z241+'SCRB-Stat-II'!Z271+'SCRB-Stat-II'!Z301+'SCRB-Stat-II'!Z331+'SCRB-Stat-II'!Z361+'SCRB-Stat-II'!Z391+'SCRB-Stat-II'!Z421+'SCRB-Stat-II'!Z451+'SCRB-Stat-II'!Z481+'SCRB-Stat-II'!Z511+'SCRB-Stat-II'!Z541+'SCRB-Stat-II'!Z571+'SCRB-Stat-II'!Z601</f>
        <v>0</v>
      </c>
      <c r="AA31" s="164">
        <f>'SCRB-Stat-II'!AA31+'SCRB-Stat-II'!AA61+'SCRB-Stat-II'!AA91+'SCRB-Stat-II'!AA121+'SCRB-Stat-II'!AA151+'SCRB-Stat-II'!AA181+'SCRB-Stat-II'!AA211+'SCRB-Stat-II'!AA241+'SCRB-Stat-II'!AA271+'SCRB-Stat-II'!AA301+'SCRB-Stat-II'!AA331+'SCRB-Stat-II'!AA361+'SCRB-Stat-II'!AA391+'SCRB-Stat-II'!AA421+'SCRB-Stat-II'!AA451+'SCRB-Stat-II'!AA481+'SCRB-Stat-II'!AA511+'SCRB-Stat-II'!AA541+'SCRB-Stat-II'!AA571+'SCRB-Stat-II'!AA601</f>
        <v>0</v>
      </c>
      <c r="AB31" s="164">
        <f>'SCRB-Stat-II'!AB31+'SCRB-Stat-II'!AB61+'SCRB-Stat-II'!AB91+'SCRB-Stat-II'!AB121+'SCRB-Stat-II'!AB151+'SCRB-Stat-II'!AB181+'SCRB-Stat-II'!AB211+'SCRB-Stat-II'!AB241+'SCRB-Stat-II'!AB271+'SCRB-Stat-II'!AB301+'SCRB-Stat-II'!AB331+'SCRB-Stat-II'!AB361+'SCRB-Stat-II'!AB391+'SCRB-Stat-II'!AB421+'SCRB-Stat-II'!AB451+'SCRB-Stat-II'!AB481+'SCRB-Stat-II'!AB511+'SCRB-Stat-II'!AB541+'SCRB-Stat-II'!AB571+'SCRB-Stat-II'!AB601</f>
        <v>0</v>
      </c>
      <c r="AC31" s="164">
        <f>'SCRB-Stat-II'!AC31+'SCRB-Stat-II'!AC61+'SCRB-Stat-II'!AC91+'SCRB-Stat-II'!AC121+'SCRB-Stat-II'!AC151+'SCRB-Stat-II'!AC181+'SCRB-Stat-II'!AC211+'SCRB-Stat-II'!AC241+'SCRB-Stat-II'!AC271+'SCRB-Stat-II'!AC301+'SCRB-Stat-II'!AC331+'SCRB-Stat-II'!AC361+'SCRB-Stat-II'!AC391+'SCRB-Stat-II'!AC421+'SCRB-Stat-II'!AC451+'SCRB-Stat-II'!AC481+'SCRB-Stat-II'!AC511+'SCRB-Stat-II'!AC541+'SCRB-Stat-II'!AC571+'SCRB-Stat-II'!AC601</f>
        <v>0</v>
      </c>
      <c r="AD31" s="164">
        <f>'SCRB-Stat-II'!AD31+'SCRB-Stat-II'!AD61+'SCRB-Stat-II'!AD91+'SCRB-Stat-II'!AD121+'SCRB-Stat-II'!AD151+'SCRB-Stat-II'!AD181+'SCRB-Stat-II'!AD211+'SCRB-Stat-II'!AD241+'SCRB-Stat-II'!AD271+'SCRB-Stat-II'!AD301+'SCRB-Stat-II'!AD331+'SCRB-Stat-II'!AD361+'SCRB-Stat-II'!AD391+'SCRB-Stat-II'!AD421+'SCRB-Stat-II'!AD451+'SCRB-Stat-II'!AD481+'SCRB-Stat-II'!AD511+'SCRB-Stat-II'!AD541+'SCRB-Stat-II'!AD571+'SCRB-Stat-II'!AD601</f>
        <v>0</v>
      </c>
      <c r="AE31" s="164">
        <f>'SCRB-Stat-II'!AE31+'SCRB-Stat-II'!AE61+'SCRB-Stat-II'!AE91+'SCRB-Stat-II'!AE121+'SCRB-Stat-II'!AE151+'SCRB-Stat-II'!AE181+'SCRB-Stat-II'!AE211+'SCRB-Stat-II'!AE241+'SCRB-Stat-II'!AE271+'SCRB-Stat-II'!AE301+'SCRB-Stat-II'!AE331+'SCRB-Stat-II'!AE361+'SCRB-Stat-II'!AE391+'SCRB-Stat-II'!AE421+'SCRB-Stat-II'!AE451+'SCRB-Stat-II'!AE481+'SCRB-Stat-II'!AE511+'SCRB-Stat-II'!AE541+'SCRB-Stat-II'!AE571+'SCRB-Stat-II'!AE601</f>
        <v>0</v>
      </c>
      <c r="AF31" s="164">
        <f>'SCRB-Stat-II'!AF31+'SCRB-Stat-II'!AF61+'SCRB-Stat-II'!AF91+'SCRB-Stat-II'!AF121+'SCRB-Stat-II'!AF151+'SCRB-Stat-II'!AF181+'SCRB-Stat-II'!AF211+'SCRB-Stat-II'!AF241+'SCRB-Stat-II'!AF271+'SCRB-Stat-II'!AF301+'SCRB-Stat-II'!AF331+'SCRB-Stat-II'!AF361+'SCRB-Stat-II'!AF391+'SCRB-Stat-II'!AF421+'SCRB-Stat-II'!AF451+'SCRB-Stat-II'!AF481+'SCRB-Stat-II'!AF511+'SCRB-Stat-II'!AF541+'SCRB-Stat-II'!AF571+'SCRB-Stat-II'!AF601</f>
        <v>0</v>
      </c>
      <c r="AG31" s="164">
        <f>'SCRB-Stat-II'!AG31+'SCRB-Stat-II'!AG61+'SCRB-Stat-II'!AG91+'SCRB-Stat-II'!AG121+'SCRB-Stat-II'!AG151+'SCRB-Stat-II'!AG181+'SCRB-Stat-II'!AG211+'SCRB-Stat-II'!AG241+'SCRB-Stat-II'!AG271+'SCRB-Stat-II'!AG301+'SCRB-Stat-II'!AG331+'SCRB-Stat-II'!AG361+'SCRB-Stat-II'!AG391+'SCRB-Stat-II'!AG421+'SCRB-Stat-II'!AG451+'SCRB-Stat-II'!AG481+'SCRB-Stat-II'!AG511+'SCRB-Stat-II'!AG541+'SCRB-Stat-II'!AG571+'SCRB-Stat-II'!AG601</f>
        <v>0</v>
      </c>
    </row>
    <row r="32" spans="4:33">
      <c r="D32" s="164">
        <f>'SCRB-Stat-II'!D32+'SCRB-Stat-II'!D62+'SCRB-Stat-II'!D92+'SCRB-Stat-II'!D122+'SCRB-Stat-II'!D152+'SCRB-Stat-II'!D182+'SCRB-Stat-II'!D212+'SCRB-Stat-II'!D242+'SCRB-Stat-II'!D272+'SCRB-Stat-II'!D302+'SCRB-Stat-II'!D332+'SCRB-Stat-II'!D362+'SCRB-Stat-II'!D392+'SCRB-Stat-II'!D422+'SCRB-Stat-II'!D452+'SCRB-Stat-II'!D482+'SCRB-Stat-II'!D512+'SCRB-Stat-II'!D542+'SCRB-Stat-II'!D572+'SCRB-Stat-II'!D602</f>
        <v>0</v>
      </c>
      <c r="E32" s="164">
        <f>'SCRB-Stat-II'!E32+'SCRB-Stat-II'!E62+'SCRB-Stat-II'!E92+'SCRB-Stat-II'!E122+'SCRB-Stat-II'!E152+'SCRB-Stat-II'!E182+'SCRB-Stat-II'!E212+'SCRB-Stat-II'!E242+'SCRB-Stat-II'!E272+'SCRB-Stat-II'!E302+'SCRB-Stat-II'!E332+'SCRB-Stat-II'!E362+'SCRB-Stat-II'!E392+'SCRB-Stat-II'!E422+'SCRB-Stat-II'!E452+'SCRB-Stat-II'!E482+'SCRB-Stat-II'!E512+'SCRB-Stat-II'!E542+'SCRB-Stat-II'!E572+'SCRB-Stat-II'!E602</f>
        <v>0</v>
      </c>
      <c r="F32" s="164">
        <f>'SCRB-Stat-II'!F32+'SCRB-Stat-II'!F62+'SCRB-Stat-II'!F92+'SCRB-Stat-II'!F122+'SCRB-Stat-II'!F152+'SCRB-Stat-II'!F182+'SCRB-Stat-II'!F212+'SCRB-Stat-II'!F242+'SCRB-Stat-II'!F272+'SCRB-Stat-II'!F302+'SCRB-Stat-II'!F332+'SCRB-Stat-II'!F362+'SCRB-Stat-II'!F392+'SCRB-Stat-II'!F422+'SCRB-Stat-II'!F452+'SCRB-Stat-II'!F482+'SCRB-Stat-II'!F512+'SCRB-Stat-II'!F542+'SCRB-Stat-II'!F572+'SCRB-Stat-II'!F602</f>
        <v>0</v>
      </c>
      <c r="G32" s="164">
        <f>'SCRB-Stat-II'!G32+'SCRB-Stat-II'!G62+'SCRB-Stat-II'!G92+'SCRB-Stat-II'!G122+'SCRB-Stat-II'!G152+'SCRB-Stat-II'!G182+'SCRB-Stat-II'!G212+'SCRB-Stat-II'!G242+'SCRB-Stat-II'!G272+'SCRB-Stat-II'!G302+'SCRB-Stat-II'!G332+'SCRB-Stat-II'!G362+'SCRB-Stat-II'!G392+'SCRB-Stat-II'!G422+'SCRB-Stat-II'!G452+'SCRB-Stat-II'!G482+'SCRB-Stat-II'!G512+'SCRB-Stat-II'!G542+'SCRB-Stat-II'!G572+'SCRB-Stat-II'!G602</f>
        <v>0</v>
      </c>
      <c r="H32" s="164">
        <f>'SCRB-Stat-II'!H32+'SCRB-Stat-II'!H62+'SCRB-Stat-II'!H92+'SCRB-Stat-II'!H122+'SCRB-Stat-II'!H152+'SCRB-Stat-II'!H182+'SCRB-Stat-II'!H212+'SCRB-Stat-II'!H242+'SCRB-Stat-II'!H272+'SCRB-Stat-II'!H302+'SCRB-Stat-II'!H332+'SCRB-Stat-II'!H362+'SCRB-Stat-II'!H392+'SCRB-Stat-II'!H422+'SCRB-Stat-II'!H452+'SCRB-Stat-II'!H482+'SCRB-Stat-II'!H512+'SCRB-Stat-II'!H542+'SCRB-Stat-II'!H572+'SCRB-Stat-II'!H602</f>
        <v>0</v>
      </c>
      <c r="I32" s="164">
        <f>'SCRB-Stat-II'!I32+'SCRB-Stat-II'!I62+'SCRB-Stat-II'!I92+'SCRB-Stat-II'!I122+'SCRB-Stat-II'!I152+'SCRB-Stat-II'!I182+'SCRB-Stat-II'!I212+'SCRB-Stat-II'!I242+'SCRB-Stat-II'!I272+'SCRB-Stat-II'!I302+'SCRB-Stat-II'!I332+'SCRB-Stat-II'!I362+'SCRB-Stat-II'!I392+'SCRB-Stat-II'!I422+'SCRB-Stat-II'!I452+'SCRB-Stat-II'!I482+'SCRB-Stat-II'!I512+'SCRB-Stat-II'!I542+'SCRB-Stat-II'!I572+'SCRB-Stat-II'!I602</f>
        <v>0</v>
      </c>
      <c r="J32" s="164">
        <f>'SCRB-Stat-II'!J32+'SCRB-Stat-II'!J62+'SCRB-Stat-II'!J92+'SCRB-Stat-II'!J122+'SCRB-Stat-II'!J152+'SCRB-Stat-II'!J182+'SCRB-Stat-II'!J212+'SCRB-Stat-II'!J242+'SCRB-Stat-II'!J272+'SCRB-Stat-II'!J302+'SCRB-Stat-II'!J332+'SCRB-Stat-II'!J362+'SCRB-Stat-II'!J392+'SCRB-Stat-II'!J422+'SCRB-Stat-II'!J452+'SCRB-Stat-II'!J482+'SCRB-Stat-II'!J512+'SCRB-Stat-II'!J542+'SCRB-Stat-II'!J572+'SCRB-Stat-II'!J602</f>
        <v>0</v>
      </c>
      <c r="K32" s="162">
        <f>'SCRB-Stat-II'!K32+'SCRB-Stat-II'!K62+'SCRB-Stat-II'!K92+'SCRB-Stat-II'!K122+'SCRB-Stat-II'!K152+'SCRB-Stat-II'!K182+'SCRB-Stat-II'!K212+'SCRB-Stat-II'!K242+'SCRB-Stat-II'!K272+'SCRB-Stat-II'!K302+'SCRB-Stat-II'!K332+'SCRB-Stat-II'!K362+'SCRB-Stat-II'!K392+'SCRB-Stat-II'!K422+'SCRB-Stat-II'!K452+'SCRB-Stat-II'!K482+'SCRB-Stat-II'!K512+'SCRB-Stat-II'!K542+'SCRB-Stat-II'!K572+'SCRB-Stat-II'!K602</f>
        <v>0</v>
      </c>
      <c r="L32" s="164">
        <f>'SCRB-Stat-II'!L32+'SCRB-Stat-II'!L62+'SCRB-Stat-II'!L92+'SCRB-Stat-II'!L122+'SCRB-Stat-II'!L152+'SCRB-Stat-II'!L182+'SCRB-Stat-II'!L212+'SCRB-Stat-II'!L242+'SCRB-Stat-II'!L272+'SCRB-Stat-II'!L302+'SCRB-Stat-II'!L332+'SCRB-Stat-II'!L362+'SCRB-Stat-II'!L392+'SCRB-Stat-II'!L422+'SCRB-Stat-II'!L452+'SCRB-Stat-II'!L482+'SCRB-Stat-II'!L512+'SCRB-Stat-II'!L542+'SCRB-Stat-II'!L572+'SCRB-Stat-II'!L602</f>
        <v>0</v>
      </c>
      <c r="M32" s="165">
        <f>'SCRB-Stat-II'!M32+'SCRB-Stat-II'!M62+'SCRB-Stat-II'!M92+'SCRB-Stat-II'!M122+'SCRB-Stat-II'!M152+'SCRB-Stat-II'!M182+'SCRB-Stat-II'!M212+'SCRB-Stat-II'!M242+'SCRB-Stat-II'!M272+'SCRB-Stat-II'!M302+'SCRB-Stat-II'!M332+'SCRB-Stat-II'!M362+'SCRB-Stat-II'!M392+'SCRB-Stat-II'!M422+'SCRB-Stat-II'!M452+'SCRB-Stat-II'!M482+'SCRB-Stat-II'!M512+'SCRB-Stat-II'!M542+'SCRB-Stat-II'!M572+'SCRB-Stat-II'!M602</f>
        <v>0</v>
      </c>
      <c r="N32" s="166">
        <f>'SCRB-Stat-II'!N32+'SCRB-Stat-II'!N62+'SCRB-Stat-II'!N92+'SCRB-Stat-II'!N122+'SCRB-Stat-II'!N152+'SCRB-Stat-II'!N182+'SCRB-Stat-II'!N212+'SCRB-Stat-II'!N242+'SCRB-Stat-II'!N272+'SCRB-Stat-II'!N302+'SCRB-Stat-II'!N332+'SCRB-Stat-II'!N362+'SCRB-Stat-II'!N392+'SCRB-Stat-II'!N422+'SCRB-Stat-II'!N452+'SCRB-Stat-II'!N482+'SCRB-Stat-II'!N512+'SCRB-Stat-II'!N542+'SCRB-Stat-II'!N572+'SCRB-Stat-II'!N602</f>
        <v>0</v>
      </c>
      <c r="O32" s="164">
        <f>'SCRB-Stat-II'!O32+'SCRB-Stat-II'!O62+'SCRB-Stat-II'!O92+'SCRB-Stat-II'!O122+'SCRB-Stat-II'!O152+'SCRB-Stat-II'!O182+'SCRB-Stat-II'!O212+'SCRB-Stat-II'!O242+'SCRB-Stat-II'!O272+'SCRB-Stat-II'!O302+'SCRB-Stat-II'!O332+'SCRB-Stat-II'!O362+'SCRB-Stat-II'!O392+'SCRB-Stat-II'!O422+'SCRB-Stat-II'!O452+'SCRB-Stat-II'!O482+'SCRB-Stat-II'!O512+'SCRB-Stat-II'!O542+'SCRB-Stat-II'!O572+'SCRB-Stat-II'!O602</f>
        <v>0</v>
      </c>
      <c r="P32" s="164">
        <f>'SCRB-Stat-II'!P32+'SCRB-Stat-II'!P62+'SCRB-Stat-II'!P92+'SCRB-Stat-II'!P122+'SCRB-Stat-II'!P152+'SCRB-Stat-II'!P182+'SCRB-Stat-II'!P212+'SCRB-Stat-II'!P242+'SCRB-Stat-II'!P272+'SCRB-Stat-II'!P302+'SCRB-Stat-II'!P332+'SCRB-Stat-II'!P362+'SCRB-Stat-II'!P392+'SCRB-Stat-II'!P422+'SCRB-Stat-II'!P452+'SCRB-Stat-II'!P482+'SCRB-Stat-II'!P512+'SCRB-Stat-II'!P542+'SCRB-Stat-II'!P572+'SCRB-Stat-II'!P602</f>
        <v>0</v>
      </c>
      <c r="Q32" s="164">
        <f>'SCRB-Stat-II'!Q32+'SCRB-Stat-II'!Q62+'SCRB-Stat-II'!Q92+'SCRB-Stat-II'!Q122+'SCRB-Stat-II'!Q152+'SCRB-Stat-II'!Q182+'SCRB-Stat-II'!Q212+'SCRB-Stat-II'!Q242+'SCRB-Stat-II'!Q272+'SCRB-Stat-II'!Q302+'SCRB-Stat-II'!Q332+'SCRB-Stat-II'!Q362+'SCRB-Stat-II'!Q392+'SCRB-Stat-II'!Q422+'SCRB-Stat-II'!Q452+'SCRB-Stat-II'!Q482+'SCRB-Stat-II'!Q512+'SCRB-Stat-II'!Q542+'SCRB-Stat-II'!Q572+'SCRB-Stat-II'!Q602</f>
        <v>0</v>
      </c>
      <c r="R32" s="164">
        <f>'SCRB-Stat-II'!R32+'SCRB-Stat-II'!R62+'SCRB-Stat-II'!R92+'SCRB-Stat-II'!R122+'SCRB-Stat-II'!R152+'SCRB-Stat-II'!R182+'SCRB-Stat-II'!R212+'SCRB-Stat-II'!R242+'SCRB-Stat-II'!R272+'SCRB-Stat-II'!R302+'SCRB-Stat-II'!R332+'SCRB-Stat-II'!R362+'SCRB-Stat-II'!R392+'SCRB-Stat-II'!R422+'SCRB-Stat-II'!R452+'SCRB-Stat-II'!R482+'SCRB-Stat-II'!R512+'SCRB-Stat-II'!R542+'SCRB-Stat-II'!R572+'SCRB-Stat-II'!R602</f>
        <v>0</v>
      </c>
      <c r="S32" s="164">
        <f>'SCRB-Stat-II'!S32+'SCRB-Stat-II'!S62+'SCRB-Stat-II'!S92+'SCRB-Stat-II'!S122+'SCRB-Stat-II'!S152+'SCRB-Stat-II'!S182+'SCRB-Stat-II'!S212+'SCRB-Stat-II'!S242+'SCRB-Stat-II'!S272+'SCRB-Stat-II'!S302+'SCRB-Stat-II'!S332+'SCRB-Stat-II'!S362+'SCRB-Stat-II'!S392+'SCRB-Stat-II'!S422+'SCRB-Stat-II'!S452+'SCRB-Stat-II'!S482+'SCRB-Stat-II'!S512+'SCRB-Stat-II'!S542+'SCRB-Stat-II'!S572+'SCRB-Stat-II'!S602</f>
        <v>0</v>
      </c>
      <c r="T32" s="164">
        <f>'SCRB-Stat-II'!T32+'SCRB-Stat-II'!T62+'SCRB-Stat-II'!T92+'SCRB-Stat-II'!T122+'SCRB-Stat-II'!T152+'SCRB-Stat-II'!T182+'SCRB-Stat-II'!T212+'SCRB-Stat-II'!T242+'SCRB-Stat-II'!T272+'SCRB-Stat-II'!T302+'SCRB-Stat-II'!T332+'SCRB-Stat-II'!T362+'SCRB-Stat-II'!T392+'SCRB-Stat-II'!T422+'SCRB-Stat-II'!T452+'SCRB-Stat-II'!T482+'SCRB-Stat-II'!T512+'SCRB-Stat-II'!T542+'SCRB-Stat-II'!T572+'SCRB-Stat-II'!T602</f>
        <v>0</v>
      </c>
      <c r="U32" s="164">
        <f>'SCRB-Stat-II'!U32+'SCRB-Stat-II'!U62+'SCRB-Stat-II'!U92+'SCRB-Stat-II'!U122+'SCRB-Stat-II'!U152+'SCRB-Stat-II'!U182+'SCRB-Stat-II'!U212+'SCRB-Stat-II'!U242+'SCRB-Stat-II'!U272+'SCRB-Stat-II'!U302+'SCRB-Stat-II'!U332+'SCRB-Stat-II'!U362+'SCRB-Stat-II'!U392+'SCRB-Stat-II'!U422+'SCRB-Stat-II'!U452+'SCRB-Stat-II'!U482+'SCRB-Stat-II'!U512+'SCRB-Stat-II'!U542+'SCRB-Stat-II'!U572+'SCRB-Stat-II'!U602</f>
        <v>0</v>
      </c>
      <c r="V32" s="164">
        <f>'SCRB-Stat-II'!V32+'SCRB-Stat-II'!V62+'SCRB-Stat-II'!V92+'SCRB-Stat-II'!V122+'SCRB-Stat-II'!V152+'SCRB-Stat-II'!V182+'SCRB-Stat-II'!V212+'SCRB-Stat-II'!V242+'SCRB-Stat-II'!V272+'SCRB-Stat-II'!V302+'SCRB-Stat-II'!V332+'SCRB-Stat-II'!V362+'SCRB-Stat-II'!V392+'SCRB-Stat-II'!V422+'SCRB-Stat-II'!V452+'SCRB-Stat-II'!V482+'SCRB-Stat-II'!V512+'SCRB-Stat-II'!V542+'SCRB-Stat-II'!V572+'SCRB-Stat-II'!V602</f>
        <v>0</v>
      </c>
      <c r="W32" s="164">
        <f>'SCRB-Stat-II'!W32+'SCRB-Stat-II'!W62+'SCRB-Stat-II'!W92+'SCRB-Stat-II'!W122+'SCRB-Stat-II'!W152+'SCRB-Stat-II'!W182+'SCRB-Stat-II'!W212+'SCRB-Stat-II'!W242+'SCRB-Stat-II'!W272+'SCRB-Stat-II'!W302+'SCRB-Stat-II'!W332+'SCRB-Stat-II'!W362+'SCRB-Stat-II'!W392+'SCRB-Stat-II'!W422+'SCRB-Stat-II'!W452+'SCRB-Stat-II'!W482+'SCRB-Stat-II'!W512+'SCRB-Stat-II'!W542+'SCRB-Stat-II'!W572+'SCRB-Stat-II'!W602</f>
        <v>0</v>
      </c>
      <c r="X32" s="164">
        <f>'SCRB-Stat-II'!X32+'SCRB-Stat-II'!X62+'SCRB-Stat-II'!X92+'SCRB-Stat-II'!X122+'SCRB-Stat-II'!X152+'SCRB-Stat-II'!X182+'SCRB-Stat-II'!X212+'SCRB-Stat-II'!X242+'SCRB-Stat-II'!X272+'SCRB-Stat-II'!X302+'SCRB-Stat-II'!X332+'SCRB-Stat-II'!X362+'SCRB-Stat-II'!X392+'SCRB-Stat-II'!X422+'SCRB-Stat-II'!X452+'SCRB-Stat-II'!X482+'SCRB-Stat-II'!X512+'SCRB-Stat-II'!X542+'SCRB-Stat-II'!X572+'SCRB-Stat-II'!X602</f>
        <v>0</v>
      </c>
      <c r="Y32" s="164">
        <f>'SCRB-Stat-II'!Y32+'SCRB-Stat-II'!Y62+'SCRB-Stat-II'!Y92+'SCRB-Stat-II'!Y122+'SCRB-Stat-II'!Y152+'SCRB-Stat-II'!Y182+'SCRB-Stat-II'!Y212+'SCRB-Stat-II'!Y242+'SCRB-Stat-II'!Y272+'SCRB-Stat-II'!Y302+'SCRB-Stat-II'!Y332+'SCRB-Stat-II'!Y362+'SCRB-Stat-II'!Y392+'SCRB-Stat-II'!Y422+'SCRB-Stat-II'!Y452+'SCRB-Stat-II'!Y482+'SCRB-Stat-II'!Y512+'SCRB-Stat-II'!Y542+'SCRB-Stat-II'!Y572+'SCRB-Stat-II'!Y602</f>
        <v>0</v>
      </c>
      <c r="Z32" s="164">
        <f>'SCRB-Stat-II'!Z32+'SCRB-Stat-II'!Z62+'SCRB-Stat-II'!Z92+'SCRB-Stat-II'!Z122+'SCRB-Stat-II'!Z152+'SCRB-Stat-II'!Z182+'SCRB-Stat-II'!Z212+'SCRB-Stat-II'!Z242+'SCRB-Stat-II'!Z272+'SCRB-Stat-II'!Z302+'SCRB-Stat-II'!Z332+'SCRB-Stat-II'!Z362+'SCRB-Stat-II'!Z392+'SCRB-Stat-II'!Z422+'SCRB-Stat-II'!Z452+'SCRB-Stat-II'!Z482+'SCRB-Stat-II'!Z512+'SCRB-Stat-II'!Z542+'SCRB-Stat-II'!Z572+'SCRB-Stat-II'!Z602</f>
        <v>0</v>
      </c>
      <c r="AA32" s="164">
        <f>'SCRB-Stat-II'!AA32+'SCRB-Stat-II'!AA62+'SCRB-Stat-II'!AA92+'SCRB-Stat-II'!AA122+'SCRB-Stat-II'!AA152+'SCRB-Stat-II'!AA182+'SCRB-Stat-II'!AA212+'SCRB-Stat-II'!AA242+'SCRB-Stat-II'!AA272+'SCRB-Stat-II'!AA302+'SCRB-Stat-II'!AA332+'SCRB-Stat-II'!AA362+'SCRB-Stat-II'!AA392+'SCRB-Stat-II'!AA422+'SCRB-Stat-II'!AA452+'SCRB-Stat-II'!AA482+'SCRB-Stat-II'!AA512+'SCRB-Stat-II'!AA542+'SCRB-Stat-II'!AA572+'SCRB-Stat-II'!AA602</f>
        <v>0</v>
      </c>
      <c r="AB32" s="164">
        <f>'SCRB-Stat-II'!AB32+'SCRB-Stat-II'!AB62+'SCRB-Stat-II'!AB92+'SCRB-Stat-II'!AB122+'SCRB-Stat-II'!AB152+'SCRB-Stat-II'!AB182+'SCRB-Stat-II'!AB212+'SCRB-Stat-II'!AB242+'SCRB-Stat-II'!AB272+'SCRB-Stat-II'!AB302+'SCRB-Stat-II'!AB332+'SCRB-Stat-II'!AB362+'SCRB-Stat-II'!AB392+'SCRB-Stat-II'!AB422+'SCRB-Stat-II'!AB452+'SCRB-Stat-II'!AB482+'SCRB-Stat-II'!AB512+'SCRB-Stat-II'!AB542+'SCRB-Stat-II'!AB572+'SCRB-Stat-II'!AB602</f>
        <v>0</v>
      </c>
      <c r="AC32" s="164">
        <f>'SCRB-Stat-II'!AC32+'SCRB-Stat-II'!AC62+'SCRB-Stat-II'!AC92+'SCRB-Stat-II'!AC122+'SCRB-Stat-II'!AC152+'SCRB-Stat-II'!AC182+'SCRB-Stat-II'!AC212+'SCRB-Stat-II'!AC242+'SCRB-Stat-II'!AC272+'SCRB-Stat-II'!AC302+'SCRB-Stat-II'!AC332+'SCRB-Stat-II'!AC362+'SCRB-Stat-II'!AC392+'SCRB-Stat-II'!AC422+'SCRB-Stat-II'!AC452+'SCRB-Stat-II'!AC482+'SCRB-Stat-II'!AC512+'SCRB-Stat-II'!AC542+'SCRB-Stat-II'!AC572+'SCRB-Stat-II'!AC602</f>
        <v>0</v>
      </c>
      <c r="AD32" s="164">
        <f>'SCRB-Stat-II'!AD32+'SCRB-Stat-II'!AD62+'SCRB-Stat-II'!AD92+'SCRB-Stat-II'!AD122+'SCRB-Stat-II'!AD152+'SCRB-Stat-II'!AD182+'SCRB-Stat-II'!AD212+'SCRB-Stat-II'!AD242+'SCRB-Stat-II'!AD272+'SCRB-Stat-II'!AD302+'SCRB-Stat-II'!AD332+'SCRB-Stat-II'!AD362+'SCRB-Stat-II'!AD392+'SCRB-Stat-II'!AD422+'SCRB-Stat-II'!AD452+'SCRB-Stat-II'!AD482+'SCRB-Stat-II'!AD512+'SCRB-Stat-II'!AD542+'SCRB-Stat-II'!AD572+'SCRB-Stat-II'!AD602</f>
        <v>0</v>
      </c>
      <c r="AE32" s="164">
        <f>'SCRB-Stat-II'!AE32+'SCRB-Stat-II'!AE62+'SCRB-Stat-II'!AE92+'SCRB-Stat-II'!AE122+'SCRB-Stat-II'!AE152+'SCRB-Stat-II'!AE182+'SCRB-Stat-II'!AE212+'SCRB-Stat-II'!AE242+'SCRB-Stat-II'!AE272+'SCRB-Stat-II'!AE302+'SCRB-Stat-II'!AE332+'SCRB-Stat-II'!AE362+'SCRB-Stat-II'!AE392+'SCRB-Stat-II'!AE422+'SCRB-Stat-II'!AE452+'SCRB-Stat-II'!AE482+'SCRB-Stat-II'!AE512+'SCRB-Stat-II'!AE542+'SCRB-Stat-II'!AE572+'SCRB-Stat-II'!AE602</f>
        <v>0</v>
      </c>
      <c r="AF32" s="164">
        <f>'SCRB-Stat-II'!AF32+'SCRB-Stat-II'!AF62+'SCRB-Stat-II'!AF92+'SCRB-Stat-II'!AF122+'SCRB-Stat-II'!AF152+'SCRB-Stat-II'!AF182+'SCRB-Stat-II'!AF212+'SCRB-Stat-II'!AF242+'SCRB-Stat-II'!AF272+'SCRB-Stat-II'!AF302+'SCRB-Stat-II'!AF332+'SCRB-Stat-II'!AF362+'SCRB-Stat-II'!AF392+'SCRB-Stat-II'!AF422+'SCRB-Stat-II'!AF452+'SCRB-Stat-II'!AF482+'SCRB-Stat-II'!AF512+'SCRB-Stat-II'!AF542+'SCRB-Stat-II'!AF572+'SCRB-Stat-II'!AF602</f>
        <v>0</v>
      </c>
      <c r="AG32" s="164">
        <f>'SCRB-Stat-II'!AG32+'SCRB-Stat-II'!AG62+'SCRB-Stat-II'!AG92+'SCRB-Stat-II'!AG122+'SCRB-Stat-II'!AG152+'SCRB-Stat-II'!AG182+'SCRB-Stat-II'!AG212+'SCRB-Stat-II'!AG242+'SCRB-Stat-II'!AG272+'SCRB-Stat-II'!AG302+'SCRB-Stat-II'!AG332+'SCRB-Stat-II'!AG362+'SCRB-Stat-II'!AG392+'SCRB-Stat-II'!AG422+'SCRB-Stat-II'!AG452+'SCRB-Stat-II'!AG482+'SCRB-Stat-II'!AG512+'SCRB-Stat-II'!AG542+'SCRB-Stat-II'!AG572+'SCRB-Stat-II'!AG602</f>
        <v>0</v>
      </c>
    </row>
    <row r="33" spans="4:33">
      <c r="D33" s="164">
        <f>'SCRB-Stat-II'!D33+'SCRB-Stat-II'!D63+'SCRB-Stat-II'!D93+'SCRB-Stat-II'!D123+'SCRB-Stat-II'!D153+'SCRB-Stat-II'!D183+'SCRB-Stat-II'!D213+'SCRB-Stat-II'!D243+'SCRB-Stat-II'!D273+'SCRB-Stat-II'!D303+'SCRB-Stat-II'!D333+'SCRB-Stat-II'!D363+'SCRB-Stat-II'!D393+'SCRB-Stat-II'!D423+'SCRB-Stat-II'!D453+'SCRB-Stat-II'!D483+'SCRB-Stat-II'!D513+'SCRB-Stat-II'!D543+'SCRB-Stat-II'!D573+'SCRB-Stat-II'!D603</f>
        <v>0</v>
      </c>
      <c r="E33" s="164">
        <f>'SCRB-Stat-II'!E33+'SCRB-Stat-II'!E63+'SCRB-Stat-II'!E93+'SCRB-Stat-II'!E123+'SCRB-Stat-II'!E153+'SCRB-Stat-II'!E183+'SCRB-Stat-II'!E213+'SCRB-Stat-II'!E243+'SCRB-Stat-II'!E273+'SCRB-Stat-II'!E303+'SCRB-Stat-II'!E333+'SCRB-Stat-II'!E363+'SCRB-Stat-II'!E393+'SCRB-Stat-II'!E423+'SCRB-Stat-II'!E453+'SCRB-Stat-II'!E483+'SCRB-Stat-II'!E513+'SCRB-Stat-II'!E543+'SCRB-Stat-II'!E573+'SCRB-Stat-II'!E603</f>
        <v>0</v>
      </c>
      <c r="F33" s="164">
        <f>'SCRB-Stat-II'!F33+'SCRB-Stat-II'!F63+'SCRB-Stat-II'!F93+'SCRB-Stat-II'!F123+'SCRB-Stat-II'!F153+'SCRB-Stat-II'!F183+'SCRB-Stat-II'!F213+'SCRB-Stat-II'!F243+'SCRB-Stat-II'!F273+'SCRB-Stat-II'!F303+'SCRB-Stat-II'!F333+'SCRB-Stat-II'!F363+'SCRB-Stat-II'!F393+'SCRB-Stat-II'!F423+'SCRB-Stat-II'!F453+'SCRB-Stat-II'!F483+'SCRB-Stat-II'!F513+'SCRB-Stat-II'!F543+'SCRB-Stat-II'!F573+'SCRB-Stat-II'!F603</f>
        <v>0</v>
      </c>
      <c r="G33" s="164">
        <f>'SCRB-Stat-II'!G33+'SCRB-Stat-II'!G63+'SCRB-Stat-II'!G93+'SCRB-Stat-II'!G123+'SCRB-Stat-II'!G153+'SCRB-Stat-II'!G183+'SCRB-Stat-II'!G213+'SCRB-Stat-II'!G243+'SCRB-Stat-II'!G273+'SCRB-Stat-II'!G303+'SCRB-Stat-II'!G333+'SCRB-Stat-II'!G363+'SCRB-Stat-II'!G393+'SCRB-Stat-II'!G423+'SCRB-Stat-II'!G453+'SCRB-Stat-II'!G483+'SCRB-Stat-II'!G513+'SCRB-Stat-II'!G543+'SCRB-Stat-II'!G573+'SCRB-Stat-II'!G603</f>
        <v>0</v>
      </c>
      <c r="H33" s="164">
        <f>'SCRB-Stat-II'!H33+'SCRB-Stat-II'!H63+'SCRB-Stat-II'!H93+'SCRB-Stat-II'!H123+'SCRB-Stat-II'!H153+'SCRB-Stat-II'!H183+'SCRB-Stat-II'!H213+'SCRB-Stat-II'!H243+'SCRB-Stat-II'!H273+'SCRB-Stat-II'!H303+'SCRB-Stat-II'!H333+'SCRB-Stat-II'!H363+'SCRB-Stat-II'!H393+'SCRB-Stat-II'!H423+'SCRB-Stat-II'!H453+'SCRB-Stat-II'!H483+'SCRB-Stat-II'!H513+'SCRB-Stat-II'!H543+'SCRB-Stat-II'!H573+'SCRB-Stat-II'!H603</f>
        <v>0</v>
      </c>
      <c r="I33" s="164">
        <f>'SCRB-Stat-II'!I33+'SCRB-Stat-II'!I63+'SCRB-Stat-II'!I93+'SCRB-Stat-II'!I123+'SCRB-Stat-II'!I153+'SCRB-Stat-II'!I183+'SCRB-Stat-II'!I213+'SCRB-Stat-II'!I243+'SCRB-Stat-II'!I273+'SCRB-Stat-II'!I303+'SCRB-Stat-II'!I333+'SCRB-Stat-II'!I363+'SCRB-Stat-II'!I393+'SCRB-Stat-II'!I423+'SCRB-Stat-II'!I453+'SCRB-Stat-II'!I483+'SCRB-Stat-II'!I513+'SCRB-Stat-II'!I543+'SCRB-Stat-II'!I573+'SCRB-Stat-II'!I603</f>
        <v>0</v>
      </c>
      <c r="J33" s="164">
        <f>'SCRB-Stat-II'!J33+'SCRB-Stat-II'!J63+'SCRB-Stat-II'!J93+'SCRB-Stat-II'!J123+'SCRB-Stat-II'!J153+'SCRB-Stat-II'!J183+'SCRB-Stat-II'!J213+'SCRB-Stat-II'!J243+'SCRB-Stat-II'!J273+'SCRB-Stat-II'!J303+'SCRB-Stat-II'!J333+'SCRB-Stat-II'!J363+'SCRB-Stat-II'!J393+'SCRB-Stat-II'!J423+'SCRB-Stat-II'!J453+'SCRB-Stat-II'!J483+'SCRB-Stat-II'!J513+'SCRB-Stat-II'!J543+'SCRB-Stat-II'!J573+'SCRB-Stat-II'!J603</f>
        <v>0</v>
      </c>
      <c r="K33" s="162">
        <f>'SCRB-Stat-II'!K33+'SCRB-Stat-II'!K63+'SCRB-Stat-II'!K93+'SCRB-Stat-II'!K123+'SCRB-Stat-II'!K153+'SCRB-Stat-II'!K183+'SCRB-Stat-II'!K213+'SCRB-Stat-II'!K243+'SCRB-Stat-II'!K273+'SCRB-Stat-II'!K303+'SCRB-Stat-II'!K333+'SCRB-Stat-II'!K363+'SCRB-Stat-II'!K393+'SCRB-Stat-II'!K423+'SCRB-Stat-II'!K453+'SCRB-Stat-II'!K483+'SCRB-Stat-II'!K513+'SCRB-Stat-II'!K543+'SCRB-Stat-II'!K573+'SCRB-Stat-II'!K603</f>
        <v>0</v>
      </c>
      <c r="L33" s="164">
        <f>'SCRB-Stat-II'!L33+'SCRB-Stat-II'!L63+'SCRB-Stat-II'!L93+'SCRB-Stat-II'!L123+'SCRB-Stat-II'!L153+'SCRB-Stat-II'!L183+'SCRB-Stat-II'!L213+'SCRB-Stat-II'!L243+'SCRB-Stat-II'!L273+'SCRB-Stat-II'!L303+'SCRB-Stat-II'!L333+'SCRB-Stat-II'!L363+'SCRB-Stat-II'!L393+'SCRB-Stat-II'!L423+'SCRB-Stat-II'!L453+'SCRB-Stat-II'!L483+'SCRB-Stat-II'!L513+'SCRB-Stat-II'!L543+'SCRB-Stat-II'!L573+'SCRB-Stat-II'!L603</f>
        <v>0</v>
      </c>
      <c r="M33" s="165">
        <f>'SCRB-Stat-II'!M33+'SCRB-Stat-II'!M63+'SCRB-Stat-II'!M93+'SCRB-Stat-II'!M123+'SCRB-Stat-II'!M153+'SCRB-Stat-II'!M183+'SCRB-Stat-II'!M213+'SCRB-Stat-II'!M243+'SCRB-Stat-II'!M273+'SCRB-Stat-II'!M303+'SCRB-Stat-II'!M333+'SCRB-Stat-II'!M363+'SCRB-Stat-II'!M393+'SCRB-Stat-II'!M423+'SCRB-Stat-II'!M453+'SCRB-Stat-II'!M483+'SCRB-Stat-II'!M513+'SCRB-Stat-II'!M543+'SCRB-Stat-II'!M573+'SCRB-Stat-II'!M603</f>
        <v>0</v>
      </c>
      <c r="N33" s="166">
        <f>'SCRB-Stat-II'!N33+'SCRB-Stat-II'!N63+'SCRB-Stat-II'!N93+'SCRB-Stat-II'!N123+'SCRB-Stat-II'!N153+'SCRB-Stat-II'!N183+'SCRB-Stat-II'!N213+'SCRB-Stat-II'!N243+'SCRB-Stat-II'!N273+'SCRB-Stat-II'!N303+'SCRB-Stat-II'!N333+'SCRB-Stat-II'!N363+'SCRB-Stat-II'!N393+'SCRB-Stat-II'!N423+'SCRB-Stat-II'!N453+'SCRB-Stat-II'!N483+'SCRB-Stat-II'!N513+'SCRB-Stat-II'!N543+'SCRB-Stat-II'!N573+'SCRB-Stat-II'!N603</f>
        <v>0</v>
      </c>
      <c r="O33" s="164">
        <f>'SCRB-Stat-II'!O33+'SCRB-Stat-II'!O63+'SCRB-Stat-II'!O93+'SCRB-Stat-II'!O123+'SCRB-Stat-II'!O153+'SCRB-Stat-II'!O183+'SCRB-Stat-II'!O213+'SCRB-Stat-II'!O243+'SCRB-Stat-II'!O273+'SCRB-Stat-II'!O303+'SCRB-Stat-II'!O333+'SCRB-Stat-II'!O363+'SCRB-Stat-II'!O393+'SCRB-Stat-II'!O423+'SCRB-Stat-II'!O453+'SCRB-Stat-II'!O483+'SCRB-Stat-II'!O513+'SCRB-Stat-II'!O543+'SCRB-Stat-II'!O573+'SCRB-Stat-II'!O603</f>
        <v>0</v>
      </c>
      <c r="P33" s="164">
        <f>'SCRB-Stat-II'!P33+'SCRB-Stat-II'!P63+'SCRB-Stat-II'!P93+'SCRB-Stat-II'!P123+'SCRB-Stat-II'!P153+'SCRB-Stat-II'!P183+'SCRB-Stat-II'!P213+'SCRB-Stat-II'!P243+'SCRB-Stat-II'!P273+'SCRB-Stat-II'!P303+'SCRB-Stat-II'!P333+'SCRB-Stat-II'!P363+'SCRB-Stat-II'!P393+'SCRB-Stat-II'!P423+'SCRB-Stat-II'!P453+'SCRB-Stat-II'!P483+'SCRB-Stat-II'!P513+'SCRB-Stat-II'!P543+'SCRB-Stat-II'!P573+'SCRB-Stat-II'!P603</f>
        <v>0</v>
      </c>
      <c r="Q33" s="164">
        <f>'SCRB-Stat-II'!Q33+'SCRB-Stat-II'!Q63+'SCRB-Stat-II'!Q93+'SCRB-Stat-II'!Q123+'SCRB-Stat-II'!Q153+'SCRB-Stat-II'!Q183+'SCRB-Stat-II'!Q213+'SCRB-Stat-II'!Q243+'SCRB-Stat-II'!Q273+'SCRB-Stat-II'!Q303+'SCRB-Stat-II'!Q333+'SCRB-Stat-II'!Q363+'SCRB-Stat-II'!Q393+'SCRB-Stat-II'!Q423+'SCRB-Stat-II'!Q453+'SCRB-Stat-II'!Q483+'SCRB-Stat-II'!Q513+'SCRB-Stat-II'!Q543+'SCRB-Stat-II'!Q573+'SCRB-Stat-II'!Q603</f>
        <v>0</v>
      </c>
      <c r="R33" s="164">
        <f>'SCRB-Stat-II'!R33+'SCRB-Stat-II'!R63+'SCRB-Stat-II'!R93+'SCRB-Stat-II'!R123+'SCRB-Stat-II'!R153+'SCRB-Stat-II'!R183+'SCRB-Stat-II'!R213+'SCRB-Stat-II'!R243+'SCRB-Stat-II'!R273+'SCRB-Stat-II'!R303+'SCRB-Stat-II'!R333+'SCRB-Stat-II'!R363+'SCRB-Stat-II'!R393+'SCRB-Stat-II'!R423+'SCRB-Stat-II'!R453+'SCRB-Stat-II'!R483+'SCRB-Stat-II'!R513+'SCRB-Stat-II'!R543+'SCRB-Stat-II'!R573+'SCRB-Stat-II'!R603</f>
        <v>0</v>
      </c>
      <c r="S33" s="164">
        <f>'SCRB-Stat-II'!S33+'SCRB-Stat-II'!S63+'SCRB-Stat-II'!S93+'SCRB-Stat-II'!S123+'SCRB-Stat-II'!S153+'SCRB-Stat-II'!S183+'SCRB-Stat-II'!S213+'SCRB-Stat-II'!S243+'SCRB-Stat-II'!S273+'SCRB-Stat-II'!S303+'SCRB-Stat-II'!S333+'SCRB-Stat-II'!S363+'SCRB-Stat-II'!S393+'SCRB-Stat-II'!S423+'SCRB-Stat-II'!S453+'SCRB-Stat-II'!S483+'SCRB-Stat-II'!S513+'SCRB-Stat-II'!S543+'SCRB-Stat-II'!S573+'SCRB-Stat-II'!S603</f>
        <v>0</v>
      </c>
      <c r="T33" s="164">
        <f>'SCRB-Stat-II'!T33+'SCRB-Stat-II'!T63+'SCRB-Stat-II'!T93+'SCRB-Stat-II'!T123+'SCRB-Stat-II'!T153+'SCRB-Stat-II'!T183+'SCRB-Stat-II'!T213+'SCRB-Stat-II'!T243+'SCRB-Stat-II'!T273+'SCRB-Stat-II'!T303+'SCRB-Stat-II'!T333+'SCRB-Stat-II'!T363+'SCRB-Stat-II'!T393+'SCRB-Stat-II'!T423+'SCRB-Stat-II'!T453+'SCRB-Stat-II'!T483+'SCRB-Stat-II'!T513+'SCRB-Stat-II'!T543+'SCRB-Stat-II'!T573+'SCRB-Stat-II'!T603</f>
        <v>0</v>
      </c>
      <c r="U33" s="164">
        <f>'SCRB-Stat-II'!U33+'SCRB-Stat-II'!U63+'SCRB-Stat-II'!U93+'SCRB-Stat-II'!U123+'SCRB-Stat-II'!U153+'SCRB-Stat-II'!U183+'SCRB-Stat-II'!U213+'SCRB-Stat-II'!U243+'SCRB-Stat-II'!U273+'SCRB-Stat-II'!U303+'SCRB-Stat-II'!U333+'SCRB-Stat-II'!U363+'SCRB-Stat-II'!U393+'SCRB-Stat-II'!U423+'SCRB-Stat-II'!U453+'SCRB-Stat-II'!U483+'SCRB-Stat-II'!U513+'SCRB-Stat-II'!U543+'SCRB-Stat-II'!U573+'SCRB-Stat-II'!U603</f>
        <v>0</v>
      </c>
      <c r="V33" s="164">
        <f>'SCRB-Stat-II'!V33+'SCRB-Stat-II'!V63+'SCRB-Stat-II'!V93+'SCRB-Stat-II'!V123+'SCRB-Stat-II'!V153+'SCRB-Stat-II'!V183+'SCRB-Stat-II'!V213+'SCRB-Stat-II'!V243+'SCRB-Stat-II'!V273+'SCRB-Stat-II'!V303+'SCRB-Stat-II'!V333+'SCRB-Stat-II'!V363+'SCRB-Stat-II'!V393+'SCRB-Stat-II'!V423+'SCRB-Stat-II'!V453+'SCRB-Stat-II'!V483+'SCRB-Stat-II'!V513+'SCRB-Stat-II'!V543+'SCRB-Stat-II'!V573+'SCRB-Stat-II'!V603</f>
        <v>0</v>
      </c>
      <c r="W33" s="164">
        <f>'SCRB-Stat-II'!W33+'SCRB-Stat-II'!W63+'SCRB-Stat-II'!W93+'SCRB-Stat-II'!W123+'SCRB-Stat-II'!W153+'SCRB-Stat-II'!W183+'SCRB-Stat-II'!W213+'SCRB-Stat-II'!W243+'SCRB-Stat-II'!W273+'SCRB-Stat-II'!W303+'SCRB-Stat-II'!W333+'SCRB-Stat-II'!W363+'SCRB-Stat-II'!W393+'SCRB-Stat-II'!W423+'SCRB-Stat-II'!W453+'SCRB-Stat-II'!W483+'SCRB-Stat-II'!W513+'SCRB-Stat-II'!W543+'SCRB-Stat-II'!W573+'SCRB-Stat-II'!W603</f>
        <v>0</v>
      </c>
      <c r="X33" s="164">
        <f>'SCRB-Stat-II'!X33+'SCRB-Stat-II'!X63+'SCRB-Stat-II'!X93+'SCRB-Stat-II'!X123+'SCRB-Stat-II'!X153+'SCRB-Stat-II'!X183+'SCRB-Stat-II'!X213+'SCRB-Stat-II'!X243+'SCRB-Stat-II'!X273+'SCRB-Stat-II'!X303+'SCRB-Stat-II'!X333+'SCRB-Stat-II'!X363+'SCRB-Stat-II'!X393+'SCRB-Stat-II'!X423+'SCRB-Stat-II'!X453+'SCRB-Stat-II'!X483+'SCRB-Stat-II'!X513+'SCRB-Stat-II'!X543+'SCRB-Stat-II'!X573+'SCRB-Stat-II'!X603</f>
        <v>0</v>
      </c>
      <c r="Y33" s="164">
        <f>'SCRB-Stat-II'!Y33+'SCRB-Stat-II'!Y63+'SCRB-Stat-II'!Y93+'SCRB-Stat-II'!Y123+'SCRB-Stat-II'!Y153+'SCRB-Stat-II'!Y183+'SCRB-Stat-II'!Y213+'SCRB-Stat-II'!Y243+'SCRB-Stat-II'!Y273+'SCRB-Stat-II'!Y303+'SCRB-Stat-II'!Y333+'SCRB-Stat-II'!Y363+'SCRB-Stat-II'!Y393+'SCRB-Stat-II'!Y423+'SCRB-Stat-II'!Y453+'SCRB-Stat-II'!Y483+'SCRB-Stat-II'!Y513+'SCRB-Stat-II'!Y543+'SCRB-Stat-II'!Y573+'SCRB-Stat-II'!Y603</f>
        <v>0</v>
      </c>
      <c r="Z33" s="164">
        <f>'SCRB-Stat-II'!Z33+'SCRB-Stat-II'!Z63+'SCRB-Stat-II'!Z93+'SCRB-Stat-II'!Z123+'SCRB-Stat-II'!Z153+'SCRB-Stat-II'!Z183+'SCRB-Stat-II'!Z213+'SCRB-Stat-II'!Z243+'SCRB-Stat-II'!Z273+'SCRB-Stat-II'!Z303+'SCRB-Stat-II'!Z333+'SCRB-Stat-II'!Z363+'SCRB-Stat-II'!Z393+'SCRB-Stat-II'!Z423+'SCRB-Stat-II'!Z453+'SCRB-Stat-II'!Z483+'SCRB-Stat-II'!Z513+'SCRB-Stat-II'!Z543+'SCRB-Stat-II'!Z573+'SCRB-Stat-II'!Z603</f>
        <v>0</v>
      </c>
      <c r="AA33" s="164">
        <f>'SCRB-Stat-II'!AA33+'SCRB-Stat-II'!AA63+'SCRB-Stat-II'!AA93+'SCRB-Stat-II'!AA123+'SCRB-Stat-II'!AA153+'SCRB-Stat-II'!AA183+'SCRB-Stat-II'!AA213+'SCRB-Stat-II'!AA243+'SCRB-Stat-II'!AA273+'SCRB-Stat-II'!AA303+'SCRB-Stat-II'!AA333+'SCRB-Stat-II'!AA363+'SCRB-Stat-II'!AA393+'SCRB-Stat-II'!AA423+'SCRB-Stat-II'!AA453+'SCRB-Stat-II'!AA483+'SCRB-Stat-II'!AA513+'SCRB-Stat-II'!AA543+'SCRB-Stat-II'!AA573+'SCRB-Stat-II'!AA603</f>
        <v>0</v>
      </c>
      <c r="AB33" s="164">
        <f>'SCRB-Stat-II'!AB33+'SCRB-Stat-II'!AB63+'SCRB-Stat-II'!AB93+'SCRB-Stat-II'!AB123+'SCRB-Stat-II'!AB153+'SCRB-Stat-II'!AB183+'SCRB-Stat-II'!AB213+'SCRB-Stat-II'!AB243+'SCRB-Stat-II'!AB273+'SCRB-Stat-II'!AB303+'SCRB-Stat-II'!AB333+'SCRB-Stat-II'!AB363+'SCRB-Stat-II'!AB393+'SCRB-Stat-II'!AB423+'SCRB-Stat-II'!AB453+'SCRB-Stat-II'!AB483+'SCRB-Stat-II'!AB513+'SCRB-Stat-II'!AB543+'SCRB-Stat-II'!AB573+'SCRB-Stat-II'!AB603</f>
        <v>0</v>
      </c>
      <c r="AC33" s="164">
        <f>'SCRB-Stat-II'!AC33+'SCRB-Stat-II'!AC63+'SCRB-Stat-II'!AC93+'SCRB-Stat-II'!AC123+'SCRB-Stat-II'!AC153+'SCRB-Stat-II'!AC183+'SCRB-Stat-II'!AC213+'SCRB-Stat-II'!AC243+'SCRB-Stat-II'!AC273+'SCRB-Stat-II'!AC303+'SCRB-Stat-II'!AC333+'SCRB-Stat-II'!AC363+'SCRB-Stat-II'!AC393+'SCRB-Stat-II'!AC423+'SCRB-Stat-II'!AC453+'SCRB-Stat-II'!AC483+'SCRB-Stat-II'!AC513+'SCRB-Stat-II'!AC543+'SCRB-Stat-II'!AC573+'SCRB-Stat-II'!AC603</f>
        <v>0</v>
      </c>
      <c r="AD33" s="164">
        <f>'SCRB-Stat-II'!AD33+'SCRB-Stat-II'!AD63+'SCRB-Stat-II'!AD93+'SCRB-Stat-II'!AD123+'SCRB-Stat-II'!AD153+'SCRB-Stat-II'!AD183+'SCRB-Stat-II'!AD213+'SCRB-Stat-II'!AD243+'SCRB-Stat-II'!AD273+'SCRB-Stat-II'!AD303+'SCRB-Stat-II'!AD333+'SCRB-Stat-II'!AD363+'SCRB-Stat-II'!AD393+'SCRB-Stat-II'!AD423+'SCRB-Stat-II'!AD453+'SCRB-Stat-II'!AD483+'SCRB-Stat-II'!AD513+'SCRB-Stat-II'!AD543+'SCRB-Stat-II'!AD573+'SCRB-Stat-II'!AD603</f>
        <v>0</v>
      </c>
      <c r="AE33" s="164">
        <f>'SCRB-Stat-II'!AE33+'SCRB-Stat-II'!AE63+'SCRB-Stat-II'!AE93+'SCRB-Stat-II'!AE123+'SCRB-Stat-II'!AE153+'SCRB-Stat-II'!AE183+'SCRB-Stat-II'!AE213+'SCRB-Stat-II'!AE243+'SCRB-Stat-II'!AE273+'SCRB-Stat-II'!AE303+'SCRB-Stat-II'!AE333+'SCRB-Stat-II'!AE363+'SCRB-Stat-II'!AE393+'SCRB-Stat-II'!AE423+'SCRB-Stat-II'!AE453+'SCRB-Stat-II'!AE483+'SCRB-Stat-II'!AE513+'SCRB-Stat-II'!AE543+'SCRB-Stat-II'!AE573+'SCRB-Stat-II'!AE603</f>
        <v>0</v>
      </c>
      <c r="AF33" s="164">
        <f>'SCRB-Stat-II'!AF33+'SCRB-Stat-II'!AF63+'SCRB-Stat-II'!AF93+'SCRB-Stat-II'!AF123+'SCRB-Stat-II'!AF153+'SCRB-Stat-II'!AF183+'SCRB-Stat-II'!AF213+'SCRB-Stat-II'!AF243+'SCRB-Stat-II'!AF273+'SCRB-Stat-II'!AF303+'SCRB-Stat-II'!AF333+'SCRB-Stat-II'!AF363+'SCRB-Stat-II'!AF393+'SCRB-Stat-II'!AF423+'SCRB-Stat-II'!AF453+'SCRB-Stat-II'!AF483+'SCRB-Stat-II'!AF513+'SCRB-Stat-II'!AF543+'SCRB-Stat-II'!AF573+'SCRB-Stat-II'!AF603</f>
        <v>0</v>
      </c>
      <c r="AG33" s="164">
        <f>'SCRB-Stat-II'!AG33+'SCRB-Stat-II'!AG63+'SCRB-Stat-II'!AG93+'SCRB-Stat-II'!AG123+'SCRB-Stat-II'!AG153+'SCRB-Stat-II'!AG183+'SCRB-Stat-II'!AG213+'SCRB-Stat-II'!AG243+'SCRB-Stat-II'!AG273+'SCRB-Stat-II'!AG303+'SCRB-Stat-II'!AG333+'SCRB-Stat-II'!AG363+'SCRB-Stat-II'!AG393+'SCRB-Stat-II'!AG423+'SCRB-Stat-II'!AG453+'SCRB-Stat-II'!AG483+'SCRB-Stat-II'!AG513+'SCRB-Stat-II'!AG543+'SCRB-Stat-II'!AG573+'SCRB-Stat-II'!AG603</f>
        <v>0</v>
      </c>
    </row>
    <row r="34" spans="4:33">
      <c r="D34" s="164">
        <f>'SCRB-Stat-II'!D34+'SCRB-Stat-II'!D64+'SCRB-Stat-II'!D94+'SCRB-Stat-II'!D124+'SCRB-Stat-II'!D154+'SCRB-Stat-II'!D184+'SCRB-Stat-II'!D214+'SCRB-Stat-II'!D244+'SCRB-Stat-II'!D274+'SCRB-Stat-II'!D304+'SCRB-Stat-II'!D334+'SCRB-Stat-II'!D364+'SCRB-Stat-II'!D394+'SCRB-Stat-II'!D424+'SCRB-Stat-II'!D454+'SCRB-Stat-II'!D484+'SCRB-Stat-II'!D514+'SCRB-Stat-II'!D544+'SCRB-Stat-II'!D574+'SCRB-Stat-II'!D604</f>
        <v>0</v>
      </c>
      <c r="E34" s="164">
        <f>'SCRB-Stat-II'!E34+'SCRB-Stat-II'!E64+'SCRB-Stat-II'!E94+'SCRB-Stat-II'!E124+'SCRB-Stat-II'!E154+'SCRB-Stat-II'!E184+'SCRB-Stat-II'!E214+'SCRB-Stat-II'!E244+'SCRB-Stat-II'!E274+'SCRB-Stat-II'!E304+'SCRB-Stat-II'!E334+'SCRB-Stat-II'!E364+'SCRB-Stat-II'!E394+'SCRB-Stat-II'!E424+'SCRB-Stat-II'!E454+'SCRB-Stat-II'!E484+'SCRB-Stat-II'!E514+'SCRB-Stat-II'!E544+'SCRB-Stat-II'!E574+'SCRB-Stat-II'!E604</f>
        <v>0</v>
      </c>
      <c r="F34" s="164">
        <f>'SCRB-Stat-II'!F34+'SCRB-Stat-II'!F64+'SCRB-Stat-II'!F94+'SCRB-Stat-II'!F124+'SCRB-Stat-II'!F154+'SCRB-Stat-II'!F184+'SCRB-Stat-II'!F214+'SCRB-Stat-II'!F244+'SCRB-Stat-II'!F274+'SCRB-Stat-II'!F304+'SCRB-Stat-II'!F334+'SCRB-Stat-II'!F364+'SCRB-Stat-II'!F394+'SCRB-Stat-II'!F424+'SCRB-Stat-II'!F454+'SCRB-Stat-II'!F484+'SCRB-Stat-II'!F514+'SCRB-Stat-II'!F544+'SCRB-Stat-II'!F574+'SCRB-Stat-II'!F604</f>
        <v>0</v>
      </c>
      <c r="G34" s="164">
        <f>'SCRB-Stat-II'!G34+'SCRB-Stat-II'!G64+'SCRB-Stat-II'!G94+'SCRB-Stat-II'!G124+'SCRB-Stat-II'!G154+'SCRB-Stat-II'!G184+'SCRB-Stat-II'!G214+'SCRB-Stat-II'!G244+'SCRB-Stat-II'!G274+'SCRB-Stat-II'!G304+'SCRB-Stat-II'!G334+'SCRB-Stat-II'!G364+'SCRB-Stat-II'!G394+'SCRB-Stat-II'!G424+'SCRB-Stat-II'!G454+'SCRB-Stat-II'!G484+'SCRB-Stat-II'!G514+'SCRB-Stat-II'!G544+'SCRB-Stat-II'!G574+'SCRB-Stat-II'!G604</f>
        <v>0</v>
      </c>
      <c r="H34" s="164">
        <f>'SCRB-Stat-II'!H34+'SCRB-Stat-II'!H64+'SCRB-Stat-II'!H94+'SCRB-Stat-II'!H124+'SCRB-Stat-II'!H154+'SCRB-Stat-II'!H184+'SCRB-Stat-II'!H214+'SCRB-Stat-II'!H244+'SCRB-Stat-II'!H274+'SCRB-Stat-II'!H304+'SCRB-Stat-II'!H334+'SCRB-Stat-II'!H364+'SCRB-Stat-II'!H394+'SCRB-Stat-II'!H424+'SCRB-Stat-II'!H454+'SCRB-Stat-II'!H484+'SCRB-Stat-II'!H514+'SCRB-Stat-II'!H544+'SCRB-Stat-II'!H574+'SCRB-Stat-II'!H604</f>
        <v>0</v>
      </c>
      <c r="I34" s="164">
        <f>'SCRB-Stat-II'!I34+'SCRB-Stat-II'!I64+'SCRB-Stat-II'!I94+'SCRB-Stat-II'!I124+'SCRB-Stat-II'!I154+'SCRB-Stat-II'!I184+'SCRB-Stat-II'!I214+'SCRB-Stat-II'!I244+'SCRB-Stat-II'!I274+'SCRB-Stat-II'!I304+'SCRB-Stat-II'!I334+'SCRB-Stat-II'!I364+'SCRB-Stat-II'!I394+'SCRB-Stat-II'!I424+'SCRB-Stat-II'!I454+'SCRB-Stat-II'!I484+'SCRB-Stat-II'!I514+'SCRB-Stat-II'!I544+'SCRB-Stat-II'!I574+'SCRB-Stat-II'!I604</f>
        <v>0</v>
      </c>
      <c r="J34" s="164">
        <f>'SCRB-Stat-II'!J34+'SCRB-Stat-II'!J64+'SCRB-Stat-II'!J94+'SCRB-Stat-II'!J124+'SCRB-Stat-II'!J154+'SCRB-Stat-II'!J184+'SCRB-Stat-II'!J214+'SCRB-Stat-II'!J244+'SCRB-Stat-II'!J274+'SCRB-Stat-II'!J304+'SCRB-Stat-II'!J334+'SCRB-Stat-II'!J364+'SCRB-Stat-II'!J394+'SCRB-Stat-II'!J424+'SCRB-Stat-II'!J454+'SCRB-Stat-II'!J484+'SCRB-Stat-II'!J514+'SCRB-Stat-II'!J544+'SCRB-Stat-II'!J574+'SCRB-Stat-II'!J604</f>
        <v>0</v>
      </c>
      <c r="K34" s="162">
        <f>'SCRB-Stat-II'!K34+'SCRB-Stat-II'!K64+'SCRB-Stat-II'!K94+'SCRB-Stat-II'!K124+'SCRB-Stat-II'!K154+'SCRB-Stat-II'!K184+'SCRB-Stat-II'!K214+'SCRB-Stat-II'!K244+'SCRB-Stat-II'!K274+'SCRB-Stat-II'!K304+'SCRB-Stat-II'!K334+'SCRB-Stat-II'!K364+'SCRB-Stat-II'!K394+'SCRB-Stat-II'!K424+'SCRB-Stat-II'!K454+'SCRB-Stat-II'!K484+'SCRB-Stat-II'!K514+'SCRB-Stat-II'!K544+'SCRB-Stat-II'!K574+'SCRB-Stat-II'!K604</f>
        <v>0</v>
      </c>
      <c r="L34" s="164">
        <f>'SCRB-Stat-II'!L34+'SCRB-Stat-II'!L64+'SCRB-Stat-II'!L94+'SCRB-Stat-II'!L124+'SCRB-Stat-II'!L154+'SCRB-Stat-II'!L184+'SCRB-Stat-II'!L214+'SCRB-Stat-II'!L244+'SCRB-Stat-II'!L274+'SCRB-Stat-II'!L304+'SCRB-Stat-II'!L334+'SCRB-Stat-II'!L364+'SCRB-Stat-II'!L394+'SCRB-Stat-II'!L424+'SCRB-Stat-II'!L454+'SCRB-Stat-II'!L484+'SCRB-Stat-II'!L514+'SCRB-Stat-II'!L544+'SCRB-Stat-II'!L574+'SCRB-Stat-II'!L604</f>
        <v>0</v>
      </c>
      <c r="M34" s="165">
        <f>'SCRB-Stat-II'!M34+'SCRB-Stat-II'!M64+'SCRB-Stat-II'!M94+'SCRB-Stat-II'!M124+'SCRB-Stat-II'!M154+'SCRB-Stat-II'!M184+'SCRB-Stat-II'!M214+'SCRB-Stat-II'!M244+'SCRB-Stat-II'!M274+'SCRB-Stat-II'!M304+'SCRB-Stat-II'!M334+'SCRB-Stat-II'!M364+'SCRB-Stat-II'!M394+'SCRB-Stat-II'!M424+'SCRB-Stat-II'!M454+'SCRB-Stat-II'!M484+'SCRB-Stat-II'!M514+'SCRB-Stat-II'!M544+'SCRB-Stat-II'!M574+'SCRB-Stat-II'!M604</f>
        <v>0</v>
      </c>
      <c r="N34" s="166">
        <f>'SCRB-Stat-II'!N34+'SCRB-Stat-II'!N64+'SCRB-Stat-II'!N94+'SCRB-Stat-II'!N124+'SCRB-Stat-II'!N154+'SCRB-Stat-II'!N184+'SCRB-Stat-II'!N214+'SCRB-Stat-II'!N244+'SCRB-Stat-II'!N274+'SCRB-Stat-II'!N304+'SCRB-Stat-II'!N334+'SCRB-Stat-II'!N364+'SCRB-Stat-II'!N394+'SCRB-Stat-II'!N424+'SCRB-Stat-II'!N454+'SCRB-Stat-II'!N484+'SCRB-Stat-II'!N514+'SCRB-Stat-II'!N544+'SCRB-Stat-II'!N574+'SCRB-Stat-II'!N604</f>
        <v>0</v>
      </c>
      <c r="O34" s="164">
        <f>'SCRB-Stat-II'!O34+'SCRB-Stat-II'!O64+'SCRB-Stat-II'!O94+'SCRB-Stat-II'!O124+'SCRB-Stat-II'!O154+'SCRB-Stat-II'!O184+'SCRB-Stat-II'!O214+'SCRB-Stat-II'!O244+'SCRB-Stat-II'!O274+'SCRB-Stat-II'!O304+'SCRB-Stat-II'!O334+'SCRB-Stat-II'!O364+'SCRB-Stat-II'!O394+'SCRB-Stat-II'!O424+'SCRB-Stat-II'!O454+'SCRB-Stat-II'!O484+'SCRB-Stat-II'!O514+'SCRB-Stat-II'!O544+'SCRB-Stat-II'!O574+'SCRB-Stat-II'!O604</f>
        <v>0</v>
      </c>
      <c r="P34" s="164">
        <f>'SCRB-Stat-II'!P34+'SCRB-Stat-II'!P64+'SCRB-Stat-II'!P94+'SCRB-Stat-II'!P124+'SCRB-Stat-II'!P154+'SCRB-Stat-II'!P184+'SCRB-Stat-II'!P214+'SCRB-Stat-II'!P244+'SCRB-Stat-II'!P274+'SCRB-Stat-II'!P304+'SCRB-Stat-II'!P334+'SCRB-Stat-II'!P364+'SCRB-Stat-II'!P394+'SCRB-Stat-II'!P424+'SCRB-Stat-II'!P454+'SCRB-Stat-II'!P484+'SCRB-Stat-II'!P514+'SCRB-Stat-II'!P544+'SCRB-Stat-II'!P574+'SCRB-Stat-II'!P604</f>
        <v>0</v>
      </c>
      <c r="Q34" s="164">
        <f>'SCRB-Stat-II'!Q34+'SCRB-Stat-II'!Q64+'SCRB-Stat-II'!Q94+'SCRB-Stat-II'!Q124+'SCRB-Stat-II'!Q154+'SCRB-Stat-II'!Q184+'SCRB-Stat-II'!Q214+'SCRB-Stat-II'!Q244+'SCRB-Stat-II'!Q274+'SCRB-Stat-II'!Q304+'SCRB-Stat-II'!Q334+'SCRB-Stat-II'!Q364+'SCRB-Stat-II'!Q394+'SCRB-Stat-II'!Q424+'SCRB-Stat-II'!Q454+'SCRB-Stat-II'!Q484+'SCRB-Stat-II'!Q514+'SCRB-Stat-II'!Q544+'SCRB-Stat-II'!Q574+'SCRB-Stat-II'!Q604</f>
        <v>0</v>
      </c>
      <c r="R34" s="164">
        <f>'SCRB-Stat-II'!R34+'SCRB-Stat-II'!R64+'SCRB-Stat-II'!R94+'SCRB-Stat-II'!R124+'SCRB-Stat-II'!R154+'SCRB-Stat-II'!R184+'SCRB-Stat-II'!R214+'SCRB-Stat-II'!R244+'SCRB-Stat-II'!R274+'SCRB-Stat-II'!R304+'SCRB-Stat-II'!R334+'SCRB-Stat-II'!R364+'SCRB-Stat-II'!R394+'SCRB-Stat-II'!R424+'SCRB-Stat-II'!R454+'SCRB-Stat-II'!R484+'SCRB-Stat-II'!R514+'SCRB-Stat-II'!R544+'SCRB-Stat-II'!R574+'SCRB-Stat-II'!R604</f>
        <v>0</v>
      </c>
      <c r="S34" s="164">
        <f>'SCRB-Stat-II'!S34+'SCRB-Stat-II'!S64+'SCRB-Stat-II'!S94+'SCRB-Stat-II'!S124+'SCRB-Stat-II'!S154+'SCRB-Stat-II'!S184+'SCRB-Stat-II'!S214+'SCRB-Stat-II'!S244+'SCRB-Stat-II'!S274+'SCRB-Stat-II'!S304+'SCRB-Stat-II'!S334+'SCRB-Stat-II'!S364+'SCRB-Stat-II'!S394+'SCRB-Stat-II'!S424+'SCRB-Stat-II'!S454+'SCRB-Stat-II'!S484+'SCRB-Stat-II'!S514+'SCRB-Stat-II'!S544+'SCRB-Stat-II'!S574+'SCRB-Stat-II'!S604</f>
        <v>0</v>
      </c>
      <c r="T34" s="164">
        <f>'SCRB-Stat-II'!T34+'SCRB-Stat-II'!T64+'SCRB-Stat-II'!T94+'SCRB-Stat-II'!T124+'SCRB-Stat-II'!T154+'SCRB-Stat-II'!T184+'SCRB-Stat-II'!T214+'SCRB-Stat-II'!T244+'SCRB-Stat-II'!T274+'SCRB-Stat-II'!T304+'SCRB-Stat-II'!T334+'SCRB-Stat-II'!T364+'SCRB-Stat-II'!T394+'SCRB-Stat-II'!T424+'SCRB-Stat-II'!T454+'SCRB-Stat-II'!T484+'SCRB-Stat-II'!T514+'SCRB-Stat-II'!T544+'SCRB-Stat-II'!T574+'SCRB-Stat-II'!T604</f>
        <v>0</v>
      </c>
      <c r="U34" s="164">
        <f>'SCRB-Stat-II'!U34+'SCRB-Stat-II'!U64+'SCRB-Stat-II'!U94+'SCRB-Stat-II'!U124+'SCRB-Stat-II'!U154+'SCRB-Stat-II'!U184+'SCRB-Stat-II'!U214+'SCRB-Stat-II'!U244+'SCRB-Stat-II'!U274+'SCRB-Stat-II'!U304+'SCRB-Stat-II'!U334+'SCRB-Stat-II'!U364+'SCRB-Stat-II'!U394+'SCRB-Stat-II'!U424+'SCRB-Stat-II'!U454+'SCRB-Stat-II'!U484+'SCRB-Stat-II'!U514+'SCRB-Stat-II'!U544+'SCRB-Stat-II'!U574+'SCRB-Stat-II'!U604</f>
        <v>0</v>
      </c>
      <c r="V34" s="164">
        <f>'SCRB-Stat-II'!V34+'SCRB-Stat-II'!V64+'SCRB-Stat-II'!V94+'SCRB-Stat-II'!V124+'SCRB-Stat-II'!V154+'SCRB-Stat-II'!V184+'SCRB-Stat-II'!V214+'SCRB-Stat-II'!V244+'SCRB-Stat-II'!V274+'SCRB-Stat-II'!V304+'SCRB-Stat-II'!V334+'SCRB-Stat-II'!V364+'SCRB-Stat-II'!V394+'SCRB-Stat-II'!V424+'SCRB-Stat-II'!V454+'SCRB-Stat-II'!V484+'SCRB-Stat-II'!V514+'SCRB-Stat-II'!V544+'SCRB-Stat-II'!V574+'SCRB-Stat-II'!V604</f>
        <v>0</v>
      </c>
      <c r="W34" s="164">
        <f>'SCRB-Stat-II'!W34+'SCRB-Stat-II'!W64+'SCRB-Stat-II'!W94+'SCRB-Stat-II'!W124+'SCRB-Stat-II'!W154+'SCRB-Stat-II'!W184+'SCRB-Stat-II'!W214+'SCRB-Stat-II'!W244+'SCRB-Stat-II'!W274+'SCRB-Stat-II'!W304+'SCRB-Stat-II'!W334+'SCRB-Stat-II'!W364+'SCRB-Stat-II'!W394+'SCRB-Stat-II'!W424+'SCRB-Stat-II'!W454+'SCRB-Stat-II'!W484+'SCRB-Stat-II'!W514+'SCRB-Stat-II'!W544+'SCRB-Stat-II'!W574+'SCRB-Stat-II'!W604</f>
        <v>0</v>
      </c>
      <c r="X34" s="164">
        <f>'SCRB-Stat-II'!X34+'SCRB-Stat-II'!X64+'SCRB-Stat-II'!X94+'SCRB-Stat-II'!X124+'SCRB-Stat-II'!X154+'SCRB-Stat-II'!X184+'SCRB-Stat-II'!X214+'SCRB-Stat-II'!X244+'SCRB-Stat-II'!X274+'SCRB-Stat-II'!X304+'SCRB-Stat-II'!X334+'SCRB-Stat-II'!X364+'SCRB-Stat-II'!X394+'SCRB-Stat-II'!X424+'SCRB-Stat-II'!X454+'SCRB-Stat-II'!X484+'SCRB-Stat-II'!X514+'SCRB-Stat-II'!X544+'SCRB-Stat-II'!X574+'SCRB-Stat-II'!X604</f>
        <v>0</v>
      </c>
      <c r="Y34" s="164">
        <f>'SCRB-Stat-II'!Y34+'SCRB-Stat-II'!Y64+'SCRB-Stat-II'!Y94+'SCRB-Stat-II'!Y124+'SCRB-Stat-II'!Y154+'SCRB-Stat-II'!Y184+'SCRB-Stat-II'!Y214+'SCRB-Stat-II'!Y244+'SCRB-Stat-II'!Y274+'SCRB-Stat-II'!Y304+'SCRB-Stat-II'!Y334+'SCRB-Stat-II'!Y364+'SCRB-Stat-II'!Y394+'SCRB-Stat-II'!Y424+'SCRB-Stat-II'!Y454+'SCRB-Stat-II'!Y484+'SCRB-Stat-II'!Y514+'SCRB-Stat-II'!Y544+'SCRB-Stat-II'!Y574+'SCRB-Stat-II'!Y604</f>
        <v>0</v>
      </c>
      <c r="Z34" s="164">
        <f>'SCRB-Stat-II'!Z34+'SCRB-Stat-II'!Z64+'SCRB-Stat-II'!Z94+'SCRB-Stat-II'!Z124+'SCRB-Stat-II'!Z154+'SCRB-Stat-II'!Z184+'SCRB-Stat-II'!Z214+'SCRB-Stat-II'!Z244+'SCRB-Stat-II'!Z274+'SCRB-Stat-II'!Z304+'SCRB-Stat-II'!Z334+'SCRB-Stat-II'!Z364+'SCRB-Stat-II'!Z394+'SCRB-Stat-II'!Z424+'SCRB-Stat-II'!Z454+'SCRB-Stat-II'!Z484+'SCRB-Stat-II'!Z514+'SCRB-Stat-II'!Z544+'SCRB-Stat-II'!Z574+'SCRB-Stat-II'!Z604</f>
        <v>0</v>
      </c>
      <c r="AA34" s="164">
        <f>'SCRB-Stat-II'!AA34+'SCRB-Stat-II'!AA64+'SCRB-Stat-II'!AA94+'SCRB-Stat-II'!AA124+'SCRB-Stat-II'!AA154+'SCRB-Stat-II'!AA184+'SCRB-Stat-II'!AA214+'SCRB-Stat-II'!AA244+'SCRB-Stat-II'!AA274+'SCRB-Stat-II'!AA304+'SCRB-Stat-II'!AA334+'SCRB-Stat-II'!AA364+'SCRB-Stat-II'!AA394+'SCRB-Stat-II'!AA424+'SCRB-Stat-II'!AA454+'SCRB-Stat-II'!AA484+'SCRB-Stat-II'!AA514+'SCRB-Stat-II'!AA544+'SCRB-Stat-II'!AA574+'SCRB-Stat-II'!AA604</f>
        <v>0</v>
      </c>
      <c r="AB34" s="164">
        <f>'SCRB-Stat-II'!AB34+'SCRB-Stat-II'!AB64+'SCRB-Stat-II'!AB94+'SCRB-Stat-II'!AB124+'SCRB-Stat-II'!AB154+'SCRB-Stat-II'!AB184+'SCRB-Stat-II'!AB214+'SCRB-Stat-II'!AB244+'SCRB-Stat-II'!AB274+'SCRB-Stat-II'!AB304+'SCRB-Stat-II'!AB334+'SCRB-Stat-II'!AB364+'SCRB-Stat-II'!AB394+'SCRB-Stat-II'!AB424+'SCRB-Stat-II'!AB454+'SCRB-Stat-II'!AB484+'SCRB-Stat-II'!AB514+'SCRB-Stat-II'!AB544+'SCRB-Stat-II'!AB574+'SCRB-Stat-II'!AB604</f>
        <v>0</v>
      </c>
      <c r="AC34" s="164">
        <f>'SCRB-Stat-II'!AC34+'SCRB-Stat-II'!AC64+'SCRB-Stat-II'!AC94+'SCRB-Stat-II'!AC124+'SCRB-Stat-II'!AC154+'SCRB-Stat-II'!AC184+'SCRB-Stat-II'!AC214+'SCRB-Stat-II'!AC244+'SCRB-Stat-II'!AC274+'SCRB-Stat-II'!AC304+'SCRB-Stat-II'!AC334+'SCRB-Stat-II'!AC364+'SCRB-Stat-II'!AC394+'SCRB-Stat-II'!AC424+'SCRB-Stat-II'!AC454+'SCRB-Stat-II'!AC484+'SCRB-Stat-II'!AC514+'SCRB-Stat-II'!AC544+'SCRB-Stat-II'!AC574+'SCRB-Stat-II'!AC604</f>
        <v>0</v>
      </c>
      <c r="AD34" s="164">
        <f>'SCRB-Stat-II'!AD34+'SCRB-Stat-II'!AD64+'SCRB-Stat-II'!AD94+'SCRB-Stat-II'!AD124+'SCRB-Stat-II'!AD154+'SCRB-Stat-II'!AD184+'SCRB-Stat-II'!AD214+'SCRB-Stat-II'!AD244+'SCRB-Stat-II'!AD274+'SCRB-Stat-II'!AD304+'SCRB-Stat-II'!AD334+'SCRB-Stat-II'!AD364+'SCRB-Stat-II'!AD394+'SCRB-Stat-II'!AD424+'SCRB-Stat-II'!AD454+'SCRB-Stat-II'!AD484+'SCRB-Stat-II'!AD514+'SCRB-Stat-II'!AD544+'SCRB-Stat-II'!AD574+'SCRB-Stat-II'!AD604</f>
        <v>0</v>
      </c>
      <c r="AE34" s="164">
        <f>'SCRB-Stat-II'!AE34+'SCRB-Stat-II'!AE64+'SCRB-Stat-II'!AE94+'SCRB-Stat-II'!AE124+'SCRB-Stat-II'!AE154+'SCRB-Stat-II'!AE184+'SCRB-Stat-II'!AE214+'SCRB-Stat-II'!AE244+'SCRB-Stat-II'!AE274+'SCRB-Stat-II'!AE304+'SCRB-Stat-II'!AE334+'SCRB-Stat-II'!AE364+'SCRB-Stat-II'!AE394+'SCRB-Stat-II'!AE424+'SCRB-Stat-II'!AE454+'SCRB-Stat-II'!AE484+'SCRB-Stat-II'!AE514+'SCRB-Stat-II'!AE544+'SCRB-Stat-II'!AE574+'SCRB-Stat-II'!AE604</f>
        <v>0</v>
      </c>
      <c r="AF34" s="164">
        <f>'SCRB-Stat-II'!AF34+'SCRB-Stat-II'!AF64+'SCRB-Stat-II'!AF94+'SCRB-Stat-II'!AF124+'SCRB-Stat-II'!AF154+'SCRB-Stat-II'!AF184+'SCRB-Stat-II'!AF214+'SCRB-Stat-II'!AF244+'SCRB-Stat-II'!AF274+'SCRB-Stat-II'!AF304+'SCRB-Stat-II'!AF334+'SCRB-Stat-II'!AF364+'SCRB-Stat-II'!AF394+'SCRB-Stat-II'!AF424+'SCRB-Stat-II'!AF454+'SCRB-Stat-II'!AF484+'SCRB-Stat-II'!AF514+'SCRB-Stat-II'!AF544+'SCRB-Stat-II'!AF574+'SCRB-Stat-II'!AF604</f>
        <v>0</v>
      </c>
      <c r="AG34" s="164">
        <f>'SCRB-Stat-II'!AG34+'SCRB-Stat-II'!AG64+'SCRB-Stat-II'!AG94+'SCRB-Stat-II'!AG124+'SCRB-Stat-II'!AG154+'SCRB-Stat-II'!AG184+'SCRB-Stat-II'!AG214+'SCRB-Stat-II'!AG244+'SCRB-Stat-II'!AG274+'SCRB-Stat-II'!AG304+'SCRB-Stat-II'!AG334+'SCRB-Stat-II'!AG364+'SCRB-Stat-II'!AG394+'SCRB-Stat-II'!AG424+'SCRB-Stat-II'!AG454+'SCRB-Stat-II'!AG484+'SCRB-Stat-II'!AG514+'SCRB-Stat-II'!AG544+'SCRB-Stat-II'!AG574+'SCRB-Stat-II'!AG604</f>
        <v>0</v>
      </c>
    </row>
    <row r="35" spans="4:33">
      <c r="D35" s="164">
        <f>'SCRB-Stat-II'!D35+'SCRB-Stat-II'!D65+'SCRB-Stat-II'!D95+'SCRB-Stat-II'!D125+'SCRB-Stat-II'!D155+'SCRB-Stat-II'!D185+'SCRB-Stat-II'!D215+'SCRB-Stat-II'!D245+'SCRB-Stat-II'!D275+'SCRB-Stat-II'!D305+'SCRB-Stat-II'!D335+'SCRB-Stat-II'!D365+'SCRB-Stat-II'!D395+'SCRB-Stat-II'!D425+'SCRB-Stat-II'!D455+'SCRB-Stat-II'!D485+'SCRB-Stat-II'!D515+'SCRB-Stat-II'!D545+'SCRB-Stat-II'!D575+'SCRB-Stat-II'!D605</f>
        <v>0</v>
      </c>
      <c r="E35" s="164">
        <f>'SCRB-Stat-II'!E35+'SCRB-Stat-II'!E65+'SCRB-Stat-II'!E95+'SCRB-Stat-II'!E125+'SCRB-Stat-II'!E155+'SCRB-Stat-II'!E185+'SCRB-Stat-II'!E215+'SCRB-Stat-II'!E245+'SCRB-Stat-II'!E275+'SCRB-Stat-II'!E305+'SCRB-Stat-II'!E335+'SCRB-Stat-II'!E365+'SCRB-Stat-II'!E395+'SCRB-Stat-II'!E425+'SCRB-Stat-II'!E455+'SCRB-Stat-II'!E485+'SCRB-Stat-II'!E515+'SCRB-Stat-II'!E545+'SCRB-Stat-II'!E575+'SCRB-Stat-II'!E605</f>
        <v>0</v>
      </c>
      <c r="F35" s="164">
        <f>'SCRB-Stat-II'!F35+'SCRB-Stat-II'!F65+'SCRB-Stat-II'!F95+'SCRB-Stat-II'!F125+'SCRB-Stat-II'!F155+'SCRB-Stat-II'!F185+'SCRB-Stat-II'!F215+'SCRB-Stat-II'!F245+'SCRB-Stat-II'!F275+'SCRB-Stat-II'!F305+'SCRB-Stat-II'!F335+'SCRB-Stat-II'!F365+'SCRB-Stat-II'!F395+'SCRB-Stat-II'!F425+'SCRB-Stat-II'!F455+'SCRB-Stat-II'!F485+'SCRB-Stat-II'!F515+'SCRB-Stat-II'!F545+'SCRB-Stat-II'!F575+'SCRB-Stat-II'!F605</f>
        <v>0</v>
      </c>
      <c r="G35" s="164">
        <f>'SCRB-Stat-II'!G35+'SCRB-Stat-II'!G65+'SCRB-Stat-II'!G95+'SCRB-Stat-II'!G125+'SCRB-Stat-II'!G155+'SCRB-Stat-II'!G185+'SCRB-Stat-II'!G215+'SCRB-Stat-II'!G245+'SCRB-Stat-II'!G275+'SCRB-Stat-II'!G305+'SCRB-Stat-II'!G335+'SCRB-Stat-II'!G365+'SCRB-Stat-II'!G395+'SCRB-Stat-II'!G425+'SCRB-Stat-II'!G455+'SCRB-Stat-II'!G485+'SCRB-Stat-II'!G515+'SCRB-Stat-II'!G545+'SCRB-Stat-II'!G575+'SCRB-Stat-II'!G605</f>
        <v>0</v>
      </c>
      <c r="H35" s="164">
        <f>'SCRB-Stat-II'!H35+'SCRB-Stat-II'!H65+'SCRB-Stat-II'!H95+'SCRB-Stat-II'!H125+'SCRB-Stat-II'!H155+'SCRB-Stat-II'!H185+'SCRB-Stat-II'!H215+'SCRB-Stat-II'!H245+'SCRB-Stat-II'!H275+'SCRB-Stat-II'!H305+'SCRB-Stat-II'!H335+'SCRB-Stat-II'!H365+'SCRB-Stat-II'!H395+'SCRB-Stat-II'!H425+'SCRB-Stat-II'!H455+'SCRB-Stat-II'!H485+'SCRB-Stat-II'!H515+'SCRB-Stat-II'!H545+'SCRB-Stat-II'!H575+'SCRB-Stat-II'!H605</f>
        <v>0</v>
      </c>
      <c r="I35" s="164">
        <f>'SCRB-Stat-II'!I35+'SCRB-Stat-II'!I65+'SCRB-Stat-II'!I95+'SCRB-Stat-II'!I125+'SCRB-Stat-II'!I155+'SCRB-Stat-II'!I185+'SCRB-Stat-II'!I215+'SCRB-Stat-II'!I245+'SCRB-Stat-II'!I275+'SCRB-Stat-II'!I305+'SCRB-Stat-II'!I335+'SCRB-Stat-II'!I365+'SCRB-Stat-II'!I395+'SCRB-Stat-II'!I425+'SCRB-Stat-II'!I455+'SCRB-Stat-II'!I485+'SCRB-Stat-II'!I515+'SCRB-Stat-II'!I545+'SCRB-Stat-II'!I575+'SCRB-Stat-II'!I605</f>
        <v>0</v>
      </c>
      <c r="J35" s="164">
        <f>'SCRB-Stat-II'!J35+'SCRB-Stat-II'!J65+'SCRB-Stat-II'!J95+'SCRB-Stat-II'!J125+'SCRB-Stat-II'!J155+'SCRB-Stat-II'!J185+'SCRB-Stat-II'!J215+'SCRB-Stat-II'!J245+'SCRB-Stat-II'!J275+'SCRB-Stat-II'!J305+'SCRB-Stat-II'!J335+'SCRB-Stat-II'!J365+'SCRB-Stat-II'!J395+'SCRB-Stat-II'!J425+'SCRB-Stat-II'!J455+'SCRB-Stat-II'!J485+'SCRB-Stat-II'!J515+'SCRB-Stat-II'!J545+'SCRB-Stat-II'!J575+'SCRB-Stat-II'!J605</f>
        <v>0</v>
      </c>
      <c r="K35" s="162">
        <f>'SCRB-Stat-II'!K35+'SCRB-Stat-II'!K65+'SCRB-Stat-II'!K95+'SCRB-Stat-II'!K125+'SCRB-Stat-II'!K155+'SCRB-Stat-II'!K185+'SCRB-Stat-II'!K215+'SCRB-Stat-II'!K245+'SCRB-Stat-II'!K275+'SCRB-Stat-II'!K305+'SCRB-Stat-II'!K335+'SCRB-Stat-II'!K365+'SCRB-Stat-II'!K395+'SCRB-Stat-II'!K425+'SCRB-Stat-II'!K455+'SCRB-Stat-II'!K485+'SCRB-Stat-II'!K515+'SCRB-Stat-II'!K545+'SCRB-Stat-II'!K575+'SCRB-Stat-II'!K605</f>
        <v>0</v>
      </c>
      <c r="L35" s="164">
        <f>'SCRB-Stat-II'!L35+'SCRB-Stat-II'!L65+'SCRB-Stat-II'!L95+'SCRB-Stat-II'!L125+'SCRB-Stat-II'!L155+'SCRB-Stat-II'!L185+'SCRB-Stat-II'!L215+'SCRB-Stat-II'!L245+'SCRB-Stat-II'!L275+'SCRB-Stat-II'!L305+'SCRB-Stat-II'!L335+'SCRB-Stat-II'!L365+'SCRB-Stat-II'!L395+'SCRB-Stat-II'!L425+'SCRB-Stat-II'!L455+'SCRB-Stat-II'!L485+'SCRB-Stat-II'!L515+'SCRB-Stat-II'!L545+'SCRB-Stat-II'!L575+'SCRB-Stat-II'!L605</f>
        <v>0</v>
      </c>
      <c r="M35" s="165">
        <f>'SCRB-Stat-II'!M35+'SCRB-Stat-II'!M65+'SCRB-Stat-II'!M95+'SCRB-Stat-II'!M125+'SCRB-Stat-II'!M155+'SCRB-Stat-II'!M185+'SCRB-Stat-II'!M215+'SCRB-Stat-II'!M245+'SCRB-Stat-II'!M275+'SCRB-Stat-II'!M305+'SCRB-Stat-II'!M335+'SCRB-Stat-II'!M365+'SCRB-Stat-II'!M395+'SCRB-Stat-II'!M425+'SCRB-Stat-II'!M455+'SCRB-Stat-II'!M485+'SCRB-Stat-II'!M515+'SCRB-Stat-II'!M545+'SCRB-Stat-II'!M575+'SCRB-Stat-II'!M605</f>
        <v>0</v>
      </c>
      <c r="N35" s="166">
        <f>'SCRB-Stat-II'!N35+'SCRB-Stat-II'!N65+'SCRB-Stat-II'!N95+'SCRB-Stat-II'!N125+'SCRB-Stat-II'!N155+'SCRB-Stat-II'!N185+'SCRB-Stat-II'!N215+'SCRB-Stat-II'!N245+'SCRB-Stat-II'!N275+'SCRB-Stat-II'!N305+'SCRB-Stat-II'!N335+'SCRB-Stat-II'!N365+'SCRB-Stat-II'!N395+'SCRB-Stat-II'!N425+'SCRB-Stat-II'!N455+'SCRB-Stat-II'!N485+'SCRB-Stat-II'!N515+'SCRB-Stat-II'!N545+'SCRB-Stat-II'!N575+'SCRB-Stat-II'!N605</f>
        <v>0</v>
      </c>
      <c r="O35" s="164">
        <f>'SCRB-Stat-II'!O35+'SCRB-Stat-II'!O65+'SCRB-Stat-II'!O95+'SCRB-Stat-II'!O125+'SCRB-Stat-II'!O155+'SCRB-Stat-II'!O185+'SCRB-Stat-II'!O215+'SCRB-Stat-II'!O245+'SCRB-Stat-II'!O275+'SCRB-Stat-II'!O305+'SCRB-Stat-II'!O335+'SCRB-Stat-II'!O365+'SCRB-Stat-II'!O395+'SCRB-Stat-II'!O425+'SCRB-Stat-II'!O455+'SCRB-Stat-II'!O485+'SCRB-Stat-II'!O515+'SCRB-Stat-II'!O545+'SCRB-Stat-II'!O575+'SCRB-Stat-II'!O605</f>
        <v>0</v>
      </c>
      <c r="P35" s="164">
        <f>'SCRB-Stat-II'!P35+'SCRB-Stat-II'!P65+'SCRB-Stat-II'!P95+'SCRB-Stat-II'!P125+'SCRB-Stat-II'!P155+'SCRB-Stat-II'!P185+'SCRB-Stat-II'!P215+'SCRB-Stat-II'!P245+'SCRB-Stat-II'!P275+'SCRB-Stat-II'!P305+'SCRB-Stat-II'!P335+'SCRB-Stat-II'!P365+'SCRB-Stat-II'!P395+'SCRB-Stat-II'!P425+'SCRB-Stat-II'!P455+'SCRB-Stat-II'!P485+'SCRB-Stat-II'!P515+'SCRB-Stat-II'!P545+'SCRB-Stat-II'!P575+'SCRB-Stat-II'!P605</f>
        <v>0</v>
      </c>
      <c r="Q35" s="164">
        <f>'SCRB-Stat-II'!Q35+'SCRB-Stat-II'!Q65+'SCRB-Stat-II'!Q95+'SCRB-Stat-II'!Q125+'SCRB-Stat-II'!Q155+'SCRB-Stat-II'!Q185+'SCRB-Stat-II'!Q215+'SCRB-Stat-II'!Q245+'SCRB-Stat-II'!Q275+'SCRB-Stat-II'!Q305+'SCRB-Stat-II'!Q335+'SCRB-Stat-II'!Q365+'SCRB-Stat-II'!Q395+'SCRB-Stat-II'!Q425+'SCRB-Stat-II'!Q455+'SCRB-Stat-II'!Q485+'SCRB-Stat-II'!Q515+'SCRB-Stat-II'!Q545+'SCRB-Stat-II'!Q575+'SCRB-Stat-II'!Q605</f>
        <v>0</v>
      </c>
      <c r="R35" s="164">
        <f>'SCRB-Stat-II'!R35+'SCRB-Stat-II'!R65+'SCRB-Stat-II'!R95+'SCRB-Stat-II'!R125+'SCRB-Stat-II'!R155+'SCRB-Stat-II'!R185+'SCRB-Stat-II'!R215+'SCRB-Stat-II'!R245+'SCRB-Stat-II'!R275+'SCRB-Stat-II'!R305+'SCRB-Stat-II'!R335+'SCRB-Stat-II'!R365+'SCRB-Stat-II'!R395+'SCRB-Stat-II'!R425+'SCRB-Stat-II'!R455+'SCRB-Stat-II'!R485+'SCRB-Stat-II'!R515+'SCRB-Stat-II'!R545+'SCRB-Stat-II'!R575+'SCRB-Stat-II'!R605</f>
        <v>0</v>
      </c>
      <c r="S35" s="164">
        <f>'SCRB-Stat-II'!S35+'SCRB-Stat-II'!S65+'SCRB-Stat-II'!S95+'SCRB-Stat-II'!S125+'SCRB-Stat-II'!S155+'SCRB-Stat-II'!S185+'SCRB-Stat-II'!S215+'SCRB-Stat-II'!S245+'SCRB-Stat-II'!S275+'SCRB-Stat-II'!S305+'SCRB-Stat-II'!S335+'SCRB-Stat-II'!S365+'SCRB-Stat-II'!S395+'SCRB-Stat-II'!S425+'SCRB-Stat-II'!S455+'SCRB-Stat-II'!S485+'SCRB-Stat-II'!S515+'SCRB-Stat-II'!S545+'SCRB-Stat-II'!S575+'SCRB-Stat-II'!S605</f>
        <v>0</v>
      </c>
      <c r="T35" s="164">
        <f>'SCRB-Stat-II'!T35+'SCRB-Stat-II'!T65+'SCRB-Stat-II'!T95+'SCRB-Stat-II'!T125+'SCRB-Stat-II'!T155+'SCRB-Stat-II'!T185+'SCRB-Stat-II'!T215+'SCRB-Stat-II'!T245+'SCRB-Stat-II'!T275+'SCRB-Stat-II'!T305+'SCRB-Stat-II'!T335+'SCRB-Stat-II'!T365+'SCRB-Stat-II'!T395+'SCRB-Stat-II'!T425+'SCRB-Stat-II'!T455+'SCRB-Stat-II'!T485+'SCRB-Stat-II'!T515+'SCRB-Stat-II'!T545+'SCRB-Stat-II'!T575+'SCRB-Stat-II'!T605</f>
        <v>0</v>
      </c>
      <c r="U35" s="164">
        <f>'SCRB-Stat-II'!U35+'SCRB-Stat-II'!U65+'SCRB-Stat-II'!U95+'SCRB-Stat-II'!U125+'SCRB-Stat-II'!U155+'SCRB-Stat-II'!U185+'SCRB-Stat-II'!U215+'SCRB-Stat-II'!U245+'SCRB-Stat-II'!U275+'SCRB-Stat-II'!U305+'SCRB-Stat-II'!U335+'SCRB-Stat-II'!U365+'SCRB-Stat-II'!U395+'SCRB-Stat-II'!U425+'SCRB-Stat-II'!U455+'SCRB-Stat-II'!U485+'SCRB-Stat-II'!U515+'SCRB-Stat-II'!U545+'SCRB-Stat-II'!U575+'SCRB-Stat-II'!U605</f>
        <v>0</v>
      </c>
      <c r="V35" s="164">
        <f>'SCRB-Stat-II'!V35+'SCRB-Stat-II'!V65+'SCRB-Stat-II'!V95+'SCRB-Stat-II'!V125+'SCRB-Stat-II'!V155+'SCRB-Stat-II'!V185+'SCRB-Stat-II'!V215+'SCRB-Stat-II'!V245+'SCRB-Stat-II'!V275+'SCRB-Stat-II'!V305+'SCRB-Stat-II'!V335+'SCRB-Stat-II'!V365+'SCRB-Stat-II'!V395+'SCRB-Stat-II'!V425+'SCRB-Stat-II'!V455+'SCRB-Stat-II'!V485+'SCRB-Stat-II'!V515+'SCRB-Stat-II'!V545+'SCRB-Stat-II'!V575+'SCRB-Stat-II'!V605</f>
        <v>0</v>
      </c>
      <c r="W35" s="164">
        <f>'SCRB-Stat-II'!W35+'SCRB-Stat-II'!W65+'SCRB-Stat-II'!W95+'SCRB-Stat-II'!W125+'SCRB-Stat-II'!W155+'SCRB-Stat-II'!W185+'SCRB-Stat-II'!W215+'SCRB-Stat-II'!W245+'SCRB-Stat-II'!W275+'SCRB-Stat-II'!W305+'SCRB-Stat-II'!W335+'SCRB-Stat-II'!W365+'SCRB-Stat-II'!W395+'SCRB-Stat-II'!W425+'SCRB-Stat-II'!W455+'SCRB-Stat-II'!W485+'SCRB-Stat-II'!W515+'SCRB-Stat-II'!W545+'SCRB-Stat-II'!W575+'SCRB-Stat-II'!W605</f>
        <v>0</v>
      </c>
      <c r="X35" s="164">
        <f>'SCRB-Stat-II'!X35+'SCRB-Stat-II'!X65+'SCRB-Stat-II'!X95+'SCRB-Stat-II'!X125+'SCRB-Stat-II'!X155+'SCRB-Stat-II'!X185+'SCRB-Stat-II'!X215+'SCRB-Stat-II'!X245+'SCRB-Stat-II'!X275+'SCRB-Stat-II'!X305+'SCRB-Stat-II'!X335+'SCRB-Stat-II'!X365+'SCRB-Stat-II'!X395+'SCRB-Stat-II'!X425+'SCRB-Stat-II'!X455+'SCRB-Stat-II'!X485+'SCRB-Stat-II'!X515+'SCRB-Stat-II'!X545+'SCRB-Stat-II'!X575+'SCRB-Stat-II'!X605</f>
        <v>0</v>
      </c>
      <c r="Y35" s="164">
        <f>'SCRB-Stat-II'!Y35+'SCRB-Stat-II'!Y65+'SCRB-Stat-II'!Y95+'SCRB-Stat-II'!Y125+'SCRB-Stat-II'!Y155+'SCRB-Stat-II'!Y185+'SCRB-Stat-II'!Y215+'SCRB-Stat-II'!Y245+'SCRB-Stat-II'!Y275+'SCRB-Stat-II'!Y305+'SCRB-Stat-II'!Y335+'SCRB-Stat-II'!Y365+'SCRB-Stat-II'!Y395+'SCRB-Stat-II'!Y425+'SCRB-Stat-II'!Y455+'SCRB-Stat-II'!Y485+'SCRB-Stat-II'!Y515+'SCRB-Stat-II'!Y545+'SCRB-Stat-II'!Y575+'SCRB-Stat-II'!Y605</f>
        <v>0</v>
      </c>
      <c r="Z35" s="164">
        <f>'SCRB-Stat-II'!Z35+'SCRB-Stat-II'!Z65+'SCRB-Stat-II'!Z95+'SCRB-Stat-II'!Z125+'SCRB-Stat-II'!Z155+'SCRB-Stat-II'!Z185+'SCRB-Stat-II'!Z215+'SCRB-Stat-II'!Z245+'SCRB-Stat-II'!Z275+'SCRB-Stat-II'!Z305+'SCRB-Stat-II'!Z335+'SCRB-Stat-II'!Z365+'SCRB-Stat-II'!Z395+'SCRB-Stat-II'!Z425+'SCRB-Stat-II'!Z455+'SCRB-Stat-II'!Z485+'SCRB-Stat-II'!Z515+'SCRB-Stat-II'!Z545+'SCRB-Stat-II'!Z575+'SCRB-Stat-II'!Z605</f>
        <v>0</v>
      </c>
      <c r="AA35" s="164">
        <f>'SCRB-Stat-II'!AA35+'SCRB-Stat-II'!AA65+'SCRB-Stat-II'!AA95+'SCRB-Stat-II'!AA125+'SCRB-Stat-II'!AA155+'SCRB-Stat-II'!AA185+'SCRB-Stat-II'!AA215+'SCRB-Stat-II'!AA245+'SCRB-Stat-II'!AA275+'SCRB-Stat-II'!AA305+'SCRB-Stat-II'!AA335+'SCRB-Stat-II'!AA365+'SCRB-Stat-II'!AA395+'SCRB-Stat-II'!AA425+'SCRB-Stat-II'!AA455+'SCRB-Stat-II'!AA485+'SCRB-Stat-II'!AA515+'SCRB-Stat-II'!AA545+'SCRB-Stat-II'!AA575+'SCRB-Stat-II'!AA605</f>
        <v>0</v>
      </c>
      <c r="AB35" s="164">
        <f>'SCRB-Stat-II'!AB35+'SCRB-Stat-II'!AB65+'SCRB-Stat-II'!AB95+'SCRB-Stat-II'!AB125+'SCRB-Stat-II'!AB155+'SCRB-Stat-II'!AB185+'SCRB-Stat-II'!AB215+'SCRB-Stat-II'!AB245+'SCRB-Stat-II'!AB275+'SCRB-Stat-II'!AB305+'SCRB-Stat-II'!AB335+'SCRB-Stat-II'!AB365+'SCRB-Stat-II'!AB395+'SCRB-Stat-II'!AB425+'SCRB-Stat-II'!AB455+'SCRB-Stat-II'!AB485+'SCRB-Stat-II'!AB515+'SCRB-Stat-II'!AB545+'SCRB-Stat-II'!AB575+'SCRB-Stat-II'!AB605</f>
        <v>0</v>
      </c>
      <c r="AC35" s="164">
        <f>'SCRB-Stat-II'!AC35+'SCRB-Stat-II'!AC65+'SCRB-Stat-II'!AC95+'SCRB-Stat-II'!AC125+'SCRB-Stat-II'!AC155+'SCRB-Stat-II'!AC185+'SCRB-Stat-II'!AC215+'SCRB-Stat-II'!AC245+'SCRB-Stat-II'!AC275+'SCRB-Stat-II'!AC305+'SCRB-Stat-II'!AC335+'SCRB-Stat-II'!AC365+'SCRB-Stat-II'!AC395+'SCRB-Stat-II'!AC425+'SCRB-Stat-II'!AC455+'SCRB-Stat-II'!AC485+'SCRB-Stat-II'!AC515+'SCRB-Stat-II'!AC545+'SCRB-Stat-II'!AC575+'SCRB-Stat-II'!AC605</f>
        <v>0</v>
      </c>
      <c r="AD35" s="164">
        <f>'SCRB-Stat-II'!AD35+'SCRB-Stat-II'!AD65+'SCRB-Stat-II'!AD95+'SCRB-Stat-II'!AD125+'SCRB-Stat-II'!AD155+'SCRB-Stat-II'!AD185+'SCRB-Stat-II'!AD215+'SCRB-Stat-II'!AD245+'SCRB-Stat-II'!AD275+'SCRB-Stat-II'!AD305+'SCRB-Stat-II'!AD335+'SCRB-Stat-II'!AD365+'SCRB-Stat-II'!AD395+'SCRB-Stat-II'!AD425+'SCRB-Stat-II'!AD455+'SCRB-Stat-II'!AD485+'SCRB-Stat-II'!AD515+'SCRB-Stat-II'!AD545+'SCRB-Stat-II'!AD575+'SCRB-Stat-II'!AD605</f>
        <v>0</v>
      </c>
      <c r="AE35" s="164">
        <f>'SCRB-Stat-II'!AE35+'SCRB-Stat-II'!AE65+'SCRB-Stat-II'!AE95+'SCRB-Stat-II'!AE125+'SCRB-Stat-II'!AE155+'SCRB-Stat-II'!AE185+'SCRB-Stat-II'!AE215+'SCRB-Stat-II'!AE245+'SCRB-Stat-II'!AE275+'SCRB-Stat-II'!AE305+'SCRB-Stat-II'!AE335+'SCRB-Stat-II'!AE365+'SCRB-Stat-II'!AE395+'SCRB-Stat-II'!AE425+'SCRB-Stat-II'!AE455+'SCRB-Stat-II'!AE485+'SCRB-Stat-II'!AE515+'SCRB-Stat-II'!AE545+'SCRB-Stat-II'!AE575+'SCRB-Stat-II'!AE605</f>
        <v>0</v>
      </c>
      <c r="AF35" s="164">
        <f>'SCRB-Stat-II'!AF35+'SCRB-Stat-II'!AF65+'SCRB-Stat-II'!AF95+'SCRB-Stat-II'!AF125+'SCRB-Stat-II'!AF155+'SCRB-Stat-II'!AF185+'SCRB-Stat-II'!AF215+'SCRB-Stat-II'!AF245+'SCRB-Stat-II'!AF275+'SCRB-Stat-II'!AF305+'SCRB-Stat-II'!AF335+'SCRB-Stat-II'!AF365+'SCRB-Stat-II'!AF395+'SCRB-Stat-II'!AF425+'SCRB-Stat-II'!AF455+'SCRB-Stat-II'!AF485+'SCRB-Stat-II'!AF515+'SCRB-Stat-II'!AF545+'SCRB-Stat-II'!AF575+'SCRB-Stat-II'!AF605</f>
        <v>0</v>
      </c>
      <c r="AG35" s="164">
        <f>'SCRB-Stat-II'!AG35+'SCRB-Stat-II'!AG65+'SCRB-Stat-II'!AG95+'SCRB-Stat-II'!AG125+'SCRB-Stat-II'!AG155+'SCRB-Stat-II'!AG185+'SCRB-Stat-II'!AG215+'SCRB-Stat-II'!AG245+'SCRB-Stat-II'!AG275+'SCRB-Stat-II'!AG305+'SCRB-Stat-II'!AG335+'SCRB-Stat-II'!AG365+'SCRB-Stat-II'!AG395+'SCRB-Stat-II'!AG425+'SCRB-Stat-II'!AG455+'SCRB-Stat-II'!AG485+'SCRB-Stat-II'!AG515+'SCRB-Stat-II'!AG545+'SCRB-Stat-II'!AG575+'SCRB-Stat-II'!AG605</f>
        <v>0</v>
      </c>
    </row>
  </sheetData>
  <mergeCells count="9">
    <mergeCell ref="A1:AG1"/>
    <mergeCell ref="A2:AG2"/>
    <mergeCell ref="A3:AG3"/>
    <mergeCell ref="A4:A5"/>
    <mergeCell ref="B4:B5"/>
    <mergeCell ref="C4:C5"/>
    <mergeCell ref="D4:M4"/>
    <mergeCell ref="N4:W4"/>
    <mergeCell ref="X4:AG4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 enableFormatConditionsCalculation="0">
    <tabColor theme="8"/>
  </sheetPr>
  <dimension ref="A1:F5"/>
  <sheetViews>
    <sheetView workbookViewId="0">
      <selection activeCell="G5" sqref="G5"/>
    </sheetView>
  </sheetViews>
  <sheetFormatPr baseColWidth="10" defaultColWidth="26" defaultRowHeight="12" x14ac:dyDescent="0"/>
  <sheetData>
    <row r="1" spans="1:6">
      <c r="A1" s="916"/>
      <c r="B1" s="916"/>
      <c r="C1" s="916"/>
      <c r="D1" s="916"/>
      <c r="E1" s="916"/>
      <c r="F1" s="916"/>
    </row>
    <row r="2" spans="1:6">
      <c r="A2" s="916"/>
      <c r="B2" s="916"/>
      <c r="C2" s="916"/>
      <c r="D2" s="916"/>
      <c r="E2" s="916"/>
      <c r="F2" s="916"/>
    </row>
    <row r="3" spans="1:6" ht="18">
      <c r="A3" s="917" t="s">
        <v>300</v>
      </c>
      <c r="B3" s="917"/>
      <c r="C3" s="917"/>
      <c r="D3" s="917"/>
      <c r="E3" s="917"/>
      <c r="F3" s="917"/>
    </row>
    <row r="4" spans="1:6" ht="18" customHeight="1">
      <c r="A4" s="918" t="str">
        <f>"STATEMENT SHOWING THE  OTHER IPC FOR THE MONTH OF "&amp;config!A6&amp;config!B6</f>
        <v xml:space="preserve">STATEMENT SHOWING THE  OTHER IPC FOR THE MONTH OF </v>
      </c>
      <c r="B4" s="918"/>
      <c r="C4" s="918"/>
      <c r="D4" s="918"/>
      <c r="E4" s="918"/>
      <c r="F4" s="918"/>
    </row>
    <row r="5" spans="1:6" ht="45">
      <c r="A5" s="177" t="s">
        <v>264</v>
      </c>
      <c r="B5" s="177" t="s">
        <v>301</v>
      </c>
      <c r="C5" s="169" t="s">
        <v>302</v>
      </c>
      <c r="D5" s="169" t="str">
        <f>"No.of Cases Reported during the month  under Review "&amp;config!A6&amp;config!B6</f>
        <v xml:space="preserve">No.of Cases Reported during the month  under Review </v>
      </c>
      <c r="E5" s="169" t="str">
        <f>"No. of Cases Reported during the Previous Month "&amp;config!C6&amp;config!D6</f>
        <v xml:space="preserve">No. of Cases Reported during the Previous Month </v>
      </c>
      <c r="F5" s="169" t="str">
        <f>"No. of cases reported during the corresponding month of previous year "&amp;config!E6&amp;config!F6</f>
        <v xml:space="preserve">No. of cases reported during the corresponding month of previous year </v>
      </c>
    </row>
  </sheetData>
  <mergeCells count="3">
    <mergeCell ref="A1:F2"/>
    <mergeCell ref="A3:F3"/>
    <mergeCell ref="A4:F4"/>
  </mergeCells>
  <pageMargins left="0.75" right="0.75" top="1" bottom="1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 enableFormatConditionsCalculation="0">
    <tabColor theme="8"/>
  </sheetPr>
  <dimension ref="A1:IV825"/>
  <sheetViews>
    <sheetView topLeftCell="I1" workbookViewId="0">
      <selection activeCell="AH2" sqref="AH2"/>
    </sheetView>
  </sheetViews>
  <sheetFormatPr baseColWidth="10" defaultColWidth="8.83203125" defaultRowHeight="12" x14ac:dyDescent="0"/>
  <cols>
    <col min="1" max="2" width="8.83203125" style="162"/>
    <col min="3" max="3" width="8.83203125" style="163"/>
    <col min="4" max="10" width="8.83203125" style="164"/>
    <col min="11" max="11" width="8.83203125" style="162"/>
    <col min="12" max="12" width="8.83203125" style="164"/>
    <col min="13" max="13" width="8.83203125" style="165"/>
    <col min="14" max="14" width="8.83203125" style="166"/>
    <col min="15" max="33" width="8.83203125" style="164"/>
    <col min="34" max="16384" width="8.83203125" style="163"/>
  </cols>
  <sheetData>
    <row r="1" spans="1:256" s="109" customFormat="1" ht="18">
      <c r="A1" s="919" t="s">
        <v>303</v>
      </c>
      <c r="B1" s="919"/>
      <c r="C1" s="919"/>
      <c r="D1" s="919"/>
      <c r="E1" s="919"/>
      <c r="F1" s="919"/>
      <c r="G1" s="919"/>
      <c r="H1" s="919"/>
      <c r="I1" s="919"/>
      <c r="J1" s="919"/>
      <c r="K1" s="919"/>
      <c r="L1" s="919"/>
      <c r="M1" s="919"/>
      <c r="N1" s="919"/>
      <c r="O1" s="919"/>
      <c r="P1" s="919"/>
      <c r="Q1" s="919"/>
      <c r="R1" s="919"/>
      <c r="S1" s="919"/>
      <c r="T1" s="919"/>
      <c r="U1" s="919"/>
      <c r="V1" s="919"/>
      <c r="W1" s="919"/>
      <c r="X1" s="919"/>
      <c r="Y1" s="919"/>
      <c r="Z1" s="919"/>
      <c r="AA1" s="919"/>
      <c r="AB1" s="919"/>
      <c r="AC1" s="919"/>
      <c r="AD1" s="919"/>
      <c r="AE1" s="919"/>
      <c r="AF1" s="919"/>
      <c r="AG1" s="919"/>
    </row>
    <row r="2" spans="1:256" ht="18" customHeight="1">
      <c r="A2" s="920" t="str">
        <f>"COMPARATIVE STATEMENT OF CRIME FOR THE YEARS  "&amp;config!B6-3&amp;"  TO "&amp;config!B6-1&amp;"  FOR THE MONTH OF "&amp;config!A6&amp;config!B6</f>
        <v xml:space="preserve">COMPARATIVE STATEMENT OF CRIME FOR THE YEARS  -3  TO -1  FOR THE MONTH OF </v>
      </c>
      <c r="B2" s="920"/>
      <c r="C2" s="920"/>
      <c r="D2" s="920"/>
      <c r="E2" s="920"/>
      <c r="F2" s="920"/>
      <c r="G2" s="920"/>
      <c r="H2" s="920"/>
      <c r="I2" s="920"/>
      <c r="J2" s="920"/>
      <c r="K2" s="920"/>
      <c r="L2" s="920"/>
      <c r="M2" s="920"/>
      <c r="N2" s="920"/>
      <c r="O2" s="920"/>
      <c r="P2" s="920"/>
      <c r="Q2" s="920"/>
      <c r="R2" s="920"/>
      <c r="S2" s="920"/>
      <c r="T2" s="920"/>
      <c r="U2" s="920"/>
      <c r="V2" s="920"/>
      <c r="W2" s="920"/>
      <c r="X2" s="920"/>
      <c r="Y2" s="920"/>
      <c r="Z2" s="920"/>
      <c r="AA2" s="920"/>
      <c r="AB2" s="920"/>
      <c r="AC2" s="920"/>
      <c r="AD2" s="920"/>
      <c r="AE2" s="920"/>
      <c r="AF2" s="920"/>
      <c r="AG2" s="92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</row>
    <row r="3" spans="1:256" ht="18" customHeight="1">
      <c r="A3" s="178"/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</row>
    <row r="4" spans="1:256" ht="15" customHeight="1">
      <c r="A4" s="911" t="s">
        <v>264</v>
      </c>
      <c r="B4" s="911" t="s">
        <v>265</v>
      </c>
      <c r="C4" s="921" t="s">
        <v>304</v>
      </c>
      <c r="D4" s="922">
        <f>config!B6-3</f>
        <v>-3</v>
      </c>
      <c r="E4" s="922"/>
      <c r="F4" s="922"/>
      <c r="G4" s="922"/>
      <c r="H4" s="922"/>
      <c r="I4" s="922"/>
      <c r="J4" s="922"/>
      <c r="K4" s="922"/>
      <c r="L4" s="922"/>
      <c r="M4" s="922"/>
      <c r="N4" s="922">
        <f>config!B6-2</f>
        <v>-2</v>
      </c>
      <c r="O4" s="922"/>
      <c r="P4" s="922"/>
      <c r="Q4" s="922"/>
      <c r="R4" s="922"/>
      <c r="S4" s="922"/>
      <c r="T4" s="922"/>
      <c r="U4" s="922"/>
      <c r="V4" s="922"/>
      <c r="W4" s="922"/>
      <c r="X4" s="922">
        <f>config!B6-1</f>
        <v>-1</v>
      </c>
      <c r="Y4" s="922"/>
      <c r="Z4" s="922"/>
      <c r="AA4" s="922"/>
      <c r="AB4" s="922"/>
      <c r="AC4" s="922"/>
      <c r="AD4" s="922"/>
      <c r="AE4" s="922"/>
      <c r="AF4" s="922"/>
      <c r="AG4" s="92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</row>
    <row r="5" spans="1:256" ht="15">
      <c r="A5" s="911"/>
      <c r="B5" s="911"/>
      <c r="C5" s="921"/>
      <c r="D5" s="179" t="s">
        <v>267</v>
      </c>
      <c r="E5" s="167" t="s">
        <v>268</v>
      </c>
      <c r="F5" s="167" t="s">
        <v>269</v>
      </c>
      <c r="G5" s="167" t="s">
        <v>270</v>
      </c>
      <c r="H5" s="167" t="s">
        <v>140</v>
      </c>
      <c r="I5" s="167" t="s">
        <v>188</v>
      </c>
      <c r="J5" s="167" t="s">
        <v>271</v>
      </c>
      <c r="K5" s="167" t="s">
        <v>100</v>
      </c>
      <c r="L5" s="167" t="s">
        <v>101</v>
      </c>
      <c r="M5" s="180" t="s">
        <v>102</v>
      </c>
      <c r="N5" s="179" t="s">
        <v>267</v>
      </c>
      <c r="O5" s="167" t="s">
        <v>268</v>
      </c>
      <c r="P5" s="167" t="s">
        <v>269</v>
      </c>
      <c r="Q5" s="167" t="s">
        <v>270</v>
      </c>
      <c r="R5" s="167" t="s">
        <v>140</v>
      </c>
      <c r="S5" s="167" t="s">
        <v>188</v>
      </c>
      <c r="T5" s="167" t="s">
        <v>271</v>
      </c>
      <c r="U5" s="167" t="s">
        <v>100</v>
      </c>
      <c r="V5" s="167" t="s">
        <v>101</v>
      </c>
      <c r="W5" s="180" t="s">
        <v>102</v>
      </c>
      <c r="X5" s="179" t="s">
        <v>267</v>
      </c>
      <c r="Y5" s="167" t="s">
        <v>268</v>
      </c>
      <c r="Z5" s="167" t="s">
        <v>269</v>
      </c>
      <c r="AA5" s="167" t="s">
        <v>270</v>
      </c>
      <c r="AB5" s="167" t="s">
        <v>140</v>
      </c>
      <c r="AC5" s="167" t="s">
        <v>188</v>
      </c>
      <c r="AD5" s="167" t="s">
        <v>271</v>
      </c>
      <c r="AE5" s="167" t="s">
        <v>100</v>
      </c>
      <c r="AF5" s="167" t="s">
        <v>101</v>
      </c>
      <c r="AG5" s="180" t="s">
        <v>102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</row>
    <row r="6" spans="1:256">
      <c r="A6" s="176"/>
      <c r="B6" s="176"/>
      <c r="C6" s="176"/>
      <c r="D6" s="176"/>
      <c r="E6" s="176"/>
      <c r="F6" s="176"/>
      <c r="G6" s="176"/>
      <c r="H6" s="176"/>
      <c r="I6" s="176"/>
      <c r="J6" s="176"/>
      <c r="K6" s="176"/>
      <c r="L6" s="176"/>
      <c r="M6" s="176"/>
      <c r="N6" s="176"/>
      <c r="O6" s="176"/>
      <c r="P6" s="176"/>
      <c r="Q6" s="176"/>
      <c r="R6" s="176"/>
      <c r="S6" s="176"/>
      <c r="T6" s="176"/>
      <c r="U6" s="176"/>
      <c r="V6" s="176"/>
      <c r="W6" s="176"/>
      <c r="X6" s="176"/>
      <c r="Y6" s="176"/>
      <c r="Z6" s="176"/>
      <c r="AA6" s="176"/>
      <c r="AB6" s="176"/>
      <c r="AC6" s="176"/>
      <c r="AD6" s="176"/>
      <c r="AE6" s="176"/>
      <c r="AF6" s="176"/>
      <c r="AG6" s="176"/>
      <c r="AH6" s="109"/>
      <c r="AI6" s="109"/>
      <c r="AJ6" s="109"/>
      <c r="AK6" s="109"/>
      <c r="AL6" s="109"/>
      <c r="AM6" s="109"/>
      <c r="AN6" s="109"/>
      <c r="AO6" s="109"/>
      <c r="AP6" s="109"/>
      <c r="AQ6" s="109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</row>
    <row r="7" spans="1:256">
      <c r="A7" s="176"/>
      <c r="B7" s="176"/>
      <c r="C7" s="176"/>
      <c r="D7" s="176"/>
      <c r="E7" s="176"/>
      <c r="F7" s="176"/>
      <c r="G7" s="176"/>
      <c r="H7" s="176"/>
      <c r="I7" s="176"/>
      <c r="J7" s="176"/>
      <c r="K7" s="176"/>
      <c r="L7" s="176"/>
      <c r="M7" s="176"/>
      <c r="N7" s="176"/>
      <c r="O7" s="176"/>
      <c r="P7" s="176"/>
      <c r="Q7" s="176"/>
      <c r="R7" s="176"/>
      <c r="S7" s="176"/>
      <c r="T7" s="176"/>
      <c r="U7" s="176"/>
      <c r="V7" s="176"/>
      <c r="W7" s="176"/>
      <c r="X7" s="176"/>
      <c r="Y7" s="176"/>
      <c r="Z7" s="176"/>
      <c r="AA7" s="176"/>
      <c r="AB7" s="176"/>
      <c r="AC7" s="176"/>
      <c r="AD7" s="176"/>
      <c r="AE7" s="176"/>
      <c r="AF7" s="176"/>
      <c r="AG7" s="176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</row>
    <row r="8" spans="1:256">
      <c r="A8" s="176"/>
      <c r="B8" s="176"/>
      <c r="C8" s="176"/>
      <c r="D8" s="176"/>
      <c r="E8" s="176"/>
      <c r="F8" s="176"/>
      <c r="G8" s="176"/>
      <c r="H8" s="176"/>
      <c r="I8" s="176"/>
      <c r="J8" s="176"/>
      <c r="K8" s="176"/>
      <c r="L8" s="176"/>
      <c r="M8" s="176"/>
      <c r="N8" s="176"/>
      <c r="O8" s="176"/>
      <c r="P8" s="176"/>
      <c r="Q8" s="176"/>
      <c r="R8" s="176"/>
      <c r="S8" s="176"/>
      <c r="T8" s="176"/>
      <c r="U8" s="176"/>
      <c r="V8" s="176"/>
      <c r="W8" s="176"/>
      <c r="X8" s="176"/>
      <c r="Y8" s="176"/>
      <c r="Z8" s="176"/>
      <c r="AA8" s="176"/>
      <c r="AB8" s="176"/>
      <c r="AC8" s="176"/>
      <c r="AD8" s="176"/>
      <c r="AE8" s="176"/>
      <c r="AF8" s="176"/>
      <c r="AG8" s="176"/>
      <c r="AH8" s="109"/>
      <c r="AI8" s="109"/>
      <c r="AJ8" s="109"/>
      <c r="AK8" s="109"/>
      <c r="AL8" s="109"/>
      <c r="AM8" s="109"/>
      <c r="AN8" s="109"/>
      <c r="AO8" s="109"/>
      <c r="AP8" s="109"/>
      <c r="AQ8" s="109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</row>
    <row r="9" spans="1:256">
      <c r="A9" s="176"/>
      <c r="B9" s="176"/>
      <c r="C9" s="176"/>
      <c r="D9" s="176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6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 s="176"/>
      <c r="AC9" s="176"/>
      <c r="AD9" s="176"/>
      <c r="AE9" s="176"/>
      <c r="AF9" s="176"/>
      <c r="AG9" s="176"/>
      <c r="AH9" s="109"/>
      <c r="AI9" s="109"/>
      <c r="AJ9" s="109"/>
      <c r="AK9" s="109"/>
      <c r="AL9" s="109"/>
      <c r="AM9" s="109"/>
      <c r="AN9" s="109"/>
      <c r="AO9" s="109"/>
      <c r="AP9" s="109"/>
      <c r="AQ9" s="10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</row>
    <row r="10" spans="1:256">
      <c r="A10" s="176"/>
      <c r="B10" s="176"/>
      <c r="C10" s="176"/>
      <c r="D10" s="176"/>
      <c r="E10" s="176"/>
      <c r="F10" s="176"/>
      <c r="G10" s="176"/>
      <c r="H10" s="176"/>
      <c r="I10" s="176"/>
      <c r="J10" s="176"/>
      <c r="K10" s="176"/>
      <c r="L10" s="176"/>
      <c r="M10" s="176"/>
      <c r="N10" s="176"/>
      <c r="O10" s="176"/>
      <c r="P10" s="176"/>
      <c r="Q10" s="176"/>
      <c r="R10" s="176"/>
      <c r="S10" s="176"/>
      <c r="T10" s="176"/>
      <c r="U10" s="176"/>
      <c r="V10" s="176"/>
      <c r="W10" s="176"/>
      <c r="X10" s="176"/>
      <c r="Y10" s="176"/>
      <c r="Z10" s="176"/>
      <c r="AA10" s="176"/>
      <c r="AB10" s="176"/>
      <c r="AC10" s="176"/>
      <c r="AD10" s="176"/>
      <c r="AE10" s="176"/>
      <c r="AF10" s="176"/>
      <c r="AG10" s="176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</row>
    <row r="11" spans="1:256">
      <c r="A11" s="176"/>
      <c r="B11" s="176"/>
      <c r="C11" s="176"/>
      <c r="D11" s="176"/>
      <c r="E11" s="176"/>
      <c r="F11" s="176"/>
      <c r="G11" s="176"/>
      <c r="H11" s="176"/>
      <c r="I11" s="176"/>
      <c r="J11" s="176"/>
      <c r="K11" s="176"/>
      <c r="L11" s="176"/>
      <c r="M11" s="176"/>
      <c r="N11" s="176"/>
      <c r="O11" s="176"/>
      <c r="P11" s="176"/>
      <c r="Q11" s="176"/>
      <c r="R11" s="176"/>
      <c r="S11" s="176"/>
      <c r="T11" s="176"/>
      <c r="U11" s="176"/>
      <c r="V11" s="176"/>
      <c r="W11" s="176"/>
      <c r="X11" s="176"/>
      <c r="Y11" s="176"/>
      <c r="Z11" s="176"/>
      <c r="AA11" s="176"/>
      <c r="AB11" s="176"/>
      <c r="AC11" s="176"/>
      <c r="AD11" s="176"/>
      <c r="AE11" s="176"/>
      <c r="AF11" s="176"/>
      <c r="AG11" s="176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</row>
    <row r="12" spans="1:256">
      <c r="A12" s="176"/>
      <c r="B12" s="176"/>
      <c r="C12" s="176"/>
      <c r="D12" s="176"/>
      <c r="E12" s="176"/>
      <c r="F12" s="176"/>
      <c r="G12" s="176"/>
      <c r="H12" s="176"/>
      <c r="I12" s="176"/>
      <c r="J12" s="176"/>
      <c r="K12" s="176"/>
      <c r="L12" s="176"/>
      <c r="M12" s="176"/>
      <c r="N12" s="176"/>
      <c r="O12" s="176"/>
      <c r="P12" s="176"/>
      <c r="Q12" s="176"/>
      <c r="R12" s="176"/>
      <c r="S12" s="176"/>
      <c r="T12" s="176"/>
      <c r="U12" s="176"/>
      <c r="V12" s="176"/>
      <c r="W12" s="176"/>
      <c r="X12" s="176"/>
      <c r="Y12" s="176"/>
      <c r="Z12" s="176"/>
      <c r="AA12" s="176"/>
      <c r="AB12" s="176"/>
      <c r="AC12" s="176"/>
      <c r="AD12" s="176"/>
      <c r="AE12" s="176"/>
      <c r="AF12" s="176"/>
      <c r="AG12" s="176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</row>
    <row r="13" spans="1:256">
      <c r="A13" s="176"/>
      <c r="B13" s="176"/>
      <c r="C13" s="176"/>
      <c r="D13" s="176"/>
      <c r="E13" s="176"/>
      <c r="F13" s="176"/>
      <c r="G13" s="176"/>
      <c r="H13" s="176"/>
      <c r="I13" s="176"/>
      <c r="J13" s="176"/>
      <c r="K13" s="176"/>
      <c r="L13" s="176"/>
      <c r="M13" s="176"/>
      <c r="N13" s="176"/>
      <c r="O13" s="176"/>
      <c r="P13" s="176"/>
      <c r="Q13" s="176"/>
      <c r="R13" s="176"/>
      <c r="S13" s="176"/>
      <c r="T13" s="176"/>
      <c r="U13" s="176"/>
      <c r="V13" s="176"/>
      <c r="W13" s="176"/>
      <c r="X13" s="176"/>
      <c r="Y13" s="176"/>
      <c r="Z13" s="176"/>
      <c r="AA13" s="176"/>
      <c r="AB13" s="176"/>
      <c r="AC13" s="176"/>
      <c r="AD13" s="176"/>
      <c r="AE13" s="176"/>
      <c r="AF13" s="176"/>
      <c r="AG13" s="176"/>
      <c r="AH13" s="109"/>
      <c r="AI13" s="109"/>
      <c r="AJ13" s="109"/>
      <c r="AK13" s="109"/>
      <c r="AL13" s="109"/>
      <c r="AM13" s="109"/>
      <c r="AN13" s="109"/>
      <c r="AO13" s="109"/>
      <c r="AP13" s="109"/>
      <c r="AQ13" s="109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</row>
    <row r="14" spans="1:256">
      <c r="A14" s="176"/>
      <c r="B14" s="176"/>
      <c r="C14" s="176"/>
      <c r="D14" s="176"/>
      <c r="E14" s="176"/>
      <c r="F14" s="176"/>
      <c r="G14" s="176"/>
      <c r="H14" s="176"/>
      <c r="I14" s="176"/>
      <c r="J14" s="176"/>
      <c r="K14" s="176"/>
      <c r="L14" s="176"/>
      <c r="M14" s="176"/>
      <c r="N14" s="176"/>
      <c r="O14" s="176"/>
      <c r="P14" s="176"/>
      <c r="Q14" s="176"/>
      <c r="R14" s="176"/>
      <c r="S14" s="176"/>
      <c r="T14" s="176"/>
      <c r="U14" s="176"/>
      <c r="V14" s="176"/>
      <c r="W14" s="176"/>
      <c r="X14" s="176"/>
      <c r="Y14" s="176"/>
      <c r="Z14" s="176"/>
      <c r="AA14" s="176"/>
      <c r="AB14" s="176"/>
      <c r="AC14" s="176"/>
      <c r="AD14" s="176"/>
      <c r="AE14" s="176"/>
      <c r="AF14" s="176"/>
      <c r="AG14" s="176"/>
      <c r="AH14" s="109"/>
      <c r="AI14" s="109"/>
      <c r="AJ14" s="109"/>
      <c r="AK14" s="109"/>
      <c r="AL14" s="109"/>
      <c r="AM14" s="109"/>
      <c r="AN14" s="109"/>
      <c r="AO14" s="109"/>
      <c r="AP14" s="109"/>
      <c r="AQ14" s="109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</row>
    <row r="15" spans="1:256">
      <c r="A15" s="176"/>
      <c r="B15" s="176"/>
      <c r="C15" s="176"/>
      <c r="D15" s="176"/>
      <c r="E15" s="176"/>
      <c r="F15" s="176"/>
      <c r="G15" s="176"/>
      <c r="H15" s="176"/>
      <c r="I15" s="176"/>
      <c r="J15" s="176"/>
      <c r="K15" s="176"/>
      <c r="L15" s="176"/>
      <c r="M15" s="176"/>
      <c r="N15" s="176"/>
      <c r="O15" s="176"/>
      <c r="P15" s="176"/>
      <c r="Q15" s="176"/>
      <c r="R15" s="176"/>
      <c r="S15" s="176"/>
      <c r="T15" s="176"/>
      <c r="U15" s="176"/>
      <c r="V15" s="176"/>
      <c r="W15" s="176"/>
      <c r="X15" s="176"/>
      <c r="Y15" s="176"/>
      <c r="Z15" s="176"/>
      <c r="AA15" s="176"/>
      <c r="AB15" s="176"/>
      <c r="AC15" s="176"/>
      <c r="AD15" s="176"/>
      <c r="AE15" s="176"/>
      <c r="AF15" s="176"/>
      <c r="AG15" s="176"/>
      <c r="AH15" s="109"/>
      <c r="AI15" s="109"/>
      <c r="AJ15" s="109"/>
      <c r="AK15" s="109"/>
      <c r="AL15" s="109"/>
      <c r="AM15" s="109"/>
      <c r="AN15" s="109"/>
      <c r="AO15" s="109"/>
      <c r="AP15" s="109"/>
      <c r="AQ15" s="109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</row>
    <row r="16" spans="1:256">
      <c r="A16" s="176"/>
      <c r="B16" s="176"/>
      <c r="C16" s="176"/>
      <c r="D16" s="176"/>
      <c r="E16" s="176"/>
      <c r="F16" s="176"/>
      <c r="G16" s="176"/>
      <c r="H16" s="176"/>
      <c r="I16" s="176"/>
      <c r="J16" s="176"/>
      <c r="K16" s="176"/>
      <c r="L16" s="176"/>
      <c r="M16" s="176"/>
      <c r="N16" s="176"/>
      <c r="O16" s="176"/>
      <c r="P16" s="176"/>
      <c r="Q16" s="176"/>
      <c r="R16" s="176"/>
      <c r="S16" s="176"/>
      <c r="T16" s="176"/>
      <c r="U16" s="176"/>
      <c r="V16" s="176"/>
      <c r="W16" s="176"/>
      <c r="X16" s="176"/>
      <c r="Y16" s="176"/>
      <c r="Z16" s="176"/>
      <c r="AA16" s="176"/>
      <c r="AB16" s="176"/>
      <c r="AC16" s="176"/>
      <c r="AD16" s="176"/>
      <c r="AE16" s="176"/>
      <c r="AF16" s="176"/>
      <c r="AG16" s="176"/>
      <c r="AH16" s="109"/>
      <c r="AI16" s="109"/>
      <c r="AJ16" s="109"/>
      <c r="AK16" s="109"/>
      <c r="AL16" s="109"/>
      <c r="AM16" s="109"/>
      <c r="AN16" s="109"/>
      <c r="AO16" s="109"/>
      <c r="AP16" s="109"/>
      <c r="AQ16" s="109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1:256">
      <c r="A17" s="176"/>
      <c r="B17" s="176"/>
      <c r="C17" s="176"/>
      <c r="D17" s="176"/>
      <c r="E17" s="176"/>
      <c r="F17" s="176"/>
      <c r="G17" s="176"/>
      <c r="H17" s="176"/>
      <c r="I17" s="176"/>
      <c r="J17" s="176"/>
      <c r="K17" s="176"/>
      <c r="L17" s="176"/>
      <c r="M17" s="176"/>
      <c r="N17" s="176"/>
      <c r="O17" s="176"/>
      <c r="P17" s="176"/>
      <c r="Q17" s="176"/>
      <c r="R17" s="176"/>
      <c r="S17" s="176"/>
      <c r="T17" s="176"/>
      <c r="U17" s="176"/>
      <c r="V17" s="176"/>
      <c r="W17" s="176"/>
      <c r="X17" s="176"/>
      <c r="Y17" s="176"/>
      <c r="Z17" s="176"/>
      <c r="AA17" s="176"/>
      <c r="AB17" s="176"/>
      <c r="AC17" s="176"/>
      <c r="AD17" s="176"/>
      <c r="AE17" s="176"/>
      <c r="AF17" s="176"/>
      <c r="AG17" s="176"/>
      <c r="AH17" s="109"/>
      <c r="AI17" s="109"/>
      <c r="AJ17" s="109"/>
      <c r="AK17" s="109"/>
      <c r="AL17" s="109"/>
      <c r="AM17" s="109"/>
      <c r="AN17" s="109"/>
      <c r="AO17" s="109"/>
      <c r="AP17" s="109"/>
      <c r="AQ17" s="109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</row>
    <row r="18" spans="1:256">
      <c r="A18" s="176"/>
      <c r="B18" s="176"/>
      <c r="C18" s="176"/>
      <c r="D18" s="176"/>
      <c r="E18" s="176"/>
      <c r="F18" s="176"/>
      <c r="G18" s="176"/>
      <c r="H18" s="176"/>
      <c r="I18" s="176"/>
      <c r="J18" s="176"/>
      <c r="K18" s="176"/>
      <c r="L18" s="176"/>
      <c r="M18" s="176"/>
      <c r="N18" s="176"/>
      <c r="O18" s="176"/>
      <c r="P18" s="176"/>
      <c r="Q18" s="176"/>
      <c r="R18" s="176"/>
      <c r="S18" s="176"/>
      <c r="T18" s="176"/>
      <c r="U18" s="176"/>
      <c r="V18" s="176"/>
      <c r="W18" s="176"/>
      <c r="X18" s="176"/>
      <c r="Y18" s="176"/>
      <c r="Z18" s="176"/>
      <c r="AA18" s="176"/>
      <c r="AB18" s="176"/>
      <c r="AC18" s="176"/>
      <c r="AD18" s="176"/>
      <c r="AE18" s="176"/>
      <c r="AF18" s="176"/>
      <c r="AG18" s="176"/>
      <c r="AH18" s="109"/>
      <c r="AI18" s="109"/>
      <c r="AJ18" s="109"/>
      <c r="AK18" s="109"/>
      <c r="AL18" s="109"/>
      <c r="AM18" s="109"/>
      <c r="AN18" s="109"/>
      <c r="AO18" s="109"/>
      <c r="AP18" s="109"/>
      <c r="AQ18" s="109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</row>
    <row r="19" spans="1:256">
      <c r="A19" s="176"/>
      <c r="B19" s="176"/>
      <c r="C19" s="176"/>
      <c r="D19" s="176"/>
      <c r="E19" s="176"/>
      <c r="F19" s="176"/>
      <c r="G19" s="176"/>
      <c r="H19" s="176"/>
      <c r="I19" s="176"/>
      <c r="J19" s="176"/>
      <c r="K19" s="176"/>
      <c r="L19" s="176"/>
      <c r="M19" s="176"/>
      <c r="N19" s="176"/>
      <c r="O19" s="176"/>
      <c r="P19" s="176"/>
      <c r="Q19" s="176"/>
      <c r="R19" s="176"/>
      <c r="S19" s="176"/>
      <c r="T19" s="176"/>
      <c r="U19" s="176"/>
      <c r="V19" s="176"/>
      <c r="W19" s="176"/>
      <c r="X19" s="176"/>
      <c r="Y19" s="176"/>
      <c r="Z19" s="176"/>
      <c r="AA19" s="176"/>
      <c r="AB19" s="176"/>
      <c r="AC19" s="176"/>
      <c r="AD19" s="176"/>
      <c r="AE19" s="176"/>
      <c r="AF19" s="176"/>
      <c r="AG19" s="176"/>
      <c r="AH19" s="109"/>
      <c r="AI19" s="109"/>
      <c r="AJ19" s="109"/>
      <c r="AK19" s="109"/>
      <c r="AL19" s="109"/>
      <c r="AM19" s="109"/>
      <c r="AN19" s="109"/>
      <c r="AO19" s="109"/>
      <c r="AP19" s="109"/>
      <c r="AQ19" s="10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</row>
    <row r="20" spans="1:256">
      <c r="A20" s="176"/>
      <c r="B20" s="176"/>
      <c r="C20" s="176"/>
      <c r="D20" s="176"/>
      <c r="E20" s="176"/>
      <c r="F20" s="176"/>
      <c r="G20" s="176"/>
      <c r="H20" s="176"/>
      <c r="I20" s="176"/>
      <c r="J20" s="176"/>
      <c r="K20" s="176"/>
      <c r="L20" s="176"/>
      <c r="M20" s="176"/>
      <c r="N20" s="176"/>
      <c r="O20" s="176"/>
      <c r="P20" s="176"/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176"/>
      <c r="AB20" s="176"/>
      <c r="AC20" s="176"/>
      <c r="AD20" s="176"/>
      <c r="AE20" s="176"/>
      <c r="AF20" s="176"/>
      <c r="AG20" s="176"/>
      <c r="AH20" s="109"/>
      <c r="AI20" s="109"/>
      <c r="AJ20" s="109"/>
      <c r="AK20" s="109"/>
      <c r="AL20" s="109"/>
      <c r="AM20" s="109"/>
      <c r="AN20" s="109"/>
      <c r="AO20" s="109"/>
      <c r="AP20" s="109"/>
      <c r="AQ20" s="109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</row>
    <row r="21" spans="1:256">
      <c r="A21" s="176"/>
      <c r="B21" s="176"/>
      <c r="C21" s="176"/>
      <c r="D21" s="176"/>
      <c r="E21" s="176"/>
      <c r="F21" s="176"/>
      <c r="G21" s="176"/>
      <c r="H21" s="176"/>
      <c r="I21" s="176"/>
      <c r="J21" s="176"/>
      <c r="K21" s="176"/>
      <c r="L21" s="176"/>
      <c r="M21" s="176"/>
      <c r="N21" s="176"/>
      <c r="O21" s="176"/>
      <c r="P21" s="176"/>
      <c r="Q21" s="176"/>
      <c r="R21" s="176"/>
      <c r="S21" s="176"/>
      <c r="T21" s="176"/>
      <c r="U21" s="176"/>
      <c r="V21" s="176"/>
      <c r="W21" s="176"/>
      <c r="X21" s="176"/>
      <c r="Y21" s="176"/>
      <c r="Z21" s="176"/>
      <c r="AA21" s="176"/>
      <c r="AB21" s="176"/>
      <c r="AC21" s="176"/>
      <c r="AD21" s="176"/>
      <c r="AE21" s="176"/>
      <c r="AF21" s="176"/>
      <c r="AG21" s="176"/>
      <c r="AH21" s="109"/>
      <c r="AI21" s="109"/>
      <c r="AJ21" s="109"/>
      <c r="AK21" s="109"/>
      <c r="AL21" s="109"/>
      <c r="AM21" s="109"/>
      <c r="AN21" s="109"/>
      <c r="AO21" s="109"/>
      <c r="AP21" s="109"/>
      <c r="AQ21" s="109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</row>
    <row r="22" spans="1:256">
      <c r="A22" s="176"/>
      <c r="B22" s="176"/>
      <c r="C22" s="176"/>
      <c r="D22" s="176"/>
      <c r="E22" s="176"/>
      <c r="F22" s="176"/>
      <c r="G22" s="176"/>
      <c r="H22" s="176"/>
      <c r="I22" s="176"/>
      <c r="J22" s="176"/>
      <c r="K22" s="176"/>
      <c r="L22" s="176"/>
      <c r="M22" s="176"/>
      <c r="N22" s="176"/>
      <c r="O22" s="176"/>
      <c r="P22" s="176"/>
      <c r="Q22" s="176"/>
      <c r="R22" s="176"/>
      <c r="S22" s="176"/>
      <c r="T22" s="176"/>
      <c r="U22" s="176"/>
      <c r="V22" s="176"/>
      <c r="W22" s="176"/>
      <c r="X22" s="176"/>
      <c r="Y22" s="176"/>
      <c r="Z22" s="176"/>
      <c r="AA22" s="176"/>
      <c r="AB22" s="176"/>
      <c r="AC22" s="176"/>
      <c r="AD22" s="176"/>
      <c r="AE22" s="176"/>
      <c r="AF22" s="176"/>
      <c r="AG22" s="176"/>
      <c r="AH22" s="109"/>
      <c r="AI22" s="109"/>
      <c r="AJ22" s="109"/>
      <c r="AK22" s="109"/>
      <c r="AL22" s="109"/>
      <c r="AM22" s="109"/>
      <c r="AN22" s="109"/>
      <c r="AO22" s="109"/>
      <c r="AP22" s="109"/>
      <c r="AQ22" s="109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</row>
    <row r="23" spans="1:256">
      <c r="A23" s="176"/>
      <c r="B23" s="176"/>
      <c r="C23" s="176"/>
      <c r="D23" s="176"/>
      <c r="E23" s="176"/>
      <c r="F23" s="176"/>
      <c r="G23" s="176"/>
      <c r="H23" s="176"/>
      <c r="I23" s="176"/>
      <c r="J23" s="176"/>
      <c r="K23" s="176"/>
      <c r="L23" s="176"/>
      <c r="M23" s="176"/>
      <c r="N23" s="176"/>
      <c r="O23" s="176"/>
      <c r="P23" s="176"/>
      <c r="Q23" s="176"/>
      <c r="R23" s="176"/>
      <c r="S23" s="176"/>
      <c r="T23" s="176"/>
      <c r="U23" s="176"/>
      <c r="V23" s="176"/>
      <c r="W23" s="176"/>
      <c r="X23" s="176"/>
      <c r="Y23" s="176"/>
      <c r="Z23" s="176"/>
      <c r="AA23" s="176"/>
      <c r="AB23" s="176"/>
      <c r="AC23" s="176"/>
      <c r="AD23" s="176"/>
      <c r="AE23" s="176"/>
      <c r="AF23" s="176"/>
      <c r="AG23" s="176"/>
      <c r="AH23" s="109"/>
      <c r="AI23" s="109"/>
      <c r="AJ23" s="109"/>
      <c r="AK23" s="109"/>
      <c r="AL23" s="109"/>
      <c r="AM23" s="109"/>
      <c r="AN23" s="109"/>
      <c r="AO23" s="109"/>
      <c r="AP23" s="109"/>
      <c r="AQ23" s="109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</row>
    <row r="24" spans="1:256">
      <c r="A24" s="176"/>
      <c r="B24" s="176"/>
      <c r="C24" s="176"/>
      <c r="D24" s="176"/>
      <c r="E24" s="176"/>
      <c r="F24" s="176"/>
      <c r="G24" s="176"/>
      <c r="H24" s="176"/>
      <c r="I24" s="176"/>
      <c r="J24" s="176"/>
      <c r="K24" s="176"/>
      <c r="L24" s="176"/>
      <c r="M24" s="176"/>
      <c r="N24" s="176"/>
      <c r="O24" s="176"/>
      <c r="P24" s="176"/>
      <c r="Q24" s="176"/>
      <c r="R24" s="176"/>
      <c r="S24" s="176"/>
      <c r="T24" s="176"/>
      <c r="U24" s="176"/>
      <c r="V24" s="176"/>
      <c r="W24" s="176"/>
      <c r="X24" s="176"/>
      <c r="Y24" s="176"/>
      <c r="Z24" s="176"/>
      <c r="AA24" s="176"/>
      <c r="AB24" s="176"/>
      <c r="AC24" s="176"/>
      <c r="AD24" s="176"/>
      <c r="AE24" s="176"/>
      <c r="AF24" s="176"/>
      <c r="AG24" s="176"/>
      <c r="AH24" s="109"/>
      <c r="AI24" s="109"/>
      <c r="AJ24" s="109"/>
      <c r="AK24" s="109"/>
      <c r="AL24" s="109"/>
      <c r="AM24" s="109"/>
      <c r="AN24" s="109"/>
      <c r="AO24" s="109"/>
      <c r="AP24" s="109"/>
      <c r="AQ24" s="109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</row>
    <row r="25" spans="1:256">
      <c r="A25" s="176"/>
      <c r="B25" s="176"/>
      <c r="C25" s="176"/>
      <c r="D25" s="176"/>
      <c r="E25" s="176"/>
      <c r="F25" s="176"/>
      <c r="G25" s="176"/>
      <c r="H25" s="176"/>
      <c r="I25" s="176"/>
      <c r="J25" s="176"/>
      <c r="K25" s="176"/>
      <c r="L25" s="176"/>
      <c r="M25" s="176"/>
      <c r="N25" s="176"/>
      <c r="O25" s="176"/>
      <c r="P25" s="176"/>
      <c r="Q25" s="176"/>
      <c r="R25" s="176"/>
      <c r="S25" s="176"/>
      <c r="T25" s="176"/>
      <c r="U25" s="176"/>
      <c r="V25" s="176"/>
      <c r="W25" s="176"/>
      <c r="X25" s="176"/>
      <c r="Y25" s="176"/>
      <c r="Z25" s="176"/>
      <c r="AA25" s="176"/>
      <c r="AB25" s="176"/>
      <c r="AC25" s="176"/>
      <c r="AD25" s="176"/>
      <c r="AE25" s="176"/>
      <c r="AF25" s="176"/>
      <c r="AG25" s="176"/>
      <c r="AH25" s="109"/>
      <c r="AI25" s="109"/>
      <c r="AJ25" s="109"/>
      <c r="AK25" s="109"/>
      <c r="AL25" s="109"/>
      <c r="AM25" s="109"/>
      <c r="AN25" s="109"/>
      <c r="AO25" s="109"/>
      <c r="AP25" s="109"/>
      <c r="AQ25" s="109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</row>
    <row r="26" spans="1:256">
      <c r="A26" s="176"/>
      <c r="B26" s="176"/>
      <c r="C26" s="176"/>
      <c r="D26" s="176"/>
      <c r="E26" s="176"/>
      <c r="F26" s="176"/>
      <c r="G26" s="176"/>
      <c r="H26" s="176"/>
      <c r="I26" s="176"/>
      <c r="J26" s="176"/>
      <c r="K26" s="176"/>
      <c r="L26" s="176"/>
      <c r="M26" s="176"/>
      <c r="N26" s="176"/>
      <c r="O26" s="176"/>
      <c r="P26" s="176"/>
      <c r="Q26" s="176"/>
      <c r="R26" s="176"/>
      <c r="S26" s="176"/>
      <c r="T26" s="176"/>
      <c r="U26" s="176"/>
      <c r="V26" s="176"/>
      <c r="W26" s="176"/>
      <c r="X26" s="176"/>
      <c r="Y26" s="176"/>
      <c r="Z26" s="176"/>
      <c r="AA26" s="176"/>
      <c r="AB26" s="176"/>
      <c r="AC26" s="176"/>
      <c r="AD26" s="176"/>
      <c r="AE26" s="176"/>
      <c r="AF26" s="176"/>
      <c r="AG26" s="176"/>
      <c r="AH26" s="109"/>
      <c r="AI26" s="109"/>
      <c r="AJ26" s="109"/>
      <c r="AK26" s="109"/>
      <c r="AL26" s="109"/>
      <c r="AM26" s="109"/>
      <c r="AN26" s="109"/>
      <c r="AO26" s="109"/>
      <c r="AP26" s="109"/>
      <c r="AQ26" s="109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</row>
    <row r="27" spans="1:256">
      <c r="A27" s="176"/>
      <c r="B27" s="176"/>
      <c r="C27" s="176"/>
      <c r="D27" s="176"/>
      <c r="E27" s="176"/>
      <c r="F27" s="176"/>
      <c r="G27" s="176"/>
      <c r="H27" s="176"/>
      <c r="I27" s="176"/>
      <c r="J27" s="176"/>
      <c r="K27" s="176"/>
      <c r="L27" s="176"/>
      <c r="M27" s="176"/>
      <c r="N27" s="176"/>
      <c r="O27" s="176"/>
      <c r="P27" s="176"/>
      <c r="Q27" s="176"/>
      <c r="R27" s="176"/>
      <c r="S27" s="176"/>
      <c r="T27" s="176"/>
      <c r="U27" s="176"/>
      <c r="V27" s="176"/>
      <c r="W27" s="176"/>
      <c r="X27" s="176"/>
      <c r="Y27" s="176"/>
      <c r="Z27" s="176"/>
      <c r="AA27" s="176"/>
      <c r="AB27" s="176"/>
      <c r="AC27" s="176"/>
      <c r="AD27" s="176"/>
      <c r="AE27" s="176"/>
      <c r="AF27" s="176"/>
      <c r="AG27" s="176"/>
      <c r="AH27" s="109"/>
      <c r="AI27" s="109"/>
      <c r="AJ27" s="109"/>
      <c r="AK27" s="109"/>
      <c r="AL27" s="109"/>
      <c r="AM27" s="109"/>
      <c r="AN27" s="109"/>
      <c r="AO27" s="109"/>
      <c r="AP27" s="109"/>
      <c r="AQ27" s="109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</row>
    <row r="28" spans="1:256">
      <c r="A28" s="176"/>
      <c r="B28" s="176"/>
      <c r="C28" s="176"/>
      <c r="D28" s="176"/>
      <c r="E28" s="176"/>
      <c r="F28" s="176"/>
      <c r="G28" s="176"/>
      <c r="H28" s="176"/>
      <c r="I28" s="176"/>
      <c r="J28" s="176"/>
      <c r="K28" s="176"/>
      <c r="L28" s="176"/>
      <c r="M28" s="176"/>
      <c r="N28" s="176"/>
      <c r="O28" s="176"/>
      <c r="P28" s="176"/>
      <c r="Q28" s="176"/>
      <c r="R28" s="176"/>
      <c r="S28" s="176"/>
      <c r="T28" s="176"/>
      <c r="U28" s="176"/>
      <c r="V28" s="176"/>
      <c r="W28" s="176"/>
      <c r="X28" s="176"/>
      <c r="Y28" s="176"/>
      <c r="Z28" s="176"/>
      <c r="AA28" s="176"/>
      <c r="AB28" s="176"/>
      <c r="AC28" s="176"/>
      <c r="AD28" s="176"/>
      <c r="AE28" s="176"/>
      <c r="AF28" s="176"/>
      <c r="AG28" s="176"/>
      <c r="AH28" s="109"/>
      <c r="AI28" s="109"/>
      <c r="AJ28" s="109"/>
      <c r="AK28" s="109"/>
      <c r="AL28" s="109"/>
      <c r="AM28" s="109"/>
      <c r="AN28" s="109"/>
      <c r="AO28" s="109"/>
      <c r="AP28" s="109"/>
      <c r="AQ28" s="109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</row>
    <row r="29" spans="1:256">
      <c r="A29" s="176"/>
      <c r="B29" s="176"/>
      <c r="C29" s="176"/>
      <c r="D29" s="176"/>
      <c r="E29" s="176"/>
      <c r="F29" s="176"/>
      <c r="G29" s="176"/>
      <c r="H29" s="176"/>
      <c r="I29" s="176"/>
      <c r="J29" s="176"/>
      <c r="K29" s="176"/>
      <c r="L29" s="176"/>
      <c r="M29" s="176"/>
      <c r="N29" s="176"/>
      <c r="O29" s="176"/>
      <c r="P29" s="176"/>
      <c r="Q29" s="176"/>
      <c r="R29" s="176"/>
      <c r="S29" s="176"/>
      <c r="T29" s="176"/>
      <c r="U29" s="176"/>
      <c r="V29" s="176"/>
      <c r="W29" s="176"/>
      <c r="X29" s="176"/>
      <c r="Y29" s="176"/>
      <c r="Z29" s="176"/>
      <c r="AA29" s="176"/>
      <c r="AB29" s="176"/>
      <c r="AC29" s="176"/>
      <c r="AD29" s="176"/>
      <c r="AE29" s="176"/>
      <c r="AF29" s="176"/>
      <c r="AG29" s="176"/>
      <c r="AH29" s="109"/>
      <c r="AI29" s="109"/>
      <c r="AJ29" s="109"/>
      <c r="AK29" s="109"/>
      <c r="AL29" s="109"/>
      <c r="AM29" s="109"/>
      <c r="AN29" s="109"/>
      <c r="AO29" s="109"/>
      <c r="AP29" s="109"/>
      <c r="AQ29" s="10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</row>
    <row r="30" spans="1:256">
      <c r="A30" s="176"/>
      <c r="B30" s="176"/>
      <c r="C30" s="176"/>
      <c r="D30" s="176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09"/>
      <c r="AI30" s="109"/>
      <c r="AJ30" s="109"/>
      <c r="AK30" s="109"/>
      <c r="AL30" s="109"/>
      <c r="AM30" s="109"/>
      <c r="AN30" s="109"/>
      <c r="AO30" s="109"/>
      <c r="AP30" s="109"/>
      <c r="AQ30" s="109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</row>
    <row r="31" spans="1:256">
      <c r="A31" s="176"/>
      <c r="B31" s="176"/>
      <c r="C31" s="176"/>
      <c r="D31" s="176"/>
      <c r="E31" s="176"/>
      <c r="F31" s="176"/>
      <c r="G31" s="176"/>
      <c r="H31" s="176"/>
      <c r="I31" s="176"/>
      <c r="J31" s="176"/>
      <c r="K31" s="176"/>
      <c r="L31" s="176"/>
      <c r="M31" s="176"/>
      <c r="N31" s="176"/>
      <c r="O31" s="176"/>
      <c r="P31" s="176"/>
      <c r="Q31" s="176"/>
      <c r="R31" s="176"/>
      <c r="S31" s="176"/>
      <c r="T31" s="176"/>
      <c r="U31" s="176"/>
      <c r="V31" s="176"/>
      <c r="W31" s="176"/>
      <c r="X31" s="176"/>
      <c r="Y31" s="176"/>
      <c r="Z31" s="176"/>
      <c r="AA31" s="176"/>
      <c r="AB31" s="176"/>
      <c r="AC31" s="176"/>
      <c r="AD31" s="176"/>
      <c r="AE31" s="176"/>
      <c r="AF31" s="176"/>
      <c r="AG31" s="176"/>
      <c r="AH31" s="109"/>
      <c r="AI31" s="109"/>
      <c r="AJ31" s="109"/>
      <c r="AK31" s="109"/>
      <c r="AL31" s="109"/>
      <c r="AM31" s="109"/>
      <c r="AN31" s="109"/>
      <c r="AO31" s="109"/>
      <c r="AP31" s="109"/>
      <c r="AQ31" s="109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</row>
    <row r="32" spans="1:256">
      <c r="A32" s="176"/>
      <c r="B32" s="176"/>
      <c r="C32" s="176"/>
      <c r="D32" s="176"/>
      <c r="E32" s="176"/>
      <c r="F32" s="176"/>
      <c r="G32" s="176"/>
      <c r="H32" s="176"/>
      <c r="I32" s="176"/>
      <c r="J32" s="176"/>
      <c r="K32" s="176"/>
      <c r="L32" s="176"/>
      <c r="M32" s="176"/>
      <c r="N32" s="176"/>
      <c r="O32" s="176"/>
      <c r="P32" s="176"/>
      <c r="Q32" s="176"/>
      <c r="R32" s="176"/>
      <c r="S32" s="176"/>
      <c r="T32" s="176"/>
      <c r="U32" s="176"/>
      <c r="V32" s="176"/>
      <c r="W32" s="176"/>
      <c r="X32" s="176"/>
      <c r="Y32" s="176"/>
      <c r="Z32" s="176"/>
      <c r="AA32" s="176"/>
      <c r="AB32" s="176"/>
      <c r="AC32" s="176"/>
      <c r="AD32" s="176"/>
      <c r="AE32" s="176"/>
      <c r="AF32" s="176"/>
      <c r="AG32" s="176"/>
      <c r="AH32" s="109"/>
      <c r="AI32" s="109"/>
      <c r="AJ32" s="109"/>
      <c r="AK32" s="109"/>
      <c r="AL32" s="109"/>
      <c r="AM32" s="109"/>
      <c r="AN32" s="109"/>
      <c r="AO32" s="109"/>
      <c r="AP32" s="109"/>
      <c r="AQ32" s="109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</row>
    <row r="33" spans="1:256">
      <c r="A33" s="176"/>
      <c r="B33" s="176"/>
      <c r="C33" s="176"/>
      <c r="D33" s="176"/>
      <c r="E33" s="176"/>
      <c r="F33" s="176"/>
      <c r="G33" s="176"/>
      <c r="H33" s="176"/>
      <c r="I33" s="176"/>
      <c r="J33" s="176"/>
      <c r="K33" s="176"/>
      <c r="L33" s="176"/>
      <c r="M33" s="176"/>
      <c r="N33" s="176"/>
      <c r="O33" s="176"/>
      <c r="P33" s="176"/>
      <c r="Q33" s="176"/>
      <c r="R33" s="176"/>
      <c r="S33" s="176"/>
      <c r="T33" s="176"/>
      <c r="U33" s="176"/>
      <c r="V33" s="176"/>
      <c r="W33" s="176"/>
      <c r="X33" s="176"/>
      <c r="Y33" s="176"/>
      <c r="Z33" s="176"/>
      <c r="AA33" s="176"/>
      <c r="AB33" s="176"/>
      <c r="AC33" s="176"/>
      <c r="AD33" s="176"/>
      <c r="AE33" s="176"/>
      <c r="AF33" s="176"/>
      <c r="AG33" s="176"/>
      <c r="AH33" s="109"/>
      <c r="AI33" s="109"/>
      <c r="AJ33" s="109"/>
      <c r="AK33" s="109"/>
      <c r="AL33" s="109"/>
      <c r="AM33" s="109"/>
      <c r="AN33" s="109"/>
      <c r="AO33" s="109"/>
      <c r="AP33" s="109"/>
      <c r="AQ33" s="109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</row>
    <row r="34" spans="1:256">
      <c r="A34" s="176"/>
      <c r="B34" s="176"/>
      <c r="C34" s="176"/>
      <c r="D34" s="176"/>
      <c r="E34" s="176"/>
      <c r="F34" s="176"/>
      <c r="G34" s="176"/>
      <c r="H34" s="176"/>
      <c r="I34" s="176"/>
      <c r="J34" s="176"/>
      <c r="K34" s="176"/>
      <c r="L34" s="176"/>
      <c r="M34" s="176"/>
      <c r="N34" s="176"/>
      <c r="O34" s="176"/>
      <c r="P34" s="176"/>
      <c r="Q34" s="176"/>
      <c r="R34" s="176"/>
      <c r="S34" s="176"/>
      <c r="T34" s="176"/>
      <c r="U34" s="176"/>
      <c r="V34" s="176"/>
      <c r="W34" s="176"/>
      <c r="X34" s="176"/>
      <c r="Y34" s="176"/>
      <c r="Z34" s="176"/>
      <c r="AA34" s="176"/>
      <c r="AB34" s="176"/>
      <c r="AC34" s="176"/>
      <c r="AD34" s="176"/>
      <c r="AE34" s="176"/>
      <c r="AF34" s="176"/>
      <c r="AG34" s="176"/>
      <c r="AH34" s="109"/>
      <c r="AI34" s="109"/>
      <c r="AJ34" s="109"/>
      <c r="AK34" s="109"/>
      <c r="AL34" s="109"/>
      <c r="AM34" s="109"/>
      <c r="AN34" s="109"/>
      <c r="AO34" s="109"/>
      <c r="AP34" s="109"/>
      <c r="AQ34" s="109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</row>
    <row r="35" spans="1:256">
      <c r="A35" s="176"/>
      <c r="B35" s="176"/>
      <c r="C35" s="176"/>
      <c r="D35" s="176"/>
      <c r="E35" s="176"/>
      <c r="F35" s="176"/>
      <c r="G35" s="176"/>
      <c r="H35" s="176"/>
      <c r="I35" s="176"/>
      <c r="J35" s="176"/>
      <c r="K35" s="176"/>
      <c r="L35" s="176"/>
      <c r="M35" s="176"/>
      <c r="N35" s="176"/>
      <c r="O35" s="176"/>
      <c r="P35" s="176"/>
      <c r="Q35" s="176"/>
      <c r="R35" s="176"/>
      <c r="S35" s="176"/>
      <c r="T35" s="176"/>
      <c r="U35" s="176"/>
      <c r="V35" s="176"/>
      <c r="W35" s="176"/>
      <c r="X35" s="176"/>
      <c r="Y35" s="176"/>
      <c r="Z35" s="176"/>
      <c r="AA35" s="176"/>
      <c r="AB35" s="176"/>
      <c r="AC35" s="176"/>
      <c r="AD35" s="176"/>
      <c r="AE35" s="176"/>
      <c r="AF35" s="176"/>
      <c r="AG35" s="176"/>
      <c r="AH35" s="109"/>
      <c r="AI35" s="109"/>
      <c r="AJ35" s="109"/>
      <c r="AK35" s="109"/>
      <c r="AL35" s="109"/>
      <c r="AM35" s="109"/>
      <c r="AN35" s="109"/>
      <c r="AO35" s="109"/>
      <c r="AP35" s="109"/>
      <c r="AQ35" s="109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</row>
    <row r="36" spans="1:256">
      <c r="A36" s="176"/>
      <c r="B36" s="176"/>
      <c r="C36" s="176"/>
      <c r="D36" s="176"/>
      <c r="E36" s="176"/>
      <c r="F36" s="176"/>
      <c r="G36" s="176"/>
      <c r="H36" s="176"/>
      <c r="I36" s="176"/>
      <c r="J36" s="176"/>
      <c r="K36" s="176"/>
      <c r="L36" s="176"/>
      <c r="M36" s="176"/>
      <c r="N36" s="176"/>
      <c r="O36" s="176"/>
      <c r="P36" s="176"/>
      <c r="Q36" s="176"/>
      <c r="R36" s="176"/>
      <c r="S36" s="176"/>
      <c r="T36" s="176"/>
      <c r="U36" s="176"/>
      <c r="V36" s="176"/>
      <c r="W36" s="176"/>
      <c r="X36" s="176"/>
      <c r="Y36" s="176"/>
      <c r="Z36" s="176"/>
      <c r="AA36" s="176"/>
      <c r="AB36" s="176"/>
      <c r="AC36" s="176"/>
      <c r="AD36" s="176"/>
      <c r="AE36" s="176"/>
      <c r="AF36" s="176"/>
      <c r="AG36" s="176"/>
      <c r="AH36" s="109"/>
      <c r="AI36" s="109"/>
      <c r="AJ36" s="109"/>
      <c r="AK36" s="109"/>
      <c r="AL36" s="109"/>
      <c r="AM36" s="109"/>
      <c r="AN36" s="109"/>
      <c r="AO36" s="109"/>
      <c r="AP36" s="109"/>
      <c r="AQ36" s="109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</row>
    <row r="37" spans="1:256">
      <c r="A37" s="176"/>
      <c r="B37" s="176"/>
      <c r="C37" s="176"/>
      <c r="D37" s="176"/>
      <c r="E37" s="176"/>
      <c r="F37" s="176"/>
      <c r="G37" s="176"/>
      <c r="H37" s="176"/>
      <c r="I37" s="176"/>
      <c r="J37" s="176"/>
      <c r="K37" s="176"/>
      <c r="L37" s="176"/>
      <c r="M37" s="176"/>
      <c r="N37" s="176"/>
      <c r="O37" s="176"/>
      <c r="P37" s="176"/>
      <c r="Q37" s="176"/>
      <c r="R37" s="176"/>
      <c r="S37" s="176"/>
      <c r="T37" s="176"/>
      <c r="U37" s="176"/>
      <c r="V37" s="176"/>
      <c r="W37" s="176"/>
      <c r="X37" s="176"/>
      <c r="Y37" s="176"/>
      <c r="Z37" s="176"/>
      <c r="AA37" s="176"/>
      <c r="AB37" s="176"/>
      <c r="AC37" s="176"/>
      <c r="AD37" s="176"/>
      <c r="AE37" s="176"/>
      <c r="AF37" s="176"/>
      <c r="AG37" s="176"/>
      <c r="AH37" s="109"/>
      <c r="AI37" s="109"/>
      <c r="AJ37" s="109"/>
      <c r="AK37" s="109"/>
      <c r="AL37" s="109"/>
      <c r="AM37" s="109"/>
      <c r="AN37" s="109"/>
      <c r="AO37" s="109"/>
      <c r="AP37" s="109"/>
      <c r="AQ37" s="109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</row>
    <row r="38" spans="1:256">
      <c r="A38" s="176"/>
      <c r="B38" s="176"/>
      <c r="C38" s="176"/>
      <c r="D38" s="176"/>
      <c r="E38" s="176"/>
      <c r="F38" s="176"/>
      <c r="G38" s="176"/>
      <c r="H38" s="176"/>
      <c r="I38" s="176"/>
      <c r="J38" s="176"/>
      <c r="K38" s="176"/>
      <c r="L38" s="176"/>
      <c r="M38" s="176"/>
      <c r="N38" s="176"/>
      <c r="O38" s="176"/>
      <c r="P38" s="176"/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6"/>
      <c r="AB38" s="176"/>
      <c r="AC38" s="176"/>
      <c r="AD38" s="176"/>
      <c r="AE38" s="176"/>
      <c r="AF38" s="176"/>
      <c r="AG38" s="176"/>
      <c r="AH38" s="109"/>
      <c r="AI38" s="109"/>
      <c r="AJ38" s="109"/>
      <c r="AK38" s="109"/>
      <c r="AL38" s="109"/>
      <c r="AM38" s="109"/>
      <c r="AN38" s="109"/>
      <c r="AO38" s="109"/>
      <c r="AP38" s="109"/>
      <c r="AQ38" s="109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</row>
    <row r="39" spans="1:256">
      <c r="A39" s="176"/>
      <c r="B39" s="176"/>
      <c r="C39" s="176"/>
      <c r="D39" s="176"/>
      <c r="E39" s="176"/>
      <c r="F39" s="176"/>
      <c r="G39" s="176"/>
      <c r="H39" s="176"/>
      <c r="I39" s="176"/>
      <c r="J39" s="176"/>
      <c r="K39" s="176"/>
      <c r="L39" s="176"/>
      <c r="M39" s="176"/>
      <c r="N39" s="176"/>
      <c r="O39" s="176"/>
      <c r="P39" s="176"/>
      <c r="Q39" s="176"/>
      <c r="R39" s="176"/>
      <c r="S39" s="176"/>
      <c r="T39" s="176"/>
      <c r="U39" s="176"/>
      <c r="V39" s="176"/>
      <c r="W39" s="176"/>
      <c r="X39" s="176"/>
      <c r="Y39" s="176"/>
      <c r="Z39" s="176"/>
      <c r="AA39" s="176"/>
      <c r="AB39" s="176"/>
      <c r="AC39" s="176"/>
      <c r="AD39" s="176"/>
      <c r="AE39" s="176"/>
      <c r="AF39" s="176"/>
      <c r="AG39" s="176"/>
      <c r="AH39" s="109"/>
      <c r="AI39" s="109"/>
      <c r="AJ39" s="109"/>
      <c r="AK39" s="109"/>
      <c r="AL39" s="109"/>
      <c r="AM39" s="109"/>
      <c r="AN39" s="109"/>
      <c r="AO39" s="109"/>
      <c r="AP39" s="109"/>
      <c r="AQ39" s="10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</row>
    <row r="40" spans="1:256">
      <c r="A40" s="176"/>
      <c r="B40" s="176"/>
      <c r="C40" s="176"/>
      <c r="D40" s="176"/>
      <c r="E40" s="176"/>
      <c r="F40" s="176"/>
      <c r="G40" s="176"/>
      <c r="H40" s="176"/>
      <c r="I40" s="176"/>
      <c r="J40" s="176"/>
      <c r="K40" s="176"/>
      <c r="L40" s="176"/>
      <c r="M40" s="176"/>
      <c r="N40" s="176"/>
      <c r="O40" s="176"/>
      <c r="P40" s="176"/>
      <c r="Q40" s="176"/>
      <c r="R40" s="176"/>
      <c r="S40" s="176"/>
      <c r="T40" s="176"/>
      <c r="U40" s="176"/>
      <c r="V40" s="176"/>
      <c r="W40" s="176"/>
      <c r="X40" s="176"/>
      <c r="Y40" s="176"/>
      <c r="Z40" s="176"/>
      <c r="AA40" s="176"/>
      <c r="AB40" s="176"/>
      <c r="AC40" s="176"/>
      <c r="AD40" s="176"/>
      <c r="AE40" s="176"/>
      <c r="AF40" s="176"/>
      <c r="AG40" s="176"/>
      <c r="AH40" s="109"/>
      <c r="AI40" s="109"/>
      <c r="AJ40" s="109"/>
      <c r="AK40" s="109"/>
      <c r="AL40" s="109"/>
      <c r="AM40" s="109"/>
      <c r="AN40" s="109"/>
      <c r="AO40" s="109"/>
      <c r="AP40" s="109"/>
      <c r="AQ40" s="109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</row>
    <row r="41" spans="1:256">
      <c r="A41" s="176"/>
      <c r="B41" s="176"/>
      <c r="C41" s="176"/>
      <c r="D41" s="176"/>
      <c r="E41" s="176"/>
      <c r="F41" s="176"/>
      <c r="G41" s="176"/>
      <c r="H41" s="176"/>
      <c r="I41" s="176"/>
      <c r="J41" s="176"/>
      <c r="K41" s="176"/>
      <c r="L41" s="176"/>
      <c r="M41" s="176"/>
      <c r="N41" s="176"/>
      <c r="O41" s="176"/>
      <c r="P41" s="176"/>
      <c r="Q41" s="176"/>
      <c r="R41" s="176"/>
      <c r="S41" s="176"/>
      <c r="T41" s="176"/>
      <c r="U41" s="176"/>
      <c r="V41" s="176"/>
      <c r="W41" s="176"/>
      <c r="X41" s="176"/>
      <c r="Y41" s="176"/>
      <c r="Z41" s="176"/>
      <c r="AA41" s="176"/>
      <c r="AB41" s="176"/>
      <c r="AC41" s="176"/>
      <c r="AD41" s="176"/>
      <c r="AE41" s="176"/>
      <c r="AF41" s="176"/>
      <c r="AG41" s="176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</row>
    <row r="42" spans="1:256">
      <c r="A42" s="176"/>
      <c r="B42" s="176"/>
      <c r="C42" s="176"/>
      <c r="D42" s="176"/>
      <c r="E42" s="176"/>
      <c r="F42" s="176"/>
      <c r="G42" s="176"/>
      <c r="H42" s="176"/>
      <c r="I42" s="176"/>
      <c r="J42" s="176"/>
      <c r="K42" s="176"/>
      <c r="L42" s="176"/>
      <c r="M42" s="176"/>
      <c r="N42" s="176"/>
      <c r="O42" s="176"/>
      <c r="P42" s="176"/>
      <c r="Q42" s="176"/>
      <c r="R42" s="176"/>
      <c r="S42" s="176"/>
      <c r="T42" s="176"/>
      <c r="U42" s="176"/>
      <c r="V42" s="176"/>
      <c r="W42" s="176"/>
      <c r="X42" s="176"/>
      <c r="Y42" s="176"/>
      <c r="Z42" s="176"/>
      <c r="AA42" s="176"/>
      <c r="AB42" s="176"/>
      <c r="AC42" s="176"/>
      <c r="AD42" s="176"/>
      <c r="AE42" s="176"/>
      <c r="AF42" s="176"/>
      <c r="AG42" s="176"/>
      <c r="AH42" s="109"/>
      <c r="AI42" s="109"/>
      <c r="AJ42" s="109"/>
      <c r="AK42" s="109"/>
      <c r="AL42" s="109"/>
      <c r="AM42" s="109"/>
      <c r="AN42" s="109"/>
      <c r="AO42" s="109"/>
      <c r="AP42" s="109"/>
      <c r="AQ42" s="109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</row>
    <row r="43" spans="1:256">
      <c r="A43" s="176"/>
      <c r="B43" s="176"/>
      <c r="C43" s="176"/>
      <c r="D43" s="176"/>
      <c r="E43" s="176"/>
      <c r="F43" s="176"/>
      <c r="G43" s="176"/>
      <c r="H43" s="176"/>
      <c r="I43" s="176"/>
      <c r="J43" s="176"/>
      <c r="K43" s="176"/>
      <c r="L43" s="176"/>
      <c r="M43" s="176"/>
      <c r="N43" s="176"/>
      <c r="O43" s="176"/>
      <c r="P43" s="176"/>
      <c r="Q43" s="176"/>
      <c r="R43" s="176"/>
      <c r="S43" s="176"/>
      <c r="T43" s="176"/>
      <c r="U43" s="176"/>
      <c r="V43" s="176"/>
      <c r="W43" s="176"/>
      <c r="X43" s="176"/>
      <c r="Y43" s="176"/>
      <c r="Z43" s="176"/>
      <c r="AA43" s="176"/>
      <c r="AB43" s="176"/>
      <c r="AC43" s="176"/>
      <c r="AD43" s="176"/>
      <c r="AE43" s="176"/>
      <c r="AF43" s="176"/>
      <c r="AG43" s="176"/>
      <c r="AH43" s="109"/>
      <c r="AI43" s="109"/>
      <c r="AJ43" s="109"/>
      <c r="AK43" s="109"/>
      <c r="AL43" s="109"/>
      <c r="AM43" s="109"/>
      <c r="AN43" s="109"/>
      <c r="AO43" s="109"/>
      <c r="AP43" s="109"/>
      <c r="AQ43" s="109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</row>
    <row r="44" spans="1:256">
      <c r="A44" s="176"/>
      <c r="B44" s="176"/>
      <c r="C44" s="176"/>
      <c r="D44" s="176"/>
      <c r="E44" s="176"/>
      <c r="F44" s="176"/>
      <c r="G44" s="176"/>
      <c r="H44" s="176"/>
      <c r="I44" s="176"/>
      <c r="J44" s="176"/>
      <c r="K44" s="176"/>
      <c r="L44" s="176"/>
      <c r="M44" s="176"/>
      <c r="N44" s="176"/>
      <c r="O44" s="176"/>
      <c r="P44" s="176"/>
      <c r="Q44" s="176"/>
      <c r="R44" s="176"/>
      <c r="S44" s="176"/>
      <c r="T44" s="176"/>
      <c r="U44" s="176"/>
      <c r="V44" s="176"/>
      <c r="W44" s="176"/>
      <c r="X44" s="176"/>
      <c r="Y44" s="176"/>
      <c r="Z44" s="176"/>
      <c r="AA44" s="176"/>
      <c r="AB44" s="176"/>
      <c r="AC44" s="176"/>
      <c r="AD44" s="176"/>
      <c r="AE44" s="176"/>
      <c r="AF44" s="176"/>
      <c r="AG44" s="176"/>
      <c r="AH44" s="109"/>
      <c r="AI44" s="109"/>
      <c r="AJ44" s="109"/>
      <c r="AK44" s="109"/>
      <c r="AL44" s="109"/>
      <c r="AM44" s="109"/>
      <c r="AN44" s="109"/>
      <c r="AO44" s="109"/>
      <c r="AP44" s="109"/>
      <c r="AQ44" s="109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</row>
    <row r="45" spans="1:256">
      <c r="A45" s="176"/>
      <c r="B45" s="176"/>
      <c r="C45" s="176"/>
      <c r="D45" s="176"/>
      <c r="E45" s="176"/>
      <c r="F45" s="176"/>
      <c r="G45" s="176"/>
      <c r="H45" s="176"/>
      <c r="I45" s="176"/>
      <c r="J45" s="176"/>
      <c r="K45" s="176"/>
      <c r="L45" s="176"/>
      <c r="M45" s="176"/>
      <c r="N45" s="176"/>
      <c r="O45" s="176"/>
      <c r="P45" s="176"/>
      <c r="Q45" s="176"/>
      <c r="R45" s="176"/>
      <c r="S45" s="176"/>
      <c r="T45" s="176"/>
      <c r="U45" s="176"/>
      <c r="V45" s="176"/>
      <c r="W45" s="176"/>
      <c r="X45" s="176"/>
      <c r="Y45" s="176"/>
      <c r="Z45" s="176"/>
      <c r="AA45" s="176"/>
      <c r="AB45" s="176"/>
      <c r="AC45" s="176"/>
      <c r="AD45" s="176"/>
      <c r="AE45" s="176"/>
      <c r="AF45" s="176"/>
      <c r="AG45" s="176"/>
      <c r="AH45" s="109"/>
      <c r="AI45" s="109"/>
      <c r="AJ45" s="109"/>
      <c r="AK45" s="109"/>
      <c r="AL45" s="109"/>
      <c r="AM45" s="109"/>
      <c r="AN45" s="109"/>
      <c r="AO45" s="109"/>
      <c r="AP45" s="109"/>
      <c r="AQ45" s="109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</row>
    <row r="46" spans="1:256">
      <c r="A46" s="176"/>
      <c r="B46" s="176"/>
      <c r="C46" s="176"/>
      <c r="D46" s="176"/>
      <c r="E46" s="176"/>
      <c r="F46" s="176"/>
      <c r="G46" s="176"/>
      <c r="H46" s="176"/>
      <c r="I46" s="176"/>
      <c r="J46" s="176"/>
      <c r="K46" s="176"/>
      <c r="L46" s="176"/>
      <c r="M46" s="176"/>
      <c r="N46" s="176"/>
      <c r="O46" s="176"/>
      <c r="P46" s="176"/>
      <c r="Q46" s="176"/>
      <c r="R46" s="176"/>
      <c r="S46" s="176"/>
      <c r="T46" s="176"/>
      <c r="U46" s="176"/>
      <c r="V46" s="176"/>
      <c r="W46" s="176"/>
      <c r="X46" s="176"/>
      <c r="Y46" s="176"/>
      <c r="Z46" s="176"/>
      <c r="AA46" s="176"/>
      <c r="AB46" s="176"/>
      <c r="AC46" s="176"/>
      <c r="AD46" s="176"/>
      <c r="AE46" s="176"/>
      <c r="AF46" s="176"/>
      <c r="AG46" s="176"/>
      <c r="AH46" s="109"/>
      <c r="AI46" s="109"/>
      <c r="AJ46" s="109"/>
      <c r="AK46" s="109"/>
      <c r="AL46" s="109"/>
      <c r="AM46" s="109"/>
      <c r="AN46" s="109"/>
      <c r="AO46" s="109"/>
      <c r="AP46" s="109"/>
      <c r="AQ46" s="109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</row>
    <row r="47" spans="1:256">
      <c r="A47" s="176"/>
      <c r="B47" s="176"/>
      <c r="C47" s="176"/>
      <c r="D47" s="176"/>
      <c r="E47" s="176"/>
      <c r="F47" s="176"/>
      <c r="G47" s="176"/>
      <c r="H47" s="176"/>
      <c r="I47" s="176"/>
      <c r="J47" s="176"/>
      <c r="K47" s="176"/>
      <c r="L47" s="176"/>
      <c r="M47" s="176"/>
      <c r="N47" s="176"/>
      <c r="O47" s="176"/>
      <c r="P47" s="176"/>
      <c r="Q47" s="176"/>
      <c r="R47" s="176"/>
      <c r="S47" s="176"/>
      <c r="T47" s="176"/>
      <c r="U47" s="176"/>
      <c r="V47" s="176"/>
      <c r="W47" s="176"/>
      <c r="X47" s="176"/>
      <c r="Y47" s="176"/>
      <c r="Z47" s="176"/>
      <c r="AA47" s="176"/>
      <c r="AB47" s="176"/>
      <c r="AC47" s="176"/>
      <c r="AD47" s="176"/>
      <c r="AE47" s="176"/>
      <c r="AF47" s="176"/>
      <c r="AG47" s="176"/>
      <c r="AH47" s="109"/>
      <c r="AI47" s="109"/>
      <c r="AJ47" s="109"/>
      <c r="AK47" s="109"/>
      <c r="AL47" s="109"/>
      <c r="AM47" s="109"/>
      <c r="AN47" s="109"/>
      <c r="AO47" s="109"/>
      <c r="AP47" s="109"/>
      <c r="AQ47" s="109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</row>
    <row r="48" spans="1:256">
      <c r="A48" s="176"/>
      <c r="B48" s="176"/>
      <c r="C48" s="176"/>
      <c r="D48" s="176"/>
      <c r="E48" s="176"/>
      <c r="F48" s="176"/>
      <c r="G48" s="176"/>
      <c r="H48" s="176"/>
      <c r="I48" s="176"/>
      <c r="J48" s="176"/>
      <c r="K48" s="176"/>
      <c r="L48" s="176"/>
      <c r="M48" s="176"/>
      <c r="N48" s="176"/>
      <c r="O48" s="176"/>
      <c r="P48" s="176"/>
      <c r="Q48" s="176"/>
      <c r="R48" s="176"/>
      <c r="S48" s="176"/>
      <c r="T48" s="176"/>
      <c r="U48" s="176"/>
      <c r="V48" s="176"/>
      <c r="W48" s="176"/>
      <c r="X48" s="176"/>
      <c r="Y48" s="176"/>
      <c r="Z48" s="176"/>
      <c r="AA48" s="176"/>
      <c r="AB48" s="176"/>
      <c r="AC48" s="176"/>
      <c r="AD48" s="176"/>
      <c r="AE48" s="176"/>
      <c r="AF48" s="176"/>
      <c r="AG48" s="176"/>
      <c r="AH48" s="109"/>
      <c r="AI48" s="109"/>
      <c r="AJ48" s="109"/>
      <c r="AK48" s="109"/>
      <c r="AL48" s="109"/>
      <c r="AM48" s="109"/>
      <c r="AN48" s="109"/>
      <c r="AO48" s="109"/>
      <c r="AP48" s="109"/>
      <c r="AQ48" s="109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</row>
    <row r="49" spans="1:256">
      <c r="A49" s="176"/>
      <c r="B49" s="176"/>
      <c r="C49" s="176"/>
      <c r="D49" s="176"/>
      <c r="E49" s="176"/>
      <c r="F49" s="176"/>
      <c r="G49" s="176"/>
      <c r="H49" s="176"/>
      <c r="I49" s="176"/>
      <c r="J49" s="176"/>
      <c r="K49" s="176"/>
      <c r="L49" s="176"/>
      <c r="M49" s="176"/>
      <c r="N49" s="176"/>
      <c r="O49" s="176"/>
      <c r="P49" s="176"/>
      <c r="Q49" s="176"/>
      <c r="R49" s="176"/>
      <c r="S49" s="176"/>
      <c r="T49" s="176"/>
      <c r="U49" s="176"/>
      <c r="V49" s="176"/>
      <c r="W49" s="176"/>
      <c r="X49" s="176"/>
      <c r="Y49" s="176"/>
      <c r="Z49" s="176"/>
      <c r="AA49" s="176"/>
      <c r="AB49" s="176"/>
      <c r="AC49" s="176"/>
      <c r="AD49" s="176"/>
      <c r="AE49" s="176"/>
      <c r="AF49" s="176"/>
      <c r="AG49" s="176"/>
      <c r="AH49" s="109"/>
      <c r="AI49" s="109"/>
      <c r="AJ49" s="109"/>
      <c r="AK49" s="109"/>
      <c r="AL49" s="109"/>
      <c r="AM49" s="109"/>
      <c r="AN49" s="109"/>
      <c r="AO49" s="109"/>
      <c r="AP49" s="109"/>
      <c r="AQ49" s="10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</row>
    <row r="50" spans="1:256">
      <c r="A50" s="176"/>
      <c r="B50" s="176"/>
      <c r="C50" s="176"/>
      <c r="D50" s="176"/>
      <c r="E50" s="176"/>
      <c r="F50" s="176"/>
      <c r="G50" s="176"/>
      <c r="H50" s="176"/>
      <c r="I50" s="176"/>
      <c r="J50" s="176"/>
      <c r="K50" s="176"/>
      <c r="L50" s="176"/>
      <c r="M50" s="176"/>
      <c r="N50" s="176"/>
      <c r="O50" s="176"/>
      <c r="P50" s="176"/>
      <c r="Q50" s="176"/>
      <c r="R50" s="176"/>
      <c r="S50" s="176"/>
      <c r="T50" s="176"/>
      <c r="U50" s="176"/>
      <c r="V50" s="176"/>
      <c r="W50" s="176"/>
      <c r="X50" s="176"/>
      <c r="Y50" s="176"/>
      <c r="Z50" s="176"/>
      <c r="AA50" s="176"/>
      <c r="AB50" s="176"/>
      <c r="AC50" s="176"/>
      <c r="AD50" s="176"/>
      <c r="AE50" s="176"/>
      <c r="AF50" s="176"/>
      <c r="AG50" s="176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</row>
    <row r="51" spans="1:256">
      <c r="A51" s="176"/>
      <c r="B51" s="176"/>
      <c r="C51" s="176"/>
      <c r="D51" s="176"/>
      <c r="E51" s="176"/>
      <c r="F51" s="176"/>
      <c r="G51" s="176"/>
      <c r="H51" s="176"/>
      <c r="I51" s="176"/>
      <c r="J51" s="176"/>
      <c r="K51" s="176"/>
      <c r="L51" s="176"/>
      <c r="M51" s="176"/>
      <c r="N51" s="176"/>
      <c r="O51" s="176"/>
      <c r="P51" s="176"/>
      <c r="Q51" s="176"/>
      <c r="R51" s="176"/>
      <c r="S51" s="176"/>
      <c r="T51" s="176"/>
      <c r="U51" s="176"/>
      <c r="V51" s="176"/>
      <c r="W51" s="176"/>
      <c r="X51" s="176"/>
      <c r="Y51" s="176"/>
      <c r="Z51" s="176"/>
      <c r="AA51" s="176"/>
      <c r="AB51" s="176"/>
      <c r="AC51" s="176"/>
      <c r="AD51" s="176"/>
      <c r="AE51" s="176"/>
      <c r="AF51" s="176"/>
      <c r="AG51" s="176"/>
      <c r="AH51" s="109"/>
      <c r="AI51" s="109"/>
      <c r="AJ51" s="109"/>
      <c r="AK51" s="109"/>
      <c r="AL51" s="109"/>
      <c r="AM51" s="109"/>
      <c r="AN51" s="109"/>
      <c r="AO51" s="109"/>
      <c r="AP51" s="109"/>
      <c r="AQ51" s="109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</row>
    <row r="52" spans="1:256">
      <c r="A52" s="176"/>
      <c r="B52" s="176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  <c r="Q52" s="176"/>
      <c r="R52" s="176"/>
      <c r="S52" s="176"/>
      <c r="T52" s="176"/>
      <c r="U52" s="176"/>
      <c r="V52" s="176"/>
      <c r="W52" s="176"/>
      <c r="X52" s="176"/>
      <c r="Y52" s="176"/>
      <c r="Z52" s="176"/>
      <c r="AA52" s="176"/>
      <c r="AB52" s="176"/>
      <c r="AC52" s="176"/>
      <c r="AD52" s="176"/>
      <c r="AE52" s="176"/>
      <c r="AF52" s="176"/>
      <c r="AG52" s="176"/>
      <c r="AH52" s="109"/>
      <c r="AI52" s="109"/>
      <c r="AJ52" s="109"/>
      <c r="AK52" s="109"/>
      <c r="AL52" s="109"/>
      <c r="AM52" s="109"/>
      <c r="AN52" s="109"/>
      <c r="AO52" s="109"/>
      <c r="AP52" s="109"/>
      <c r="AQ52" s="109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</row>
    <row r="53" spans="1:256">
      <c r="A53" s="176"/>
      <c r="B53" s="176"/>
      <c r="C53" s="176"/>
      <c r="D53" s="176"/>
      <c r="E53" s="176"/>
      <c r="F53" s="176"/>
      <c r="G53" s="176"/>
      <c r="H53" s="176"/>
      <c r="I53" s="176"/>
      <c r="J53" s="176"/>
      <c r="K53" s="176"/>
      <c r="L53" s="176"/>
      <c r="M53" s="176"/>
      <c r="N53" s="176"/>
      <c r="O53" s="176"/>
      <c r="P53" s="176"/>
      <c r="Q53" s="176"/>
      <c r="R53" s="176"/>
      <c r="S53" s="176"/>
      <c r="T53" s="176"/>
      <c r="U53" s="176"/>
      <c r="V53" s="176"/>
      <c r="W53" s="176"/>
      <c r="X53" s="176"/>
      <c r="Y53" s="176"/>
      <c r="Z53" s="176"/>
      <c r="AA53" s="176"/>
      <c r="AB53" s="176"/>
      <c r="AC53" s="176"/>
      <c r="AD53" s="176"/>
      <c r="AE53" s="176"/>
      <c r="AF53" s="176"/>
      <c r="AG53" s="176"/>
      <c r="AH53" s="109"/>
      <c r="AI53" s="109"/>
      <c r="AJ53" s="109"/>
      <c r="AK53" s="109"/>
      <c r="AL53" s="109"/>
      <c r="AM53" s="109"/>
      <c r="AN53" s="109"/>
      <c r="AO53" s="109"/>
      <c r="AP53" s="109"/>
      <c r="AQ53" s="109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</row>
    <row r="54" spans="1:256">
      <c r="A54" s="176"/>
      <c r="B54" s="176"/>
      <c r="C54" s="176"/>
      <c r="D54" s="176"/>
      <c r="E54" s="176"/>
      <c r="F54" s="176"/>
      <c r="G54" s="176"/>
      <c r="H54" s="176"/>
      <c r="I54" s="176"/>
      <c r="J54" s="176"/>
      <c r="K54" s="176"/>
      <c r="L54" s="176"/>
      <c r="M54" s="176"/>
      <c r="N54" s="176"/>
      <c r="O54" s="176"/>
      <c r="P54" s="176"/>
      <c r="Q54" s="176"/>
      <c r="R54" s="176"/>
      <c r="S54" s="176"/>
      <c r="T54" s="176"/>
      <c r="U54" s="176"/>
      <c r="V54" s="176"/>
      <c r="W54" s="176"/>
      <c r="X54" s="176"/>
      <c r="Y54" s="176"/>
      <c r="Z54" s="176"/>
      <c r="AA54" s="176"/>
      <c r="AB54" s="176"/>
      <c r="AC54" s="176"/>
      <c r="AD54" s="176"/>
      <c r="AE54" s="176"/>
      <c r="AF54" s="176"/>
      <c r="AG54" s="176"/>
      <c r="AH54" s="109"/>
      <c r="AI54" s="109"/>
      <c r="AJ54" s="109"/>
      <c r="AK54" s="109"/>
      <c r="AL54" s="109"/>
      <c r="AM54" s="109"/>
      <c r="AN54" s="109"/>
      <c r="AO54" s="109"/>
      <c r="AP54" s="109"/>
      <c r="AQ54" s="109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</row>
    <row r="55" spans="1:256">
      <c r="A55" s="176"/>
      <c r="B55" s="176"/>
      <c r="C55" s="176"/>
      <c r="D55" s="176"/>
      <c r="E55" s="176"/>
      <c r="F55" s="176"/>
      <c r="G55" s="176"/>
      <c r="H55" s="176"/>
      <c r="I55" s="176"/>
      <c r="J55" s="176"/>
      <c r="K55" s="176"/>
      <c r="L55" s="176"/>
      <c r="M55" s="176"/>
      <c r="N55" s="176"/>
      <c r="O55" s="176"/>
      <c r="P55" s="176"/>
      <c r="Q55" s="176"/>
      <c r="R55" s="176"/>
      <c r="S55" s="176"/>
      <c r="T55" s="176"/>
      <c r="U55" s="176"/>
      <c r="V55" s="176"/>
      <c r="W55" s="176"/>
      <c r="X55" s="176"/>
      <c r="Y55" s="176"/>
      <c r="Z55" s="176"/>
      <c r="AA55" s="176"/>
      <c r="AB55" s="176"/>
      <c r="AC55" s="176"/>
      <c r="AD55" s="176"/>
      <c r="AE55" s="176"/>
      <c r="AF55" s="176"/>
      <c r="AG55" s="176"/>
      <c r="AH55" s="109"/>
      <c r="AI55" s="109"/>
      <c r="AJ55" s="109"/>
      <c r="AK55" s="109"/>
      <c r="AL55" s="109"/>
      <c r="AM55" s="109"/>
      <c r="AN55" s="109"/>
      <c r="AO55" s="109"/>
      <c r="AP55" s="109"/>
      <c r="AQ55" s="109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</row>
    <row r="56" spans="1:256">
      <c r="A56" s="176"/>
      <c r="B56" s="176"/>
      <c r="C56" s="176"/>
      <c r="D56" s="176"/>
      <c r="E56" s="176"/>
      <c r="F56" s="176"/>
      <c r="G56" s="176"/>
      <c r="H56" s="176"/>
      <c r="I56" s="176"/>
      <c r="J56" s="176"/>
      <c r="K56" s="176"/>
      <c r="L56" s="176"/>
      <c r="M56" s="176"/>
      <c r="N56" s="176"/>
      <c r="O56" s="176"/>
      <c r="P56" s="176"/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  <c r="AB56" s="176"/>
      <c r="AC56" s="176"/>
      <c r="AD56" s="176"/>
      <c r="AE56" s="176"/>
      <c r="AF56" s="176"/>
      <c r="AG56" s="176"/>
      <c r="AH56" s="109"/>
      <c r="AI56" s="109"/>
      <c r="AJ56" s="109"/>
      <c r="AK56" s="109"/>
      <c r="AL56" s="109"/>
      <c r="AM56" s="109"/>
      <c r="AN56" s="109"/>
      <c r="AO56" s="109"/>
      <c r="AP56" s="109"/>
      <c r="AQ56" s="109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</row>
    <row r="57" spans="1:256">
      <c r="A57" s="176"/>
      <c r="B57" s="176"/>
      <c r="C57" s="176"/>
      <c r="D57" s="176"/>
      <c r="E57" s="176"/>
      <c r="F57" s="176"/>
      <c r="G57" s="176"/>
      <c r="H57" s="176"/>
      <c r="I57" s="176"/>
      <c r="J57" s="176"/>
      <c r="K57" s="176"/>
      <c r="L57" s="176"/>
      <c r="M57" s="176"/>
      <c r="N57" s="176"/>
      <c r="O57" s="176"/>
      <c r="P57" s="176"/>
      <c r="Q57" s="176"/>
      <c r="R57" s="176"/>
      <c r="S57" s="176"/>
      <c r="T57" s="176"/>
      <c r="U57" s="176"/>
      <c r="V57" s="176"/>
      <c r="W57" s="176"/>
      <c r="X57" s="176"/>
      <c r="Y57" s="176"/>
      <c r="Z57" s="176"/>
      <c r="AA57" s="176"/>
      <c r="AB57" s="176"/>
      <c r="AC57" s="176"/>
      <c r="AD57" s="176"/>
      <c r="AE57" s="176"/>
      <c r="AF57" s="176"/>
      <c r="AG57" s="176"/>
      <c r="AH57" s="109"/>
      <c r="AI57" s="109"/>
      <c r="AJ57" s="109"/>
      <c r="AK57" s="109"/>
      <c r="AL57" s="109"/>
      <c r="AM57" s="109"/>
      <c r="AN57" s="109"/>
      <c r="AO57" s="109"/>
      <c r="AP57" s="109"/>
      <c r="AQ57" s="109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</row>
    <row r="58" spans="1:256">
      <c r="A58" s="176"/>
      <c r="B58" s="176"/>
      <c r="C58" s="176"/>
      <c r="D58" s="176"/>
      <c r="E58" s="176"/>
      <c r="F58" s="176"/>
      <c r="G58" s="176"/>
      <c r="H58" s="176"/>
      <c r="I58" s="176"/>
      <c r="J58" s="176"/>
      <c r="K58" s="176"/>
      <c r="L58" s="176"/>
      <c r="M58" s="176"/>
      <c r="N58" s="176"/>
      <c r="O58" s="176"/>
      <c r="P58" s="176"/>
      <c r="Q58" s="176"/>
      <c r="R58" s="176"/>
      <c r="S58" s="176"/>
      <c r="T58" s="176"/>
      <c r="U58" s="176"/>
      <c r="V58" s="176"/>
      <c r="W58" s="176"/>
      <c r="X58" s="176"/>
      <c r="Y58" s="176"/>
      <c r="Z58" s="176"/>
      <c r="AA58" s="176"/>
      <c r="AB58" s="176"/>
      <c r="AC58" s="176"/>
      <c r="AD58" s="176"/>
      <c r="AE58" s="176"/>
      <c r="AF58" s="176"/>
      <c r="AG58" s="176"/>
      <c r="AH58" s="109"/>
      <c r="AI58" s="109"/>
      <c r="AJ58" s="109"/>
      <c r="AK58" s="109"/>
      <c r="AL58" s="109"/>
      <c r="AM58" s="109"/>
      <c r="AN58" s="109"/>
      <c r="AO58" s="109"/>
      <c r="AP58" s="109"/>
      <c r="AQ58" s="109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</row>
    <row r="59" spans="1:256">
      <c r="A59" s="176"/>
      <c r="B59" s="176"/>
      <c r="C59" s="176"/>
      <c r="D59" s="176"/>
      <c r="E59" s="176"/>
      <c r="F59" s="176"/>
      <c r="G59" s="176"/>
      <c r="H59" s="176"/>
      <c r="I59" s="176"/>
      <c r="J59" s="176"/>
      <c r="K59" s="176"/>
      <c r="L59" s="176"/>
      <c r="M59" s="176"/>
      <c r="N59" s="176"/>
      <c r="O59" s="176"/>
      <c r="P59" s="176"/>
      <c r="Q59" s="176"/>
      <c r="R59" s="176"/>
      <c r="S59" s="176"/>
      <c r="T59" s="176"/>
      <c r="U59" s="176"/>
      <c r="V59" s="176"/>
      <c r="W59" s="176"/>
      <c r="X59" s="176"/>
      <c r="Y59" s="176"/>
      <c r="Z59" s="176"/>
      <c r="AA59" s="176"/>
      <c r="AB59" s="176"/>
      <c r="AC59" s="176"/>
      <c r="AD59" s="176"/>
      <c r="AE59" s="176"/>
      <c r="AF59" s="176"/>
      <c r="AG59" s="176"/>
      <c r="AH59" s="109"/>
      <c r="AI59" s="109"/>
      <c r="AJ59" s="109"/>
      <c r="AK59" s="109"/>
      <c r="AL59" s="109"/>
      <c r="AM59" s="109"/>
      <c r="AN59" s="109"/>
      <c r="AO59" s="109"/>
      <c r="AP59" s="109"/>
      <c r="AQ59" s="10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</row>
    <row r="60" spans="1:256">
      <c r="A60" s="176"/>
      <c r="B60" s="176"/>
      <c r="C60" s="176"/>
      <c r="D60" s="176"/>
      <c r="E60" s="176"/>
      <c r="F60" s="176"/>
      <c r="G60" s="176"/>
      <c r="H60" s="176"/>
      <c r="I60" s="176"/>
      <c r="J60" s="176"/>
      <c r="K60" s="176"/>
      <c r="L60" s="176"/>
      <c r="M60" s="176"/>
      <c r="N60" s="176"/>
      <c r="O60" s="176"/>
      <c r="P60" s="176"/>
      <c r="Q60" s="176"/>
      <c r="R60" s="176"/>
      <c r="S60" s="176"/>
      <c r="T60" s="176"/>
      <c r="U60" s="176"/>
      <c r="V60" s="176"/>
      <c r="W60" s="176"/>
      <c r="X60" s="176"/>
      <c r="Y60" s="176"/>
      <c r="Z60" s="176"/>
      <c r="AA60" s="176"/>
      <c r="AB60" s="176"/>
      <c r="AC60" s="176"/>
      <c r="AD60" s="176"/>
      <c r="AE60" s="176"/>
      <c r="AF60" s="176"/>
      <c r="AG60" s="176"/>
      <c r="AH60" s="109"/>
      <c r="AI60" s="109"/>
      <c r="AJ60" s="109"/>
      <c r="AK60" s="109"/>
      <c r="AL60" s="109"/>
      <c r="AM60" s="109"/>
      <c r="AN60" s="109"/>
      <c r="AO60" s="109"/>
      <c r="AP60" s="109"/>
      <c r="AQ60" s="109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</row>
    <row r="61" spans="1:256">
      <c r="A61" s="176"/>
      <c r="B61" s="176"/>
      <c r="C61" s="176"/>
      <c r="D61" s="176"/>
      <c r="E61" s="176"/>
      <c r="F61" s="176"/>
      <c r="G61" s="176"/>
      <c r="H61" s="176"/>
      <c r="I61" s="176"/>
      <c r="J61" s="176"/>
      <c r="K61" s="176"/>
      <c r="L61" s="176"/>
      <c r="M61" s="176"/>
      <c r="N61" s="176"/>
      <c r="O61" s="176"/>
      <c r="P61" s="176"/>
      <c r="Q61" s="176"/>
      <c r="R61" s="176"/>
      <c r="S61" s="176"/>
      <c r="T61" s="176"/>
      <c r="U61" s="176"/>
      <c r="V61" s="176"/>
      <c r="W61" s="176"/>
      <c r="X61" s="176"/>
      <c r="Y61" s="176"/>
      <c r="Z61" s="176"/>
      <c r="AA61" s="176"/>
      <c r="AB61" s="176"/>
      <c r="AC61" s="176"/>
      <c r="AD61" s="176"/>
      <c r="AE61" s="176"/>
      <c r="AF61" s="176"/>
      <c r="AG61" s="176"/>
      <c r="AH61" s="109"/>
      <c r="AI61" s="109"/>
      <c r="AJ61" s="109"/>
      <c r="AK61" s="109"/>
      <c r="AL61" s="109"/>
      <c r="AM61" s="109"/>
      <c r="AN61" s="109"/>
      <c r="AO61" s="109"/>
      <c r="AP61" s="109"/>
      <c r="AQ61" s="109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</row>
    <row r="62" spans="1:256">
      <c r="A62" s="176"/>
      <c r="B62" s="176"/>
      <c r="C62" s="176"/>
      <c r="D62" s="176"/>
      <c r="E62" s="176"/>
      <c r="F62" s="176"/>
      <c r="G62" s="176"/>
      <c r="H62" s="176"/>
      <c r="I62" s="176"/>
      <c r="J62" s="176"/>
      <c r="K62" s="176"/>
      <c r="L62" s="176"/>
      <c r="M62" s="176"/>
      <c r="N62" s="176"/>
      <c r="O62" s="176"/>
      <c r="P62" s="176"/>
      <c r="Q62" s="176"/>
      <c r="R62" s="176"/>
      <c r="S62" s="176"/>
      <c r="T62" s="176"/>
      <c r="U62" s="176"/>
      <c r="V62" s="176"/>
      <c r="W62" s="176"/>
      <c r="X62" s="176"/>
      <c r="Y62" s="176"/>
      <c r="Z62" s="176"/>
      <c r="AA62" s="176"/>
      <c r="AB62" s="176"/>
      <c r="AC62" s="176"/>
      <c r="AD62" s="176"/>
      <c r="AE62" s="176"/>
      <c r="AF62" s="176"/>
      <c r="AG62" s="176"/>
      <c r="AH62" s="109"/>
      <c r="AI62" s="109"/>
      <c r="AJ62" s="109"/>
      <c r="AK62" s="109"/>
      <c r="AL62" s="109"/>
      <c r="AM62" s="109"/>
      <c r="AN62" s="109"/>
      <c r="AO62" s="109"/>
      <c r="AP62" s="109"/>
      <c r="AQ62" s="109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</row>
    <row r="63" spans="1:256">
      <c r="A63" s="176"/>
      <c r="B63" s="176"/>
      <c r="C63" s="176"/>
      <c r="D63" s="176"/>
      <c r="E63" s="176"/>
      <c r="F63" s="176"/>
      <c r="G63" s="176"/>
      <c r="H63" s="176"/>
      <c r="I63" s="176"/>
      <c r="J63" s="176"/>
      <c r="K63" s="176"/>
      <c r="L63" s="176"/>
      <c r="M63" s="176"/>
      <c r="N63" s="176"/>
      <c r="O63" s="176"/>
      <c r="P63" s="176"/>
      <c r="Q63" s="176"/>
      <c r="R63" s="176"/>
      <c r="S63" s="176"/>
      <c r="T63" s="176"/>
      <c r="U63" s="176"/>
      <c r="V63" s="176"/>
      <c r="W63" s="176"/>
      <c r="X63" s="176"/>
      <c r="Y63" s="176"/>
      <c r="Z63" s="176"/>
      <c r="AA63" s="176"/>
      <c r="AB63" s="176"/>
      <c r="AC63" s="176"/>
      <c r="AD63" s="176"/>
      <c r="AE63" s="176"/>
      <c r="AF63" s="176"/>
      <c r="AG63" s="176"/>
      <c r="AH63" s="109"/>
      <c r="AI63" s="109"/>
      <c r="AJ63" s="109"/>
      <c r="AK63" s="109"/>
      <c r="AL63" s="109"/>
      <c r="AM63" s="109"/>
      <c r="AN63" s="109"/>
      <c r="AO63" s="109"/>
      <c r="AP63" s="109"/>
      <c r="AQ63" s="109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</row>
    <row r="64" spans="1:256">
      <c r="A64" s="176"/>
      <c r="B64" s="176"/>
      <c r="C64" s="176"/>
      <c r="D64" s="176"/>
      <c r="E64" s="176"/>
      <c r="F64" s="176"/>
      <c r="G64" s="176"/>
      <c r="H64" s="176"/>
      <c r="I64" s="176"/>
      <c r="J64" s="176"/>
      <c r="K64" s="176"/>
      <c r="L64" s="176"/>
      <c r="M64" s="176"/>
      <c r="N64" s="176"/>
      <c r="O64" s="176"/>
      <c r="P64" s="176"/>
      <c r="Q64" s="176"/>
      <c r="R64" s="176"/>
      <c r="S64" s="176"/>
      <c r="T64" s="176"/>
      <c r="U64" s="176"/>
      <c r="V64" s="176"/>
      <c r="W64" s="176"/>
      <c r="X64" s="176"/>
      <c r="Y64" s="176"/>
      <c r="Z64" s="176"/>
      <c r="AA64" s="176"/>
      <c r="AB64" s="176"/>
      <c r="AC64" s="176"/>
      <c r="AD64" s="176"/>
      <c r="AE64" s="176"/>
      <c r="AF64" s="176"/>
      <c r="AG64" s="176"/>
      <c r="AH64" s="109"/>
      <c r="AI64" s="109"/>
      <c r="AJ64" s="109"/>
      <c r="AK64" s="109"/>
      <c r="AL64" s="109"/>
      <c r="AM64" s="109"/>
      <c r="AN64" s="109"/>
      <c r="AO64" s="109"/>
      <c r="AP64" s="109"/>
      <c r="AQ64" s="109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</row>
    <row r="65" spans="1:256">
      <c r="A65" s="176"/>
      <c r="B65" s="176"/>
      <c r="C65" s="176"/>
      <c r="D65" s="176"/>
      <c r="E65" s="176"/>
      <c r="F65" s="176"/>
      <c r="G65" s="176"/>
      <c r="H65" s="176"/>
      <c r="I65" s="176"/>
      <c r="J65" s="176"/>
      <c r="K65" s="176"/>
      <c r="L65" s="176"/>
      <c r="M65" s="176"/>
      <c r="N65" s="176"/>
      <c r="O65" s="176"/>
      <c r="P65" s="176"/>
      <c r="Q65" s="176"/>
      <c r="R65" s="176"/>
      <c r="S65" s="176"/>
      <c r="T65" s="176"/>
      <c r="U65" s="176"/>
      <c r="V65" s="176"/>
      <c r="W65" s="176"/>
      <c r="X65" s="176"/>
      <c r="Y65" s="176"/>
      <c r="Z65" s="176"/>
      <c r="AA65" s="176"/>
      <c r="AB65" s="176"/>
      <c r="AC65" s="176"/>
      <c r="AD65" s="176"/>
      <c r="AE65" s="176"/>
      <c r="AF65" s="176"/>
      <c r="AG65" s="176"/>
      <c r="AH65" s="109"/>
      <c r="AI65" s="109"/>
      <c r="AJ65" s="109"/>
      <c r="AK65" s="109"/>
      <c r="AL65" s="109"/>
      <c r="AM65" s="109"/>
      <c r="AN65" s="109"/>
      <c r="AO65" s="109"/>
      <c r="AP65" s="109"/>
      <c r="AQ65" s="109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</row>
    <row r="66" spans="1:256">
      <c r="A66" s="176"/>
      <c r="B66" s="176"/>
      <c r="C66" s="176"/>
      <c r="D66" s="176"/>
      <c r="E66" s="176"/>
      <c r="F66" s="176"/>
      <c r="G66" s="176"/>
      <c r="H66" s="176"/>
      <c r="I66" s="176"/>
      <c r="J66" s="176"/>
      <c r="K66" s="176"/>
      <c r="L66" s="176"/>
      <c r="M66" s="176"/>
      <c r="N66" s="176"/>
      <c r="O66" s="176"/>
      <c r="P66" s="176"/>
      <c r="Q66" s="176"/>
      <c r="R66" s="176"/>
      <c r="S66" s="176"/>
      <c r="T66" s="176"/>
      <c r="U66" s="176"/>
      <c r="V66" s="176"/>
      <c r="W66" s="176"/>
      <c r="X66" s="176"/>
      <c r="Y66" s="176"/>
      <c r="Z66" s="176"/>
      <c r="AA66" s="176"/>
      <c r="AB66" s="176"/>
      <c r="AC66" s="176"/>
      <c r="AD66" s="176"/>
      <c r="AE66" s="176"/>
      <c r="AF66" s="176"/>
      <c r="AG66" s="176"/>
      <c r="AH66" s="109"/>
      <c r="AI66" s="109"/>
      <c r="AJ66" s="109"/>
      <c r="AK66" s="109"/>
      <c r="AL66" s="109"/>
      <c r="AM66" s="109"/>
      <c r="AN66" s="109"/>
      <c r="AO66" s="109"/>
      <c r="AP66" s="109"/>
      <c r="AQ66" s="109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</row>
    <row r="67" spans="1:256">
      <c r="A67" s="176"/>
      <c r="B67" s="176"/>
      <c r="C67" s="176"/>
      <c r="D67" s="176"/>
      <c r="E67" s="176"/>
      <c r="F67" s="176"/>
      <c r="G67" s="176"/>
      <c r="H67" s="176"/>
      <c r="I67" s="176"/>
      <c r="J67" s="176"/>
      <c r="K67" s="176"/>
      <c r="L67" s="176"/>
      <c r="M67" s="176"/>
      <c r="N67" s="176"/>
      <c r="O67" s="176"/>
      <c r="P67" s="176"/>
      <c r="Q67" s="176"/>
      <c r="R67" s="176"/>
      <c r="S67" s="176"/>
      <c r="T67" s="176"/>
      <c r="U67" s="176"/>
      <c r="V67" s="176"/>
      <c r="W67" s="176"/>
      <c r="X67" s="176"/>
      <c r="Y67" s="176"/>
      <c r="Z67" s="176"/>
      <c r="AA67" s="176"/>
      <c r="AB67" s="176"/>
      <c r="AC67" s="176"/>
      <c r="AD67" s="176"/>
      <c r="AE67" s="176"/>
      <c r="AF67" s="176"/>
      <c r="AG67" s="176"/>
      <c r="AH67" s="109"/>
      <c r="AI67" s="109"/>
      <c r="AJ67" s="109"/>
      <c r="AK67" s="109"/>
      <c r="AL67" s="109"/>
      <c r="AM67" s="109"/>
      <c r="AN67" s="109"/>
      <c r="AO67" s="109"/>
      <c r="AP67" s="109"/>
      <c r="AQ67" s="109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</row>
    <row r="68" spans="1:256">
      <c r="A68" s="176"/>
      <c r="B68" s="176"/>
      <c r="C68" s="176"/>
      <c r="D68" s="176"/>
      <c r="E68" s="176"/>
      <c r="F68" s="176"/>
      <c r="G68" s="176"/>
      <c r="H68" s="176"/>
      <c r="I68" s="176"/>
      <c r="J68" s="176"/>
      <c r="K68" s="176"/>
      <c r="L68" s="176"/>
      <c r="M68" s="176"/>
      <c r="N68" s="176"/>
      <c r="O68" s="176"/>
      <c r="P68" s="176"/>
      <c r="Q68" s="176"/>
      <c r="R68" s="176"/>
      <c r="S68" s="176"/>
      <c r="T68" s="176"/>
      <c r="U68" s="176"/>
      <c r="V68" s="176"/>
      <c r="W68" s="176"/>
      <c r="X68" s="176"/>
      <c r="Y68" s="176"/>
      <c r="Z68" s="176"/>
      <c r="AA68" s="176"/>
      <c r="AB68" s="176"/>
      <c r="AC68" s="176"/>
      <c r="AD68" s="176"/>
      <c r="AE68" s="176"/>
      <c r="AF68" s="176"/>
      <c r="AG68" s="176"/>
      <c r="AH68" s="109"/>
      <c r="AI68" s="109"/>
      <c r="AJ68" s="109"/>
      <c r="AK68" s="109"/>
      <c r="AL68" s="109"/>
      <c r="AM68" s="109"/>
      <c r="AN68" s="109"/>
      <c r="AO68" s="109"/>
      <c r="AP68" s="109"/>
      <c r="AQ68" s="109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</row>
    <row r="69" spans="1:256">
      <c r="A69" s="176"/>
      <c r="B69" s="176"/>
      <c r="C69" s="176"/>
      <c r="D69" s="176"/>
      <c r="E69" s="176"/>
      <c r="F69" s="176"/>
      <c r="G69" s="176"/>
      <c r="H69" s="176"/>
      <c r="I69" s="176"/>
      <c r="J69" s="176"/>
      <c r="K69" s="176"/>
      <c r="L69" s="176"/>
      <c r="M69" s="176"/>
      <c r="N69" s="176"/>
      <c r="O69" s="176"/>
      <c r="P69" s="176"/>
      <c r="Q69" s="176"/>
      <c r="R69" s="176"/>
      <c r="S69" s="176"/>
      <c r="T69" s="176"/>
      <c r="U69" s="176"/>
      <c r="V69" s="176"/>
      <c r="W69" s="176"/>
      <c r="X69" s="176"/>
      <c r="Y69" s="176"/>
      <c r="Z69" s="176"/>
      <c r="AA69" s="176"/>
      <c r="AB69" s="176"/>
      <c r="AC69" s="176"/>
      <c r="AD69" s="176"/>
      <c r="AE69" s="176"/>
      <c r="AF69" s="176"/>
      <c r="AG69" s="176"/>
      <c r="AH69" s="109"/>
      <c r="AI69" s="109"/>
      <c r="AJ69" s="109"/>
      <c r="AK69" s="109"/>
      <c r="AL69" s="109"/>
      <c r="AM69" s="109"/>
      <c r="AN69" s="109"/>
      <c r="AO69" s="109"/>
      <c r="AP69" s="109"/>
      <c r="AQ69" s="10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</row>
    <row r="70" spans="1:256">
      <c r="A70" s="176"/>
      <c r="B70" s="176"/>
      <c r="C70" s="176"/>
      <c r="D70" s="176"/>
      <c r="E70" s="176"/>
      <c r="F70" s="176"/>
      <c r="G70" s="176"/>
      <c r="H70" s="176"/>
      <c r="I70" s="176"/>
      <c r="J70" s="176"/>
      <c r="K70" s="176"/>
      <c r="L70" s="176"/>
      <c r="M70" s="176"/>
      <c r="N70" s="176"/>
      <c r="O70" s="176"/>
      <c r="P70" s="176"/>
      <c r="Q70" s="176"/>
      <c r="R70" s="176"/>
      <c r="S70" s="176"/>
      <c r="T70" s="176"/>
      <c r="U70" s="176"/>
      <c r="V70" s="176"/>
      <c r="W70" s="176"/>
      <c r="X70" s="176"/>
      <c r="Y70" s="176"/>
      <c r="Z70" s="176"/>
      <c r="AA70" s="176"/>
      <c r="AB70" s="176"/>
      <c r="AC70" s="176"/>
      <c r="AD70" s="176"/>
      <c r="AE70" s="176"/>
      <c r="AF70" s="176"/>
      <c r="AG70" s="176"/>
      <c r="AH70" s="109"/>
      <c r="AI70" s="109"/>
      <c r="AJ70" s="109"/>
      <c r="AK70" s="109"/>
      <c r="AL70" s="109"/>
      <c r="AM70" s="109"/>
      <c r="AN70" s="109"/>
      <c r="AO70" s="109"/>
      <c r="AP70" s="109"/>
      <c r="AQ70" s="109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</row>
    <row r="71" spans="1:256">
      <c r="A71" s="176"/>
      <c r="B71" s="176"/>
      <c r="C71" s="176"/>
      <c r="D71" s="176"/>
      <c r="E71" s="176"/>
      <c r="F71" s="176"/>
      <c r="G71" s="176"/>
      <c r="H71" s="176"/>
      <c r="I71" s="176"/>
      <c r="J71" s="176"/>
      <c r="K71" s="176"/>
      <c r="L71" s="176"/>
      <c r="M71" s="176"/>
      <c r="N71" s="176"/>
      <c r="O71" s="176"/>
      <c r="P71" s="176"/>
      <c r="Q71" s="176"/>
      <c r="R71" s="176"/>
      <c r="S71" s="176"/>
      <c r="T71" s="176"/>
      <c r="U71" s="176"/>
      <c r="V71" s="176"/>
      <c r="W71" s="176"/>
      <c r="X71" s="176"/>
      <c r="Y71" s="176"/>
      <c r="Z71" s="176"/>
      <c r="AA71" s="176"/>
      <c r="AB71" s="176"/>
      <c r="AC71" s="176"/>
      <c r="AD71" s="176"/>
      <c r="AE71" s="176"/>
      <c r="AF71" s="176"/>
      <c r="AG71" s="176"/>
      <c r="AH71" s="109"/>
      <c r="AI71" s="109"/>
      <c r="AJ71" s="109"/>
      <c r="AK71" s="109"/>
      <c r="AL71" s="109"/>
      <c r="AM71" s="109"/>
      <c r="AN71" s="109"/>
      <c r="AO71" s="109"/>
      <c r="AP71" s="109"/>
      <c r="AQ71" s="109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</row>
    <row r="72" spans="1:256">
      <c r="A72" s="176"/>
      <c r="B72" s="176"/>
      <c r="C72" s="176"/>
      <c r="D72" s="176"/>
      <c r="E72" s="176"/>
      <c r="F72" s="176"/>
      <c r="G72" s="176"/>
      <c r="H72" s="176"/>
      <c r="I72" s="176"/>
      <c r="J72" s="176"/>
      <c r="K72" s="176"/>
      <c r="L72" s="176"/>
      <c r="M72" s="176"/>
      <c r="N72" s="176"/>
      <c r="O72" s="176"/>
      <c r="P72" s="176"/>
      <c r="Q72" s="176"/>
      <c r="R72" s="176"/>
      <c r="S72" s="176"/>
      <c r="T72" s="176"/>
      <c r="U72" s="176"/>
      <c r="V72" s="176"/>
      <c r="W72" s="176"/>
      <c r="X72" s="176"/>
      <c r="Y72" s="176"/>
      <c r="Z72" s="176"/>
      <c r="AA72" s="176"/>
      <c r="AB72" s="176"/>
      <c r="AC72" s="176"/>
      <c r="AD72" s="176"/>
      <c r="AE72" s="176"/>
      <c r="AF72" s="176"/>
      <c r="AG72" s="176"/>
      <c r="AH72" s="109"/>
      <c r="AI72" s="109"/>
      <c r="AJ72" s="109"/>
      <c r="AK72" s="109"/>
      <c r="AL72" s="109"/>
      <c r="AM72" s="109"/>
      <c r="AN72" s="109"/>
      <c r="AO72" s="109"/>
      <c r="AP72" s="109"/>
      <c r="AQ72" s="109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</row>
    <row r="73" spans="1:256">
      <c r="A73" s="176"/>
      <c r="B73" s="176"/>
      <c r="C73" s="176"/>
      <c r="D73" s="176"/>
      <c r="E73" s="176"/>
      <c r="F73" s="176"/>
      <c r="G73" s="176"/>
      <c r="H73" s="176"/>
      <c r="I73" s="176"/>
      <c r="J73" s="176"/>
      <c r="K73" s="176"/>
      <c r="L73" s="176"/>
      <c r="M73" s="176"/>
      <c r="N73" s="176"/>
      <c r="O73" s="176"/>
      <c r="P73" s="176"/>
      <c r="Q73" s="176"/>
      <c r="R73" s="176"/>
      <c r="S73" s="176"/>
      <c r="T73" s="176"/>
      <c r="U73" s="176"/>
      <c r="V73" s="176"/>
      <c r="W73" s="176"/>
      <c r="X73" s="176"/>
      <c r="Y73" s="176"/>
      <c r="Z73" s="176"/>
      <c r="AA73" s="176"/>
      <c r="AB73" s="176"/>
      <c r="AC73" s="176"/>
      <c r="AD73" s="176"/>
      <c r="AE73" s="176"/>
      <c r="AF73" s="176"/>
      <c r="AG73" s="176"/>
      <c r="AH73" s="109"/>
      <c r="AI73" s="109"/>
      <c r="AJ73" s="109"/>
      <c r="AK73" s="109"/>
      <c r="AL73" s="109"/>
      <c r="AM73" s="109"/>
      <c r="AN73" s="109"/>
      <c r="AO73" s="109"/>
      <c r="AP73" s="109"/>
      <c r="AQ73" s="109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</row>
    <row r="74" spans="1:256">
      <c r="A74" s="176"/>
      <c r="B74" s="176"/>
      <c r="C74" s="176"/>
      <c r="D74" s="176"/>
      <c r="E74" s="176"/>
      <c r="F74" s="176"/>
      <c r="G74" s="176"/>
      <c r="H74" s="176"/>
      <c r="I74" s="176"/>
      <c r="J74" s="176"/>
      <c r="K74" s="176"/>
      <c r="L74" s="176"/>
      <c r="M74" s="176"/>
      <c r="N74" s="176"/>
      <c r="O74" s="176"/>
      <c r="P74" s="176"/>
      <c r="Q74" s="176"/>
      <c r="R74" s="176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  <c r="AD74" s="176"/>
      <c r="AE74" s="176"/>
      <c r="AF74" s="176"/>
      <c r="AG74" s="176"/>
      <c r="AH74" s="109"/>
      <c r="AI74" s="109"/>
      <c r="AJ74" s="109"/>
      <c r="AK74" s="109"/>
      <c r="AL74" s="109"/>
      <c r="AM74" s="109"/>
      <c r="AN74" s="109"/>
      <c r="AO74" s="109"/>
      <c r="AP74" s="109"/>
      <c r="AQ74" s="109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</row>
    <row r="75" spans="1:256">
      <c r="A75" s="176"/>
      <c r="B75" s="176"/>
      <c r="C75" s="176"/>
      <c r="D75" s="176"/>
      <c r="E75" s="176"/>
      <c r="F75" s="176"/>
      <c r="G75" s="176"/>
      <c r="H75" s="176"/>
      <c r="I75" s="176"/>
      <c r="J75" s="176"/>
      <c r="K75" s="176"/>
      <c r="L75" s="176"/>
      <c r="M75" s="176"/>
      <c r="N75" s="176"/>
      <c r="O75" s="176"/>
      <c r="P75" s="176"/>
      <c r="Q75" s="176"/>
      <c r="R75" s="176"/>
      <c r="S75" s="176"/>
      <c r="T75" s="176"/>
      <c r="U75" s="176"/>
      <c r="V75" s="176"/>
      <c r="W75" s="176"/>
      <c r="X75" s="176"/>
      <c r="Y75" s="176"/>
      <c r="Z75" s="176"/>
      <c r="AA75" s="176"/>
      <c r="AB75" s="176"/>
      <c r="AC75" s="176"/>
      <c r="AD75" s="176"/>
      <c r="AE75" s="176"/>
      <c r="AF75" s="176"/>
      <c r="AG75" s="176"/>
      <c r="AH75" s="109"/>
      <c r="AI75" s="109"/>
      <c r="AJ75" s="109"/>
      <c r="AK75" s="109"/>
      <c r="AL75" s="109"/>
      <c r="AM75" s="109"/>
      <c r="AN75" s="109"/>
      <c r="AO75" s="109"/>
      <c r="AP75" s="109"/>
      <c r="AQ75" s="109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</row>
    <row r="76" spans="1:256">
      <c r="A76" s="176"/>
      <c r="B76" s="176"/>
      <c r="C76" s="176"/>
      <c r="D76" s="176"/>
      <c r="E76" s="176"/>
      <c r="F76" s="176"/>
      <c r="G76" s="176"/>
      <c r="H76" s="176"/>
      <c r="I76" s="176"/>
      <c r="J76" s="176"/>
      <c r="K76" s="176"/>
      <c r="L76" s="176"/>
      <c r="M76" s="176"/>
      <c r="N76" s="176"/>
      <c r="O76" s="176"/>
      <c r="P76" s="176"/>
      <c r="Q76" s="176"/>
      <c r="R76" s="176"/>
      <c r="S76" s="176"/>
      <c r="T76" s="176"/>
      <c r="U76" s="176"/>
      <c r="V76" s="176"/>
      <c r="W76" s="176"/>
      <c r="X76" s="176"/>
      <c r="Y76" s="176"/>
      <c r="Z76" s="176"/>
      <c r="AA76" s="176"/>
      <c r="AB76" s="176"/>
      <c r="AC76" s="176"/>
      <c r="AD76" s="176"/>
      <c r="AE76" s="176"/>
      <c r="AF76" s="176"/>
      <c r="AG76" s="176"/>
      <c r="AH76" s="109"/>
      <c r="AI76" s="109"/>
      <c r="AJ76" s="109"/>
      <c r="AK76" s="109"/>
      <c r="AL76" s="109"/>
      <c r="AM76" s="109"/>
      <c r="AN76" s="109"/>
      <c r="AO76" s="109"/>
      <c r="AP76" s="109"/>
      <c r="AQ76" s="109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</row>
    <row r="77" spans="1:256">
      <c r="A77" s="176"/>
      <c r="B77" s="176"/>
      <c r="C77" s="176"/>
      <c r="D77" s="176"/>
      <c r="E77" s="176"/>
      <c r="F77" s="176"/>
      <c r="G77" s="176"/>
      <c r="H77" s="176"/>
      <c r="I77" s="176"/>
      <c r="J77" s="176"/>
      <c r="K77" s="176"/>
      <c r="L77" s="176"/>
      <c r="M77" s="176"/>
      <c r="N77" s="176"/>
      <c r="O77" s="176"/>
      <c r="P77" s="176"/>
      <c r="Q77" s="176"/>
      <c r="R77" s="176"/>
      <c r="S77" s="176"/>
      <c r="T77" s="176"/>
      <c r="U77" s="176"/>
      <c r="V77" s="176"/>
      <c r="W77" s="176"/>
      <c r="X77" s="176"/>
      <c r="Y77" s="176"/>
      <c r="Z77" s="176"/>
      <c r="AA77" s="176"/>
      <c r="AB77" s="176"/>
      <c r="AC77" s="176"/>
      <c r="AD77" s="176"/>
      <c r="AE77" s="176"/>
      <c r="AF77" s="176"/>
      <c r="AG77" s="176"/>
      <c r="AH77" s="109"/>
      <c r="AI77" s="109"/>
      <c r="AJ77" s="109"/>
      <c r="AK77" s="109"/>
      <c r="AL77" s="109"/>
      <c r="AM77" s="109"/>
      <c r="AN77" s="109"/>
      <c r="AO77" s="109"/>
      <c r="AP77" s="109"/>
      <c r="AQ77" s="109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</row>
    <row r="78" spans="1:256">
      <c r="A78" s="176"/>
      <c r="B78" s="176"/>
      <c r="C78" s="176"/>
      <c r="D78" s="176"/>
      <c r="E78" s="176"/>
      <c r="F78" s="176"/>
      <c r="G78" s="176"/>
      <c r="H78" s="176"/>
      <c r="I78" s="176"/>
      <c r="J78" s="176"/>
      <c r="K78" s="176"/>
      <c r="L78" s="176"/>
      <c r="M78" s="176"/>
      <c r="N78" s="176"/>
      <c r="O78" s="176"/>
      <c r="P78" s="176"/>
      <c r="Q78" s="176"/>
      <c r="R78" s="176"/>
      <c r="S78" s="176"/>
      <c r="T78" s="176"/>
      <c r="U78" s="176"/>
      <c r="V78" s="176"/>
      <c r="W78" s="176"/>
      <c r="X78" s="176"/>
      <c r="Y78" s="176"/>
      <c r="Z78" s="176"/>
      <c r="AA78" s="176"/>
      <c r="AB78" s="176"/>
      <c r="AC78" s="176"/>
      <c r="AD78" s="176"/>
      <c r="AE78" s="176"/>
      <c r="AF78" s="176"/>
      <c r="AG78" s="176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</row>
    <row r="79" spans="1:256">
      <c r="A79" s="176"/>
      <c r="B79" s="176"/>
      <c r="C79" s="176"/>
      <c r="D79" s="176"/>
      <c r="E79" s="176"/>
      <c r="F79" s="176"/>
      <c r="G79" s="176"/>
      <c r="H79" s="176"/>
      <c r="I79" s="176"/>
      <c r="J79" s="176"/>
      <c r="K79" s="176"/>
      <c r="L79" s="176"/>
      <c r="M79" s="176"/>
      <c r="N79" s="176"/>
      <c r="O79" s="176"/>
      <c r="P79" s="176"/>
      <c r="Q79" s="176"/>
      <c r="R79" s="176"/>
      <c r="S79" s="176"/>
      <c r="T79" s="176"/>
      <c r="U79" s="176"/>
      <c r="V79" s="176"/>
      <c r="W79" s="176"/>
      <c r="X79" s="176"/>
      <c r="Y79" s="176"/>
      <c r="Z79" s="176"/>
      <c r="AA79" s="176"/>
      <c r="AB79" s="176"/>
      <c r="AC79" s="176"/>
      <c r="AD79" s="176"/>
      <c r="AE79" s="176"/>
      <c r="AF79" s="176"/>
      <c r="AG79" s="176"/>
      <c r="AH79" s="109"/>
      <c r="AI79" s="109"/>
      <c r="AJ79" s="109"/>
      <c r="AK79" s="109"/>
      <c r="AL79" s="109"/>
      <c r="AM79" s="109"/>
      <c r="AN79" s="109"/>
      <c r="AO79" s="109"/>
      <c r="AP79" s="109"/>
      <c r="AQ79" s="10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</row>
    <row r="80" spans="1:256">
      <c r="A80" s="176"/>
      <c r="B80" s="176"/>
      <c r="C80" s="176"/>
      <c r="D80" s="176"/>
      <c r="E80" s="176"/>
      <c r="F80" s="176"/>
      <c r="G80" s="176"/>
      <c r="H80" s="176"/>
      <c r="I80" s="176"/>
      <c r="J80" s="176"/>
      <c r="K80" s="176"/>
      <c r="L80" s="176"/>
      <c r="M80" s="176"/>
      <c r="N80" s="176"/>
      <c r="O80" s="176"/>
      <c r="P80" s="176"/>
      <c r="Q80" s="176"/>
      <c r="R80" s="176"/>
      <c r="S80" s="176"/>
      <c r="T80" s="176"/>
      <c r="U80" s="176"/>
      <c r="V80" s="176"/>
      <c r="W80" s="176"/>
      <c r="X80" s="176"/>
      <c r="Y80" s="176"/>
      <c r="Z80" s="176"/>
      <c r="AA80" s="176"/>
      <c r="AB80" s="176"/>
      <c r="AC80" s="176"/>
      <c r="AD80" s="176"/>
      <c r="AE80" s="176"/>
      <c r="AF80" s="176"/>
      <c r="AG80" s="176"/>
      <c r="AH80" s="109"/>
      <c r="AI80" s="109"/>
      <c r="AJ80" s="109"/>
      <c r="AK80" s="109"/>
      <c r="AL80" s="109"/>
      <c r="AM80" s="109"/>
      <c r="AN80" s="109"/>
      <c r="AO80" s="109"/>
      <c r="AP80" s="109"/>
      <c r="AQ80" s="109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</row>
    <row r="81" spans="1:256">
      <c r="A81" s="176"/>
      <c r="B81" s="176"/>
      <c r="C81" s="176"/>
      <c r="D81" s="176"/>
      <c r="E81" s="176"/>
      <c r="F81" s="176"/>
      <c r="G81" s="176"/>
      <c r="H81" s="176"/>
      <c r="I81" s="176"/>
      <c r="J81" s="176"/>
      <c r="K81" s="176"/>
      <c r="L81" s="176"/>
      <c r="M81" s="176"/>
      <c r="N81" s="176"/>
      <c r="O81" s="176"/>
      <c r="P81" s="176"/>
      <c r="Q81" s="176"/>
      <c r="R81" s="176"/>
      <c r="S81" s="176"/>
      <c r="T81" s="176"/>
      <c r="U81" s="176"/>
      <c r="V81" s="176"/>
      <c r="W81" s="176"/>
      <c r="X81" s="176"/>
      <c r="Y81" s="176"/>
      <c r="Z81" s="176"/>
      <c r="AA81" s="176"/>
      <c r="AB81" s="176"/>
      <c r="AC81" s="176"/>
      <c r="AD81" s="176"/>
      <c r="AE81" s="176"/>
      <c r="AF81" s="176"/>
      <c r="AG81" s="176"/>
      <c r="AH81" s="109"/>
      <c r="AI81" s="109"/>
      <c r="AJ81" s="109"/>
      <c r="AK81" s="109"/>
      <c r="AL81" s="109"/>
      <c r="AM81" s="109"/>
      <c r="AN81" s="109"/>
      <c r="AO81" s="109"/>
      <c r="AP81" s="109"/>
      <c r="AQ81" s="109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</row>
    <row r="82" spans="1:256">
      <c r="A82" s="176"/>
      <c r="B82" s="176"/>
      <c r="C82" s="176"/>
      <c r="D82" s="176"/>
      <c r="E82" s="176"/>
      <c r="F82" s="176"/>
      <c r="G82" s="176"/>
      <c r="H82" s="176"/>
      <c r="I82" s="176"/>
      <c r="J82" s="176"/>
      <c r="K82" s="176"/>
      <c r="L82" s="176"/>
      <c r="M82" s="176"/>
      <c r="N82" s="176"/>
      <c r="O82" s="176"/>
      <c r="P82" s="176"/>
      <c r="Q82" s="176"/>
      <c r="R82" s="176"/>
      <c r="S82" s="176"/>
      <c r="T82" s="176"/>
      <c r="U82" s="176"/>
      <c r="V82" s="176"/>
      <c r="W82" s="176"/>
      <c r="X82" s="176"/>
      <c r="Y82" s="176"/>
      <c r="Z82" s="176"/>
      <c r="AA82" s="176"/>
      <c r="AB82" s="176"/>
      <c r="AC82" s="176"/>
      <c r="AD82" s="176"/>
      <c r="AE82" s="176"/>
      <c r="AF82" s="176"/>
      <c r="AG82" s="176"/>
      <c r="AH82" s="109"/>
      <c r="AI82" s="109"/>
      <c r="AJ82" s="109"/>
      <c r="AK82" s="109"/>
      <c r="AL82" s="109"/>
      <c r="AM82" s="109"/>
      <c r="AN82" s="109"/>
      <c r="AO82" s="109"/>
      <c r="AP82" s="109"/>
      <c r="AQ82" s="109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</row>
    <row r="83" spans="1:256">
      <c r="A83" s="176"/>
      <c r="B83" s="176"/>
      <c r="C83" s="176"/>
      <c r="D83" s="176"/>
      <c r="E83" s="176"/>
      <c r="F83" s="176"/>
      <c r="G83" s="176"/>
      <c r="H83" s="176"/>
      <c r="I83" s="176"/>
      <c r="J83" s="176"/>
      <c r="K83" s="176"/>
      <c r="L83" s="176"/>
      <c r="M83" s="176"/>
      <c r="N83" s="176"/>
      <c r="O83" s="176"/>
      <c r="P83" s="176"/>
      <c r="Q83" s="176"/>
      <c r="R83" s="176"/>
      <c r="S83" s="176"/>
      <c r="T83" s="176"/>
      <c r="U83" s="176"/>
      <c r="V83" s="176"/>
      <c r="W83" s="176"/>
      <c r="X83" s="176"/>
      <c r="Y83" s="176"/>
      <c r="Z83" s="176"/>
      <c r="AA83" s="176"/>
      <c r="AB83" s="176"/>
      <c r="AC83" s="176"/>
      <c r="AD83" s="176"/>
      <c r="AE83" s="176"/>
      <c r="AF83" s="176"/>
      <c r="AG83" s="176"/>
      <c r="AH83" s="109"/>
      <c r="AI83" s="109"/>
      <c r="AJ83" s="109"/>
      <c r="AK83" s="109"/>
      <c r="AL83" s="109"/>
      <c r="AM83" s="109"/>
      <c r="AN83" s="109"/>
      <c r="AO83" s="109"/>
      <c r="AP83" s="109"/>
      <c r="AQ83" s="109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</row>
    <row r="84" spans="1:256">
      <c r="A84" s="176"/>
      <c r="B84" s="176"/>
      <c r="C84" s="176"/>
      <c r="D84" s="176"/>
      <c r="E84" s="176"/>
      <c r="F84" s="176"/>
      <c r="G84" s="176"/>
      <c r="H84" s="176"/>
      <c r="I84" s="176"/>
      <c r="J84" s="176"/>
      <c r="K84" s="176"/>
      <c r="L84" s="176"/>
      <c r="M84" s="176"/>
      <c r="N84" s="176"/>
      <c r="O84" s="176"/>
      <c r="P84" s="176"/>
      <c r="Q84" s="176"/>
      <c r="R84" s="176"/>
      <c r="S84" s="176"/>
      <c r="T84" s="176"/>
      <c r="U84" s="176"/>
      <c r="V84" s="176"/>
      <c r="W84" s="176"/>
      <c r="X84" s="176"/>
      <c r="Y84" s="176"/>
      <c r="Z84" s="176"/>
      <c r="AA84" s="176"/>
      <c r="AB84" s="176"/>
      <c r="AC84" s="176"/>
      <c r="AD84" s="176"/>
      <c r="AE84" s="176"/>
      <c r="AF84" s="176"/>
      <c r="AG84" s="176"/>
      <c r="AH84" s="109"/>
      <c r="AI84" s="109"/>
      <c r="AJ84" s="109"/>
      <c r="AK84" s="109"/>
      <c r="AL84" s="109"/>
      <c r="AM84" s="109"/>
      <c r="AN84" s="109"/>
      <c r="AO84" s="109"/>
      <c r="AP84" s="109"/>
      <c r="AQ84" s="109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</row>
    <row r="85" spans="1:256">
      <c r="A85" s="176"/>
      <c r="B85" s="176"/>
      <c r="C85" s="176"/>
      <c r="D85" s="176"/>
      <c r="E85" s="176"/>
      <c r="F85" s="176"/>
      <c r="G85" s="176"/>
      <c r="H85" s="176"/>
      <c r="I85" s="176"/>
      <c r="J85" s="176"/>
      <c r="K85" s="176"/>
      <c r="L85" s="176"/>
      <c r="M85" s="176"/>
      <c r="N85" s="176"/>
      <c r="O85" s="176"/>
      <c r="P85" s="176"/>
      <c r="Q85" s="176"/>
      <c r="R85" s="176"/>
      <c r="S85" s="176"/>
      <c r="T85" s="176"/>
      <c r="U85" s="176"/>
      <c r="V85" s="176"/>
      <c r="W85" s="176"/>
      <c r="X85" s="176"/>
      <c r="Y85" s="176"/>
      <c r="Z85" s="176"/>
      <c r="AA85" s="176"/>
      <c r="AB85" s="176"/>
      <c r="AC85" s="176"/>
      <c r="AD85" s="176"/>
      <c r="AE85" s="176"/>
      <c r="AF85" s="176"/>
      <c r="AG85" s="176"/>
      <c r="AH85" s="109"/>
      <c r="AI85" s="109"/>
      <c r="AJ85" s="109"/>
      <c r="AK85" s="109"/>
      <c r="AL85" s="109"/>
      <c r="AM85" s="109"/>
      <c r="AN85" s="109"/>
      <c r="AO85" s="109"/>
      <c r="AP85" s="109"/>
      <c r="AQ85" s="109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</row>
    <row r="86" spans="1:256">
      <c r="A86" s="176"/>
      <c r="B86" s="176"/>
      <c r="C86" s="176"/>
      <c r="D86" s="176"/>
      <c r="E86" s="176"/>
      <c r="F86" s="176"/>
      <c r="G86" s="176"/>
      <c r="H86" s="176"/>
      <c r="I86" s="176"/>
      <c r="J86" s="176"/>
      <c r="K86" s="176"/>
      <c r="L86" s="176"/>
      <c r="M86" s="176"/>
      <c r="N86" s="176"/>
      <c r="O86" s="176"/>
      <c r="P86" s="176"/>
      <c r="Q86" s="176"/>
      <c r="R86" s="176"/>
      <c r="S86" s="176"/>
      <c r="T86" s="176"/>
      <c r="U86" s="176"/>
      <c r="V86" s="176"/>
      <c r="W86" s="176"/>
      <c r="X86" s="176"/>
      <c r="Y86" s="176"/>
      <c r="Z86" s="176"/>
      <c r="AA86" s="176"/>
      <c r="AB86" s="176"/>
      <c r="AC86" s="176"/>
      <c r="AD86" s="176"/>
      <c r="AE86" s="176"/>
      <c r="AF86" s="176"/>
      <c r="AG86" s="176"/>
      <c r="AH86" s="109"/>
      <c r="AI86" s="109"/>
      <c r="AJ86" s="109"/>
      <c r="AK86" s="109"/>
      <c r="AL86" s="109"/>
      <c r="AM86" s="109"/>
      <c r="AN86" s="109"/>
      <c r="AO86" s="109"/>
      <c r="AP86" s="109"/>
      <c r="AQ86" s="109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</row>
    <row r="87" spans="1:256">
      <c r="A87" s="176"/>
      <c r="B87" s="176"/>
      <c r="C87" s="176"/>
      <c r="D87" s="176"/>
      <c r="E87" s="176"/>
      <c r="F87" s="176"/>
      <c r="G87" s="176"/>
      <c r="H87" s="176"/>
      <c r="I87" s="176"/>
      <c r="J87" s="176"/>
      <c r="K87" s="176"/>
      <c r="L87" s="176"/>
      <c r="M87" s="176"/>
      <c r="N87" s="176"/>
      <c r="O87" s="176"/>
      <c r="P87" s="176"/>
      <c r="Q87" s="176"/>
      <c r="R87" s="176"/>
      <c r="S87" s="176"/>
      <c r="T87" s="176"/>
      <c r="U87" s="176"/>
      <c r="V87" s="176"/>
      <c r="W87" s="176"/>
      <c r="X87" s="176"/>
      <c r="Y87" s="176"/>
      <c r="Z87" s="176"/>
      <c r="AA87" s="176"/>
      <c r="AB87" s="176"/>
      <c r="AC87" s="176"/>
      <c r="AD87" s="176"/>
      <c r="AE87" s="176"/>
      <c r="AF87" s="176"/>
      <c r="AG87" s="176"/>
      <c r="AH87" s="109"/>
      <c r="AI87" s="109"/>
      <c r="AJ87" s="109"/>
      <c r="AK87" s="109"/>
      <c r="AL87" s="109"/>
      <c r="AM87" s="109"/>
      <c r="AN87" s="109"/>
      <c r="AO87" s="109"/>
      <c r="AP87" s="109"/>
      <c r="AQ87" s="109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</row>
    <row r="88" spans="1:256">
      <c r="A88" s="176"/>
      <c r="B88" s="176"/>
      <c r="C88" s="176"/>
      <c r="D88" s="176"/>
      <c r="E88" s="176"/>
      <c r="F88" s="176"/>
      <c r="G88" s="176"/>
      <c r="H88" s="176"/>
      <c r="I88" s="176"/>
      <c r="J88" s="176"/>
      <c r="K88" s="176"/>
      <c r="L88" s="176"/>
      <c r="M88" s="176"/>
      <c r="N88" s="176"/>
      <c r="O88" s="176"/>
      <c r="P88" s="176"/>
      <c r="Q88" s="176"/>
      <c r="R88" s="176"/>
      <c r="S88" s="176"/>
      <c r="T88" s="176"/>
      <c r="U88" s="176"/>
      <c r="V88" s="176"/>
      <c r="W88" s="176"/>
      <c r="X88" s="176"/>
      <c r="Y88" s="176"/>
      <c r="Z88" s="176"/>
      <c r="AA88" s="176"/>
      <c r="AB88" s="176"/>
      <c r="AC88" s="176"/>
      <c r="AD88" s="176"/>
      <c r="AE88" s="176"/>
      <c r="AF88" s="176"/>
      <c r="AG88" s="176"/>
      <c r="AH88" s="109"/>
      <c r="AI88" s="109"/>
      <c r="AJ88" s="109"/>
      <c r="AK88" s="109"/>
      <c r="AL88" s="109"/>
      <c r="AM88" s="109"/>
      <c r="AN88" s="109"/>
      <c r="AO88" s="109"/>
      <c r="AP88" s="109"/>
      <c r="AQ88" s="109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</row>
    <row r="89" spans="1:256">
      <c r="A89" s="176"/>
      <c r="B89" s="176"/>
      <c r="C89" s="176"/>
      <c r="D89" s="176"/>
      <c r="E89" s="176"/>
      <c r="F89" s="176"/>
      <c r="G89" s="176"/>
      <c r="H89" s="176"/>
      <c r="I89" s="176"/>
      <c r="J89" s="176"/>
      <c r="K89" s="176"/>
      <c r="L89" s="176"/>
      <c r="M89" s="176"/>
      <c r="N89" s="176"/>
      <c r="O89" s="176"/>
      <c r="P89" s="176"/>
      <c r="Q89" s="176"/>
      <c r="R89" s="176"/>
      <c r="S89" s="176"/>
      <c r="T89" s="176"/>
      <c r="U89" s="176"/>
      <c r="V89" s="176"/>
      <c r="W89" s="176"/>
      <c r="X89" s="176"/>
      <c r="Y89" s="176"/>
      <c r="Z89" s="176"/>
      <c r="AA89" s="176"/>
      <c r="AB89" s="176"/>
      <c r="AC89" s="176"/>
      <c r="AD89" s="176"/>
      <c r="AE89" s="176"/>
      <c r="AF89" s="176"/>
      <c r="AG89" s="176"/>
      <c r="AH89" s="109"/>
      <c r="AI89" s="109"/>
      <c r="AJ89" s="109"/>
      <c r="AK89" s="109"/>
      <c r="AL89" s="109"/>
      <c r="AM89" s="109"/>
      <c r="AN89" s="109"/>
      <c r="AO89" s="109"/>
      <c r="AP89" s="109"/>
      <c r="AQ89" s="10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</row>
    <row r="90" spans="1:256">
      <c r="A90" s="176"/>
      <c r="B90" s="176"/>
      <c r="C90" s="176"/>
      <c r="D90" s="176"/>
      <c r="E90" s="176"/>
      <c r="F90" s="176"/>
      <c r="G90" s="176"/>
      <c r="H90" s="176"/>
      <c r="I90" s="176"/>
      <c r="J90" s="176"/>
      <c r="K90" s="176"/>
      <c r="L90" s="176"/>
      <c r="M90" s="176"/>
      <c r="N90" s="176"/>
      <c r="O90" s="176"/>
      <c r="P90" s="176"/>
      <c r="Q90" s="176"/>
      <c r="R90" s="176"/>
      <c r="S90" s="176"/>
      <c r="T90" s="176"/>
      <c r="U90" s="176"/>
      <c r="V90" s="176"/>
      <c r="W90" s="176"/>
      <c r="X90" s="176"/>
      <c r="Y90" s="176"/>
      <c r="Z90" s="176"/>
      <c r="AA90" s="176"/>
      <c r="AB90" s="176"/>
      <c r="AC90" s="176"/>
      <c r="AD90" s="176"/>
      <c r="AE90" s="176"/>
      <c r="AF90" s="176"/>
      <c r="AG90" s="176"/>
      <c r="AH90" s="109"/>
      <c r="AI90" s="109"/>
      <c r="AJ90" s="109"/>
      <c r="AK90" s="109"/>
      <c r="AL90" s="109"/>
      <c r="AM90" s="109"/>
      <c r="AN90" s="109"/>
      <c r="AO90" s="109"/>
      <c r="AP90" s="109"/>
      <c r="AQ90" s="109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</row>
    <row r="91" spans="1:256">
      <c r="A91" s="176"/>
      <c r="B91" s="176"/>
      <c r="C91" s="176"/>
      <c r="D91" s="176"/>
      <c r="E91" s="176"/>
      <c r="F91" s="176"/>
      <c r="G91" s="176"/>
      <c r="H91" s="176"/>
      <c r="I91" s="176"/>
      <c r="J91" s="176"/>
      <c r="K91" s="176"/>
      <c r="L91" s="176"/>
      <c r="M91" s="176"/>
      <c r="N91" s="176"/>
      <c r="O91" s="176"/>
      <c r="P91" s="176"/>
      <c r="Q91" s="176"/>
      <c r="R91" s="176"/>
      <c r="S91" s="176"/>
      <c r="T91" s="176"/>
      <c r="U91" s="176"/>
      <c r="V91" s="176"/>
      <c r="W91" s="176"/>
      <c r="X91" s="176"/>
      <c r="Y91" s="176"/>
      <c r="Z91" s="176"/>
      <c r="AA91" s="176"/>
      <c r="AB91" s="176"/>
      <c r="AC91" s="176"/>
      <c r="AD91" s="176"/>
      <c r="AE91" s="176"/>
      <c r="AF91" s="176"/>
      <c r="AG91" s="176"/>
      <c r="AH91" s="109"/>
      <c r="AI91" s="109"/>
      <c r="AJ91" s="109"/>
      <c r="AK91" s="109"/>
      <c r="AL91" s="109"/>
      <c r="AM91" s="109"/>
      <c r="AN91" s="109"/>
      <c r="AO91" s="109"/>
      <c r="AP91" s="109"/>
      <c r="AQ91" s="109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</row>
    <row r="92" spans="1:256">
      <c r="A92" s="176"/>
      <c r="B92" s="176"/>
      <c r="C92" s="176"/>
      <c r="D92" s="176"/>
      <c r="E92" s="176"/>
      <c r="F92" s="176"/>
      <c r="G92" s="176"/>
      <c r="H92" s="176"/>
      <c r="I92" s="176"/>
      <c r="J92" s="176"/>
      <c r="K92" s="176"/>
      <c r="L92" s="176"/>
      <c r="M92" s="176"/>
      <c r="N92" s="176"/>
      <c r="O92" s="176"/>
      <c r="P92" s="176"/>
      <c r="Q92" s="176"/>
      <c r="R92" s="176"/>
      <c r="S92" s="176"/>
      <c r="T92" s="176"/>
      <c r="U92" s="176"/>
      <c r="V92" s="176"/>
      <c r="W92" s="176"/>
      <c r="X92" s="176"/>
      <c r="Y92" s="176"/>
      <c r="Z92" s="176"/>
      <c r="AA92" s="176"/>
      <c r="AB92" s="176"/>
      <c r="AC92" s="176"/>
      <c r="AD92" s="176"/>
      <c r="AE92" s="176"/>
      <c r="AF92" s="176"/>
      <c r="AG92" s="176"/>
      <c r="AH92" s="109"/>
      <c r="AI92" s="109"/>
      <c r="AJ92" s="109"/>
      <c r="AK92" s="109"/>
      <c r="AL92" s="109"/>
      <c r="AM92" s="109"/>
      <c r="AN92" s="109"/>
      <c r="AO92" s="109"/>
      <c r="AP92" s="109"/>
      <c r="AQ92" s="109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</row>
    <row r="93" spans="1:256">
      <c r="A93" s="176"/>
      <c r="B93" s="176"/>
      <c r="C93" s="176"/>
      <c r="D93" s="176"/>
      <c r="E93" s="176"/>
      <c r="F93" s="176"/>
      <c r="G93" s="176"/>
      <c r="H93" s="176"/>
      <c r="I93" s="176"/>
      <c r="J93" s="176"/>
      <c r="K93" s="176"/>
      <c r="L93" s="176"/>
      <c r="M93" s="176"/>
      <c r="N93" s="176"/>
      <c r="O93" s="176"/>
      <c r="P93" s="176"/>
      <c r="Q93" s="176"/>
      <c r="R93" s="176"/>
      <c r="S93" s="176"/>
      <c r="T93" s="176"/>
      <c r="U93" s="176"/>
      <c r="V93" s="176"/>
      <c r="W93" s="176"/>
      <c r="X93" s="176"/>
      <c r="Y93" s="176"/>
      <c r="Z93" s="176"/>
      <c r="AA93" s="176"/>
      <c r="AB93" s="176"/>
      <c r="AC93" s="176"/>
      <c r="AD93" s="176"/>
      <c r="AE93" s="176"/>
      <c r="AF93" s="176"/>
      <c r="AG93" s="176"/>
      <c r="AH93" s="109"/>
      <c r="AI93" s="109"/>
      <c r="AJ93" s="109"/>
      <c r="AK93" s="109"/>
      <c r="AL93" s="109"/>
      <c r="AM93" s="109"/>
      <c r="AN93" s="109"/>
      <c r="AO93" s="109"/>
      <c r="AP93" s="109"/>
      <c r="AQ93" s="109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</row>
    <row r="94" spans="1:256">
      <c r="A94" s="176"/>
      <c r="B94" s="176"/>
      <c r="C94" s="176"/>
      <c r="D94" s="176"/>
      <c r="E94" s="176"/>
      <c r="F94" s="176"/>
      <c r="G94" s="176"/>
      <c r="H94" s="176"/>
      <c r="I94" s="176"/>
      <c r="J94" s="176"/>
      <c r="K94" s="176"/>
      <c r="L94" s="176"/>
      <c r="M94" s="176"/>
      <c r="N94" s="176"/>
      <c r="O94" s="176"/>
      <c r="P94" s="176"/>
      <c r="Q94" s="176"/>
      <c r="R94" s="176"/>
      <c r="S94" s="176"/>
      <c r="T94" s="176"/>
      <c r="U94" s="176"/>
      <c r="V94" s="176"/>
      <c r="W94" s="176"/>
      <c r="X94" s="176"/>
      <c r="Y94" s="176"/>
      <c r="Z94" s="176"/>
      <c r="AA94" s="176"/>
      <c r="AB94" s="176"/>
      <c r="AC94" s="176"/>
      <c r="AD94" s="176"/>
      <c r="AE94" s="176"/>
      <c r="AF94" s="176"/>
      <c r="AG94" s="176"/>
      <c r="AH94" s="109"/>
      <c r="AI94" s="109"/>
      <c r="AJ94" s="109"/>
      <c r="AK94" s="109"/>
      <c r="AL94" s="109"/>
      <c r="AM94" s="109"/>
      <c r="AN94" s="109"/>
      <c r="AO94" s="109"/>
      <c r="AP94" s="109"/>
      <c r="AQ94" s="109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</row>
    <row r="95" spans="1:256">
      <c r="A95" s="176"/>
      <c r="B95" s="176"/>
      <c r="C95" s="176"/>
      <c r="D95" s="176"/>
      <c r="E95" s="176"/>
      <c r="F95" s="176"/>
      <c r="G95" s="176"/>
      <c r="H95" s="176"/>
      <c r="I95" s="176"/>
      <c r="J95" s="176"/>
      <c r="K95" s="176"/>
      <c r="L95" s="176"/>
      <c r="M95" s="176"/>
      <c r="N95" s="176"/>
      <c r="O95" s="176"/>
      <c r="P95" s="176"/>
      <c r="Q95" s="176"/>
      <c r="R95" s="176"/>
      <c r="S95" s="176"/>
      <c r="T95" s="176"/>
      <c r="U95" s="176"/>
      <c r="V95" s="176"/>
      <c r="W95" s="176"/>
      <c r="X95" s="176"/>
      <c r="Y95" s="176"/>
      <c r="Z95" s="176"/>
      <c r="AA95" s="176"/>
      <c r="AB95" s="176"/>
      <c r="AC95" s="176"/>
      <c r="AD95" s="176"/>
      <c r="AE95" s="176"/>
      <c r="AF95" s="176"/>
      <c r="AG95" s="176"/>
      <c r="AH95" s="109"/>
      <c r="AI95" s="109"/>
      <c r="AJ95" s="109"/>
      <c r="AK95" s="109"/>
      <c r="AL95" s="109"/>
      <c r="AM95" s="109"/>
      <c r="AN95" s="109"/>
      <c r="AO95" s="109"/>
      <c r="AP95" s="109"/>
      <c r="AQ95" s="109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</row>
    <row r="96" spans="1:256">
      <c r="A96" s="176"/>
      <c r="B96" s="176"/>
      <c r="C96" s="176"/>
      <c r="D96" s="176"/>
      <c r="E96" s="176"/>
      <c r="F96" s="176"/>
      <c r="G96" s="176"/>
      <c r="H96" s="176"/>
      <c r="I96" s="176"/>
      <c r="J96" s="176"/>
      <c r="K96" s="176"/>
      <c r="L96" s="176"/>
      <c r="M96" s="176"/>
      <c r="N96" s="176"/>
      <c r="O96" s="176"/>
      <c r="P96" s="176"/>
      <c r="Q96" s="176"/>
      <c r="R96" s="176"/>
      <c r="S96" s="176"/>
      <c r="T96" s="176"/>
      <c r="U96" s="176"/>
      <c r="V96" s="176"/>
      <c r="W96" s="176"/>
      <c r="X96" s="176"/>
      <c r="Y96" s="176"/>
      <c r="Z96" s="176"/>
      <c r="AA96" s="176"/>
      <c r="AB96" s="176"/>
      <c r="AC96" s="176"/>
      <c r="AD96" s="176"/>
      <c r="AE96" s="176"/>
      <c r="AF96" s="176"/>
      <c r="AG96" s="176"/>
      <c r="AH96" s="109"/>
      <c r="AI96" s="109"/>
      <c r="AJ96" s="109"/>
      <c r="AK96" s="109"/>
      <c r="AL96" s="109"/>
      <c r="AM96" s="109"/>
      <c r="AN96" s="109"/>
      <c r="AO96" s="109"/>
      <c r="AP96" s="109"/>
      <c r="AQ96" s="109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</row>
    <row r="97" spans="1:256">
      <c r="A97" s="176"/>
      <c r="B97" s="176"/>
      <c r="C97" s="176"/>
      <c r="D97" s="176"/>
      <c r="E97" s="176"/>
      <c r="F97" s="176"/>
      <c r="G97" s="176"/>
      <c r="H97" s="176"/>
      <c r="I97" s="176"/>
      <c r="J97" s="176"/>
      <c r="K97" s="176"/>
      <c r="L97" s="176"/>
      <c r="M97" s="176"/>
      <c r="N97" s="176"/>
      <c r="O97" s="176"/>
      <c r="P97" s="176"/>
      <c r="Q97" s="176"/>
      <c r="R97" s="176"/>
      <c r="S97" s="176"/>
      <c r="T97" s="176"/>
      <c r="U97" s="176"/>
      <c r="V97" s="176"/>
      <c r="W97" s="176"/>
      <c r="X97" s="176"/>
      <c r="Y97" s="176"/>
      <c r="Z97" s="176"/>
      <c r="AA97" s="176"/>
      <c r="AB97" s="176"/>
      <c r="AC97" s="176"/>
      <c r="AD97" s="176"/>
      <c r="AE97" s="176"/>
      <c r="AF97" s="176"/>
      <c r="AG97" s="176"/>
      <c r="AH97" s="109"/>
      <c r="AI97" s="109"/>
      <c r="AJ97" s="109"/>
      <c r="AK97" s="109"/>
      <c r="AL97" s="109"/>
      <c r="AM97" s="109"/>
      <c r="AN97" s="109"/>
      <c r="AO97" s="109"/>
      <c r="AP97" s="109"/>
      <c r="AQ97" s="109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</row>
    <row r="98" spans="1:256">
      <c r="A98" s="176"/>
      <c r="B98" s="176"/>
      <c r="C98" s="176"/>
      <c r="D98" s="176"/>
      <c r="E98" s="176"/>
      <c r="F98" s="176"/>
      <c r="G98" s="176"/>
      <c r="H98" s="176"/>
      <c r="I98" s="176"/>
      <c r="J98" s="176"/>
      <c r="K98" s="176"/>
      <c r="L98" s="176"/>
      <c r="M98" s="176"/>
      <c r="N98" s="176"/>
      <c r="O98" s="176"/>
      <c r="P98" s="176"/>
      <c r="Q98" s="176"/>
      <c r="R98" s="176"/>
      <c r="S98" s="176"/>
      <c r="T98" s="176"/>
      <c r="U98" s="176"/>
      <c r="V98" s="176"/>
      <c r="W98" s="176"/>
      <c r="X98" s="176"/>
      <c r="Y98" s="176"/>
      <c r="Z98" s="176"/>
      <c r="AA98" s="176"/>
      <c r="AB98" s="176"/>
      <c r="AC98" s="176"/>
      <c r="AD98" s="176"/>
      <c r="AE98" s="176"/>
      <c r="AF98" s="176"/>
      <c r="AG98" s="176"/>
      <c r="AH98" s="109"/>
      <c r="AI98" s="109"/>
      <c r="AJ98" s="109"/>
      <c r="AK98" s="109"/>
      <c r="AL98" s="109"/>
      <c r="AM98" s="109"/>
      <c r="AN98" s="109"/>
      <c r="AO98" s="109"/>
      <c r="AP98" s="109"/>
      <c r="AQ98" s="109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</row>
    <row r="99" spans="1:256">
      <c r="A99" s="176"/>
      <c r="B99" s="176"/>
      <c r="C99" s="176"/>
      <c r="D99" s="176"/>
      <c r="E99" s="176"/>
      <c r="F99" s="176"/>
      <c r="G99" s="176"/>
      <c r="H99" s="176"/>
      <c r="I99" s="176"/>
      <c r="J99" s="176"/>
      <c r="K99" s="176"/>
      <c r="L99" s="176"/>
      <c r="M99" s="176"/>
      <c r="N99" s="176"/>
      <c r="O99" s="176"/>
      <c r="P99" s="176"/>
      <c r="Q99" s="176"/>
      <c r="R99" s="176"/>
      <c r="S99" s="176"/>
      <c r="T99" s="176"/>
      <c r="U99" s="176"/>
      <c r="V99" s="176"/>
      <c r="W99" s="176"/>
      <c r="X99" s="176"/>
      <c r="Y99" s="176"/>
      <c r="Z99" s="176"/>
      <c r="AA99" s="176"/>
      <c r="AB99" s="176"/>
      <c r="AC99" s="176"/>
      <c r="AD99" s="176"/>
      <c r="AE99" s="176"/>
      <c r="AF99" s="176"/>
      <c r="AG99" s="176"/>
      <c r="AH99" s="109"/>
      <c r="AI99" s="109"/>
      <c r="AJ99" s="109"/>
      <c r="AK99" s="109"/>
      <c r="AL99" s="109"/>
      <c r="AM99" s="109"/>
      <c r="AN99" s="109"/>
      <c r="AO99" s="109"/>
      <c r="AP99" s="109"/>
      <c r="AQ99" s="10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</row>
    <row r="100" spans="1:256">
      <c r="A100" s="176"/>
      <c r="B100" s="176"/>
      <c r="C100" s="176"/>
      <c r="D100" s="176"/>
      <c r="E100" s="176"/>
      <c r="F100" s="176"/>
      <c r="G100" s="176"/>
      <c r="H100" s="176"/>
      <c r="I100" s="176"/>
      <c r="J100" s="176"/>
      <c r="K100" s="176"/>
      <c r="L100" s="176"/>
      <c r="M100" s="176"/>
      <c r="N100" s="176"/>
      <c r="O100" s="176"/>
      <c r="P100" s="176"/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176"/>
      <c r="AB100" s="176"/>
      <c r="AC100" s="176"/>
      <c r="AD100" s="176"/>
      <c r="AE100" s="176"/>
      <c r="AF100" s="176"/>
      <c r="AG100" s="176"/>
      <c r="AH100" s="109"/>
      <c r="AI100" s="109"/>
      <c r="AJ100" s="109"/>
      <c r="AK100" s="109"/>
      <c r="AL100" s="109"/>
      <c r="AM100" s="109"/>
      <c r="AN100" s="109"/>
      <c r="AO100" s="109"/>
      <c r="AP100" s="109"/>
      <c r="AQ100" s="109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</row>
    <row r="101" spans="1:256">
      <c r="A101" s="176"/>
      <c r="B101" s="176"/>
      <c r="C101" s="176"/>
      <c r="D101" s="176"/>
      <c r="E101" s="176"/>
      <c r="F101" s="176"/>
      <c r="G101" s="176"/>
      <c r="H101" s="176"/>
      <c r="I101" s="176"/>
      <c r="J101" s="176"/>
      <c r="K101" s="176"/>
      <c r="L101" s="176"/>
      <c r="M101" s="176"/>
      <c r="N101" s="176"/>
      <c r="O101" s="176"/>
      <c r="P101" s="176"/>
      <c r="Q101" s="176"/>
      <c r="R101" s="176"/>
      <c r="S101" s="176"/>
      <c r="T101" s="176"/>
      <c r="U101" s="176"/>
      <c r="V101" s="176"/>
      <c r="W101" s="176"/>
      <c r="X101" s="176"/>
      <c r="Y101" s="176"/>
      <c r="Z101" s="176"/>
      <c r="AA101" s="176"/>
      <c r="AB101" s="176"/>
      <c r="AC101" s="176"/>
      <c r="AD101" s="176"/>
      <c r="AE101" s="176"/>
      <c r="AF101" s="176"/>
      <c r="AG101" s="176"/>
      <c r="AH101" s="109"/>
      <c r="AI101" s="109"/>
      <c r="AJ101" s="109"/>
      <c r="AK101" s="109"/>
      <c r="AL101" s="109"/>
      <c r="AM101" s="109"/>
      <c r="AN101" s="109"/>
      <c r="AO101" s="109"/>
      <c r="AP101" s="109"/>
      <c r="AQ101" s="109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</row>
    <row r="102" spans="1:256">
      <c r="A102" s="176"/>
      <c r="B102" s="176"/>
      <c r="C102" s="176"/>
      <c r="D102" s="176"/>
      <c r="E102" s="176"/>
      <c r="F102" s="176"/>
      <c r="G102" s="176"/>
      <c r="H102" s="176"/>
      <c r="I102" s="176"/>
      <c r="J102" s="176"/>
      <c r="K102" s="176"/>
      <c r="L102" s="176"/>
      <c r="M102" s="176"/>
      <c r="N102" s="176"/>
      <c r="O102" s="176"/>
      <c r="P102" s="176"/>
      <c r="Q102" s="176"/>
      <c r="R102" s="176"/>
      <c r="S102" s="176"/>
      <c r="T102" s="176"/>
      <c r="U102" s="176"/>
      <c r="V102" s="176"/>
      <c r="W102" s="176"/>
      <c r="X102" s="176"/>
      <c r="Y102" s="176"/>
      <c r="Z102" s="176"/>
      <c r="AA102" s="176"/>
      <c r="AB102" s="176"/>
      <c r="AC102" s="176"/>
      <c r="AD102" s="176"/>
      <c r="AE102" s="176"/>
      <c r="AF102" s="176"/>
      <c r="AG102" s="176"/>
      <c r="AH102" s="109"/>
      <c r="AI102" s="109"/>
      <c r="AJ102" s="109"/>
      <c r="AK102" s="109"/>
      <c r="AL102" s="109"/>
      <c r="AM102" s="109"/>
      <c r="AN102" s="109"/>
      <c r="AO102" s="109"/>
      <c r="AP102" s="109"/>
      <c r="AQ102" s="109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</row>
    <row r="103" spans="1:256">
      <c r="A103" s="176"/>
      <c r="B103" s="176"/>
      <c r="C103" s="176"/>
      <c r="D103" s="176"/>
      <c r="E103" s="176"/>
      <c r="F103" s="176"/>
      <c r="G103" s="176"/>
      <c r="H103" s="176"/>
      <c r="I103" s="176"/>
      <c r="J103" s="176"/>
      <c r="K103" s="176"/>
      <c r="L103" s="176"/>
      <c r="M103" s="176"/>
      <c r="N103" s="176"/>
      <c r="O103" s="176"/>
      <c r="P103" s="176"/>
      <c r="Q103" s="176"/>
      <c r="R103" s="176"/>
      <c r="S103" s="176"/>
      <c r="T103" s="176"/>
      <c r="U103" s="176"/>
      <c r="V103" s="176"/>
      <c r="W103" s="176"/>
      <c r="X103" s="176"/>
      <c r="Y103" s="176"/>
      <c r="Z103" s="176"/>
      <c r="AA103" s="176"/>
      <c r="AB103" s="176"/>
      <c r="AC103" s="176"/>
      <c r="AD103" s="176"/>
      <c r="AE103" s="176"/>
      <c r="AF103" s="176"/>
      <c r="AG103" s="176"/>
      <c r="AH103" s="109"/>
      <c r="AI103" s="109"/>
      <c r="AJ103" s="109"/>
      <c r="AK103" s="109"/>
      <c r="AL103" s="109"/>
      <c r="AM103" s="109"/>
      <c r="AN103" s="109"/>
      <c r="AO103" s="109"/>
      <c r="AP103" s="109"/>
      <c r="AQ103" s="109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</row>
    <row r="104" spans="1:256">
      <c r="A104" s="176"/>
      <c r="B104" s="176"/>
      <c r="C104" s="176"/>
      <c r="D104" s="176"/>
      <c r="E104" s="176"/>
      <c r="F104" s="176"/>
      <c r="G104" s="176"/>
      <c r="H104" s="176"/>
      <c r="I104" s="176"/>
      <c r="J104" s="176"/>
      <c r="K104" s="176"/>
      <c r="L104" s="176"/>
      <c r="M104" s="176"/>
      <c r="N104" s="176"/>
      <c r="O104" s="176"/>
      <c r="P104" s="176"/>
      <c r="Q104" s="176"/>
      <c r="R104" s="176"/>
      <c r="S104" s="176"/>
      <c r="T104" s="176"/>
      <c r="U104" s="176"/>
      <c r="V104" s="176"/>
      <c r="W104" s="176"/>
      <c r="X104" s="176"/>
      <c r="Y104" s="176"/>
      <c r="Z104" s="176"/>
      <c r="AA104" s="176"/>
      <c r="AB104" s="176"/>
      <c r="AC104" s="176"/>
      <c r="AD104" s="176"/>
      <c r="AE104" s="176"/>
      <c r="AF104" s="176"/>
      <c r="AG104" s="176"/>
      <c r="AH104" s="109"/>
      <c r="AI104" s="109"/>
      <c r="AJ104" s="109"/>
      <c r="AK104" s="109"/>
      <c r="AL104" s="109"/>
      <c r="AM104" s="109"/>
      <c r="AN104" s="109"/>
      <c r="AO104" s="109"/>
      <c r="AP104" s="109"/>
      <c r="AQ104" s="109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</row>
    <row r="105" spans="1:256">
      <c r="A105" s="176"/>
      <c r="B105" s="176"/>
      <c r="C105" s="176"/>
      <c r="D105" s="176"/>
      <c r="E105" s="176"/>
      <c r="F105" s="176"/>
      <c r="G105" s="176"/>
      <c r="H105" s="176"/>
      <c r="I105" s="176"/>
      <c r="J105" s="176"/>
      <c r="K105" s="176"/>
      <c r="L105" s="176"/>
      <c r="M105" s="176"/>
      <c r="N105" s="176"/>
      <c r="O105" s="176"/>
      <c r="P105" s="176"/>
      <c r="Q105" s="176"/>
      <c r="R105" s="176"/>
      <c r="S105" s="176"/>
      <c r="T105" s="176"/>
      <c r="U105" s="176"/>
      <c r="V105" s="176"/>
      <c r="W105" s="176"/>
      <c r="X105" s="176"/>
      <c r="Y105" s="176"/>
      <c r="Z105" s="176"/>
      <c r="AA105" s="176"/>
      <c r="AB105" s="176"/>
      <c r="AC105" s="176"/>
      <c r="AD105" s="176"/>
      <c r="AE105" s="176"/>
      <c r="AF105" s="176"/>
      <c r="AG105" s="176"/>
      <c r="AH105" s="109"/>
      <c r="AI105" s="109"/>
      <c r="AJ105" s="109"/>
      <c r="AK105" s="109"/>
      <c r="AL105" s="109"/>
      <c r="AM105" s="109"/>
      <c r="AN105" s="109"/>
      <c r="AO105" s="109"/>
      <c r="AP105" s="109"/>
      <c r="AQ105" s="109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</row>
    <row r="106" spans="1:256">
      <c r="A106" s="176"/>
      <c r="B106" s="176"/>
      <c r="C106" s="176"/>
      <c r="D106" s="176"/>
      <c r="E106" s="176"/>
      <c r="F106" s="176"/>
      <c r="G106" s="176"/>
      <c r="H106" s="176"/>
      <c r="I106" s="176"/>
      <c r="J106" s="176"/>
      <c r="K106" s="176"/>
      <c r="L106" s="176"/>
      <c r="M106" s="176"/>
      <c r="N106" s="176"/>
      <c r="O106" s="176"/>
      <c r="P106" s="176"/>
      <c r="Q106" s="176"/>
      <c r="R106" s="176"/>
      <c r="S106" s="176"/>
      <c r="T106" s="176"/>
      <c r="U106" s="176"/>
      <c r="V106" s="176"/>
      <c r="W106" s="176"/>
      <c r="X106" s="176"/>
      <c r="Y106" s="176"/>
      <c r="Z106" s="176"/>
      <c r="AA106" s="176"/>
      <c r="AB106" s="176"/>
      <c r="AC106" s="176"/>
      <c r="AD106" s="176"/>
      <c r="AE106" s="176"/>
      <c r="AF106" s="176"/>
      <c r="AG106" s="176"/>
      <c r="AH106" s="109"/>
      <c r="AI106" s="109"/>
      <c r="AJ106" s="109"/>
      <c r="AK106" s="109"/>
      <c r="AL106" s="109"/>
      <c r="AM106" s="109"/>
      <c r="AN106" s="109"/>
      <c r="AO106" s="109"/>
      <c r="AP106" s="109"/>
      <c r="AQ106" s="109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</row>
    <row r="107" spans="1:256">
      <c r="A107" s="176"/>
      <c r="B107" s="176"/>
      <c r="C107" s="176"/>
      <c r="D107" s="176"/>
      <c r="E107" s="176"/>
      <c r="F107" s="176"/>
      <c r="G107" s="176"/>
      <c r="H107" s="176"/>
      <c r="I107" s="176"/>
      <c r="J107" s="176"/>
      <c r="K107" s="176"/>
      <c r="L107" s="176"/>
      <c r="M107" s="176"/>
      <c r="N107" s="176"/>
      <c r="O107" s="176"/>
      <c r="P107" s="176"/>
      <c r="Q107" s="176"/>
      <c r="R107" s="176"/>
      <c r="S107" s="176"/>
      <c r="T107" s="176"/>
      <c r="U107" s="176"/>
      <c r="V107" s="176"/>
      <c r="W107" s="176"/>
      <c r="X107" s="176"/>
      <c r="Y107" s="176"/>
      <c r="Z107" s="176"/>
      <c r="AA107" s="176"/>
      <c r="AB107" s="176"/>
      <c r="AC107" s="176"/>
      <c r="AD107" s="176"/>
      <c r="AE107" s="176"/>
      <c r="AF107" s="176"/>
      <c r="AG107" s="176"/>
      <c r="AH107" s="109"/>
      <c r="AI107" s="109"/>
      <c r="AJ107" s="109"/>
      <c r="AK107" s="109"/>
      <c r="AL107" s="109"/>
      <c r="AM107" s="109"/>
      <c r="AN107" s="109"/>
      <c r="AO107" s="109"/>
      <c r="AP107" s="109"/>
      <c r="AQ107" s="109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</row>
    <row r="108" spans="1:256">
      <c r="A108" s="176"/>
      <c r="B108" s="176"/>
      <c r="C108" s="176"/>
      <c r="D108" s="176"/>
      <c r="E108" s="176"/>
      <c r="F108" s="176"/>
      <c r="G108" s="176"/>
      <c r="H108" s="176"/>
      <c r="I108" s="176"/>
      <c r="J108" s="176"/>
      <c r="K108" s="176"/>
      <c r="L108" s="176"/>
      <c r="M108" s="176"/>
      <c r="N108" s="176"/>
      <c r="O108" s="176"/>
      <c r="P108" s="176"/>
      <c r="Q108" s="176"/>
      <c r="R108" s="176"/>
      <c r="S108" s="176"/>
      <c r="T108" s="176"/>
      <c r="U108" s="176"/>
      <c r="V108" s="176"/>
      <c r="W108" s="176"/>
      <c r="X108" s="176"/>
      <c r="Y108" s="176"/>
      <c r="Z108" s="176"/>
      <c r="AA108" s="176"/>
      <c r="AB108" s="176"/>
      <c r="AC108" s="176"/>
      <c r="AD108" s="176"/>
      <c r="AE108" s="176"/>
      <c r="AF108" s="176"/>
      <c r="AG108" s="176"/>
      <c r="AH108" s="109"/>
      <c r="AI108" s="109"/>
      <c r="AJ108" s="109"/>
      <c r="AK108" s="109"/>
      <c r="AL108" s="109"/>
      <c r="AM108" s="109"/>
      <c r="AN108" s="109"/>
      <c r="AO108" s="109"/>
      <c r="AP108" s="109"/>
      <c r="AQ108" s="109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</row>
    <row r="109" spans="1:256">
      <c r="A109" s="176"/>
      <c r="B109" s="176"/>
      <c r="C109" s="176"/>
      <c r="D109" s="176"/>
      <c r="E109" s="176"/>
      <c r="F109" s="176"/>
      <c r="G109" s="176"/>
      <c r="H109" s="176"/>
      <c r="I109" s="176"/>
      <c r="J109" s="176"/>
      <c r="K109" s="176"/>
      <c r="L109" s="176"/>
      <c r="M109" s="176"/>
      <c r="N109" s="176"/>
      <c r="O109" s="176"/>
      <c r="P109" s="176"/>
      <c r="Q109" s="176"/>
      <c r="R109" s="176"/>
      <c r="S109" s="176"/>
      <c r="T109" s="176"/>
      <c r="U109" s="176"/>
      <c r="V109" s="176"/>
      <c r="W109" s="176"/>
      <c r="X109" s="176"/>
      <c r="Y109" s="176"/>
      <c r="Z109" s="176"/>
      <c r="AA109" s="176"/>
      <c r="AB109" s="176"/>
      <c r="AC109" s="176"/>
      <c r="AD109" s="176"/>
      <c r="AE109" s="176"/>
      <c r="AF109" s="176"/>
      <c r="AG109" s="176"/>
      <c r="AH109" s="109"/>
      <c r="AI109" s="109"/>
      <c r="AJ109" s="109"/>
      <c r="AK109" s="109"/>
      <c r="AL109" s="109"/>
      <c r="AM109" s="109"/>
      <c r="AN109" s="109"/>
      <c r="AO109" s="109"/>
      <c r="AP109" s="109"/>
      <c r="AQ109" s="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</row>
    <row r="110" spans="1:256">
      <c r="A110" s="176"/>
      <c r="B110" s="176"/>
      <c r="C110" s="176"/>
      <c r="D110" s="176"/>
      <c r="E110" s="176"/>
      <c r="F110" s="176"/>
      <c r="G110" s="176"/>
      <c r="H110" s="176"/>
      <c r="I110" s="176"/>
      <c r="J110" s="176"/>
      <c r="K110" s="176"/>
      <c r="L110" s="176"/>
      <c r="M110" s="176"/>
      <c r="N110" s="176"/>
      <c r="O110" s="176"/>
      <c r="P110" s="176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09"/>
      <c r="AI110" s="109"/>
      <c r="AJ110" s="109"/>
      <c r="AK110" s="109"/>
      <c r="AL110" s="109"/>
      <c r="AM110" s="109"/>
      <c r="AN110" s="109"/>
      <c r="AO110" s="109"/>
      <c r="AP110" s="109"/>
      <c r="AQ110" s="109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</row>
    <row r="111" spans="1:256">
      <c r="A111" s="176"/>
      <c r="B111" s="176"/>
      <c r="C111" s="176"/>
      <c r="D111" s="176"/>
      <c r="E111" s="176"/>
      <c r="F111" s="176"/>
      <c r="G111" s="176"/>
      <c r="H111" s="176"/>
      <c r="I111" s="176"/>
      <c r="J111" s="176"/>
      <c r="K111" s="176"/>
      <c r="L111" s="176"/>
      <c r="M111" s="176"/>
      <c r="N111" s="176"/>
      <c r="O111" s="176"/>
      <c r="P111" s="176"/>
      <c r="Q111" s="176"/>
      <c r="R111" s="176"/>
      <c r="S111" s="176"/>
      <c r="T111" s="176"/>
      <c r="U111" s="176"/>
      <c r="V111" s="176"/>
      <c r="W111" s="176"/>
      <c r="X111" s="176"/>
      <c r="Y111" s="176"/>
      <c r="Z111" s="176"/>
      <c r="AA111" s="176"/>
      <c r="AB111" s="176"/>
      <c r="AC111" s="176"/>
      <c r="AD111" s="176"/>
      <c r="AE111" s="176"/>
      <c r="AF111" s="176"/>
      <c r="AG111" s="176"/>
      <c r="AH111" s="109"/>
      <c r="AI111" s="109"/>
      <c r="AJ111" s="109"/>
      <c r="AK111" s="109"/>
      <c r="AL111" s="109"/>
      <c r="AM111" s="109"/>
      <c r="AN111" s="109"/>
      <c r="AO111" s="109"/>
      <c r="AP111" s="109"/>
      <c r="AQ111" s="109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</row>
    <row r="112" spans="1:256">
      <c r="A112" s="176"/>
      <c r="B112" s="176"/>
      <c r="C112" s="176"/>
      <c r="D112" s="176"/>
      <c r="E112" s="176"/>
      <c r="F112" s="176"/>
      <c r="G112" s="176"/>
      <c r="H112" s="176"/>
      <c r="I112" s="176"/>
      <c r="J112" s="176"/>
      <c r="K112" s="176"/>
      <c r="L112" s="176"/>
      <c r="M112" s="176"/>
      <c r="N112" s="176"/>
      <c r="O112" s="176"/>
      <c r="P112" s="176"/>
      <c r="Q112" s="176"/>
      <c r="R112" s="176"/>
      <c r="S112" s="176"/>
      <c r="T112" s="176"/>
      <c r="U112" s="176"/>
      <c r="V112" s="176"/>
      <c r="W112" s="176"/>
      <c r="X112" s="176"/>
      <c r="Y112" s="176"/>
      <c r="Z112" s="176"/>
      <c r="AA112" s="176"/>
      <c r="AB112" s="176"/>
      <c r="AC112" s="176"/>
      <c r="AD112" s="176"/>
      <c r="AE112" s="176"/>
      <c r="AF112" s="176"/>
      <c r="AG112" s="176"/>
      <c r="AH112" s="109"/>
      <c r="AI112" s="109"/>
      <c r="AJ112" s="109"/>
      <c r="AK112" s="109"/>
      <c r="AL112" s="109"/>
      <c r="AM112" s="109"/>
      <c r="AN112" s="109"/>
      <c r="AO112" s="109"/>
      <c r="AP112" s="109"/>
      <c r="AQ112" s="109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</row>
    <row r="113" spans="1:256">
      <c r="A113" s="176"/>
      <c r="B113" s="176"/>
      <c r="C113" s="176"/>
      <c r="D113" s="176"/>
      <c r="E113" s="176"/>
      <c r="F113" s="176"/>
      <c r="G113" s="176"/>
      <c r="H113" s="176"/>
      <c r="I113" s="176"/>
      <c r="J113" s="176"/>
      <c r="K113" s="176"/>
      <c r="L113" s="176"/>
      <c r="M113" s="176"/>
      <c r="N113" s="176"/>
      <c r="O113" s="176"/>
      <c r="P113" s="176"/>
      <c r="Q113" s="176"/>
      <c r="R113" s="176"/>
      <c r="S113" s="176"/>
      <c r="T113" s="176"/>
      <c r="U113" s="176"/>
      <c r="V113" s="176"/>
      <c r="W113" s="176"/>
      <c r="X113" s="176"/>
      <c r="Y113" s="176"/>
      <c r="Z113" s="176"/>
      <c r="AA113" s="176"/>
      <c r="AB113" s="176"/>
      <c r="AC113" s="176"/>
      <c r="AD113" s="176"/>
      <c r="AE113" s="176"/>
      <c r="AF113" s="176"/>
      <c r="AG113" s="176"/>
      <c r="AH113" s="109"/>
      <c r="AI113" s="109"/>
      <c r="AJ113" s="109"/>
      <c r="AK113" s="109"/>
      <c r="AL113" s="109"/>
      <c r="AM113" s="109"/>
      <c r="AN113" s="109"/>
      <c r="AO113" s="109"/>
      <c r="AP113" s="109"/>
      <c r="AQ113" s="109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</row>
    <row r="114" spans="1:256">
      <c r="A114" s="176"/>
      <c r="B114" s="176"/>
      <c r="C114" s="176"/>
      <c r="D114" s="176"/>
      <c r="E114" s="176"/>
      <c r="F114" s="176"/>
      <c r="G114" s="176"/>
      <c r="H114" s="176"/>
      <c r="I114" s="176"/>
      <c r="J114" s="176"/>
      <c r="K114" s="176"/>
      <c r="L114" s="176"/>
      <c r="M114" s="176"/>
      <c r="N114" s="176"/>
      <c r="O114" s="176"/>
      <c r="P114" s="176"/>
      <c r="Q114" s="176"/>
      <c r="R114" s="176"/>
      <c r="S114" s="176"/>
      <c r="T114" s="176"/>
      <c r="U114" s="176"/>
      <c r="V114" s="176"/>
      <c r="W114" s="176"/>
      <c r="X114" s="176"/>
      <c r="Y114" s="176"/>
      <c r="Z114" s="176"/>
      <c r="AA114" s="176"/>
      <c r="AB114" s="176"/>
      <c r="AC114" s="176"/>
      <c r="AD114" s="176"/>
      <c r="AE114" s="176"/>
      <c r="AF114" s="176"/>
      <c r="AG114" s="176"/>
      <c r="AH114" s="109"/>
      <c r="AI114" s="109"/>
      <c r="AJ114" s="109"/>
      <c r="AK114" s="109"/>
      <c r="AL114" s="109"/>
      <c r="AM114" s="109"/>
      <c r="AN114" s="109"/>
      <c r="AO114" s="109"/>
      <c r="AP114" s="109"/>
      <c r="AQ114" s="109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</row>
    <row r="115" spans="1:256">
      <c r="A115" s="176"/>
      <c r="B115" s="176"/>
      <c r="C115" s="176"/>
      <c r="D115" s="176"/>
      <c r="E115" s="176"/>
      <c r="F115" s="176"/>
      <c r="G115" s="176"/>
      <c r="H115" s="176"/>
      <c r="I115" s="176"/>
      <c r="J115" s="176"/>
      <c r="K115" s="176"/>
      <c r="L115" s="176"/>
      <c r="M115" s="176"/>
      <c r="N115" s="176"/>
      <c r="O115" s="176"/>
      <c r="P115" s="176"/>
      <c r="Q115" s="176"/>
      <c r="R115" s="176"/>
      <c r="S115" s="176"/>
      <c r="T115" s="176"/>
      <c r="U115" s="176"/>
      <c r="V115" s="176"/>
      <c r="W115" s="176"/>
      <c r="X115" s="176"/>
      <c r="Y115" s="176"/>
      <c r="Z115" s="176"/>
      <c r="AA115" s="176"/>
      <c r="AB115" s="176"/>
      <c r="AC115" s="176"/>
      <c r="AD115" s="176"/>
      <c r="AE115" s="176"/>
      <c r="AF115" s="176"/>
      <c r="AG115" s="176"/>
      <c r="AH115" s="109"/>
      <c r="AI115" s="109"/>
      <c r="AJ115" s="109"/>
      <c r="AK115" s="109"/>
      <c r="AL115" s="109"/>
      <c r="AM115" s="109"/>
      <c r="AN115" s="109"/>
      <c r="AO115" s="109"/>
      <c r="AP115" s="109"/>
      <c r="AQ115" s="109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</row>
    <row r="116" spans="1:256">
      <c r="A116" s="176"/>
      <c r="B116" s="176"/>
      <c r="C116" s="176"/>
      <c r="D116" s="176"/>
      <c r="E116" s="176"/>
      <c r="F116" s="176"/>
      <c r="G116" s="176"/>
      <c r="H116" s="176"/>
      <c r="I116" s="176"/>
      <c r="J116" s="176"/>
      <c r="K116" s="176"/>
      <c r="L116" s="176"/>
      <c r="M116" s="176"/>
      <c r="N116" s="176"/>
      <c r="O116" s="176"/>
      <c r="P116" s="176"/>
      <c r="Q116" s="176"/>
      <c r="R116" s="176"/>
      <c r="S116" s="176"/>
      <c r="T116" s="176"/>
      <c r="U116" s="176"/>
      <c r="V116" s="176"/>
      <c r="W116" s="176"/>
      <c r="X116" s="176"/>
      <c r="Y116" s="176"/>
      <c r="Z116" s="176"/>
      <c r="AA116" s="176"/>
      <c r="AB116" s="176"/>
      <c r="AC116" s="176"/>
      <c r="AD116" s="176"/>
      <c r="AE116" s="176"/>
      <c r="AF116" s="176"/>
      <c r="AG116" s="176"/>
      <c r="AH116" s="109"/>
      <c r="AI116" s="109"/>
      <c r="AJ116" s="109"/>
      <c r="AK116" s="109"/>
      <c r="AL116" s="109"/>
      <c r="AM116" s="109"/>
      <c r="AN116" s="109"/>
      <c r="AO116" s="109"/>
      <c r="AP116" s="109"/>
      <c r="AQ116" s="109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</row>
    <row r="117" spans="1:256">
      <c r="A117" s="176"/>
      <c r="B117" s="176"/>
      <c r="C117" s="176"/>
      <c r="D117" s="176"/>
      <c r="E117" s="176"/>
      <c r="F117" s="176"/>
      <c r="G117" s="176"/>
      <c r="H117" s="176"/>
      <c r="I117" s="176"/>
      <c r="J117" s="176"/>
      <c r="K117" s="176"/>
      <c r="L117" s="176"/>
      <c r="M117" s="176"/>
      <c r="N117" s="176"/>
      <c r="O117" s="176"/>
      <c r="P117" s="176"/>
      <c r="Q117" s="176"/>
      <c r="R117" s="176"/>
      <c r="S117" s="176"/>
      <c r="T117" s="176"/>
      <c r="U117" s="176"/>
      <c r="V117" s="176"/>
      <c r="W117" s="176"/>
      <c r="X117" s="176"/>
      <c r="Y117" s="176"/>
      <c r="Z117" s="176"/>
      <c r="AA117" s="176"/>
      <c r="AB117" s="176"/>
      <c r="AC117" s="176"/>
      <c r="AD117" s="176"/>
      <c r="AE117" s="176"/>
      <c r="AF117" s="176"/>
      <c r="AG117" s="176"/>
      <c r="AH117" s="109"/>
      <c r="AI117" s="109"/>
      <c r="AJ117" s="109"/>
      <c r="AK117" s="109"/>
      <c r="AL117" s="109"/>
      <c r="AM117" s="109"/>
      <c r="AN117" s="109"/>
      <c r="AO117" s="109"/>
      <c r="AP117" s="109"/>
      <c r="AQ117" s="109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</row>
    <row r="118" spans="1:256">
      <c r="A118" s="176"/>
      <c r="B118" s="176"/>
      <c r="C118" s="176"/>
      <c r="D118" s="176"/>
      <c r="E118" s="176"/>
      <c r="F118" s="176"/>
      <c r="G118" s="176"/>
      <c r="H118" s="176"/>
      <c r="I118" s="176"/>
      <c r="J118" s="176"/>
      <c r="K118" s="176"/>
      <c r="L118" s="176"/>
      <c r="M118" s="176"/>
      <c r="N118" s="176"/>
      <c r="O118" s="176"/>
      <c r="P118" s="176"/>
      <c r="Q118" s="176"/>
      <c r="R118" s="176"/>
      <c r="S118" s="176"/>
      <c r="T118" s="176"/>
      <c r="U118" s="176"/>
      <c r="V118" s="176"/>
      <c r="W118" s="176"/>
      <c r="X118" s="176"/>
      <c r="Y118" s="176"/>
      <c r="Z118" s="176"/>
      <c r="AA118" s="176"/>
      <c r="AB118" s="176"/>
      <c r="AC118" s="176"/>
      <c r="AD118" s="176"/>
      <c r="AE118" s="176"/>
      <c r="AF118" s="176"/>
      <c r="AG118" s="176"/>
      <c r="AH118" s="109"/>
      <c r="AI118" s="109"/>
      <c r="AJ118" s="109"/>
      <c r="AK118" s="109"/>
      <c r="AL118" s="109"/>
      <c r="AM118" s="109"/>
      <c r="AN118" s="109"/>
      <c r="AO118" s="109"/>
      <c r="AP118" s="109"/>
      <c r="AQ118" s="109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</row>
    <row r="119" spans="1:256">
      <c r="A119" s="176"/>
      <c r="B119" s="176"/>
      <c r="C119" s="176"/>
      <c r="D119" s="176"/>
      <c r="E119" s="176"/>
      <c r="F119" s="176"/>
      <c r="G119" s="176"/>
      <c r="H119" s="176"/>
      <c r="I119" s="176"/>
      <c r="J119" s="176"/>
      <c r="K119" s="176"/>
      <c r="L119" s="176"/>
      <c r="M119" s="176"/>
      <c r="N119" s="176"/>
      <c r="O119" s="176"/>
      <c r="P119" s="176"/>
      <c r="Q119" s="176"/>
      <c r="R119" s="176"/>
      <c r="S119" s="176"/>
      <c r="T119" s="176"/>
      <c r="U119" s="176"/>
      <c r="V119" s="176"/>
      <c r="W119" s="176"/>
      <c r="X119" s="176"/>
      <c r="Y119" s="176"/>
      <c r="Z119" s="176"/>
      <c r="AA119" s="176"/>
      <c r="AB119" s="176"/>
      <c r="AC119" s="176"/>
      <c r="AD119" s="176"/>
      <c r="AE119" s="176"/>
      <c r="AF119" s="176"/>
      <c r="AG119" s="176"/>
      <c r="AH119" s="109"/>
      <c r="AI119" s="109"/>
      <c r="AJ119" s="109"/>
      <c r="AK119" s="109"/>
      <c r="AL119" s="109"/>
      <c r="AM119" s="109"/>
      <c r="AN119" s="109"/>
      <c r="AO119" s="109"/>
      <c r="AP119" s="109"/>
      <c r="AQ119" s="10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</row>
    <row r="120" spans="1:256">
      <c r="A120" s="176"/>
      <c r="B120" s="176"/>
      <c r="C120" s="176"/>
      <c r="D120" s="176"/>
      <c r="E120" s="176"/>
      <c r="F120" s="176"/>
      <c r="G120" s="176"/>
      <c r="H120" s="176"/>
      <c r="I120" s="176"/>
      <c r="J120" s="176"/>
      <c r="K120" s="176"/>
      <c r="L120" s="176"/>
      <c r="M120" s="176"/>
      <c r="N120" s="176"/>
      <c r="O120" s="176"/>
      <c r="P120" s="176"/>
      <c r="Q120" s="176"/>
      <c r="R120" s="176"/>
      <c r="S120" s="176"/>
      <c r="T120" s="176"/>
      <c r="U120" s="176"/>
      <c r="V120" s="176"/>
      <c r="W120" s="176"/>
      <c r="X120" s="176"/>
      <c r="Y120" s="176"/>
      <c r="Z120" s="176"/>
      <c r="AA120" s="176"/>
      <c r="AB120" s="176"/>
      <c r="AC120" s="176"/>
      <c r="AD120" s="176"/>
      <c r="AE120" s="176"/>
      <c r="AF120" s="176"/>
      <c r="AG120" s="176"/>
      <c r="AH120" s="109"/>
      <c r="AI120" s="109"/>
      <c r="AJ120" s="109"/>
      <c r="AK120" s="109"/>
      <c r="AL120" s="109"/>
      <c r="AM120" s="109"/>
      <c r="AN120" s="109"/>
      <c r="AO120" s="109"/>
      <c r="AP120" s="109"/>
      <c r="AQ120" s="109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</row>
    <row r="121" spans="1:256">
      <c r="A121" s="176"/>
      <c r="B121" s="176"/>
      <c r="C121" s="176"/>
      <c r="D121" s="176"/>
      <c r="E121" s="176"/>
      <c r="F121" s="176"/>
      <c r="G121" s="176"/>
      <c r="H121" s="176"/>
      <c r="I121" s="176"/>
      <c r="J121" s="176"/>
      <c r="K121" s="176"/>
      <c r="L121" s="176"/>
      <c r="M121" s="176"/>
      <c r="N121" s="176"/>
      <c r="O121" s="176"/>
      <c r="P121" s="176"/>
      <c r="Q121" s="176"/>
      <c r="R121" s="176"/>
      <c r="S121" s="176"/>
      <c r="T121" s="176"/>
      <c r="U121" s="176"/>
      <c r="V121" s="176"/>
      <c r="W121" s="176"/>
      <c r="X121" s="176"/>
      <c r="Y121" s="176"/>
      <c r="Z121" s="176"/>
      <c r="AA121" s="176"/>
      <c r="AB121" s="176"/>
      <c r="AC121" s="176"/>
      <c r="AD121" s="176"/>
      <c r="AE121" s="176"/>
      <c r="AF121" s="176"/>
      <c r="AG121" s="176"/>
      <c r="AH121" s="109"/>
      <c r="AI121" s="109"/>
      <c r="AJ121" s="109"/>
      <c r="AK121" s="109"/>
      <c r="AL121" s="109"/>
      <c r="AM121" s="109"/>
      <c r="AN121" s="109"/>
      <c r="AO121" s="109"/>
      <c r="AP121" s="109"/>
      <c r="AQ121" s="109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</row>
    <row r="122" spans="1:256">
      <c r="A122" s="176"/>
      <c r="B122" s="176"/>
      <c r="C122" s="176"/>
      <c r="D122" s="176"/>
      <c r="E122" s="176"/>
      <c r="F122" s="176"/>
      <c r="G122" s="176"/>
      <c r="H122" s="176"/>
      <c r="I122" s="176"/>
      <c r="J122" s="176"/>
      <c r="K122" s="176"/>
      <c r="L122" s="176"/>
      <c r="M122" s="176"/>
      <c r="N122" s="176"/>
      <c r="O122" s="176"/>
      <c r="P122" s="176"/>
      <c r="Q122" s="176"/>
      <c r="R122" s="176"/>
      <c r="S122" s="176"/>
      <c r="T122" s="176"/>
      <c r="U122" s="176"/>
      <c r="V122" s="176"/>
      <c r="W122" s="176"/>
      <c r="X122" s="176"/>
      <c r="Y122" s="176"/>
      <c r="Z122" s="176"/>
      <c r="AA122" s="176"/>
      <c r="AB122" s="176"/>
      <c r="AC122" s="176"/>
      <c r="AD122" s="176"/>
      <c r="AE122" s="176"/>
      <c r="AF122" s="176"/>
      <c r="AG122" s="176"/>
      <c r="AH122" s="109"/>
      <c r="AI122" s="109"/>
      <c r="AJ122" s="109"/>
      <c r="AK122" s="109"/>
      <c r="AL122" s="109"/>
      <c r="AM122" s="109"/>
      <c r="AN122" s="109"/>
      <c r="AO122" s="109"/>
      <c r="AP122" s="109"/>
      <c r="AQ122" s="109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</row>
    <row r="123" spans="1:256">
      <c r="A123" s="176"/>
      <c r="B123" s="176"/>
      <c r="C123" s="176"/>
      <c r="D123" s="176"/>
      <c r="E123" s="176"/>
      <c r="F123" s="176"/>
      <c r="G123" s="176"/>
      <c r="H123" s="176"/>
      <c r="I123" s="176"/>
      <c r="J123" s="176"/>
      <c r="K123" s="176"/>
      <c r="L123" s="176"/>
      <c r="M123" s="176"/>
      <c r="N123" s="176"/>
      <c r="O123" s="176"/>
      <c r="P123" s="176"/>
      <c r="Q123" s="176"/>
      <c r="R123" s="176"/>
      <c r="S123" s="176"/>
      <c r="T123" s="176"/>
      <c r="U123" s="176"/>
      <c r="V123" s="176"/>
      <c r="W123" s="176"/>
      <c r="X123" s="176"/>
      <c r="Y123" s="176"/>
      <c r="Z123" s="176"/>
      <c r="AA123" s="176"/>
      <c r="AB123" s="176"/>
      <c r="AC123" s="176"/>
      <c r="AD123" s="176"/>
      <c r="AE123" s="176"/>
      <c r="AF123" s="176"/>
      <c r="AG123" s="176"/>
      <c r="AH123" s="109"/>
      <c r="AI123" s="109"/>
      <c r="AJ123" s="109"/>
      <c r="AK123" s="109"/>
      <c r="AL123" s="109"/>
      <c r="AM123" s="109"/>
      <c r="AN123" s="109"/>
      <c r="AO123" s="109"/>
      <c r="AP123" s="109"/>
      <c r="AQ123" s="109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</row>
    <row r="124" spans="1:256">
      <c r="A124" s="176"/>
      <c r="B124" s="176"/>
      <c r="C124" s="176"/>
      <c r="D124" s="176"/>
      <c r="E124" s="176"/>
      <c r="F124" s="176"/>
      <c r="G124" s="176"/>
      <c r="H124" s="176"/>
      <c r="I124" s="176"/>
      <c r="J124" s="176"/>
      <c r="K124" s="176"/>
      <c r="L124" s="176"/>
      <c r="M124" s="176"/>
      <c r="N124" s="176"/>
      <c r="O124" s="176"/>
      <c r="P124" s="176"/>
      <c r="Q124" s="176"/>
      <c r="R124" s="176"/>
      <c r="S124" s="176"/>
      <c r="T124" s="176"/>
      <c r="U124" s="176"/>
      <c r="V124" s="176"/>
      <c r="W124" s="176"/>
      <c r="X124" s="176"/>
      <c r="Y124" s="176"/>
      <c r="Z124" s="176"/>
      <c r="AA124" s="176"/>
      <c r="AB124" s="176"/>
      <c r="AC124" s="176"/>
      <c r="AD124" s="176"/>
      <c r="AE124" s="176"/>
      <c r="AF124" s="176"/>
      <c r="AG124" s="176"/>
      <c r="AH124" s="109"/>
      <c r="AI124" s="109"/>
      <c r="AJ124" s="109"/>
      <c r="AK124" s="109"/>
      <c r="AL124" s="109"/>
      <c r="AM124" s="109"/>
      <c r="AN124" s="109"/>
      <c r="AO124" s="109"/>
      <c r="AP124" s="109"/>
      <c r="AQ124" s="109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</row>
    <row r="125" spans="1:256">
      <c r="A125" s="176"/>
      <c r="B125" s="176"/>
      <c r="C125" s="176"/>
      <c r="D125" s="176"/>
      <c r="E125" s="176"/>
      <c r="F125" s="176"/>
      <c r="G125" s="176"/>
      <c r="H125" s="176"/>
      <c r="I125" s="176"/>
      <c r="J125" s="176"/>
      <c r="K125" s="176"/>
      <c r="L125" s="176"/>
      <c r="M125" s="176"/>
      <c r="N125" s="176"/>
      <c r="O125" s="176"/>
      <c r="P125" s="176"/>
      <c r="Q125" s="176"/>
      <c r="R125" s="176"/>
      <c r="S125" s="176"/>
      <c r="T125" s="176"/>
      <c r="U125" s="176"/>
      <c r="V125" s="176"/>
      <c r="W125" s="176"/>
      <c r="X125" s="176"/>
      <c r="Y125" s="176"/>
      <c r="Z125" s="176"/>
      <c r="AA125" s="176"/>
      <c r="AB125" s="176"/>
      <c r="AC125" s="176"/>
      <c r="AD125" s="176"/>
      <c r="AE125" s="176"/>
      <c r="AF125" s="176"/>
      <c r="AG125" s="176"/>
      <c r="AH125" s="109"/>
      <c r="AI125" s="109"/>
      <c r="AJ125" s="109"/>
      <c r="AK125" s="109"/>
      <c r="AL125" s="109"/>
      <c r="AM125" s="109"/>
      <c r="AN125" s="109"/>
      <c r="AO125" s="109"/>
      <c r="AP125" s="109"/>
      <c r="AQ125" s="109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</row>
    <row r="126" spans="1:256">
      <c r="A126" s="176"/>
      <c r="B126" s="176"/>
      <c r="C126" s="176"/>
      <c r="D126" s="176"/>
      <c r="E126" s="176"/>
      <c r="F126" s="176"/>
      <c r="G126" s="176"/>
      <c r="H126" s="176"/>
      <c r="I126" s="176"/>
      <c r="J126" s="176"/>
      <c r="K126" s="176"/>
      <c r="L126" s="176"/>
      <c r="M126" s="176"/>
      <c r="N126" s="176"/>
      <c r="O126" s="176"/>
      <c r="P126" s="176"/>
      <c r="Q126" s="176"/>
      <c r="R126" s="176"/>
      <c r="S126" s="176"/>
      <c r="T126" s="176"/>
      <c r="U126" s="176"/>
      <c r="V126" s="176"/>
      <c r="W126" s="176"/>
      <c r="X126" s="176"/>
      <c r="Y126" s="176"/>
      <c r="Z126" s="176"/>
      <c r="AA126" s="176"/>
      <c r="AB126" s="176"/>
      <c r="AC126" s="176"/>
      <c r="AD126" s="176"/>
      <c r="AE126" s="176"/>
      <c r="AF126" s="176"/>
      <c r="AG126" s="176"/>
      <c r="AH126" s="109"/>
      <c r="AI126" s="109"/>
      <c r="AJ126" s="109"/>
      <c r="AK126" s="109"/>
      <c r="AL126" s="109"/>
      <c r="AM126" s="109"/>
      <c r="AN126" s="109"/>
      <c r="AO126" s="109"/>
      <c r="AP126" s="109"/>
      <c r="AQ126" s="109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</row>
    <row r="127" spans="1:256">
      <c r="A127" s="176"/>
      <c r="B127" s="176"/>
      <c r="C127" s="176"/>
      <c r="D127" s="176"/>
      <c r="E127" s="176"/>
      <c r="F127" s="176"/>
      <c r="G127" s="176"/>
      <c r="H127" s="176"/>
      <c r="I127" s="176"/>
      <c r="J127" s="176"/>
      <c r="K127" s="176"/>
      <c r="L127" s="176"/>
      <c r="M127" s="176"/>
      <c r="N127" s="176"/>
      <c r="O127" s="176"/>
      <c r="P127" s="176"/>
      <c r="Q127" s="176"/>
      <c r="R127" s="176"/>
      <c r="S127" s="176"/>
      <c r="T127" s="176"/>
      <c r="U127" s="176"/>
      <c r="V127" s="176"/>
      <c r="W127" s="176"/>
      <c r="X127" s="176"/>
      <c r="Y127" s="176"/>
      <c r="Z127" s="176"/>
      <c r="AA127" s="176"/>
      <c r="AB127" s="176"/>
      <c r="AC127" s="176"/>
      <c r="AD127" s="176"/>
      <c r="AE127" s="176"/>
      <c r="AF127" s="176"/>
      <c r="AG127" s="176"/>
      <c r="AH127" s="109"/>
      <c r="AI127" s="109"/>
      <c r="AJ127" s="109"/>
      <c r="AK127" s="109"/>
      <c r="AL127" s="109"/>
      <c r="AM127" s="109"/>
      <c r="AN127" s="109"/>
      <c r="AO127" s="109"/>
      <c r="AP127" s="109"/>
      <c r="AQ127" s="109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</row>
    <row r="128" spans="1:256">
      <c r="A128" s="176"/>
      <c r="B128" s="176"/>
      <c r="C128" s="176"/>
      <c r="D128" s="176"/>
      <c r="E128" s="176"/>
      <c r="F128" s="176"/>
      <c r="G128" s="176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176"/>
      <c r="U128" s="176"/>
      <c r="V128" s="176"/>
      <c r="W128" s="176"/>
      <c r="X128" s="176"/>
      <c r="Y128" s="176"/>
      <c r="Z128" s="176"/>
      <c r="AA128" s="176"/>
      <c r="AB128" s="176"/>
      <c r="AC128" s="176"/>
      <c r="AD128" s="176"/>
      <c r="AE128" s="176"/>
      <c r="AF128" s="176"/>
      <c r="AG128" s="176"/>
      <c r="AH128" s="109"/>
      <c r="AI128" s="109"/>
      <c r="AJ128" s="109"/>
      <c r="AK128" s="109"/>
      <c r="AL128" s="109"/>
      <c r="AM128" s="109"/>
      <c r="AN128" s="109"/>
      <c r="AO128" s="109"/>
      <c r="AP128" s="109"/>
      <c r="AQ128" s="109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</row>
    <row r="129" spans="1:256">
      <c r="A129" s="176"/>
      <c r="B129" s="176"/>
      <c r="C129" s="176"/>
      <c r="D129" s="176"/>
      <c r="E129" s="176"/>
      <c r="F129" s="176"/>
      <c r="G129" s="176"/>
      <c r="H129" s="176"/>
      <c r="I129" s="176"/>
      <c r="J129" s="176"/>
      <c r="K129" s="176"/>
      <c r="L129" s="176"/>
      <c r="M129" s="176"/>
      <c r="N129" s="176"/>
      <c r="O129" s="176"/>
      <c r="P129" s="176"/>
      <c r="Q129" s="176"/>
      <c r="R129" s="176"/>
      <c r="S129" s="176"/>
      <c r="T129" s="176"/>
      <c r="U129" s="176"/>
      <c r="V129" s="176"/>
      <c r="W129" s="176"/>
      <c r="X129" s="176"/>
      <c r="Y129" s="176"/>
      <c r="Z129" s="176"/>
      <c r="AA129" s="176"/>
      <c r="AB129" s="176"/>
      <c r="AC129" s="176"/>
      <c r="AD129" s="176"/>
      <c r="AE129" s="176"/>
      <c r="AF129" s="176"/>
      <c r="AG129" s="176"/>
      <c r="AH129" s="109"/>
      <c r="AI129" s="109"/>
      <c r="AJ129" s="109"/>
      <c r="AK129" s="109"/>
      <c r="AL129" s="109"/>
      <c r="AM129" s="109"/>
      <c r="AN129" s="109"/>
      <c r="AO129" s="109"/>
      <c r="AP129" s="109"/>
      <c r="AQ129" s="10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</row>
    <row r="130" spans="1:256">
      <c r="A130" s="176"/>
      <c r="B130" s="176"/>
      <c r="C130" s="176"/>
      <c r="D130" s="176"/>
      <c r="E130" s="176"/>
      <c r="F130" s="176"/>
      <c r="G130" s="176"/>
      <c r="H130" s="176"/>
      <c r="I130" s="176"/>
      <c r="J130" s="176"/>
      <c r="K130" s="176"/>
      <c r="L130" s="176"/>
      <c r="M130" s="176"/>
      <c r="N130" s="176"/>
      <c r="O130" s="176"/>
      <c r="P130" s="176"/>
      <c r="Q130" s="176"/>
      <c r="R130" s="176"/>
      <c r="S130" s="176"/>
      <c r="T130" s="176"/>
      <c r="U130" s="176"/>
      <c r="V130" s="176"/>
      <c r="W130" s="176"/>
      <c r="X130" s="176"/>
      <c r="Y130" s="176"/>
      <c r="Z130" s="176"/>
      <c r="AA130" s="176"/>
      <c r="AB130" s="176"/>
      <c r="AC130" s="176"/>
      <c r="AD130" s="176"/>
      <c r="AE130" s="176"/>
      <c r="AF130" s="176"/>
      <c r="AG130" s="176"/>
      <c r="AH130" s="109"/>
      <c r="AI130" s="109"/>
      <c r="AJ130" s="109"/>
      <c r="AK130" s="109"/>
      <c r="AL130" s="109"/>
      <c r="AM130" s="109"/>
      <c r="AN130" s="109"/>
      <c r="AO130" s="109"/>
      <c r="AP130" s="109"/>
      <c r="AQ130" s="109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</row>
    <row r="131" spans="1:256">
      <c r="A131" s="176"/>
      <c r="B131" s="176"/>
      <c r="C131" s="176"/>
      <c r="D131" s="176"/>
      <c r="E131" s="176"/>
      <c r="F131" s="176"/>
      <c r="G131" s="176"/>
      <c r="H131" s="176"/>
      <c r="I131" s="176"/>
      <c r="J131" s="176"/>
      <c r="K131" s="176"/>
      <c r="L131" s="176"/>
      <c r="M131" s="176"/>
      <c r="N131" s="176"/>
      <c r="O131" s="176"/>
      <c r="P131" s="176"/>
      <c r="Q131" s="176"/>
      <c r="R131" s="176"/>
      <c r="S131" s="176"/>
      <c r="T131" s="176"/>
      <c r="U131" s="176"/>
      <c r="V131" s="176"/>
      <c r="W131" s="176"/>
      <c r="X131" s="176"/>
      <c r="Y131" s="176"/>
      <c r="Z131" s="176"/>
      <c r="AA131" s="176"/>
      <c r="AB131" s="176"/>
      <c r="AC131" s="176"/>
      <c r="AD131" s="176"/>
      <c r="AE131" s="176"/>
      <c r="AF131" s="176"/>
      <c r="AG131" s="176"/>
      <c r="AH131" s="109"/>
      <c r="AI131" s="109"/>
      <c r="AJ131" s="109"/>
      <c r="AK131" s="109"/>
      <c r="AL131" s="109"/>
      <c r="AM131" s="109"/>
      <c r="AN131" s="109"/>
      <c r="AO131" s="109"/>
      <c r="AP131" s="109"/>
      <c r="AQ131" s="109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</row>
    <row r="132" spans="1:256">
      <c r="A132" s="176"/>
      <c r="B132" s="176"/>
      <c r="C132" s="176"/>
      <c r="D132" s="176"/>
      <c r="E132" s="176"/>
      <c r="F132" s="176"/>
      <c r="G132" s="176"/>
      <c r="H132" s="176"/>
      <c r="I132" s="176"/>
      <c r="J132" s="176"/>
      <c r="K132" s="176"/>
      <c r="L132" s="176"/>
      <c r="M132" s="176"/>
      <c r="N132" s="176"/>
      <c r="O132" s="176"/>
      <c r="P132" s="176"/>
      <c r="Q132" s="176"/>
      <c r="R132" s="176"/>
      <c r="S132" s="176"/>
      <c r="T132" s="176"/>
      <c r="U132" s="176"/>
      <c r="V132" s="176"/>
      <c r="W132" s="176"/>
      <c r="X132" s="176"/>
      <c r="Y132" s="176"/>
      <c r="Z132" s="176"/>
      <c r="AA132" s="176"/>
      <c r="AB132" s="176"/>
      <c r="AC132" s="176"/>
      <c r="AD132" s="176"/>
      <c r="AE132" s="176"/>
      <c r="AF132" s="176"/>
      <c r="AG132" s="176"/>
      <c r="AH132" s="109"/>
      <c r="AI132" s="109"/>
      <c r="AJ132" s="109"/>
      <c r="AK132" s="109"/>
      <c r="AL132" s="109"/>
      <c r="AM132" s="109"/>
      <c r="AN132" s="109"/>
      <c r="AO132" s="109"/>
      <c r="AP132" s="109"/>
      <c r="AQ132" s="109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</row>
    <row r="133" spans="1:256">
      <c r="A133" s="176"/>
      <c r="B133" s="176"/>
      <c r="C133" s="176"/>
      <c r="D133" s="176"/>
      <c r="E133" s="176"/>
      <c r="F133" s="176"/>
      <c r="G133" s="176"/>
      <c r="H133" s="176"/>
      <c r="I133" s="176"/>
      <c r="J133" s="176"/>
      <c r="K133" s="176"/>
      <c r="L133" s="176"/>
      <c r="M133" s="176"/>
      <c r="N133" s="176"/>
      <c r="O133" s="176"/>
      <c r="P133" s="176"/>
      <c r="Q133" s="176"/>
      <c r="R133" s="176"/>
      <c r="S133" s="176"/>
      <c r="T133" s="176"/>
      <c r="U133" s="176"/>
      <c r="V133" s="176"/>
      <c r="W133" s="176"/>
      <c r="X133" s="176"/>
      <c r="Y133" s="176"/>
      <c r="Z133" s="176"/>
      <c r="AA133" s="176"/>
      <c r="AB133" s="176"/>
      <c r="AC133" s="176"/>
      <c r="AD133" s="176"/>
      <c r="AE133" s="176"/>
      <c r="AF133" s="176"/>
      <c r="AG133" s="176"/>
      <c r="AH133" s="109"/>
      <c r="AI133" s="109"/>
      <c r="AJ133" s="109"/>
      <c r="AK133" s="109"/>
      <c r="AL133" s="109"/>
      <c r="AM133" s="109"/>
      <c r="AN133" s="109"/>
      <c r="AO133" s="109"/>
      <c r="AP133" s="109"/>
      <c r="AQ133" s="109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</row>
    <row r="134" spans="1:256">
      <c r="A134" s="176"/>
      <c r="B134" s="176"/>
      <c r="C134" s="176"/>
      <c r="D134" s="176"/>
      <c r="E134" s="176"/>
      <c r="F134" s="176"/>
      <c r="G134" s="176"/>
      <c r="H134" s="176"/>
      <c r="I134" s="176"/>
      <c r="J134" s="176"/>
      <c r="K134" s="176"/>
      <c r="L134" s="176"/>
      <c r="M134" s="176"/>
      <c r="N134" s="176"/>
      <c r="O134" s="176"/>
      <c r="P134" s="176"/>
      <c r="Q134" s="176"/>
      <c r="R134" s="176"/>
      <c r="S134" s="176"/>
      <c r="T134" s="176"/>
      <c r="U134" s="176"/>
      <c r="V134" s="176"/>
      <c r="W134" s="176"/>
      <c r="X134" s="176"/>
      <c r="Y134" s="176"/>
      <c r="Z134" s="176"/>
      <c r="AA134" s="176"/>
      <c r="AB134" s="176"/>
      <c r="AC134" s="176"/>
      <c r="AD134" s="176"/>
      <c r="AE134" s="176"/>
      <c r="AF134" s="176"/>
      <c r="AG134" s="176"/>
      <c r="AH134" s="109"/>
      <c r="AI134" s="109"/>
      <c r="AJ134" s="109"/>
      <c r="AK134" s="109"/>
      <c r="AL134" s="109"/>
      <c r="AM134" s="109"/>
      <c r="AN134" s="109"/>
      <c r="AO134" s="109"/>
      <c r="AP134" s="109"/>
      <c r="AQ134" s="109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</row>
    <row r="135" spans="1:256">
      <c r="A135" s="176"/>
      <c r="B135" s="176"/>
      <c r="C135" s="176"/>
      <c r="D135" s="176"/>
      <c r="E135" s="176"/>
      <c r="F135" s="176"/>
      <c r="G135" s="176"/>
      <c r="H135" s="176"/>
      <c r="I135" s="176"/>
      <c r="J135" s="176"/>
      <c r="K135" s="176"/>
      <c r="L135" s="176"/>
      <c r="M135" s="176"/>
      <c r="N135" s="176"/>
      <c r="O135" s="176"/>
      <c r="P135" s="176"/>
      <c r="Q135" s="176"/>
      <c r="R135" s="176"/>
      <c r="S135" s="176"/>
      <c r="T135" s="176"/>
      <c r="U135" s="176"/>
      <c r="V135" s="176"/>
      <c r="W135" s="176"/>
      <c r="X135" s="176"/>
      <c r="Y135" s="176"/>
      <c r="Z135" s="176"/>
      <c r="AA135" s="176"/>
      <c r="AB135" s="176"/>
      <c r="AC135" s="176"/>
      <c r="AD135" s="176"/>
      <c r="AE135" s="176"/>
      <c r="AF135" s="176"/>
      <c r="AG135" s="176"/>
      <c r="AH135" s="109"/>
      <c r="AI135" s="109"/>
      <c r="AJ135" s="109"/>
      <c r="AK135" s="109"/>
      <c r="AL135" s="109"/>
      <c r="AM135" s="109"/>
      <c r="AN135" s="109"/>
      <c r="AO135" s="109"/>
      <c r="AP135" s="109"/>
      <c r="AQ135" s="109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</row>
    <row r="136" spans="1:256">
      <c r="A136" s="176"/>
      <c r="B136" s="176"/>
      <c r="C136" s="176"/>
      <c r="D136" s="176"/>
      <c r="E136" s="176"/>
      <c r="F136" s="176"/>
      <c r="G136" s="176"/>
      <c r="H136" s="176"/>
      <c r="I136" s="176"/>
      <c r="J136" s="176"/>
      <c r="K136" s="176"/>
      <c r="L136" s="176"/>
      <c r="M136" s="176"/>
      <c r="N136" s="176"/>
      <c r="O136" s="176"/>
      <c r="P136" s="176"/>
      <c r="Q136" s="176"/>
      <c r="R136" s="176"/>
      <c r="S136" s="176"/>
      <c r="T136" s="176"/>
      <c r="U136" s="176"/>
      <c r="V136" s="176"/>
      <c r="W136" s="176"/>
      <c r="X136" s="176"/>
      <c r="Y136" s="176"/>
      <c r="Z136" s="176"/>
      <c r="AA136" s="176"/>
      <c r="AB136" s="176"/>
      <c r="AC136" s="176"/>
      <c r="AD136" s="176"/>
      <c r="AE136" s="176"/>
      <c r="AF136" s="176"/>
      <c r="AG136" s="176"/>
      <c r="AH136" s="109"/>
      <c r="AI136" s="109"/>
      <c r="AJ136" s="109"/>
      <c r="AK136" s="109"/>
      <c r="AL136" s="109"/>
      <c r="AM136" s="109"/>
      <c r="AN136" s="109"/>
      <c r="AO136" s="109"/>
      <c r="AP136" s="109"/>
      <c r="AQ136" s="109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</row>
    <row r="137" spans="1:256">
      <c r="A137" s="176"/>
      <c r="B137" s="176"/>
      <c r="C137" s="176"/>
      <c r="D137" s="176"/>
      <c r="E137" s="176"/>
      <c r="F137" s="176"/>
      <c r="G137" s="176"/>
      <c r="H137" s="176"/>
      <c r="I137" s="176"/>
      <c r="J137" s="176"/>
      <c r="K137" s="176"/>
      <c r="L137" s="176"/>
      <c r="M137" s="176"/>
      <c r="N137" s="176"/>
      <c r="O137" s="176"/>
      <c r="P137" s="176"/>
      <c r="Q137" s="176"/>
      <c r="R137" s="176"/>
      <c r="S137" s="176"/>
      <c r="T137" s="176"/>
      <c r="U137" s="176"/>
      <c r="V137" s="176"/>
      <c r="W137" s="176"/>
      <c r="X137" s="176"/>
      <c r="Y137" s="176"/>
      <c r="Z137" s="176"/>
      <c r="AA137" s="176"/>
      <c r="AB137" s="176"/>
      <c r="AC137" s="176"/>
      <c r="AD137" s="176"/>
      <c r="AE137" s="176"/>
      <c r="AF137" s="176"/>
      <c r="AG137" s="176"/>
      <c r="AH137" s="109"/>
      <c r="AI137" s="109"/>
      <c r="AJ137" s="109"/>
      <c r="AK137" s="109"/>
      <c r="AL137" s="109"/>
      <c r="AM137" s="109"/>
      <c r="AN137" s="109"/>
      <c r="AO137" s="109"/>
      <c r="AP137" s="109"/>
      <c r="AQ137" s="109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</row>
    <row r="138" spans="1:256">
      <c r="A138" s="176"/>
      <c r="B138" s="176"/>
      <c r="C138" s="176"/>
      <c r="D138" s="176"/>
      <c r="E138" s="176"/>
      <c r="F138" s="176"/>
      <c r="G138" s="176"/>
      <c r="H138" s="176"/>
      <c r="I138" s="176"/>
      <c r="J138" s="176"/>
      <c r="K138" s="176"/>
      <c r="L138" s="176"/>
      <c r="M138" s="176"/>
      <c r="N138" s="176"/>
      <c r="O138" s="176"/>
      <c r="P138" s="176"/>
      <c r="Q138" s="176"/>
      <c r="R138" s="176"/>
      <c r="S138" s="176"/>
      <c r="T138" s="176"/>
      <c r="U138" s="176"/>
      <c r="V138" s="176"/>
      <c r="W138" s="176"/>
      <c r="X138" s="176"/>
      <c r="Y138" s="176"/>
      <c r="Z138" s="176"/>
      <c r="AA138" s="176"/>
      <c r="AB138" s="176"/>
      <c r="AC138" s="176"/>
      <c r="AD138" s="176"/>
      <c r="AE138" s="176"/>
      <c r="AF138" s="176"/>
      <c r="AG138" s="176"/>
      <c r="AH138" s="109"/>
      <c r="AI138" s="109"/>
      <c r="AJ138" s="109"/>
      <c r="AK138" s="109"/>
      <c r="AL138" s="109"/>
      <c r="AM138" s="109"/>
      <c r="AN138" s="109"/>
      <c r="AO138" s="109"/>
      <c r="AP138" s="109"/>
      <c r="AQ138" s="109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</row>
    <row r="139" spans="1:256">
      <c r="A139" s="176"/>
      <c r="B139" s="176"/>
      <c r="C139" s="176"/>
      <c r="D139" s="176"/>
      <c r="E139" s="176"/>
      <c r="F139" s="176"/>
      <c r="G139" s="176"/>
      <c r="H139" s="176"/>
      <c r="I139" s="176"/>
      <c r="J139" s="176"/>
      <c r="K139" s="176"/>
      <c r="L139" s="176"/>
      <c r="M139" s="176"/>
      <c r="N139" s="176"/>
      <c r="O139" s="176"/>
      <c r="P139" s="176"/>
      <c r="Q139" s="176"/>
      <c r="R139" s="176"/>
      <c r="S139" s="176"/>
      <c r="T139" s="176"/>
      <c r="U139" s="176"/>
      <c r="V139" s="176"/>
      <c r="W139" s="176"/>
      <c r="X139" s="176"/>
      <c r="Y139" s="176"/>
      <c r="Z139" s="176"/>
      <c r="AA139" s="176"/>
      <c r="AB139" s="176"/>
      <c r="AC139" s="176"/>
      <c r="AD139" s="176"/>
      <c r="AE139" s="176"/>
      <c r="AF139" s="176"/>
      <c r="AG139" s="176"/>
      <c r="AH139" s="109"/>
      <c r="AI139" s="109"/>
      <c r="AJ139" s="109"/>
      <c r="AK139" s="109"/>
      <c r="AL139" s="109"/>
      <c r="AM139" s="109"/>
      <c r="AN139" s="109"/>
      <c r="AO139" s="109"/>
      <c r="AP139" s="109"/>
      <c r="AQ139" s="10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</row>
    <row r="140" spans="1:256">
      <c r="A140" s="176"/>
      <c r="B140" s="176"/>
      <c r="C140" s="176"/>
      <c r="D140" s="176"/>
      <c r="E140" s="176"/>
      <c r="F140" s="176"/>
      <c r="G140" s="176"/>
      <c r="H140" s="176"/>
      <c r="I140" s="176"/>
      <c r="J140" s="176"/>
      <c r="K140" s="176"/>
      <c r="L140" s="176"/>
      <c r="M140" s="176"/>
      <c r="N140" s="176"/>
      <c r="O140" s="176"/>
      <c r="P140" s="176"/>
      <c r="Q140" s="176"/>
      <c r="R140" s="176"/>
      <c r="S140" s="176"/>
      <c r="T140" s="176"/>
      <c r="U140" s="176"/>
      <c r="V140" s="176"/>
      <c r="W140" s="176"/>
      <c r="X140" s="176"/>
      <c r="Y140" s="176"/>
      <c r="Z140" s="176"/>
      <c r="AA140" s="176"/>
      <c r="AB140" s="176"/>
      <c r="AC140" s="176"/>
      <c r="AD140" s="176"/>
      <c r="AE140" s="176"/>
      <c r="AF140" s="176"/>
      <c r="AG140" s="176"/>
      <c r="AH140" s="109"/>
      <c r="AI140" s="109"/>
      <c r="AJ140" s="109"/>
      <c r="AK140" s="109"/>
      <c r="AL140" s="109"/>
      <c r="AM140" s="109"/>
      <c r="AN140" s="109"/>
      <c r="AO140" s="109"/>
      <c r="AP140" s="109"/>
      <c r="AQ140" s="109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</row>
    <row r="141" spans="1:256">
      <c r="A141" s="176"/>
      <c r="B141" s="176"/>
      <c r="C141" s="176"/>
      <c r="D141" s="176"/>
      <c r="E141" s="176"/>
      <c r="F141" s="176"/>
      <c r="G141" s="176"/>
      <c r="H141" s="176"/>
      <c r="I141" s="176"/>
      <c r="J141" s="176"/>
      <c r="K141" s="176"/>
      <c r="L141" s="176"/>
      <c r="M141" s="176"/>
      <c r="N141" s="176"/>
      <c r="O141" s="176"/>
      <c r="P141" s="176"/>
      <c r="Q141" s="176"/>
      <c r="R141" s="176"/>
      <c r="S141" s="176"/>
      <c r="T141" s="176"/>
      <c r="U141" s="176"/>
      <c r="V141" s="176"/>
      <c r="W141" s="176"/>
      <c r="X141" s="176"/>
      <c r="Y141" s="176"/>
      <c r="Z141" s="176"/>
      <c r="AA141" s="176"/>
      <c r="AB141" s="176"/>
      <c r="AC141" s="176"/>
      <c r="AD141" s="176"/>
      <c r="AE141" s="176"/>
      <c r="AF141" s="176"/>
      <c r="AG141" s="176"/>
      <c r="AH141" s="109"/>
      <c r="AI141" s="109"/>
      <c r="AJ141" s="109"/>
      <c r="AK141" s="109"/>
      <c r="AL141" s="109"/>
      <c r="AM141" s="109"/>
      <c r="AN141" s="109"/>
      <c r="AO141" s="109"/>
      <c r="AP141" s="109"/>
      <c r="AQ141" s="109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</row>
    <row r="142" spans="1:256">
      <c r="A142" s="176"/>
      <c r="B142" s="176"/>
      <c r="C142" s="176"/>
      <c r="D142" s="176"/>
      <c r="E142" s="176"/>
      <c r="F142" s="176"/>
      <c r="G142" s="176"/>
      <c r="H142" s="176"/>
      <c r="I142" s="176"/>
      <c r="J142" s="176"/>
      <c r="K142" s="176"/>
      <c r="L142" s="176"/>
      <c r="M142" s="176"/>
      <c r="N142" s="176"/>
      <c r="O142" s="176"/>
      <c r="P142" s="176"/>
      <c r="Q142" s="176"/>
      <c r="R142" s="176"/>
      <c r="S142" s="176"/>
      <c r="T142" s="176"/>
      <c r="U142" s="176"/>
      <c r="V142" s="176"/>
      <c r="W142" s="176"/>
      <c r="X142" s="176"/>
      <c r="Y142" s="176"/>
      <c r="Z142" s="176"/>
      <c r="AA142" s="176"/>
      <c r="AB142" s="176"/>
      <c r="AC142" s="176"/>
      <c r="AD142" s="176"/>
      <c r="AE142" s="176"/>
      <c r="AF142" s="176"/>
      <c r="AG142" s="176"/>
      <c r="AH142" s="109"/>
      <c r="AI142" s="109"/>
      <c r="AJ142" s="109"/>
      <c r="AK142" s="109"/>
      <c r="AL142" s="109"/>
      <c r="AM142" s="109"/>
      <c r="AN142" s="109"/>
      <c r="AO142" s="109"/>
      <c r="AP142" s="109"/>
      <c r="AQ142" s="109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</row>
    <row r="143" spans="1:256">
      <c r="A143" s="176"/>
      <c r="B143" s="176"/>
      <c r="C143" s="176"/>
      <c r="D143" s="176"/>
      <c r="E143" s="176"/>
      <c r="F143" s="176"/>
      <c r="G143" s="176"/>
      <c r="H143" s="176"/>
      <c r="I143" s="176"/>
      <c r="J143" s="176"/>
      <c r="K143" s="176"/>
      <c r="L143" s="176"/>
      <c r="M143" s="176"/>
      <c r="N143" s="176"/>
      <c r="O143" s="176"/>
      <c r="P143" s="176"/>
      <c r="Q143" s="176"/>
      <c r="R143" s="176"/>
      <c r="S143" s="176"/>
      <c r="T143" s="176"/>
      <c r="U143" s="176"/>
      <c r="V143" s="176"/>
      <c r="W143" s="176"/>
      <c r="X143" s="176"/>
      <c r="Y143" s="176"/>
      <c r="Z143" s="176"/>
      <c r="AA143" s="176"/>
      <c r="AB143" s="176"/>
      <c r="AC143" s="176"/>
      <c r="AD143" s="176"/>
      <c r="AE143" s="176"/>
      <c r="AF143" s="176"/>
      <c r="AG143" s="176"/>
      <c r="AH143" s="109"/>
      <c r="AI143" s="109"/>
      <c r="AJ143" s="109"/>
      <c r="AK143" s="109"/>
      <c r="AL143" s="109"/>
      <c r="AM143" s="109"/>
      <c r="AN143" s="109"/>
      <c r="AO143" s="109"/>
      <c r="AP143" s="109"/>
      <c r="AQ143" s="109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</row>
    <row r="144" spans="1:256">
      <c r="A144" s="176"/>
      <c r="B144" s="176"/>
      <c r="C144" s="176"/>
      <c r="D144" s="176"/>
      <c r="E144" s="176"/>
      <c r="F144" s="176"/>
      <c r="G144" s="176"/>
      <c r="H144" s="176"/>
      <c r="I144" s="176"/>
      <c r="J144" s="176"/>
      <c r="K144" s="176"/>
      <c r="L144" s="176"/>
      <c r="M144" s="176"/>
      <c r="N144" s="176"/>
      <c r="O144" s="176"/>
      <c r="P144" s="176"/>
      <c r="Q144" s="176"/>
      <c r="R144" s="176"/>
      <c r="S144" s="176"/>
      <c r="T144" s="176"/>
      <c r="U144" s="176"/>
      <c r="V144" s="176"/>
      <c r="W144" s="176"/>
      <c r="X144" s="176"/>
      <c r="Y144" s="176"/>
      <c r="Z144" s="176"/>
      <c r="AA144" s="176"/>
      <c r="AB144" s="176"/>
      <c r="AC144" s="176"/>
      <c r="AD144" s="176"/>
      <c r="AE144" s="176"/>
      <c r="AF144" s="176"/>
      <c r="AG144" s="176"/>
      <c r="AH144" s="109"/>
      <c r="AI144" s="109"/>
      <c r="AJ144" s="109"/>
      <c r="AK144" s="109"/>
      <c r="AL144" s="109"/>
      <c r="AM144" s="109"/>
      <c r="AN144" s="109"/>
      <c r="AO144" s="109"/>
      <c r="AP144" s="109"/>
      <c r="AQ144" s="109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</row>
    <row r="145" spans="1:256">
      <c r="A145" s="176"/>
      <c r="B145" s="176"/>
      <c r="C145" s="176"/>
      <c r="D145" s="176"/>
      <c r="E145" s="176"/>
      <c r="F145" s="176"/>
      <c r="G145" s="176"/>
      <c r="H145" s="176"/>
      <c r="I145" s="176"/>
      <c r="J145" s="176"/>
      <c r="K145" s="176"/>
      <c r="L145" s="176"/>
      <c r="M145" s="176"/>
      <c r="N145" s="176"/>
      <c r="O145" s="176"/>
      <c r="P145" s="176"/>
      <c r="Q145" s="176"/>
      <c r="R145" s="176"/>
      <c r="S145" s="176"/>
      <c r="T145" s="176"/>
      <c r="U145" s="176"/>
      <c r="V145" s="176"/>
      <c r="W145" s="176"/>
      <c r="X145" s="176"/>
      <c r="Y145" s="176"/>
      <c r="Z145" s="176"/>
      <c r="AA145" s="176"/>
      <c r="AB145" s="176"/>
      <c r="AC145" s="176"/>
      <c r="AD145" s="176"/>
      <c r="AE145" s="176"/>
      <c r="AF145" s="176"/>
      <c r="AG145" s="176"/>
      <c r="AH145" s="109"/>
      <c r="AI145" s="109"/>
      <c r="AJ145" s="109"/>
      <c r="AK145" s="109"/>
      <c r="AL145" s="109"/>
      <c r="AM145" s="109"/>
      <c r="AN145" s="109"/>
      <c r="AO145" s="109"/>
      <c r="AP145" s="109"/>
      <c r="AQ145" s="109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</row>
    <row r="146" spans="1:256">
      <c r="A146" s="176"/>
      <c r="B146" s="176"/>
      <c r="C146" s="176"/>
      <c r="D146" s="176"/>
      <c r="E146" s="176"/>
      <c r="F146" s="176"/>
      <c r="G146" s="176"/>
      <c r="H146" s="176"/>
      <c r="I146" s="176"/>
      <c r="J146" s="176"/>
      <c r="K146" s="176"/>
      <c r="L146" s="176"/>
      <c r="M146" s="176"/>
      <c r="N146" s="176"/>
      <c r="O146" s="176"/>
      <c r="P146" s="176"/>
      <c r="Q146" s="176"/>
      <c r="R146" s="176"/>
      <c r="S146" s="176"/>
      <c r="T146" s="176"/>
      <c r="U146" s="176"/>
      <c r="V146" s="176"/>
      <c r="W146" s="176"/>
      <c r="X146" s="176"/>
      <c r="Y146" s="176"/>
      <c r="Z146" s="176"/>
      <c r="AA146" s="176"/>
      <c r="AB146" s="176"/>
      <c r="AC146" s="176"/>
      <c r="AD146" s="176"/>
      <c r="AE146" s="176"/>
      <c r="AF146" s="176"/>
      <c r="AG146" s="176"/>
      <c r="AH146" s="109"/>
      <c r="AI146" s="109"/>
      <c r="AJ146" s="109"/>
      <c r="AK146" s="109"/>
      <c r="AL146" s="109"/>
      <c r="AM146" s="109"/>
      <c r="AN146" s="109"/>
      <c r="AO146" s="109"/>
      <c r="AP146" s="109"/>
      <c r="AQ146" s="109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</row>
    <row r="147" spans="1:256">
      <c r="A147" s="176"/>
      <c r="B147" s="176"/>
      <c r="C147" s="176"/>
      <c r="D147" s="176"/>
      <c r="E147" s="176"/>
      <c r="F147" s="176"/>
      <c r="G147" s="176"/>
      <c r="H147" s="176"/>
      <c r="I147" s="176"/>
      <c r="J147" s="176"/>
      <c r="K147" s="176"/>
      <c r="L147" s="176"/>
      <c r="M147" s="176"/>
      <c r="N147" s="176"/>
      <c r="O147" s="176"/>
      <c r="P147" s="176"/>
      <c r="Q147" s="176"/>
      <c r="R147" s="176"/>
      <c r="S147" s="176"/>
      <c r="T147" s="176"/>
      <c r="U147" s="176"/>
      <c r="V147" s="176"/>
      <c r="W147" s="176"/>
      <c r="X147" s="176"/>
      <c r="Y147" s="176"/>
      <c r="Z147" s="176"/>
      <c r="AA147" s="176"/>
      <c r="AB147" s="176"/>
      <c r="AC147" s="176"/>
      <c r="AD147" s="176"/>
      <c r="AE147" s="176"/>
      <c r="AF147" s="176"/>
      <c r="AG147" s="176"/>
      <c r="AH147" s="109"/>
      <c r="AI147" s="109"/>
      <c r="AJ147" s="109"/>
      <c r="AK147" s="109"/>
      <c r="AL147" s="109"/>
      <c r="AM147" s="109"/>
      <c r="AN147" s="109"/>
      <c r="AO147" s="109"/>
      <c r="AP147" s="109"/>
      <c r="AQ147" s="109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</row>
    <row r="148" spans="1:256">
      <c r="A148" s="176"/>
      <c r="B148" s="176"/>
      <c r="C148" s="176"/>
      <c r="D148" s="176"/>
      <c r="E148" s="176"/>
      <c r="F148" s="176"/>
      <c r="G148" s="176"/>
      <c r="H148" s="176"/>
      <c r="I148" s="176"/>
      <c r="J148" s="176"/>
      <c r="K148" s="176"/>
      <c r="L148" s="176"/>
      <c r="M148" s="176"/>
      <c r="N148" s="176"/>
      <c r="O148" s="176"/>
      <c r="P148" s="176"/>
      <c r="Q148" s="176"/>
      <c r="R148" s="176"/>
      <c r="S148" s="176"/>
      <c r="T148" s="176"/>
      <c r="U148" s="176"/>
      <c r="V148" s="176"/>
      <c r="W148" s="176"/>
      <c r="X148" s="176"/>
      <c r="Y148" s="176"/>
      <c r="Z148" s="176"/>
      <c r="AA148" s="176"/>
      <c r="AB148" s="176"/>
      <c r="AC148" s="176"/>
      <c r="AD148" s="176"/>
      <c r="AE148" s="176"/>
      <c r="AF148" s="176"/>
      <c r="AG148" s="176"/>
      <c r="AH148" s="109"/>
      <c r="AI148" s="109"/>
      <c r="AJ148" s="109"/>
      <c r="AK148" s="109"/>
      <c r="AL148" s="109"/>
      <c r="AM148" s="109"/>
      <c r="AN148" s="109"/>
      <c r="AO148" s="109"/>
      <c r="AP148" s="109"/>
      <c r="AQ148" s="109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</row>
    <row r="149" spans="1:256">
      <c r="A149" s="176"/>
      <c r="B149" s="176"/>
      <c r="C149" s="176"/>
      <c r="D149" s="176"/>
      <c r="E149" s="176"/>
      <c r="F149" s="176"/>
      <c r="G149" s="176"/>
      <c r="H149" s="176"/>
      <c r="I149" s="176"/>
      <c r="J149" s="176"/>
      <c r="K149" s="176"/>
      <c r="L149" s="176"/>
      <c r="M149" s="176"/>
      <c r="N149" s="176"/>
      <c r="O149" s="176"/>
      <c r="P149" s="176"/>
      <c r="Q149" s="176"/>
      <c r="R149" s="176"/>
      <c r="S149" s="176"/>
      <c r="T149" s="176"/>
      <c r="U149" s="176"/>
      <c r="V149" s="176"/>
      <c r="W149" s="176"/>
      <c r="X149" s="176"/>
      <c r="Y149" s="176"/>
      <c r="Z149" s="176"/>
      <c r="AA149" s="176"/>
      <c r="AB149" s="176"/>
      <c r="AC149" s="176"/>
      <c r="AD149" s="176"/>
      <c r="AE149" s="176"/>
      <c r="AF149" s="176"/>
      <c r="AG149" s="176"/>
      <c r="AH149" s="109"/>
      <c r="AI149" s="109"/>
      <c r="AJ149" s="109"/>
      <c r="AK149" s="109"/>
      <c r="AL149" s="109"/>
      <c r="AM149" s="109"/>
      <c r="AN149" s="109"/>
      <c r="AO149" s="109"/>
      <c r="AP149" s="109"/>
      <c r="AQ149" s="10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</row>
    <row r="150" spans="1:256">
      <c r="A150" s="176"/>
      <c r="B150" s="176"/>
      <c r="C150" s="176"/>
      <c r="D150" s="176"/>
      <c r="E150" s="176"/>
      <c r="F150" s="176"/>
      <c r="G150" s="176"/>
      <c r="H150" s="176"/>
      <c r="I150" s="176"/>
      <c r="J150" s="176"/>
      <c r="K150" s="176"/>
      <c r="L150" s="176"/>
      <c r="M150" s="176"/>
      <c r="N150" s="176"/>
      <c r="O150" s="176"/>
      <c r="P150" s="176"/>
      <c r="Q150" s="176"/>
      <c r="R150" s="176"/>
      <c r="S150" s="176"/>
      <c r="T150" s="176"/>
      <c r="U150" s="176"/>
      <c r="V150" s="176"/>
      <c r="W150" s="176"/>
      <c r="X150" s="176"/>
      <c r="Y150" s="176"/>
      <c r="Z150" s="176"/>
      <c r="AA150" s="176"/>
      <c r="AB150" s="176"/>
      <c r="AC150" s="176"/>
      <c r="AD150" s="176"/>
      <c r="AE150" s="176"/>
      <c r="AF150" s="176"/>
      <c r="AG150" s="176"/>
      <c r="AH150" s="109"/>
      <c r="AI150" s="109"/>
      <c r="AJ150" s="109"/>
      <c r="AK150" s="109"/>
      <c r="AL150" s="109"/>
      <c r="AM150" s="109"/>
      <c r="AN150" s="109"/>
      <c r="AO150" s="109"/>
      <c r="AP150" s="109"/>
      <c r="AQ150" s="109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</row>
    <row r="151" spans="1:256">
      <c r="A151" s="176"/>
      <c r="B151" s="176"/>
      <c r="C151" s="176"/>
      <c r="D151" s="176"/>
      <c r="E151" s="176"/>
      <c r="F151" s="176"/>
      <c r="G151" s="176"/>
      <c r="H151" s="176"/>
      <c r="I151" s="176"/>
      <c r="J151" s="176"/>
      <c r="K151" s="176"/>
      <c r="L151" s="176"/>
      <c r="M151" s="176"/>
      <c r="N151" s="176"/>
      <c r="O151" s="176"/>
      <c r="P151" s="176"/>
      <c r="Q151" s="176"/>
      <c r="R151" s="176"/>
      <c r="S151" s="176"/>
      <c r="T151" s="176"/>
      <c r="U151" s="176"/>
      <c r="V151" s="176"/>
      <c r="W151" s="176"/>
      <c r="X151" s="176"/>
      <c r="Y151" s="176"/>
      <c r="Z151" s="176"/>
      <c r="AA151" s="176"/>
      <c r="AB151" s="176"/>
      <c r="AC151" s="176"/>
      <c r="AD151" s="176"/>
      <c r="AE151" s="176"/>
      <c r="AF151" s="176"/>
      <c r="AG151" s="176"/>
      <c r="AH151" s="109"/>
      <c r="AI151" s="109"/>
      <c r="AJ151" s="109"/>
      <c r="AK151" s="109"/>
      <c r="AL151" s="109"/>
      <c r="AM151" s="109"/>
      <c r="AN151" s="109"/>
      <c r="AO151" s="109"/>
      <c r="AP151" s="109"/>
      <c r="AQ151" s="109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</row>
    <row r="152" spans="1:256">
      <c r="A152" s="176"/>
      <c r="B152" s="176"/>
      <c r="C152" s="176"/>
      <c r="D152" s="176"/>
      <c r="E152" s="176"/>
      <c r="F152" s="176"/>
      <c r="G152" s="176"/>
      <c r="H152" s="176"/>
      <c r="I152" s="176"/>
      <c r="J152" s="176"/>
      <c r="K152" s="176"/>
      <c r="L152" s="176"/>
      <c r="M152" s="176"/>
      <c r="N152" s="176"/>
      <c r="O152" s="176"/>
      <c r="P152" s="176"/>
      <c r="Q152" s="176"/>
      <c r="R152" s="176"/>
      <c r="S152" s="176"/>
      <c r="T152" s="176"/>
      <c r="U152" s="176"/>
      <c r="V152" s="176"/>
      <c r="W152" s="176"/>
      <c r="X152" s="176"/>
      <c r="Y152" s="176"/>
      <c r="Z152" s="176"/>
      <c r="AA152" s="176"/>
      <c r="AB152" s="176"/>
      <c r="AC152" s="176"/>
      <c r="AD152" s="176"/>
      <c r="AE152" s="176"/>
      <c r="AF152" s="176"/>
      <c r="AG152" s="176"/>
      <c r="AH152" s="109"/>
      <c r="AI152" s="109"/>
      <c r="AJ152" s="109"/>
      <c r="AK152" s="109"/>
      <c r="AL152" s="109"/>
      <c r="AM152" s="109"/>
      <c r="AN152" s="109"/>
      <c r="AO152" s="109"/>
      <c r="AP152" s="109"/>
      <c r="AQ152" s="109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</row>
    <row r="153" spans="1:256">
      <c r="A153" s="176"/>
      <c r="B153" s="176"/>
      <c r="C153" s="176"/>
      <c r="D153" s="176"/>
      <c r="E153" s="176"/>
      <c r="F153" s="176"/>
      <c r="G153" s="176"/>
      <c r="H153" s="176"/>
      <c r="I153" s="176"/>
      <c r="J153" s="176"/>
      <c r="K153" s="176"/>
      <c r="L153" s="176"/>
      <c r="M153" s="176"/>
      <c r="N153" s="176"/>
      <c r="O153" s="176"/>
      <c r="P153" s="176"/>
      <c r="Q153" s="176"/>
      <c r="R153" s="176"/>
      <c r="S153" s="176"/>
      <c r="T153" s="176"/>
      <c r="U153" s="176"/>
      <c r="V153" s="176"/>
      <c r="W153" s="176"/>
      <c r="X153" s="176"/>
      <c r="Y153" s="176"/>
      <c r="Z153" s="176"/>
      <c r="AA153" s="176"/>
      <c r="AB153" s="176"/>
      <c r="AC153" s="176"/>
      <c r="AD153" s="176"/>
      <c r="AE153" s="176"/>
      <c r="AF153" s="176"/>
      <c r="AG153" s="176"/>
      <c r="AH153" s="109"/>
      <c r="AI153" s="109"/>
      <c r="AJ153" s="109"/>
      <c r="AK153" s="109"/>
      <c r="AL153" s="109"/>
      <c r="AM153" s="109"/>
      <c r="AN153" s="109"/>
      <c r="AO153" s="109"/>
      <c r="AP153" s="109"/>
      <c r="AQ153" s="109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</row>
    <row r="154" spans="1:256">
      <c r="A154" s="176"/>
      <c r="B154" s="176"/>
      <c r="C154" s="176"/>
      <c r="D154" s="176"/>
      <c r="E154" s="176"/>
      <c r="F154" s="176"/>
      <c r="G154" s="176"/>
      <c r="H154" s="176"/>
      <c r="I154" s="176"/>
      <c r="J154" s="176"/>
      <c r="K154" s="176"/>
      <c r="L154" s="176"/>
      <c r="M154" s="176"/>
      <c r="N154" s="176"/>
      <c r="O154" s="176"/>
      <c r="P154" s="176"/>
      <c r="Q154" s="176"/>
      <c r="R154" s="176"/>
      <c r="S154" s="176"/>
      <c r="T154" s="176"/>
      <c r="U154" s="176"/>
      <c r="V154" s="176"/>
      <c r="W154" s="176"/>
      <c r="X154" s="176"/>
      <c r="Y154" s="176"/>
      <c r="Z154" s="176"/>
      <c r="AA154" s="176"/>
      <c r="AB154" s="176"/>
      <c r="AC154" s="176"/>
      <c r="AD154" s="176"/>
      <c r="AE154" s="176"/>
      <c r="AF154" s="176"/>
      <c r="AG154" s="176"/>
      <c r="AH154" s="109"/>
      <c r="AI154" s="109"/>
      <c r="AJ154" s="109"/>
      <c r="AK154" s="109"/>
      <c r="AL154" s="109"/>
      <c r="AM154" s="109"/>
      <c r="AN154" s="109"/>
      <c r="AO154" s="109"/>
      <c r="AP154" s="109"/>
      <c r="AQ154" s="109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</row>
    <row r="155" spans="1:256">
      <c r="A155" s="176"/>
      <c r="B155" s="176"/>
      <c r="C155" s="176"/>
      <c r="D155" s="176"/>
      <c r="E155" s="176"/>
      <c r="F155" s="176"/>
      <c r="G155" s="176"/>
      <c r="H155" s="176"/>
      <c r="I155" s="176"/>
      <c r="J155" s="176"/>
      <c r="K155" s="176"/>
      <c r="L155" s="176"/>
      <c r="M155" s="176"/>
      <c r="N155" s="176"/>
      <c r="O155" s="176"/>
      <c r="P155" s="176"/>
      <c r="Q155" s="176"/>
      <c r="R155" s="176"/>
      <c r="S155" s="176"/>
      <c r="T155" s="176"/>
      <c r="U155" s="176"/>
      <c r="V155" s="176"/>
      <c r="W155" s="176"/>
      <c r="X155" s="176"/>
      <c r="Y155" s="176"/>
      <c r="Z155" s="176"/>
      <c r="AA155" s="176"/>
      <c r="AB155" s="176"/>
      <c r="AC155" s="176"/>
      <c r="AD155" s="176"/>
      <c r="AE155" s="176"/>
      <c r="AF155" s="176"/>
      <c r="AG155" s="176"/>
      <c r="AH155" s="109"/>
      <c r="AI155" s="109"/>
      <c r="AJ155" s="109"/>
      <c r="AK155" s="109"/>
      <c r="AL155" s="109"/>
      <c r="AM155" s="109"/>
      <c r="AN155" s="109"/>
      <c r="AO155" s="109"/>
      <c r="AP155" s="109"/>
      <c r="AQ155" s="109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</row>
    <row r="156" spans="1:256">
      <c r="A156" s="176"/>
      <c r="B156" s="176"/>
      <c r="C156" s="176"/>
      <c r="D156" s="176"/>
      <c r="E156" s="176"/>
      <c r="F156" s="176"/>
      <c r="G156" s="176"/>
      <c r="H156" s="176"/>
      <c r="I156" s="176"/>
      <c r="J156" s="176"/>
      <c r="K156" s="176"/>
      <c r="L156" s="176"/>
      <c r="M156" s="176"/>
      <c r="N156" s="176"/>
      <c r="O156" s="176"/>
      <c r="P156" s="176"/>
      <c r="Q156" s="176"/>
      <c r="R156" s="176"/>
      <c r="S156" s="176"/>
      <c r="T156" s="176"/>
      <c r="U156" s="176"/>
      <c r="V156" s="176"/>
      <c r="W156" s="176"/>
      <c r="X156" s="176"/>
      <c r="Y156" s="176"/>
      <c r="Z156" s="176"/>
      <c r="AA156" s="176"/>
      <c r="AB156" s="176"/>
      <c r="AC156" s="176"/>
      <c r="AD156" s="176"/>
      <c r="AE156" s="176"/>
      <c r="AF156" s="176"/>
      <c r="AG156" s="176"/>
      <c r="AH156" s="109"/>
      <c r="AI156" s="109"/>
      <c r="AJ156" s="109"/>
      <c r="AK156" s="109"/>
      <c r="AL156" s="109"/>
      <c r="AM156" s="109"/>
      <c r="AN156" s="109"/>
      <c r="AO156" s="109"/>
      <c r="AP156" s="109"/>
      <c r="AQ156" s="109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</row>
    <row r="157" spans="1:256">
      <c r="A157" s="176"/>
      <c r="B157" s="176"/>
      <c r="C157" s="176"/>
      <c r="D157" s="176"/>
      <c r="E157" s="176"/>
      <c r="F157" s="176"/>
      <c r="G157" s="176"/>
      <c r="H157" s="176"/>
      <c r="I157" s="176"/>
      <c r="J157" s="176"/>
      <c r="K157" s="176"/>
      <c r="L157" s="176"/>
      <c r="M157" s="176"/>
      <c r="N157" s="176"/>
      <c r="O157" s="176"/>
      <c r="P157" s="176"/>
      <c r="Q157" s="176"/>
      <c r="R157" s="176"/>
      <c r="S157" s="176"/>
      <c r="T157" s="176"/>
      <c r="U157" s="176"/>
      <c r="V157" s="176"/>
      <c r="W157" s="176"/>
      <c r="X157" s="176"/>
      <c r="Y157" s="176"/>
      <c r="Z157" s="176"/>
      <c r="AA157" s="176"/>
      <c r="AB157" s="176"/>
      <c r="AC157" s="176"/>
      <c r="AD157" s="176"/>
      <c r="AE157" s="176"/>
      <c r="AF157" s="176"/>
      <c r="AG157" s="176"/>
      <c r="AH157" s="109"/>
      <c r="AI157" s="109"/>
      <c r="AJ157" s="109"/>
      <c r="AK157" s="109"/>
      <c r="AL157" s="109"/>
      <c r="AM157" s="109"/>
      <c r="AN157" s="109"/>
      <c r="AO157" s="109"/>
      <c r="AP157" s="109"/>
      <c r="AQ157" s="109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</row>
    <row r="158" spans="1:256">
      <c r="A158" s="176"/>
      <c r="B158" s="176"/>
      <c r="C158" s="176"/>
      <c r="D158" s="176"/>
      <c r="E158" s="176"/>
      <c r="F158" s="176"/>
      <c r="G158" s="176"/>
      <c r="H158" s="176"/>
      <c r="I158" s="176"/>
      <c r="J158" s="176"/>
      <c r="K158" s="176"/>
      <c r="L158" s="176"/>
      <c r="M158" s="176"/>
      <c r="N158" s="176"/>
      <c r="O158" s="176"/>
      <c r="P158" s="176"/>
      <c r="Q158" s="176"/>
      <c r="R158" s="176"/>
      <c r="S158" s="176"/>
      <c r="T158" s="176"/>
      <c r="U158" s="176"/>
      <c r="V158" s="176"/>
      <c r="W158" s="176"/>
      <c r="X158" s="176"/>
      <c r="Y158" s="176"/>
      <c r="Z158" s="176"/>
      <c r="AA158" s="176"/>
      <c r="AB158" s="176"/>
      <c r="AC158" s="176"/>
      <c r="AD158" s="176"/>
      <c r="AE158" s="176"/>
      <c r="AF158" s="176"/>
      <c r="AG158" s="176"/>
      <c r="AH158" s="109"/>
      <c r="AI158" s="109"/>
      <c r="AJ158" s="109"/>
      <c r="AK158" s="109"/>
      <c r="AL158" s="109"/>
      <c r="AM158" s="109"/>
      <c r="AN158" s="109"/>
      <c r="AO158" s="109"/>
      <c r="AP158" s="109"/>
      <c r="AQ158" s="109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</row>
    <row r="159" spans="1:256">
      <c r="A159" s="176"/>
      <c r="B159" s="176"/>
      <c r="C159" s="176"/>
      <c r="D159" s="176"/>
      <c r="E159" s="176"/>
      <c r="F159" s="176"/>
      <c r="G159" s="176"/>
      <c r="H159" s="176"/>
      <c r="I159" s="176"/>
      <c r="J159" s="176"/>
      <c r="K159" s="176"/>
      <c r="L159" s="176"/>
      <c r="M159" s="176"/>
      <c r="N159" s="176"/>
      <c r="O159" s="176"/>
      <c r="P159" s="176"/>
      <c r="Q159" s="176"/>
      <c r="R159" s="176"/>
      <c r="S159" s="176"/>
      <c r="T159" s="176"/>
      <c r="U159" s="176"/>
      <c r="V159" s="176"/>
      <c r="W159" s="176"/>
      <c r="X159" s="176"/>
      <c r="Y159" s="176"/>
      <c r="Z159" s="176"/>
      <c r="AA159" s="176"/>
      <c r="AB159" s="176"/>
      <c r="AC159" s="176"/>
      <c r="AD159" s="176"/>
      <c r="AE159" s="176"/>
      <c r="AF159" s="176"/>
      <c r="AG159" s="176"/>
      <c r="AH159" s="109"/>
      <c r="AI159" s="109"/>
      <c r="AJ159" s="109"/>
      <c r="AK159" s="109"/>
      <c r="AL159" s="109"/>
      <c r="AM159" s="109"/>
      <c r="AN159" s="109"/>
      <c r="AO159" s="109"/>
      <c r="AP159" s="109"/>
      <c r="AQ159" s="10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</row>
    <row r="160" spans="1:256">
      <c r="A160" s="176"/>
      <c r="B160" s="176"/>
      <c r="C160" s="176"/>
      <c r="D160" s="176"/>
      <c r="E160" s="176"/>
      <c r="F160" s="176"/>
      <c r="G160" s="176"/>
      <c r="H160" s="176"/>
      <c r="I160" s="176"/>
      <c r="J160" s="176"/>
      <c r="K160" s="176"/>
      <c r="L160" s="176"/>
      <c r="M160" s="176"/>
      <c r="N160" s="176"/>
      <c r="O160" s="176"/>
      <c r="P160" s="176"/>
      <c r="Q160" s="176"/>
      <c r="R160" s="176"/>
      <c r="S160" s="176"/>
      <c r="T160" s="176"/>
      <c r="U160" s="176"/>
      <c r="V160" s="176"/>
      <c r="W160" s="176"/>
      <c r="X160" s="176"/>
      <c r="Y160" s="176"/>
      <c r="Z160" s="176"/>
      <c r="AA160" s="176"/>
      <c r="AB160" s="176"/>
      <c r="AC160" s="176"/>
      <c r="AD160" s="176"/>
      <c r="AE160" s="176"/>
      <c r="AF160" s="176"/>
      <c r="AG160" s="176"/>
      <c r="AH160" s="109"/>
      <c r="AI160" s="109"/>
      <c r="AJ160" s="109"/>
      <c r="AK160" s="109"/>
      <c r="AL160" s="109"/>
      <c r="AM160" s="109"/>
      <c r="AN160" s="109"/>
      <c r="AO160" s="109"/>
      <c r="AP160" s="109"/>
      <c r="AQ160" s="109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</row>
    <row r="161" spans="1:256">
      <c r="A161" s="176"/>
      <c r="B161" s="176"/>
      <c r="C161" s="176"/>
      <c r="D161" s="176"/>
      <c r="E161" s="176"/>
      <c r="F161" s="176"/>
      <c r="G161" s="176"/>
      <c r="H161" s="176"/>
      <c r="I161" s="176"/>
      <c r="J161" s="176"/>
      <c r="K161" s="176"/>
      <c r="L161" s="176"/>
      <c r="M161" s="176"/>
      <c r="N161" s="176"/>
      <c r="O161" s="176"/>
      <c r="P161" s="176"/>
      <c r="Q161" s="176"/>
      <c r="R161" s="176"/>
      <c r="S161" s="176"/>
      <c r="T161" s="176"/>
      <c r="U161" s="176"/>
      <c r="V161" s="176"/>
      <c r="W161" s="176"/>
      <c r="X161" s="176"/>
      <c r="Y161" s="176"/>
      <c r="Z161" s="176"/>
      <c r="AA161" s="176"/>
      <c r="AB161" s="176"/>
      <c r="AC161" s="176"/>
      <c r="AD161" s="176"/>
      <c r="AE161" s="176"/>
      <c r="AF161" s="176"/>
      <c r="AG161" s="176"/>
      <c r="AH161" s="109"/>
      <c r="AI161" s="109"/>
      <c r="AJ161" s="109"/>
      <c r="AK161" s="109"/>
      <c r="AL161" s="109"/>
      <c r="AM161" s="109"/>
      <c r="AN161" s="109"/>
      <c r="AO161" s="109"/>
      <c r="AP161" s="109"/>
      <c r="AQ161" s="109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</row>
    <row r="162" spans="1:256">
      <c r="A162" s="176"/>
      <c r="B162" s="176"/>
      <c r="C162" s="176"/>
      <c r="D162" s="176"/>
      <c r="E162" s="176"/>
      <c r="F162" s="176"/>
      <c r="G162" s="176"/>
      <c r="H162" s="176"/>
      <c r="I162" s="176"/>
      <c r="J162" s="176"/>
      <c r="K162" s="176"/>
      <c r="L162" s="176"/>
      <c r="M162" s="176"/>
      <c r="N162" s="176"/>
      <c r="O162" s="176"/>
      <c r="P162" s="176"/>
      <c r="Q162" s="176"/>
      <c r="R162" s="176"/>
      <c r="S162" s="176"/>
      <c r="T162" s="176"/>
      <c r="U162" s="176"/>
      <c r="V162" s="176"/>
      <c r="W162" s="176"/>
      <c r="X162" s="176"/>
      <c r="Y162" s="176"/>
      <c r="Z162" s="176"/>
      <c r="AA162" s="176"/>
      <c r="AB162" s="176"/>
      <c r="AC162" s="176"/>
      <c r="AD162" s="176"/>
      <c r="AE162" s="176"/>
      <c r="AF162" s="176"/>
      <c r="AG162" s="176"/>
      <c r="AH162" s="109"/>
      <c r="AI162" s="109"/>
      <c r="AJ162" s="109"/>
      <c r="AK162" s="109"/>
      <c r="AL162" s="109"/>
      <c r="AM162" s="109"/>
      <c r="AN162" s="109"/>
      <c r="AO162" s="109"/>
      <c r="AP162" s="109"/>
      <c r="AQ162" s="109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</row>
    <row r="163" spans="1:256">
      <c r="A163" s="176"/>
      <c r="B163" s="176"/>
      <c r="C163" s="176"/>
      <c r="D163" s="176"/>
      <c r="E163" s="176"/>
      <c r="F163" s="176"/>
      <c r="G163" s="176"/>
      <c r="H163" s="176"/>
      <c r="I163" s="176"/>
      <c r="J163" s="176"/>
      <c r="K163" s="176"/>
      <c r="L163" s="176"/>
      <c r="M163" s="176"/>
      <c r="N163" s="176"/>
      <c r="O163" s="176"/>
      <c r="P163" s="176"/>
      <c r="Q163" s="176"/>
      <c r="R163" s="176"/>
      <c r="S163" s="176"/>
      <c r="T163" s="176"/>
      <c r="U163" s="176"/>
      <c r="V163" s="176"/>
      <c r="W163" s="176"/>
      <c r="X163" s="176"/>
      <c r="Y163" s="176"/>
      <c r="Z163" s="176"/>
      <c r="AA163" s="176"/>
      <c r="AB163" s="176"/>
      <c r="AC163" s="176"/>
      <c r="AD163" s="176"/>
      <c r="AE163" s="176"/>
      <c r="AF163" s="176"/>
      <c r="AG163" s="176"/>
      <c r="AH163" s="109"/>
      <c r="AI163" s="109"/>
      <c r="AJ163" s="109"/>
      <c r="AK163" s="109"/>
      <c r="AL163" s="109"/>
      <c r="AM163" s="109"/>
      <c r="AN163" s="109"/>
      <c r="AO163" s="109"/>
      <c r="AP163" s="109"/>
      <c r="AQ163" s="109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</row>
    <row r="164" spans="1:256">
      <c r="A164" s="176"/>
      <c r="B164" s="176"/>
      <c r="C164" s="176"/>
      <c r="D164" s="176"/>
      <c r="E164" s="176"/>
      <c r="F164" s="176"/>
      <c r="G164" s="176"/>
      <c r="H164" s="176"/>
      <c r="I164" s="176"/>
      <c r="J164" s="176"/>
      <c r="K164" s="176"/>
      <c r="L164" s="176"/>
      <c r="M164" s="176"/>
      <c r="N164" s="176"/>
      <c r="O164" s="176"/>
      <c r="P164" s="176"/>
      <c r="Q164" s="176"/>
      <c r="R164" s="176"/>
      <c r="S164" s="176"/>
      <c r="T164" s="176"/>
      <c r="U164" s="176"/>
      <c r="V164" s="176"/>
      <c r="W164" s="176"/>
      <c r="X164" s="176"/>
      <c r="Y164" s="176"/>
      <c r="Z164" s="176"/>
      <c r="AA164" s="176"/>
      <c r="AB164" s="176"/>
      <c r="AC164" s="176"/>
      <c r="AD164" s="176"/>
      <c r="AE164" s="176"/>
      <c r="AF164" s="176"/>
      <c r="AG164" s="176"/>
      <c r="AH164" s="109"/>
      <c r="AI164" s="109"/>
      <c r="AJ164" s="109"/>
      <c r="AK164" s="109"/>
      <c r="AL164" s="109"/>
      <c r="AM164" s="109"/>
      <c r="AN164" s="109"/>
      <c r="AO164" s="109"/>
      <c r="AP164" s="109"/>
      <c r="AQ164" s="109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</row>
    <row r="165" spans="1:256">
      <c r="A165" s="176"/>
      <c r="B165" s="176"/>
      <c r="C165" s="176"/>
      <c r="D165" s="176"/>
      <c r="E165" s="176"/>
      <c r="F165" s="176"/>
      <c r="G165" s="176"/>
      <c r="H165" s="176"/>
      <c r="I165" s="176"/>
      <c r="J165" s="176"/>
      <c r="K165" s="176"/>
      <c r="L165" s="176"/>
      <c r="M165" s="176"/>
      <c r="N165" s="176"/>
      <c r="O165" s="176"/>
      <c r="P165" s="176"/>
      <c r="Q165" s="176"/>
      <c r="R165" s="176"/>
      <c r="S165" s="176"/>
      <c r="T165" s="176"/>
      <c r="U165" s="176"/>
      <c r="V165" s="176"/>
      <c r="W165" s="176"/>
      <c r="X165" s="176"/>
      <c r="Y165" s="176"/>
      <c r="Z165" s="176"/>
      <c r="AA165" s="176"/>
      <c r="AB165" s="176"/>
      <c r="AC165" s="176"/>
      <c r="AD165" s="176"/>
      <c r="AE165" s="176"/>
      <c r="AF165" s="176"/>
      <c r="AG165" s="176"/>
      <c r="AH165" s="109"/>
      <c r="AI165" s="109"/>
      <c r="AJ165" s="109"/>
      <c r="AK165" s="109"/>
      <c r="AL165" s="109"/>
      <c r="AM165" s="109"/>
      <c r="AN165" s="109"/>
      <c r="AO165" s="109"/>
      <c r="AP165" s="109"/>
      <c r="AQ165" s="109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</row>
    <row r="166" spans="1:256">
      <c r="A166" s="176"/>
      <c r="B166" s="176"/>
      <c r="C166" s="176"/>
      <c r="D166" s="176"/>
      <c r="E166" s="176"/>
      <c r="F166" s="176"/>
      <c r="G166" s="176"/>
      <c r="H166" s="176"/>
      <c r="I166" s="176"/>
      <c r="J166" s="176"/>
      <c r="K166" s="176"/>
      <c r="L166" s="176"/>
      <c r="M166" s="176"/>
      <c r="N166" s="176"/>
      <c r="O166" s="176"/>
      <c r="P166" s="176"/>
      <c r="Q166" s="176"/>
      <c r="R166" s="176"/>
      <c r="S166" s="176"/>
      <c r="T166" s="176"/>
      <c r="U166" s="176"/>
      <c r="V166" s="176"/>
      <c r="W166" s="176"/>
      <c r="X166" s="176"/>
      <c r="Y166" s="176"/>
      <c r="Z166" s="176"/>
      <c r="AA166" s="176"/>
      <c r="AB166" s="176"/>
      <c r="AC166" s="176"/>
      <c r="AD166" s="176"/>
      <c r="AE166" s="176"/>
      <c r="AF166" s="176"/>
      <c r="AG166" s="176"/>
      <c r="AH166" s="109"/>
      <c r="AI166" s="109"/>
      <c r="AJ166" s="109"/>
      <c r="AK166" s="109"/>
      <c r="AL166" s="109"/>
      <c r="AM166" s="109"/>
      <c r="AN166" s="109"/>
      <c r="AO166" s="109"/>
      <c r="AP166" s="109"/>
      <c r="AQ166" s="109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</row>
    <row r="167" spans="1:256">
      <c r="A167" s="176"/>
      <c r="B167" s="176"/>
      <c r="C167" s="176"/>
      <c r="D167" s="176"/>
      <c r="E167" s="176"/>
      <c r="F167" s="176"/>
      <c r="G167" s="176"/>
      <c r="H167" s="176"/>
      <c r="I167" s="176"/>
      <c r="J167" s="176"/>
      <c r="K167" s="176"/>
      <c r="L167" s="176"/>
      <c r="M167" s="176"/>
      <c r="N167" s="176"/>
      <c r="O167" s="176"/>
      <c r="P167" s="176"/>
      <c r="Q167" s="176"/>
      <c r="R167" s="176"/>
      <c r="S167" s="176"/>
      <c r="T167" s="176"/>
      <c r="U167" s="176"/>
      <c r="V167" s="176"/>
      <c r="W167" s="176"/>
      <c r="X167" s="176"/>
      <c r="Y167" s="176"/>
      <c r="Z167" s="176"/>
      <c r="AA167" s="176"/>
      <c r="AB167" s="176"/>
      <c r="AC167" s="176"/>
      <c r="AD167" s="176"/>
      <c r="AE167" s="176"/>
      <c r="AF167" s="176"/>
      <c r="AG167" s="176"/>
      <c r="AH167" s="109"/>
      <c r="AI167" s="109"/>
      <c r="AJ167" s="109"/>
      <c r="AK167" s="109"/>
      <c r="AL167" s="109"/>
      <c r="AM167" s="109"/>
      <c r="AN167" s="109"/>
      <c r="AO167" s="109"/>
      <c r="AP167" s="109"/>
      <c r="AQ167" s="109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</row>
    <row r="168" spans="1:256">
      <c r="A168" s="176"/>
      <c r="B168" s="176"/>
      <c r="C168" s="176"/>
      <c r="D168" s="176"/>
      <c r="E168" s="176"/>
      <c r="F168" s="176"/>
      <c r="G168" s="176"/>
      <c r="H168" s="176"/>
      <c r="I168" s="176"/>
      <c r="J168" s="176"/>
      <c r="K168" s="176"/>
      <c r="L168" s="176"/>
      <c r="M168" s="176"/>
      <c r="N168" s="176"/>
      <c r="O168" s="176"/>
      <c r="P168" s="176"/>
      <c r="Q168" s="176"/>
      <c r="R168" s="176"/>
      <c r="S168" s="176"/>
      <c r="T168" s="176"/>
      <c r="U168" s="176"/>
      <c r="V168" s="176"/>
      <c r="W168" s="176"/>
      <c r="X168" s="176"/>
      <c r="Y168" s="176"/>
      <c r="Z168" s="176"/>
      <c r="AA168" s="176"/>
      <c r="AB168" s="176"/>
      <c r="AC168" s="176"/>
      <c r="AD168" s="176"/>
      <c r="AE168" s="176"/>
      <c r="AF168" s="176"/>
      <c r="AG168" s="176"/>
      <c r="AH168" s="109"/>
      <c r="AI168" s="109"/>
      <c r="AJ168" s="109"/>
      <c r="AK168" s="109"/>
      <c r="AL168" s="109"/>
      <c r="AM168" s="109"/>
      <c r="AN168" s="109"/>
      <c r="AO168" s="109"/>
      <c r="AP168" s="109"/>
      <c r="AQ168" s="109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</row>
    <row r="169" spans="1:256">
      <c r="A169" s="176"/>
      <c r="B169" s="176"/>
      <c r="C169" s="176"/>
      <c r="D169" s="176"/>
      <c r="E169" s="176"/>
      <c r="F169" s="176"/>
      <c r="G169" s="176"/>
      <c r="H169" s="176"/>
      <c r="I169" s="176"/>
      <c r="J169" s="176"/>
      <c r="K169" s="176"/>
      <c r="L169" s="176"/>
      <c r="M169" s="176"/>
      <c r="N169" s="176"/>
      <c r="O169" s="176"/>
      <c r="P169" s="176"/>
      <c r="Q169" s="176"/>
      <c r="R169" s="176"/>
      <c r="S169" s="176"/>
      <c r="T169" s="176"/>
      <c r="U169" s="176"/>
      <c r="V169" s="176"/>
      <c r="W169" s="176"/>
      <c r="X169" s="176"/>
      <c r="Y169" s="176"/>
      <c r="Z169" s="176"/>
      <c r="AA169" s="176"/>
      <c r="AB169" s="176"/>
      <c r="AC169" s="176"/>
      <c r="AD169" s="176"/>
      <c r="AE169" s="176"/>
      <c r="AF169" s="176"/>
      <c r="AG169" s="176"/>
      <c r="AH169" s="109"/>
      <c r="AI169" s="109"/>
      <c r="AJ169" s="109"/>
      <c r="AK169" s="109"/>
      <c r="AL169" s="109"/>
      <c r="AM169" s="109"/>
      <c r="AN169" s="109"/>
      <c r="AO169" s="109"/>
      <c r="AP169" s="109"/>
      <c r="AQ169" s="10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</row>
    <row r="170" spans="1:256">
      <c r="A170" s="176"/>
      <c r="B170" s="176"/>
      <c r="C170" s="176"/>
      <c r="D170" s="176"/>
      <c r="E170" s="176"/>
      <c r="F170" s="176"/>
      <c r="G170" s="176"/>
      <c r="H170" s="176"/>
      <c r="I170" s="176"/>
      <c r="J170" s="176"/>
      <c r="K170" s="176"/>
      <c r="L170" s="176"/>
      <c r="M170" s="176"/>
      <c r="N170" s="176"/>
      <c r="O170" s="176"/>
      <c r="P170" s="176"/>
      <c r="Q170" s="176"/>
      <c r="R170" s="176"/>
      <c r="S170" s="176"/>
      <c r="T170" s="176"/>
      <c r="U170" s="176"/>
      <c r="V170" s="176"/>
      <c r="W170" s="176"/>
      <c r="X170" s="176"/>
      <c r="Y170" s="176"/>
      <c r="Z170" s="176"/>
      <c r="AA170" s="176"/>
      <c r="AB170" s="176"/>
      <c r="AC170" s="176"/>
      <c r="AD170" s="176"/>
      <c r="AE170" s="176"/>
      <c r="AF170" s="176"/>
      <c r="AG170" s="176"/>
      <c r="AH170" s="109"/>
      <c r="AI170" s="109"/>
      <c r="AJ170" s="109"/>
      <c r="AK170" s="109"/>
      <c r="AL170" s="109"/>
      <c r="AM170" s="109"/>
      <c r="AN170" s="109"/>
      <c r="AO170" s="109"/>
      <c r="AP170" s="109"/>
      <c r="AQ170" s="109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</row>
    <row r="171" spans="1:256">
      <c r="A171" s="176"/>
      <c r="B171" s="176"/>
      <c r="C171" s="176"/>
      <c r="D171" s="176"/>
      <c r="E171" s="176"/>
      <c r="F171" s="176"/>
      <c r="G171" s="176"/>
      <c r="H171" s="176"/>
      <c r="I171" s="176"/>
      <c r="J171" s="176"/>
      <c r="K171" s="176"/>
      <c r="L171" s="176"/>
      <c r="M171" s="176"/>
      <c r="N171" s="176"/>
      <c r="O171" s="176"/>
      <c r="P171" s="176"/>
      <c r="Q171" s="176"/>
      <c r="R171" s="176"/>
      <c r="S171" s="176"/>
      <c r="T171" s="176"/>
      <c r="U171" s="176"/>
      <c r="V171" s="176"/>
      <c r="W171" s="176"/>
      <c r="X171" s="176"/>
      <c r="Y171" s="176"/>
      <c r="Z171" s="176"/>
      <c r="AA171" s="176"/>
      <c r="AB171" s="176"/>
      <c r="AC171" s="176"/>
      <c r="AD171" s="176"/>
      <c r="AE171" s="176"/>
      <c r="AF171" s="176"/>
      <c r="AG171" s="176"/>
      <c r="AH171" s="109"/>
      <c r="AI171" s="109"/>
      <c r="AJ171" s="109"/>
      <c r="AK171" s="109"/>
      <c r="AL171" s="109"/>
      <c r="AM171" s="109"/>
      <c r="AN171" s="109"/>
      <c r="AO171" s="109"/>
      <c r="AP171" s="109"/>
      <c r="AQ171" s="109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</row>
    <row r="172" spans="1:256">
      <c r="A172" s="176"/>
      <c r="B172" s="176"/>
      <c r="C172" s="176"/>
      <c r="D172" s="176"/>
      <c r="E172" s="176"/>
      <c r="F172" s="176"/>
      <c r="G172" s="176"/>
      <c r="H172" s="176"/>
      <c r="I172" s="176"/>
      <c r="J172" s="176"/>
      <c r="K172" s="176"/>
      <c r="L172" s="176"/>
      <c r="M172" s="176"/>
      <c r="N172" s="176"/>
      <c r="O172" s="176"/>
      <c r="P172" s="176"/>
      <c r="Q172" s="176"/>
      <c r="R172" s="176"/>
      <c r="S172" s="176"/>
      <c r="T172" s="176"/>
      <c r="U172" s="176"/>
      <c r="V172" s="176"/>
      <c r="W172" s="176"/>
      <c r="X172" s="176"/>
      <c r="Y172" s="176"/>
      <c r="Z172" s="176"/>
      <c r="AA172" s="176"/>
      <c r="AB172" s="176"/>
      <c r="AC172" s="176"/>
      <c r="AD172" s="176"/>
      <c r="AE172" s="176"/>
      <c r="AF172" s="176"/>
      <c r="AG172" s="176"/>
      <c r="AH172" s="109"/>
      <c r="AI172" s="109"/>
      <c r="AJ172" s="109"/>
      <c r="AK172" s="109"/>
      <c r="AL172" s="109"/>
      <c r="AM172" s="109"/>
      <c r="AN172" s="109"/>
      <c r="AO172" s="109"/>
      <c r="AP172" s="109"/>
      <c r="AQ172" s="109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</row>
    <row r="173" spans="1:256">
      <c r="A173" s="176"/>
      <c r="B173" s="176"/>
      <c r="C173" s="176"/>
      <c r="D173" s="176"/>
      <c r="E173" s="176"/>
      <c r="F173" s="176"/>
      <c r="G173" s="176"/>
      <c r="H173" s="176"/>
      <c r="I173" s="176"/>
      <c r="J173" s="176"/>
      <c r="K173" s="176"/>
      <c r="L173" s="176"/>
      <c r="M173" s="176"/>
      <c r="N173" s="176"/>
      <c r="O173" s="176"/>
      <c r="P173" s="176"/>
      <c r="Q173" s="176"/>
      <c r="R173" s="176"/>
      <c r="S173" s="176"/>
      <c r="T173" s="176"/>
      <c r="U173" s="176"/>
      <c r="V173" s="176"/>
      <c r="W173" s="176"/>
      <c r="X173" s="176"/>
      <c r="Y173" s="176"/>
      <c r="Z173" s="176"/>
      <c r="AA173" s="176"/>
      <c r="AB173" s="176"/>
      <c r="AC173" s="176"/>
      <c r="AD173" s="176"/>
      <c r="AE173" s="176"/>
      <c r="AF173" s="176"/>
      <c r="AG173" s="176"/>
      <c r="AH173" s="109"/>
      <c r="AI173" s="109"/>
      <c r="AJ173" s="109"/>
      <c r="AK173" s="109"/>
      <c r="AL173" s="109"/>
      <c r="AM173" s="109"/>
      <c r="AN173" s="109"/>
      <c r="AO173" s="109"/>
      <c r="AP173" s="109"/>
      <c r="AQ173" s="109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</row>
    <row r="174" spans="1:256">
      <c r="A174" s="176"/>
      <c r="B174" s="176"/>
      <c r="C174" s="176"/>
      <c r="D174" s="176"/>
      <c r="E174" s="176"/>
      <c r="F174" s="176"/>
      <c r="G174" s="176"/>
      <c r="H174" s="176"/>
      <c r="I174" s="176"/>
      <c r="J174" s="176"/>
      <c r="K174" s="176"/>
      <c r="L174" s="176"/>
      <c r="M174" s="176"/>
      <c r="N174" s="176"/>
      <c r="O174" s="176"/>
      <c r="P174" s="176"/>
      <c r="Q174" s="176"/>
      <c r="R174" s="176"/>
      <c r="S174" s="176"/>
      <c r="T174" s="176"/>
      <c r="U174" s="176"/>
      <c r="V174" s="176"/>
      <c r="W174" s="176"/>
      <c r="X174" s="176"/>
      <c r="Y174" s="176"/>
      <c r="Z174" s="176"/>
      <c r="AA174" s="176"/>
      <c r="AB174" s="176"/>
      <c r="AC174" s="176"/>
      <c r="AD174" s="176"/>
      <c r="AE174" s="176"/>
      <c r="AF174" s="176"/>
      <c r="AG174" s="176"/>
      <c r="AH174" s="109"/>
      <c r="AI174" s="109"/>
      <c r="AJ174" s="109"/>
      <c r="AK174" s="109"/>
      <c r="AL174" s="109"/>
      <c r="AM174" s="109"/>
      <c r="AN174" s="109"/>
      <c r="AO174" s="109"/>
      <c r="AP174" s="109"/>
      <c r="AQ174" s="109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</row>
    <row r="175" spans="1:256">
      <c r="A175" s="176"/>
      <c r="B175" s="176"/>
      <c r="C175" s="176"/>
      <c r="D175" s="176"/>
      <c r="E175" s="176"/>
      <c r="F175" s="176"/>
      <c r="G175" s="176"/>
      <c r="H175" s="176"/>
      <c r="I175" s="176"/>
      <c r="J175" s="176"/>
      <c r="K175" s="176"/>
      <c r="L175" s="176"/>
      <c r="M175" s="176"/>
      <c r="N175" s="176"/>
      <c r="O175" s="176"/>
      <c r="P175" s="176"/>
      <c r="Q175" s="176"/>
      <c r="R175" s="176"/>
      <c r="S175" s="176"/>
      <c r="T175" s="176"/>
      <c r="U175" s="176"/>
      <c r="V175" s="176"/>
      <c r="W175" s="176"/>
      <c r="X175" s="176"/>
      <c r="Y175" s="176"/>
      <c r="Z175" s="176"/>
      <c r="AA175" s="176"/>
      <c r="AB175" s="176"/>
      <c r="AC175" s="176"/>
      <c r="AD175" s="176"/>
      <c r="AE175" s="176"/>
      <c r="AF175" s="176"/>
      <c r="AG175" s="176"/>
      <c r="AH175" s="109"/>
      <c r="AI175" s="109"/>
      <c r="AJ175" s="109"/>
      <c r="AK175" s="109"/>
      <c r="AL175" s="109"/>
      <c r="AM175" s="109"/>
      <c r="AN175" s="109"/>
      <c r="AO175" s="109"/>
      <c r="AP175" s="109"/>
      <c r="AQ175" s="109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</row>
    <row r="176" spans="1:256">
      <c r="A176" s="176"/>
      <c r="B176" s="176"/>
      <c r="C176" s="176"/>
      <c r="D176" s="176"/>
      <c r="E176" s="176"/>
      <c r="F176" s="176"/>
      <c r="G176" s="176"/>
      <c r="H176" s="176"/>
      <c r="I176" s="176"/>
      <c r="J176" s="176"/>
      <c r="K176" s="176"/>
      <c r="L176" s="176"/>
      <c r="M176" s="176"/>
      <c r="N176" s="176"/>
      <c r="O176" s="176"/>
      <c r="P176" s="176"/>
      <c r="Q176" s="176"/>
      <c r="R176" s="176"/>
      <c r="S176" s="176"/>
      <c r="T176" s="176"/>
      <c r="U176" s="176"/>
      <c r="V176" s="176"/>
      <c r="W176" s="176"/>
      <c r="X176" s="176"/>
      <c r="Y176" s="176"/>
      <c r="Z176" s="176"/>
      <c r="AA176" s="176"/>
      <c r="AB176" s="176"/>
      <c r="AC176" s="176"/>
      <c r="AD176" s="176"/>
      <c r="AE176" s="176"/>
      <c r="AF176" s="176"/>
      <c r="AG176" s="176"/>
      <c r="AH176" s="109"/>
      <c r="AI176" s="109"/>
      <c r="AJ176" s="109"/>
      <c r="AK176" s="109"/>
      <c r="AL176" s="109"/>
      <c r="AM176" s="109"/>
      <c r="AN176" s="109"/>
      <c r="AO176" s="109"/>
      <c r="AP176" s="109"/>
      <c r="AQ176" s="109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</row>
    <row r="177" spans="1:256">
      <c r="A177" s="176"/>
      <c r="B177" s="176"/>
      <c r="C177" s="176"/>
      <c r="D177" s="176"/>
      <c r="E177" s="176"/>
      <c r="F177" s="176"/>
      <c r="G177" s="176"/>
      <c r="H177" s="176"/>
      <c r="I177" s="176"/>
      <c r="J177" s="176"/>
      <c r="K177" s="176"/>
      <c r="L177" s="176"/>
      <c r="M177" s="176"/>
      <c r="N177" s="176"/>
      <c r="O177" s="176"/>
      <c r="P177" s="176"/>
      <c r="Q177" s="176"/>
      <c r="R177" s="176"/>
      <c r="S177" s="176"/>
      <c r="T177" s="176"/>
      <c r="U177" s="176"/>
      <c r="V177" s="176"/>
      <c r="W177" s="176"/>
      <c r="X177" s="176"/>
      <c r="Y177" s="176"/>
      <c r="Z177" s="176"/>
      <c r="AA177" s="176"/>
      <c r="AB177" s="176"/>
      <c r="AC177" s="176"/>
      <c r="AD177" s="176"/>
      <c r="AE177" s="176"/>
      <c r="AF177" s="176"/>
      <c r="AG177" s="176"/>
      <c r="AH177" s="109"/>
      <c r="AI177" s="109"/>
      <c r="AJ177" s="109"/>
      <c r="AK177" s="109"/>
      <c r="AL177" s="109"/>
      <c r="AM177" s="109"/>
      <c r="AN177" s="109"/>
      <c r="AO177" s="109"/>
      <c r="AP177" s="109"/>
      <c r="AQ177" s="109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</row>
    <row r="178" spans="1:256">
      <c r="A178" s="176"/>
      <c r="B178" s="176"/>
      <c r="C178" s="176"/>
      <c r="D178" s="176"/>
      <c r="E178" s="176"/>
      <c r="F178" s="176"/>
      <c r="G178" s="176"/>
      <c r="H178" s="176"/>
      <c r="I178" s="176"/>
      <c r="J178" s="176"/>
      <c r="K178" s="176"/>
      <c r="L178" s="176"/>
      <c r="M178" s="176"/>
      <c r="N178" s="176"/>
      <c r="O178" s="176"/>
      <c r="P178" s="176"/>
      <c r="Q178" s="176"/>
      <c r="R178" s="176"/>
      <c r="S178" s="176"/>
      <c r="T178" s="176"/>
      <c r="U178" s="176"/>
      <c r="V178" s="176"/>
      <c r="W178" s="176"/>
      <c r="X178" s="176"/>
      <c r="Y178" s="176"/>
      <c r="Z178" s="176"/>
      <c r="AA178" s="176"/>
      <c r="AB178" s="176"/>
      <c r="AC178" s="176"/>
      <c r="AD178" s="176"/>
      <c r="AE178" s="176"/>
      <c r="AF178" s="176"/>
      <c r="AG178" s="176"/>
      <c r="AH178" s="109"/>
      <c r="AI178" s="109"/>
      <c r="AJ178" s="109"/>
      <c r="AK178" s="109"/>
      <c r="AL178" s="109"/>
      <c r="AM178" s="109"/>
      <c r="AN178" s="109"/>
      <c r="AO178" s="109"/>
      <c r="AP178" s="109"/>
      <c r="AQ178" s="109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</row>
    <row r="179" spans="1:256">
      <c r="A179" s="176"/>
      <c r="B179" s="176"/>
      <c r="C179" s="176"/>
      <c r="D179" s="176"/>
      <c r="E179" s="176"/>
      <c r="F179" s="176"/>
      <c r="G179" s="176"/>
      <c r="H179" s="176"/>
      <c r="I179" s="176"/>
      <c r="J179" s="176"/>
      <c r="K179" s="176"/>
      <c r="L179" s="176"/>
      <c r="M179" s="176"/>
      <c r="N179" s="176"/>
      <c r="O179" s="176"/>
      <c r="P179" s="176"/>
      <c r="Q179" s="176"/>
      <c r="R179" s="176"/>
      <c r="S179" s="176"/>
      <c r="T179" s="176"/>
      <c r="U179" s="176"/>
      <c r="V179" s="176"/>
      <c r="W179" s="176"/>
      <c r="X179" s="176"/>
      <c r="Y179" s="176"/>
      <c r="Z179" s="176"/>
      <c r="AA179" s="176"/>
      <c r="AB179" s="176"/>
      <c r="AC179" s="176"/>
      <c r="AD179" s="176"/>
      <c r="AE179" s="176"/>
      <c r="AF179" s="176"/>
      <c r="AG179" s="176"/>
      <c r="AH179" s="109"/>
      <c r="AI179" s="109"/>
      <c r="AJ179" s="109"/>
      <c r="AK179" s="109"/>
      <c r="AL179" s="109"/>
      <c r="AM179" s="109"/>
      <c r="AN179" s="109"/>
      <c r="AO179" s="109"/>
      <c r="AP179" s="109"/>
      <c r="AQ179" s="10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</row>
    <row r="180" spans="1:256">
      <c r="A180" s="176"/>
      <c r="B180" s="176"/>
      <c r="C180" s="176"/>
      <c r="D180" s="176"/>
      <c r="E180" s="176"/>
      <c r="F180" s="176"/>
      <c r="G180" s="176"/>
      <c r="H180" s="176"/>
      <c r="I180" s="176"/>
      <c r="J180" s="176"/>
      <c r="K180" s="176"/>
      <c r="L180" s="176"/>
      <c r="M180" s="176"/>
      <c r="N180" s="176"/>
      <c r="O180" s="176"/>
      <c r="P180" s="176"/>
      <c r="Q180" s="176"/>
      <c r="R180" s="176"/>
      <c r="S180" s="176"/>
      <c r="T180" s="176"/>
      <c r="U180" s="176"/>
      <c r="V180" s="176"/>
      <c r="W180" s="176"/>
      <c r="X180" s="176"/>
      <c r="Y180" s="176"/>
      <c r="Z180" s="176"/>
      <c r="AA180" s="176"/>
      <c r="AB180" s="176"/>
      <c r="AC180" s="176"/>
      <c r="AD180" s="176"/>
      <c r="AE180" s="176"/>
      <c r="AF180" s="176"/>
      <c r="AG180" s="176"/>
      <c r="AH180" s="109"/>
      <c r="AI180" s="109"/>
      <c r="AJ180" s="109"/>
      <c r="AK180" s="109"/>
      <c r="AL180" s="109"/>
      <c r="AM180" s="109"/>
      <c r="AN180" s="109"/>
      <c r="AO180" s="109"/>
      <c r="AP180" s="109"/>
      <c r="AQ180" s="109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</row>
    <row r="181" spans="1:256">
      <c r="A181" s="176"/>
      <c r="B181" s="176"/>
      <c r="C181" s="176"/>
      <c r="D181" s="176"/>
      <c r="E181" s="176"/>
      <c r="F181" s="176"/>
      <c r="G181" s="176"/>
      <c r="H181" s="176"/>
      <c r="I181" s="176"/>
      <c r="J181" s="176"/>
      <c r="K181" s="176"/>
      <c r="L181" s="176"/>
      <c r="M181" s="176"/>
      <c r="N181" s="176"/>
      <c r="O181" s="176"/>
      <c r="P181" s="176"/>
      <c r="Q181" s="176"/>
      <c r="R181" s="176"/>
      <c r="S181" s="176"/>
      <c r="T181" s="176"/>
      <c r="U181" s="176"/>
      <c r="V181" s="176"/>
      <c r="W181" s="176"/>
      <c r="X181" s="176"/>
      <c r="Y181" s="176"/>
      <c r="Z181" s="176"/>
      <c r="AA181" s="176"/>
      <c r="AB181" s="176"/>
      <c r="AC181" s="176"/>
      <c r="AD181" s="176"/>
      <c r="AE181" s="176"/>
      <c r="AF181" s="176"/>
      <c r="AG181" s="176"/>
      <c r="AH181" s="109"/>
      <c r="AI181" s="109"/>
      <c r="AJ181" s="109"/>
      <c r="AK181" s="109"/>
      <c r="AL181" s="109"/>
      <c r="AM181" s="109"/>
      <c r="AN181" s="109"/>
      <c r="AO181" s="109"/>
      <c r="AP181" s="109"/>
      <c r="AQ181" s="109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</row>
    <row r="182" spans="1:256">
      <c r="A182" s="176"/>
      <c r="B182" s="176"/>
      <c r="C182" s="176"/>
      <c r="D182" s="176"/>
      <c r="E182" s="176"/>
      <c r="F182" s="176"/>
      <c r="G182" s="176"/>
      <c r="H182" s="176"/>
      <c r="I182" s="176"/>
      <c r="J182" s="176"/>
      <c r="K182" s="176"/>
      <c r="L182" s="176"/>
      <c r="M182" s="176"/>
      <c r="N182" s="176"/>
      <c r="O182" s="176"/>
      <c r="P182" s="176"/>
      <c r="Q182" s="176"/>
      <c r="R182" s="176"/>
      <c r="S182" s="176"/>
      <c r="T182" s="176"/>
      <c r="U182" s="176"/>
      <c r="V182" s="176"/>
      <c r="W182" s="176"/>
      <c r="X182" s="176"/>
      <c r="Y182" s="176"/>
      <c r="Z182" s="176"/>
      <c r="AA182" s="176"/>
      <c r="AB182" s="176"/>
      <c r="AC182" s="176"/>
      <c r="AD182" s="176"/>
      <c r="AE182" s="176"/>
      <c r="AF182" s="176"/>
      <c r="AG182" s="176"/>
      <c r="AH182" s="109"/>
      <c r="AI182" s="109"/>
      <c r="AJ182" s="109"/>
      <c r="AK182" s="109"/>
      <c r="AL182" s="109"/>
      <c r="AM182" s="109"/>
      <c r="AN182" s="109"/>
      <c r="AO182" s="109"/>
      <c r="AP182" s="109"/>
      <c r="AQ182" s="109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</row>
    <row r="183" spans="1:256">
      <c r="A183" s="176"/>
      <c r="B183" s="176"/>
      <c r="C183" s="176"/>
      <c r="D183" s="176"/>
      <c r="E183" s="176"/>
      <c r="F183" s="176"/>
      <c r="G183" s="176"/>
      <c r="H183" s="176"/>
      <c r="I183" s="176"/>
      <c r="J183" s="176"/>
      <c r="K183" s="176"/>
      <c r="L183" s="176"/>
      <c r="M183" s="176"/>
      <c r="N183" s="176"/>
      <c r="O183" s="176"/>
      <c r="P183" s="176"/>
      <c r="Q183" s="176"/>
      <c r="R183" s="176"/>
      <c r="S183" s="176"/>
      <c r="T183" s="176"/>
      <c r="U183" s="176"/>
      <c r="V183" s="176"/>
      <c r="W183" s="176"/>
      <c r="X183" s="176"/>
      <c r="Y183" s="176"/>
      <c r="Z183" s="176"/>
      <c r="AA183" s="176"/>
      <c r="AB183" s="176"/>
      <c r="AC183" s="176"/>
      <c r="AD183" s="176"/>
      <c r="AE183" s="176"/>
      <c r="AF183" s="176"/>
      <c r="AG183" s="176"/>
      <c r="AH183" s="109"/>
      <c r="AI183" s="109"/>
      <c r="AJ183" s="109"/>
      <c r="AK183" s="109"/>
      <c r="AL183" s="109"/>
      <c r="AM183" s="109"/>
      <c r="AN183" s="109"/>
      <c r="AO183" s="109"/>
      <c r="AP183" s="109"/>
      <c r="AQ183" s="109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</row>
    <row r="184" spans="1:256">
      <c r="A184" s="176"/>
      <c r="B184" s="176"/>
      <c r="C184" s="176"/>
      <c r="D184" s="176"/>
      <c r="E184" s="176"/>
      <c r="F184" s="176"/>
      <c r="G184" s="176"/>
      <c r="H184" s="176"/>
      <c r="I184" s="176"/>
      <c r="J184" s="176"/>
      <c r="K184" s="176"/>
      <c r="L184" s="176"/>
      <c r="M184" s="176"/>
      <c r="N184" s="176"/>
      <c r="O184" s="176"/>
      <c r="P184" s="176"/>
      <c r="Q184" s="176"/>
      <c r="R184" s="176"/>
      <c r="S184" s="176"/>
      <c r="T184" s="176"/>
      <c r="U184" s="176"/>
      <c r="V184" s="176"/>
      <c r="W184" s="176"/>
      <c r="X184" s="176"/>
      <c r="Y184" s="176"/>
      <c r="Z184" s="176"/>
      <c r="AA184" s="176"/>
      <c r="AB184" s="176"/>
      <c r="AC184" s="176"/>
      <c r="AD184" s="176"/>
      <c r="AE184" s="176"/>
      <c r="AF184" s="176"/>
      <c r="AG184" s="176"/>
      <c r="AH184" s="109"/>
      <c r="AI184" s="109"/>
      <c r="AJ184" s="109"/>
      <c r="AK184" s="109"/>
      <c r="AL184" s="109"/>
      <c r="AM184" s="109"/>
      <c r="AN184" s="109"/>
      <c r="AO184" s="109"/>
      <c r="AP184" s="109"/>
      <c r="AQ184" s="109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</row>
    <row r="185" spans="1:256">
      <c r="A185" s="176"/>
      <c r="B185" s="176"/>
      <c r="C185" s="176"/>
      <c r="D185" s="176"/>
      <c r="E185" s="176"/>
      <c r="F185" s="176"/>
      <c r="G185" s="176"/>
      <c r="H185" s="176"/>
      <c r="I185" s="176"/>
      <c r="J185" s="176"/>
      <c r="K185" s="176"/>
      <c r="L185" s="176"/>
      <c r="M185" s="176"/>
      <c r="N185" s="176"/>
      <c r="O185" s="176"/>
      <c r="P185" s="176"/>
      <c r="Q185" s="176"/>
      <c r="R185" s="176"/>
      <c r="S185" s="176"/>
      <c r="T185" s="176"/>
      <c r="U185" s="176"/>
      <c r="V185" s="176"/>
      <c r="W185" s="176"/>
      <c r="X185" s="176"/>
      <c r="Y185" s="176"/>
      <c r="Z185" s="176"/>
      <c r="AA185" s="176"/>
      <c r="AB185" s="176"/>
      <c r="AC185" s="176"/>
      <c r="AD185" s="176"/>
      <c r="AE185" s="176"/>
      <c r="AF185" s="176"/>
      <c r="AG185" s="176"/>
      <c r="AH185" s="109"/>
      <c r="AI185" s="109"/>
      <c r="AJ185" s="109"/>
      <c r="AK185" s="109"/>
      <c r="AL185" s="109"/>
      <c r="AM185" s="109"/>
      <c r="AN185" s="109"/>
      <c r="AO185" s="109"/>
      <c r="AP185" s="109"/>
      <c r="AQ185" s="109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</row>
    <row r="186" spans="1:256">
      <c r="A186" s="176"/>
      <c r="B186" s="176"/>
      <c r="C186" s="176"/>
      <c r="D186" s="176"/>
      <c r="E186" s="176"/>
      <c r="F186" s="176"/>
      <c r="G186" s="176"/>
      <c r="H186" s="176"/>
      <c r="I186" s="176"/>
      <c r="J186" s="176"/>
      <c r="K186" s="176"/>
      <c r="L186" s="176"/>
      <c r="M186" s="176"/>
      <c r="N186" s="176"/>
      <c r="O186" s="176"/>
      <c r="P186" s="176"/>
      <c r="Q186" s="176"/>
      <c r="R186" s="176"/>
      <c r="S186" s="176"/>
      <c r="T186" s="176"/>
      <c r="U186" s="176"/>
      <c r="V186" s="176"/>
      <c r="W186" s="176"/>
      <c r="X186" s="176"/>
      <c r="Y186" s="176"/>
      <c r="Z186" s="176"/>
      <c r="AA186" s="176"/>
      <c r="AB186" s="176"/>
      <c r="AC186" s="176"/>
      <c r="AD186" s="176"/>
      <c r="AE186" s="176"/>
      <c r="AF186" s="176"/>
      <c r="AG186" s="176"/>
      <c r="AH186" s="109"/>
      <c r="AI186" s="109"/>
      <c r="AJ186" s="109"/>
      <c r="AK186" s="109"/>
      <c r="AL186" s="109"/>
      <c r="AM186" s="109"/>
      <c r="AN186" s="109"/>
      <c r="AO186" s="109"/>
      <c r="AP186" s="109"/>
      <c r="AQ186" s="109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</row>
    <row r="187" spans="1:256">
      <c r="A187" s="176"/>
      <c r="B187" s="176"/>
      <c r="C187" s="176"/>
      <c r="D187" s="176"/>
      <c r="E187" s="176"/>
      <c r="F187" s="176"/>
      <c r="G187" s="176"/>
      <c r="H187" s="176"/>
      <c r="I187" s="176"/>
      <c r="J187" s="176"/>
      <c r="K187" s="176"/>
      <c r="L187" s="176"/>
      <c r="M187" s="176"/>
      <c r="N187" s="176"/>
      <c r="O187" s="176"/>
      <c r="P187" s="176"/>
      <c r="Q187" s="176"/>
      <c r="R187" s="176"/>
      <c r="S187" s="176"/>
      <c r="T187" s="176"/>
      <c r="U187" s="176"/>
      <c r="V187" s="176"/>
      <c r="W187" s="176"/>
      <c r="X187" s="176"/>
      <c r="Y187" s="176"/>
      <c r="Z187" s="176"/>
      <c r="AA187" s="176"/>
      <c r="AB187" s="176"/>
      <c r="AC187" s="176"/>
      <c r="AD187" s="176"/>
      <c r="AE187" s="176"/>
      <c r="AF187" s="176"/>
      <c r="AG187" s="176"/>
      <c r="AH187" s="109"/>
      <c r="AI187" s="109"/>
      <c r="AJ187" s="109"/>
      <c r="AK187" s="109"/>
      <c r="AL187" s="109"/>
      <c r="AM187" s="109"/>
      <c r="AN187" s="109"/>
      <c r="AO187" s="109"/>
      <c r="AP187" s="109"/>
      <c r="AQ187" s="109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</row>
    <row r="188" spans="1:256">
      <c r="A188" s="176"/>
      <c r="B188" s="176"/>
      <c r="C188" s="176"/>
      <c r="D188" s="176"/>
      <c r="E188" s="176"/>
      <c r="F188" s="176"/>
      <c r="G188" s="176"/>
      <c r="H188" s="176"/>
      <c r="I188" s="176"/>
      <c r="J188" s="176"/>
      <c r="K188" s="176"/>
      <c r="L188" s="176"/>
      <c r="M188" s="176"/>
      <c r="N188" s="176"/>
      <c r="O188" s="176"/>
      <c r="P188" s="176"/>
      <c r="Q188" s="176"/>
      <c r="R188" s="176"/>
      <c r="S188" s="176"/>
      <c r="T188" s="176"/>
      <c r="U188" s="176"/>
      <c r="V188" s="176"/>
      <c r="W188" s="176"/>
      <c r="X188" s="176"/>
      <c r="Y188" s="176"/>
      <c r="Z188" s="176"/>
      <c r="AA188" s="176"/>
      <c r="AB188" s="176"/>
      <c r="AC188" s="176"/>
      <c r="AD188" s="176"/>
      <c r="AE188" s="176"/>
      <c r="AF188" s="176"/>
      <c r="AG188" s="176"/>
      <c r="AH188" s="109"/>
      <c r="AI188" s="109"/>
      <c r="AJ188" s="109"/>
      <c r="AK188" s="109"/>
      <c r="AL188" s="109"/>
      <c r="AM188" s="109"/>
      <c r="AN188" s="109"/>
      <c r="AO188" s="109"/>
      <c r="AP188" s="109"/>
      <c r="AQ188" s="109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</row>
    <row r="189" spans="1:256">
      <c r="A189" s="176"/>
      <c r="B189" s="176"/>
      <c r="C189" s="176"/>
      <c r="D189" s="176"/>
      <c r="E189" s="176"/>
      <c r="F189" s="176"/>
      <c r="G189" s="176"/>
      <c r="H189" s="176"/>
      <c r="I189" s="176"/>
      <c r="J189" s="176"/>
      <c r="K189" s="176"/>
      <c r="L189" s="176"/>
      <c r="M189" s="176"/>
      <c r="N189" s="176"/>
      <c r="O189" s="176"/>
      <c r="P189" s="176"/>
      <c r="Q189" s="176"/>
      <c r="R189" s="176"/>
      <c r="S189" s="176"/>
      <c r="T189" s="176"/>
      <c r="U189" s="176"/>
      <c r="V189" s="176"/>
      <c r="W189" s="176"/>
      <c r="X189" s="176"/>
      <c r="Y189" s="176"/>
      <c r="Z189" s="176"/>
      <c r="AA189" s="176"/>
      <c r="AB189" s="176"/>
      <c r="AC189" s="176"/>
      <c r="AD189" s="176"/>
      <c r="AE189" s="176"/>
      <c r="AF189" s="176"/>
      <c r="AG189" s="176"/>
      <c r="AH189" s="109"/>
      <c r="AI189" s="109"/>
      <c r="AJ189" s="109"/>
      <c r="AK189" s="109"/>
      <c r="AL189" s="109"/>
      <c r="AM189" s="109"/>
      <c r="AN189" s="109"/>
      <c r="AO189" s="109"/>
      <c r="AP189" s="109"/>
      <c r="AQ189" s="10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</row>
    <row r="190" spans="1:256">
      <c r="A190" s="176"/>
      <c r="B190" s="176"/>
      <c r="C190" s="176"/>
      <c r="D190" s="176"/>
      <c r="E190" s="176"/>
      <c r="F190" s="176"/>
      <c r="G190" s="176"/>
      <c r="H190" s="176"/>
      <c r="I190" s="176"/>
      <c r="J190" s="176"/>
      <c r="K190" s="176"/>
      <c r="L190" s="176"/>
      <c r="M190" s="176"/>
      <c r="N190" s="176"/>
      <c r="O190" s="176"/>
      <c r="P190" s="176"/>
      <c r="Q190" s="176"/>
      <c r="R190" s="176"/>
      <c r="S190" s="176"/>
      <c r="T190" s="176"/>
      <c r="U190" s="176"/>
      <c r="V190" s="176"/>
      <c r="W190" s="176"/>
      <c r="X190" s="176"/>
      <c r="Y190" s="176"/>
      <c r="Z190" s="176"/>
      <c r="AA190" s="176"/>
      <c r="AB190" s="176"/>
      <c r="AC190" s="176"/>
      <c r="AD190" s="176"/>
      <c r="AE190" s="176"/>
      <c r="AF190" s="176"/>
      <c r="AG190" s="176"/>
      <c r="AH190" s="109"/>
      <c r="AI190" s="109"/>
      <c r="AJ190" s="109"/>
      <c r="AK190" s="109"/>
      <c r="AL190" s="109"/>
      <c r="AM190" s="109"/>
      <c r="AN190" s="109"/>
      <c r="AO190" s="109"/>
      <c r="AP190" s="109"/>
      <c r="AQ190" s="109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</row>
    <row r="191" spans="1:256">
      <c r="A191" s="176"/>
      <c r="B191" s="176"/>
      <c r="C191" s="176"/>
      <c r="D191" s="176"/>
      <c r="E191" s="176"/>
      <c r="F191" s="176"/>
      <c r="G191" s="176"/>
      <c r="H191" s="176"/>
      <c r="I191" s="176"/>
      <c r="J191" s="176"/>
      <c r="K191" s="176"/>
      <c r="L191" s="176"/>
      <c r="M191" s="176"/>
      <c r="N191" s="176"/>
      <c r="O191" s="176"/>
      <c r="P191" s="176"/>
      <c r="Q191" s="176"/>
      <c r="R191" s="176"/>
      <c r="S191" s="176"/>
      <c r="T191" s="176"/>
      <c r="U191" s="176"/>
      <c r="V191" s="176"/>
      <c r="W191" s="176"/>
      <c r="X191" s="176"/>
      <c r="Y191" s="176"/>
      <c r="Z191" s="176"/>
      <c r="AA191" s="176"/>
      <c r="AB191" s="176"/>
      <c r="AC191" s="176"/>
      <c r="AD191" s="176"/>
      <c r="AE191" s="176"/>
      <c r="AF191" s="176"/>
      <c r="AG191" s="176"/>
      <c r="AH191" s="109"/>
      <c r="AI191" s="109"/>
      <c r="AJ191" s="109"/>
      <c r="AK191" s="109"/>
      <c r="AL191" s="109"/>
      <c r="AM191" s="109"/>
      <c r="AN191" s="109"/>
      <c r="AO191" s="109"/>
      <c r="AP191" s="109"/>
      <c r="AQ191" s="109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</row>
    <row r="192" spans="1:256">
      <c r="A192" s="176"/>
      <c r="B192" s="176"/>
      <c r="C192" s="176"/>
      <c r="D192" s="176"/>
      <c r="E192" s="176"/>
      <c r="F192" s="176"/>
      <c r="G192" s="176"/>
      <c r="H192" s="176"/>
      <c r="I192" s="176"/>
      <c r="J192" s="176"/>
      <c r="K192" s="176"/>
      <c r="L192" s="176"/>
      <c r="M192" s="176"/>
      <c r="N192" s="176"/>
      <c r="O192" s="176"/>
      <c r="P192" s="176"/>
      <c r="Q192" s="176"/>
      <c r="R192" s="176"/>
      <c r="S192" s="176"/>
      <c r="T192" s="176"/>
      <c r="U192" s="176"/>
      <c r="V192" s="176"/>
      <c r="W192" s="176"/>
      <c r="X192" s="176"/>
      <c r="Y192" s="176"/>
      <c r="Z192" s="176"/>
      <c r="AA192" s="176"/>
      <c r="AB192" s="176"/>
      <c r="AC192" s="176"/>
      <c r="AD192" s="176"/>
      <c r="AE192" s="176"/>
      <c r="AF192" s="176"/>
      <c r="AG192" s="176"/>
      <c r="AH192" s="109"/>
      <c r="AI192" s="109"/>
      <c r="AJ192" s="109"/>
      <c r="AK192" s="109"/>
      <c r="AL192" s="109"/>
      <c r="AM192" s="109"/>
      <c r="AN192" s="109"/>
      <c r="AO192" s="109"/>
      <c r="AP192" s="109"/>
      <c r="AQ192" s="109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</row>
    <row r="193" spans="1:256">
      <c r="A193" s="176"/>
      <c r="B193" s="176"/>
      <c r="C193" s="176"/>
      <c r="D193" s="176"/>
      <c r="E193" s="176"/>
      <c r="F193" s="176"/>
      <c r="G193" s="176"/>
      <c r="H193" s="176"/>
      <c r="I193" s="176"/>
      <c r="J193" s="176"/>
      <c r="K193" s="176"/>
      <c r="L193" s="176"/>
      <c r="M193" s="176"/>
      <c r="N193" s="176"/>
      <c r="O193" s="176"/>
      <c r="P193" s="176"/>
      <c r="Q193" s="176"/>
      <c r="R193" s="176"/>
      <c r="S193" s="176"/>
      <c r="T193" s="176"/>
      <c r="U193" s="176"/>
      <c r="V193" s="176"/>
      <c r="W193" s="176"/>
      <c r="X193" s="176"/>
      <c r="Y193" s="176"/>
      <c r="Z193" s="176"/>
      <c r="AA193" s="176"/>
      <c r="AB193" s="176"/>
      <c r="AC193" s="176"/>
      <c r="AD193" s="176"/>
      <c r="AE193" s="176"/>
      <c r="AF193" s="176"/>
      <c r="AG193" s="176"/>
      <c r="AH193" s="109"/>
      <c r="AI193" s="109"/>
      <c r="AJ193" s="109"/>
      <c r="AK193" s="109"/>
      <c r="AL193" s="109"/>
      <c r="AM193" s="109"/>
      <c r="AN193" s="109"/>
      <c r="AO193" s="109"/>
      <c r="AP193" s="109"/>
      <c r="AQ193" s="109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</row>
    <row r="194" spans="1:256">
      <c r="A194" s="176"/>
      <c r="B194" s="176"/>
      <c r="C194" s="176"/>
      <c r="D194" s="176"/>
      <c r="E194" s="176"/>
      <c r="F194" s="176"/>
      <c r="G194" s="176"/>
      <c r="H194" s="176"/>
      <c r="I194" s="176"/>
      <c r="J194" s="176"/>
      <c r="K194" s="176"/>
      <c r="L194" s="176"/>
      <c r="M194" s="176"/>
      <c r="N194" s="176"/>
      <c r="O194" s="176"/>
      <c r="P194" s="176"/>
      <c r="Q194" s="176"/>
      <c r="R194" s="176"/>
      <c r="S194" s="176"/>
      <c r="T194" s="176"/>
      <c r="U194" s="176"/>
      <c r="V194" s="176"/>
      <c r="W194" s="176"/>
      <c r="X194" s="176"/>
      <c r="Y194" s="176"/>
      <c r="Z194" s="176"/>
      <c r="AA194" s="176"/>
      <c r="AB194" s="176"/>
      <c r="AC194" s="176"/>
      <c r="AD194" s="176"/>
      <c r="AE194" s="176"/>
      <c r="AF194" s="176"/>
      <c r="AG194" s="176"/>
      <c r="AH194" s="109"/>
      <c r="AI194" s="109"/>
      <c r="AJ194" s="109"/>
      <c r="AK194" s="109"/>
      <c r="AL194" s="109"/>
      <c r="AM194" s="109"/>
      <c r="AN194" s="109"/>
      <c r="AO194" s="109"/>
      <c r="AP194" s="109"/>
      <c r="AQ194" s="109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</row>
    <row r="195" spans="1:256">
      <c r="A195" s="176"/>
      <c r="B195" s="176"/>
      <c r="C195" s="176"/>
      <c r="D195" s="176"/>
      <c r="E195" s="176"/>
      <c r="F195" s="176"/>
      <c r="G195" s="176"/>
      <c r="H195" s="176"/>
      <c r="I195" s="176"/>
      <c r="J195" s="176"/>
      <c r="K195" s="176"/>
      <c r="L195" s="176"/>
      <c r="M195" s="176"/>
      <c r="N195" s="176"/>
      <c r="O195" s="176"/>
      <c r="P195" s="176"/>
      <c r="Q195" s="176"/>
      <c r="R195" s="176"/>
      <c r="S195" s="176"/>
      <c r="T195" s="176"/>
      <c r="U195" s="176"/>
      <c r="V195" s="176"/>
      <c r="W195" s="176"/>
      <c r="X195" s="176"/>
      <c r="Y195" s="176"/>
      <c r="Z195" s="176"/>
      <c r="AA195" s="176"/>
      <c r="AB195" s="176"/>
      <c r="AC195" s="176"/>
      <c r="AD195" s="176"/>
      <c r="AE195" s="176"/>
      <c r="AF195" s="176"/>
      <c r="AG195" s="176"/>
      <c r="AH195" s="109"/>
      <c r="AI195" s="109"/>
      <c r="AJ195" s="109"/>
      <c r="AK195" s="109"/>
      <c r="AL195" s="109"/>
      <c r="AM195" s="109"/>
      <c r="AN195" s="109"/>
      <c r="AO195" s="109"/>
      <c r="AP195" s="109"/>
      <c r="AQ195" s="109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</row>
    <row r="196" spans="1:256">
      <c r="A196" s="176"/>
      <c r="B196" s="176"/>
      <c r="C196" s="176"/>
      <c r="D196" s="176"/>
      <c r="E196" s="176"/>
      <c r="F196" s="176"/>
      <c r="G196" s="176"/>
      <c r="H196" s="176"/>
      <c r="I196" s="176"/>
      <c r="J196" s="176"/>
      <c r="K196" s="176"/>
      <c r="L196" s="176"/>
      <c r="M196" s="176"/>
      <c r="N196" s="176"/>
      <c r="O196" s="176"/>
      <c r="P196" s="176"/>
      <c r="Q196" s="176"/>
      <c r="R196" s="176"/>
      <c r="S196" s="176"/>
      <c r="T196" s="176"/>
      <c r="U196" s="176"/>
      <c r="V196" s="176"/>
      <c r="W196" s="176"/>
      <c r="X196" s="176"/>
      <c r="Y196" s="176"/>
      <c r="Z196" s="176"/>
      <c r="AA196" s="176"/>
      <c r="AB196" s="176"/>
      <c r="AC196" s="176"/>
      <c r="AD196" s="176"/>
      <c r="AE196" s="176"/>
      <c r="AF196" s="176"/>
      <c r="AG196" s="176"/>
      <c r="AH196" s="109"/>
      <c r="AI196" s="109"/>
      <c r="AJ196" s="109"/>
      <c r="AK196" s="109"/>
      <c r="AL196" s="109"/>
      <c r="AM196" s="109"/>
      <c r="AN196" s="109"/>
      <c r="AO196" s="109"/>
      <c r="AP196" s="109"/>
      <c r="AQ196" s="109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</row>
    <row r="197" spans="1:256">
      <c r="A197" s="176"/>
      <c r="B197" s="176"/>
      <c r="C197" s="176"/>
      <c r="D197" s="176"/>
      <c r="E197" s="176"/>
      <c r="F197" s="176"/>
      <c r="G197" s="176"/>
      <c r="H197" s="176"/>
      <c r="I197" s="176"/>
      <c r="J197" s="176"/>
      <c r="K197" s="176"/>
      <c r="L197" s="176"/>
      <c r="M197" s="176"/>
      <c r="N197" s="176"/>
      <c r="O197" s="176"/>
      <c r="P197" s="176"/>
      <c r="Q197" s="176"/>
      <c r="R197" s="176"/>
      <c r="S197" s="176"/>
      <c r="T197" s="176"/>
      <c r="U197" s="176"/>
      <c r="V197" s="176"/>
      <c r="W197" s="176"/>
      <c r="X197" s="176"/>
      <c r="Y197" s="176"/>
      <c r="Z197" s="176"/>
      <c r="AA197" s="176"/>
      <c r="AB197" s="176"/>
      <c r="AC197" s="176"/>
      <c r="AD197" s="176"/>
      <c r="AE197" s="176"/>
      <c r="AF197" s="176"/>
      <c r="AG197" s="176"/>
      <c r="AH197" s="109"/>
      <c r="AI197" s="109"/>
      <c r="AJ197" s="109"/>
      <c r="AK197" s="109"/>
      <c r="AL197" s="109"/>
      <c r="AM197" s="109"/>
      <c r="AN197" s="109"/>
      <c r="AO197" s="109"/>
      <c r="AP197" s="109"/>
      <c r="AQ197" s="109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</row>
    <row r="198" spans="1:256">
      <c r="A198" s="176"/>
      <c r="B198" s="176"/>
      <c r="C198" s="176"/>
      <c r="D198" s="176"/>
      <c r="E198" s="176"/>
      <c r="F198" s="176"/>
      <c r="G198" s="176"/>
      <c r="H198" s="176"/>
      <c r="I198" s="176"/>
      <c r="J198" s="176"/>
      <c r="K198" s="176"/>
      <c r="L198" s="176"/>
      <c r="M198" s="176"/>
      <c r="N198" s="176"/>
      <c r="O198" s="176"/>
      <c r="P198" s="176"/>
      <c r="Q198" s="176"/>
      <c r="R198" s="176"/>
      <c r="S198" s="176"/>
      <c r="T198" s="176"/>
      <c r="U198" s="176"/>
      <c r="V198" s="176"/>
      <c r="W198" s="176"/>
      <c r="X198" s="176"/>
      <c r="Y198" s="176"/>
      <c r="Z198" s="176"/>
      <c r="AA198" s="176"/>
      <c r="AB198" s="176"/>
      <c r="AC198" s="176"/>
      <c r="AD198" s="176"/>
      <c r="AE198" s="176"/>
      <c r="AF198" s="176"/>
      <c r="AG198" s="176"/>
      <c r="AH198" s="109"/>
      <c r="AI198" s="109"/>
      <c r="AJ198" s="109"/>
      <c r="AK198" s="109"/>
      <c r="AL198" s="109"/>
      <c r="AM198" s="109"/>
      <c r="AN198" s="109"/>
      <c r="AO198" s="109"/>
      <c r="AP198" s="109"/>
      <c r="AQ198" s="109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</row>
    <row r="199" spans="1:256">
      <c r="A199" s="176"/>
      <c r="B199" s="176"/>
      <c r="C199" s="176"/>
      <c r="D199" s="176"/>
      <c r="E199" s="176"/>
      <c r="F199" s="176"/>
      <c r="G199" s="176"/>
      <c r="H199" s="176"/>
      <c r="I199" s="176"/>
      <c r="J199" s="176"/>
      <c r="K199" s="176"/>
      <c r="L199" s="176"/>
      <c r="M199" s="176"/>
      <c r="N199" s="176"/>
      <c r="O199" s="176"/>
      <c r="P199" s="176"/>
      <c r="Q199" s="176"/>
      <c r="R199" s="176"/>
      <c r="S199" s="176"/>
      <c r="T199" s="176"/>
      <c r="U199" s="176"/>
      <c r="V199" s="176"/>
      <c r="W199" s="176"/>
      <c r="X199" s="176"/>
      <c r="Y199" s="176"/>
      <c r="Z199" s="176"/>
      <c r="AA199" s="176"/>
      <c r="AB199" s="176"/>
      <c r="AC199" s="176"/>
      <c r="AD199" s="176"/>
      <c r="AE199" s="176"/>
      <c r="AF199" s="176"/>
      <c r="AG199" s="176"/>
      <c r="AH199" s="109"/>
      <c r="AI199" s="109"/>
      <c r="AJ199" s="109"/>
      <c r="AK199" s="109"/>
      <c r="AL199" s="109"/>
      <c r="AM199" s="109"/>
      <c r="AN199" s="109"/>
      <c r="AO199" s="109"/>
      <c r="AP199" s="109"/>
      <c r="AQ199" s="10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</row>
    <row r="200" spans="1:256">
      <c r="A200" s="176"/>
      <c r="B200" s="176"/>
      <c r="C200" s="176"/>
      <c r="D200" s="176"/>
      <c r="E200" s="176"/>
      <c r="F200" s="176"/>
      <c r="G200" s="176"/>
      <c r="H200" s="176"/>
      <c r="I200" s="176"/>
      <c r="J200" s="176"/>
      <c r="K200" s="176"/>
      <c r="L200" s="176"/>
      <c r="M200" s="176"/>
      <c r="N200" s="176"/>
      <c r="O200" s="176"/>
      <c r="P200" s="176"/>
      <c r="Q200" s="176"/>
      <c r="R200" s="176"/>
      <c r="S200" s="176"/>
      <c r="T200" s="176"/>
      <c r="U200" s="176"/>
      <c r="V200" s="176"/>
      <c r="W200" s="176"/>
      <c r="X200" s="176"/>
      <c r="Y200" s="176"/>
      <c r="Z200" s="176"/>
      <c r="AA200" s="176"/>
      <c r="AB200" s="176"/>
      <c r="AC200" s="176"/>
      <c r="AD200" s="176"/>
      <c r="AE200" s="176"/>
      <c r="AF200" s="176"/>
      <c r="AG200" s="176"/>
      <c r="AH200" s="109"/>
      <c r="AI200" s="109"/>
      <c r="AJ200" s="109"/>
      <c r="AK200" s="109"/>
      <c r="AL200" s="109"/>
      <c r="AM200" s="109"/>
      <c r="AN200" s="109"/>
      <c r="AO200" s="109"/>
      <c r="AP200" s="109"/>
      <c r="AQ200" s="109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</row>
    <row r="201" spans="1:256">
      <c r="A201" s="176"/>
      <c r="B201" s="176"/>
      <c r="C201" s="176"/>
      <c r="D201" s="176"/>
      <c r="E201" s="176"/>
      <c r="F201" s="176"/>
      <c r="G201" s="176"/>
      <c r="H201" s="176"/>
      <c r="I201" s="176"/>
      <c r="J201" s="176"/>
      <c r="K201" s="176"/>
      <c r="L201" s="176"/>
      <c r="M201" s="176"/>
      <c r="N201" s="176"/>
      <c r="O201" s="176"/>
      <c r="P201" s="176"/>
      <c r="Q201" s="176"/>
      <c r="R201" s="176"/>
      <c r="S201" s="176"/>
      <c r="T201" s="176"/>
      <c r="U201" s="176"/>
      <c r="V201" s="176"/>
      <c r="W201" s="176"/>
      <c r="X201" s="176"/>
      <c r="Y201" s="176"/>
      <c r="Z201" s="176"/>
      <c r="AA201" s="176"/>
      <c r="AB201" s="176"/>
      <c r="AC201" s="176"/>
      <c r="AD201" s="176"/>
      <c r="AE201" s="176"/>
      <c r="AF201" s="176"/>
      <c r="AG201" s="176"/>
      <c r="AH201" s="109"/>
      <c r="AI201" s="109"/>
      <c r="AJ201" s="109"/>
      <c r="AK201" s="109"/>
      <c r="AL201" s="109"/>
      <c r="AM201" s="109"/>
      <c r="AN201" s="109"/>
      <c r="AO201" s="109"/>
      <c r="AP201" s="109"/>
      <c r="AQ201" s="109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</row>
    <row r="202" spans="1:256">
      <c r="A202" s="176"/>
      <c r="B202" s="176"/>
      <c r="C202" s="176"/>
      <c r="D202" s="176"/>
      <c r="E202" s="176"/>
      <c r="F202" s="176"/>
      <c r="G202" s="176"/>
      <c r="H202" s="176"/>
      <c r="I202" s="176"/>
      <c r="J202" s="176"/>
      <c r="K202" s="176"/>
      <c r="L202" s="176"/>
      <c r="M202" s="176"/>
      <c r="N202" s="176"/>
      <c r="O202" s="176"/>
      <c r="P202" s="176"/>
      <c r="Q202" s="176"/>
      <c r="R202" s="176"/>
      <c r="S202" s="176"/>
      <c r="T202" s="176"/>
      <c r="U202" s="176"/>
      <c r="V202" s="176"/>
      <c r="W202" s="176"/>
      <c r="X202" s="176"/>
      <c r="Y202" s="176"/>
      <c r="Z202" s="176"/>
      <c r="AA202" s="176"/>
      <c r="AB202" s="176"/>
      <c r="AC202" s="176"/>
      <c r="AD202" s="176"/>
      <c r="AE202" s="176"/>
      <c r="AF202" s="176"/>
      <c r="AG202" s="176"/>
      <c r="AH202" s="109"/>
      <c r="AI202" s="109"/>
      <c r="AJ202" s="109"/>
      <c r="AK202" s="109"/>
      <c r="AL202" s="109"/>
      <c r="AM202" s="109"/>
      <c r="AN202" s="109"/>
      <c r="AO202" s="109"/>
      <c r="AP202" s="109"/>
      <c r="AQ202" s="109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</row>
    <row r="203" spans="1:256">
      <c r="A203" s="176"/>
      <c r="B203" s="176"/>
      <c r="C203" s="176"/>
      <c r="D203" s="176"/>
      <c r="E203" s="176"/>
      <c r="F203" s="176"/>
      <c r="G203" s="176"/>
      <c r="H203" s="176"/>
      <c r="I203" s="176"/>
      <c r="J203" s="176"/>
      <c r="K203" s="176"/>
      <c r="L203" s="176"/>
      <c r="M203" s="176"/>
      <c r="N203" s="176"/>
      <c r="O203" s="176"/>
      <c r="P203" s="176"/>
      <c r="Q203" s="176"/>
      <c r="R203" s="176"/>
      <c r="S203" s="176"/>
      <c r="T203" s="176"/>
      <c r="U203" s="176"/>
      <c r="V203" s="176"/>
      <c r="W203" s="176"/>
      <c r="X203" s="176"/>
      <c r="Y203" s="176"/>
      <c r="Z203" s="176"/>
      <c r="AA203" s="176"/>
      <c r="AB203" s="176"/>
      <c r="AC203" s="176"/>
      <c r="AD203" s="176"/>
      <c r="AE203" s="176"/>
      <c r="AF203" s="176"/>
      <c r="AG203" s="176"/>
      <c r="AH203" s="109"/>
      <c r="AI203" s="109"/>
      <c r="AJ203" s="109"/>
      <c r="AK203" s="109"/>
      <c r="AL203" s="109"/>
      <c r="AM203" s="109"/>
      <c r="AN203" s="109"/>
      <c r="AO203" s="109"/>
      <c r="AP203" s="109"/>
      <c r="AQ203" s="109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</row>
    <row r="204" spans="1:256">
      <c r="A204" s="176"/>
      <c r="B204" s="176"/>
      <c r="C204" s="176"/>
      <c r="D204" s="176"/>
      <c r="E204" s="176"/>
      <c r="F204" s="176"/>
      <c r="G204" s="176"/>
      <c r="H204" s="176"/>
      <c r="I204" s="176"/>
      <c r="J204" s="176"/>
      <c r="K204" s="176"/>
      <c r="L204" s="176"/>
      <c r="M204" s="176"/>
      <c r="N204" s="176"/>
      <c r="O204" s="176"/>
      <c r="P204" s="176"/>
      <c r="Q204" s="176"/>
      <c r="R204" s="176"/>
      <c r="S204" s="176"/>
      <c r="T204" s="176"/>
      <c r="U204" s="176"/>
      <c r="V204" s="176"/>
      <c r="W204" s="176"/>
      <c r="X204" s="176"/>
      <c r="Y204" s="176"/>
      <c r="Z204" s="176"/>
      <c r="AA204" s="176"/>
      <c r="AB204" s="176"/>
      <c r="AC204" s="176"/>
      <c r="AD204" s="176"/>
      <c r="AE204" s="176"/>
      <c r="AF204" s="176"/>
      <c r="AG204" s="176"/>
      <c r="AH204" s="109"/>
      <c r="AI204" s="109"/>
      <c r="AJ204" s="109"/>
      <c r="AK204" s="109"/>
      <c r="AL204" s="109"/>
      <c r="AM204" s="109"/>
      <c r="AN204" s="109"/>
      <c r="AO204" s="109"/>
      <c r="AP204" s="109"/>
      <c r="AQ204" s="109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</row>
    <row r="205" spans="1:256">
      <c r="A205" s="176"/>
      <c r="B205" s="176"/>
      <c r="C205" s="176"/>
      <c r="D205" s="176"/>
      <c r="E205" s="176"/>
      <c r="F205" s="176"/>
      <c r="G205" s="176"/>
      <c r="H205" s="176"/>
      <c r="I205" s="176"/>
      <c r="J205" s="176"/>
      <c r="K205" s="176"/>
      <c r="L205" s="176"/>
      <c r="M205" s="176"/>
      <c r="N205" s="176"/>
      <c r="O205" s="176"/>
      <c r="P205" s="176"/>
      <c r="Q205" s="176"/>
      <c r="R205" s="176"/>
      <c r="S205" s="176"/>
      <c r="T205" s="176"/>
      <c r="U205" s="176"/>
      <c r="V205" s="176"/>
      <c r="W205" s="176"/>
      <c r="X205" s="176"/>
      <c r="Y205" s="176"/>
      <c r="Z205" s="176"/>
      <c r="AA205" s="176"/>
      <c r="AB205" s="176"/>
      <c r="AC205" s="176"/>
      <c r="AD205" s="176"/>
      <c r="AE205" s="176"/>
      <c r="AF205" s="176"/>
      <c r="AG205" s="176"/>
      <c r="AH205" s="109"/>
      <c r="AI205" s="109"/>
      <c r="AJ205" s="109"/>
      <c r="AK205" s="109"/>
      <c r="AL205" s="109"/>
      <c r="AM205" s="109"/>
      <c r="AN205" s="109"/>
      <c r="AO205" s="109"/>
      <c r="AP205" s="109"/>
      <c r="AQ205" s="109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</row>
    <row r="206" spans="1:256">
      <c r="A206" s="176"/>
      <c r="B206" s="176"/>
      <c r="C206" s="176"/>
      <c r="D206" s="176"/>
      <c r="E206" s="176"/>
      <c r="F206" s="176"/>
      <c r="G206" s="176"/>
      <c r="H206" s="176"/>
      <c r="I206" s="176"/>
      <c r="J206" s="176"/>
      <c r="K206" s="176"/>
      <c r="L206" s="176"/>
      <c r="M206" s="176"/>
      <c r="N206" s="176"/>
      <c r="O206" s="176"/>
      <c r="P206" s="176"/>
      <c r="Q206" s="176"/>
      <c r="R206" s="176"/>
      <c r="S206" s="176"/>
      <c r="T206" s="176"/>
      <c r="U206" s="176"/>
      <c r="V206" s="176"/>
      <c r="W206" s="176"/>
      <c r="X206" s="176"/>
      <c r="Y206" s="176"/>
      <c r="Z206" s="176"/>
      <c r="AA206" s="176"/>
      <c r="AB206" s="176"/>
      <c r="AC206" s="176"/>
      <c r="AD206" s="176"/>
      <c r="AE206" s="176"/>
      <c r="AF206" s="176"/>
      <c r="AG206" s="176"/>
      <c r="AH206" s="109"/>
      <c r="AI206" s="109"/>
      <c r="AJ206" s="109"/>
      <c r="AK206" s="109"/>
      <c r="AL206" s="109"/>
      <c r="AM206" s="109"/>
      <c r="AN206" s="109"/>
      <c r="AO206" s="109"/>
      <c r="AP206" s="109"/>
      <c r="AQ206" s="109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</row>
    <row r="207" spans="1:256">
      <c r="A207" s="176"/>
      <c r="B207" s="176"/>
      <c r="C207" s="176"/>
      <c r="D207" s="176"/>
      <c r="E207" s="176"/>
      <c r="F207" s="176"/>
      <c r="G207" s="176"/>
      <c r="H207" s="176"/>
      <c r="I207" s="176"/>
      <c r="J207" s="176"/>
      <c r="K207" s="176"/>
      <c r="L207" s="176"/>
      <c r="M207" s="176"/>
      <c r="N207" s="176"/>
      <c r="O207" s="176"/>
      <c r="P207" s="176"/>
      <c r="Q207" s="176"/>
      <c r="R207" s="176"/>
      <c r="S207" s="176"/>
      <c r="T207" s="176"/>
      <c r="U207" s="176"/>
      <c r="V207" s="176"/>
      <c r="W207" s="176"/>
      <c r="X207" s="176"/>
      <c r="Y207" s="176"/>
      <c r="Z207" s="176"/>
      <c r="AA207" s="176"/>
      <c r="AB207" s="176"/>
      <c r="AC207" s="176"/>
      <c r="AD207" s="176"/>
      <c r="AE207" s="176"/>
      <c r="AF207" s="176"/>
      <c r="AG207" s="176"/>
      <c r="AH207" s="109"/>
      <c r="AI207" s="109"/>
      <c r="AJ207" s="109"/>
      <c r="AK207" s="109"/>
      <c r="AL207" s="109"/>
      <c r="AM207" s="109"/>
      <c r="AN207" s="109"/>
      <c r="AO207" s="109"/>
      <c r="AP207" s="109"/>
      <c r="AQ207" s="109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</row>
    <row r="208" spans="1:256">
      <c r="A208" s="176"/>
      <c r="B208" s="176"/>
      <c r="C208" s="176"/>
      <c r="D208" s="176"/>
      <c r="E208" s="176"/>
      <c r="F208" s="176"/>
      <c r="G208" s="176"/>
      <c r="H208" s="176"/>
      <c r="I208" s="176"/>
      <c r="J208" s="176"/>
      <c r="K208" s="176"/>
      <c r="L208" s="176"/>
      <c r="M208" s="176"/>
      <c r="N208" s="176"/>
      <c r="O208" s="176"/>
      <c r="P208" s="176"/>
      <c r="Q208" s="176"/>
      <c r="R208" s="176"/>
      <c r="S208" s="176"/>
      <c r="T208" s="176"/>
      <c r="U208" s="176"/>
      <c r="V208" s="176"/>
      <c r="W208" s="176"/>
      <c r="X208" s="176"/>
      <c r="Y208" s="176"/>
      <c r="Z208" s="176"/>
      <c r="AA208" s="176"/>
      <c r="AB208" s="176"/>
      <c r="AC208" s="176"/>
      <c r="AD208" s="176"/>
      <c r="AE208" s="176"/>
      <c r="AF208" s="176"/>
      <c r="AG208" s="176"/>
      <c r="AH208" s="109"/>
      <c r="AI208" s="109"/>
      <c r="AJ208" s="109"/>
      <c r="AK208" s="109"/>
      <c r="AL208" s="109"/>
      <c r="AM208" s="109"/>
      <c r="AN208" s="109"/>
      <c r="AO208" s="109"/>
      <c r="AP208" s="109"/>
      <c r="AQ208" s="109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</row>
    <row r="209" spans="1:256">
      <c r="A209" s="176"/>
      <c r="B209" s="176"/>
      <c r="C209" s="176"/>
      <c r="D209" s="176"/>
      <c r="E209" s="176"/>
      <c r="F209" s="176"/>
      <c r="G209" s="176"/>
      <c r="H209" s="176"/>
      <c r="I209" s="176"/>
      <c r="J209" s="176"/>
      <c r="K209" s="176"/>
      <c r="L209" s="176"/>
      <c r="M209" s="176"/>
      <c r="N209" s="176"/>
      <c r="O209" s="176"/>
      <c r="P209" s="176"/>
      <c r="Q209" s="176"/>
      <c r="R209" s="176"/>
      <c r="S209" s="176"/>
      <c r="T209" s="176"/>
      <c r="U209" s="176"/>
      <c r="V209" s="176"/>
      <c r="W209" s="176"/>
      <c r="X209" s="176"/>
      <c r="Y209" s="176"/>
      <c r="Z209" s="176"/>
      <c r="AA209" s="176"/>
      <c r="AB209" s="176"/>
      <c r="AC209" s="176"/>
      <c r="AD209" s="176"/>
      <c r="AE209" s="176"/>
      <c r="AF209" s="176"/>
      <c r="AG209" s="176"/>
      <c r="AH209" s="109"/>
      <c r="AI209" s="109"/>
      <c r="AJ209" s="109"/>
      <c r="AK209" s="109"/>
      <c r="AL209" s="109"/>
      <c r="AM209" s="109"/>
      <c r="AN209" s="109"/>
      <c r="AO209" s="109"/>
      <c r="AP209" s="109"/>
      <c r="AQ209" s="1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</row>
    <row r="210" spans="1:256">
      <c r="A210" s="176"/>
      <c r="B210" s="176"/>
      <c r="C210" s="176"/>
      <c r="D210" s="176"/>
      <c r="E210" s="176"/>
      <c r="F210" s="176"/>
      <c r="G210" s="176"/>
      <c r="H210" s="176"/>
      <c r="I210" s="176"/>
      <c r="J210" s="176"/>
      <c r="K210" s="176"/>
      <c r="L210" s="176"/>
      <c r="M210" s="176"/>
      <c r="N210" s="176"/>
      <c r="O210" s="176"/>
      <c r="P210" s="176"/>
      <c r="Q210" s="176"/>
      <c r="R210" s="176"/>
      <c r="S210" s="176"/>
      <c r="T210" s="176"/>
      <c r="U210" s="176"/>
      <c r="V210" s="176"/>
      <c r="W210" s="176"/>
      <c r="X210" s="176"/>
      <c r="Y210" s="176"/>
      <c r="Z210" s="176"/>
      <c r="AA210" s="176"/>
      <c r="AB210" s="176"/>
      <c r="AC210" s="176"/>
      <c r="AD210" s="176"/>
      <c r="AE210" s="176"/>
      <c r="AF210" s="176"/>
      <c r="AG210" s="176"/>
      <c r="AH210" s="109"/>
      <c r="AI210" s="109"/>
      <c r="AJ210" s="109"/>
      <c r="AK210" s="109"/>
      <c r="AL210" s="109"/>
      <c r="AM210" s="109"/>
      <c r="AN210" s="109"/>
      <c r="AO210" s="109"/>
      <c r="AP210" s="109"/>
      <c r="AQ210" s="109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</row>
    <row r="211" spans="1:256">
      <c r="A211" s="176"/>
      <c r="B211" s="176"/>
      <c r="C211" s="176"/>
      <c r="D211" s="176"/>
      <c r="E211" s="176"/>
      <c r="F211" s="176"/>
      <c r="G211" s="176"/>
      <c r="H211" s="176"/>
      <c r="I211" s="176"/>
      <c r="J211" s="176"/>
      <c r="K211" s="176"/>
      <c r="L211" s="176"/>
      <c r="M211" s="176"/>
      <c r="N211" s="176"/>
      <c r="O211" s="176"/>
      <c r="P211" s="176"/>
      <c r="Q211" s="176"/>
      <c r="R211" s="176"/>
      <c r="S211" s="176"/>
      <c r="T211" s="176"/>
      <c r="U211" s="176"/>
      <c r="V211" s="176"/>
      <c r="W211" s="176"/>
      <c r="X211" s="176"/>
      <c r="Y211" s="176"/>
      <c r="Z211" s="176"/>
      <c r="AA211" s="176"/>
      <c r="AB211" s="176"/>
      <c r="AC211" s="176"/>
      <c r="AD211" s="176"/>
      <c r="AE211" s="176"/>
      <c r="AF211" s="176"/>
      <c r="AG211" s="176"/>
      <c r="AH211" s="109"/>
      <c r="AI211" s="109"/>
      <c r="AJ211" s="109"/>
      <c r="AK211" s="109"/>
      <c r="AL211" s="109"/>
      <c r="AM211" s="109"/>
      <c r="AN211" s="109"/>
      <c r="AO211" s="109"/>
      <c r="AP211" s="109"/>
      <c r="AQ211" s="109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</row>
    <row r="212" spans="1:256">
      <c r="A212" s="176"/>
      <c r="B212" s="176"/>
      <c r="C212" s="176"/>
      <c r="D212" s="176"/>
      <c r="E212" s="176"/>
      <c r="F212" s="176"/>
      <c r="G212" s="176"/>
      <c r="H212" s="176"/>
      <c r="I212" s="176"/>
      <c r="J212" s="176"/>
      <c r="K212" s="176"/>
      <c r="L212" s="176"/>
      <c r="M212" s="176"/>
      <c r="N212" s="176"/>
      <c r="O212" s="176"/>
      <c r="P212" s="176"/>
      <c r="Q212" s="176"/>
      <c r="R212" s="176"/>
      <c r="S212" s="176"/>
      <c r="T212" s="176"/>
      <c r="U212" s="176"/>
      <c r="V212" s="176"/>
      <c r="W212" s="176"/>
      <c r="X212" s="176"/>
      <c r="Y212" s="176"/>
      <c r="Z212" s="176"/>
      <c r="AA212" s="176"/>
      <c r="AB212" s="176"/>
      <c r="AC212" s="176"/>
      <c r="AD212" s="176"/>
      <c r="AE212" s="176"/>
      <c r="AF212" s="176"/>
      <c r="AG212" s="176"/>
      <c r="AH212" s="109"/>
      <c r="AI212" s="109"/>
      <c r="AJ212" s="109"/>
      <c r="AK212" s="109"/>
      <c r="AL212" s="109"/>
      <c r="AM212" s="109"/>
      <c r="AN212" s="109"/>
      <c r="AO212" s="109"/>
      <c r="AP212" s="109"/>
      <c r="AQ212" s="109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</row>
    <row r="213" spans="1:256">
      <c r="A213" s="176"/>
      <c r="B213" s="176"/>
      <c r="C213" s="176"/>
      <c r="D213" s="176"/>
      <c r="E213" s="176"/>
      <c r="F213" s="176"/>
      <c r="G213" s="176"/>
      <c r="H213" s="176"/>
      <c r="I213" s="176"/>
      <c r="J213" s="176"/>
      <c r="K213" s="176"/>
      <c r="L213" s="176"/>
      <c r="M213" s="176"/>
      <c r="N213" s="176"/>
      <c r="O213" s="176"/>
      <c r="P213" s="176"/>
      <c r="Q213" s="176"/>
      <c r="R213" s="176"/>
      <c r="S213" s="176"/>
      <c r="T213" s="176"/>
      <c r="U213" s="176"/>
      <c r="V213" s="176"/>
      <c r="W213" s="176"/>
      <c r="X213" s="176"/>
      <c r="Y213" s="176"/>
      <c r="Z213" s="176"/>
      <c r="AA213" s="176"/>
      <c r="AB213" s="176"/>
      <c r="AC213" s="176"/>
      <c r="AD213" s="176"/>
      <c r="AE213" s="176"/>
      <c r="AF213" s="176"/>
      <c r="AG213" s="176"/>
      <c r="AH213" s="109"/>
      <c r="AI213" s="109"/>
      <c r="AJ213" s="109"/>
      <c r="AK213" s="109"/>
      <c r="AL213" s="109"/>
      <c r="AM213" s="109"/>
      <c r="AN213" s="109"/>
      <c r="AO213" s="109"/>
      <c r="AP213" s="109"/>
      <c r="AQ213" s="109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</row>
    <row r="214" spans="1:256">
      <c r="A214" s="176"/>
      <c r="B214" s="176"/>
      <c r="C214" s="176"/>
      <c r="D214" s="176"/>
      <c r="E214" s="176"/>
      <c r="F214" s="176"/>
      <c r="G214" s="176"/>
      <c r="H214" s="176"/>
      <c r="I214" s="176"/>
      <c r="J214" s="176"/>
      <c r="K214" s="176"/>
      <c r="L214" s="176"/>
      <c r="M214" s="176"/>
      <c r="N214" s="176"/>
      <c r="O214" s="176"/>
      <c r="P214" s="176"/>
      <c r="Q214" s="176"/>
      <c r="R214" s="176"/>
      <c r="S214" s="176"/>
      <c r="T214" s="176"/>
      <c r="U214" s="176"/>
      <c r="V214" s="176"/>
      <c r="W214" s="176"/>
      <c r="X214" s="176"/>
      <c r="Y214" s="176"/>
      <c r="Z214" s="176"/>
      <c r="AA214" s="176"/>
      <c r="AB214" s="176"/>
      <c r="AC214" s="176"/>
      <c r="AD214" s="176"/>
      <c r="AE214" s="176"/>
      <c r="AF214" s="176"/>
      <c r="AG214" s="176"/>
      <c r="AH214" s="109"/>
      <c r="AI214" s="109"/>
      <c r="AJ214" s="109"/>
      <c r="AK214" s="109"/>
      <c r="AL214" s="109"/>
      <c r="AM214" s="109"/>
      <c r="AN214" s="109"/>
      <c r="AO214" s="109"/>
      <c r="AP214" s="109"/>
      <c r="AQ214" s="109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</row>
    <row r="215" spans="1:256">
      <c r="A215" s="176"/>
      <c r="B215" s="176"/>
      <c r="C215" s="176"/>
      <c r="D215" s="176"/>
      <c r="E215" s="176"/>
      <c r="F215" s="176"/>
      <c r="G215" s="176"/>
      <c r="H215" s="176"/>
      <c r="I215" s="176"/>
      <c r="J215" s="176"/>
      <c r="K215" s="176"/>
      <c r="L215" s="176"/>
      <c r="M215" s="176"/>
      <c r="N215" s="176"/>
      <c r="O215" s="176"/>
      <c r="P215" s="176"/>
      <c r="Q215" s="176"/>
      <c r="R215" s="176"/>
      <c r="S215" s="176"/>
      <c r="T215" s="176"/>
      <c r="U215" s="176"/>
      <c r="V215" s="176"/>
      <c r="W215" s="176"/>
      <c r="X215" s="176"/>
      <c r="Y215" s="176"/>
      <c r="Z215" s="176"/>
      <c r="AA215" s="176"/>
      <c r="AB215" s="176"/>
      <c r="AC215" s="176"/>
      <c r="AD215" s="176"/>
      <c r="AE215" s="176"/>
      <c r="AF215" s="176"/>
      <c r="AG215" s="176"/>
      <c r="AH215" s="109"/>
      <c r="AI215" s="109"/>
      <c r="AJ215" s="109"/>
      <c r="AK215" s="109"/>
      <c r="AL215" s="109"/>
      <c r="AM215" s="109"/>
      <c r="AN215" s="109"/>
      <c r="AO215" s="109"/>
      <c r="AP215" s="109"/>
      <c r="AQ215" s="109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</row>
    <row r="216" spans="1:256">
      <c r="A216" s="176"/>
      <c r="B216" s="176"/>
      <c r="C216" s="176"/>
      <c r="D216" s="176"/>
      <c r="E216" s="176"/>
      <c r="F216" s="176"/>
      <c r="G216" s="176"/>
      <c r="H216" s="176"/>
      <c r="I216" s="176"/>
      <c r="J216" s="176"/>
      <c r="K216" s="176"/>
      <c r="L216" s="176"/>
      <c r="M216" s="176"/>
      <c r="N216" s="176"/>
      <c r="O216" s="176"/>
      <c r="P216" s="176"/>
      <c r="Q216" s="176"/>
      <c r="R216" s="176"/>
      <c r="S216" s="176"/>
      <c r="T216" s="176"/>
      <c r="U216" s="176"/>
      <c r="V216" s="176"/>
      <c r="W216" s="176"/>
      <c r="X216" s="176"/>
      <c r="Y216" s="176"/>
      <c r="Z216" s="176"/>
      <c r="AA216" s="176"/>
      <c r="AB216" s="176"/>
      <c r="AC216" s="176"/>
      <c r="AD216" s="176"/>
      <c r="AE216" s="176"/>
      <c r="AF216" s="176"/>
      <c r="AG216" s="176"/>
      <c r="AH216" s="109"/>
      <c r="AI216" s="109"/>
      <c r="AJ216" s="109"/>
      <c r="AK216" s="109"/>
      <c r="AL216" s="109"/>
      <c r="AM216" s="109"/>
      <c r="AN216" s="109"/>
      <c r="AO216" s="109"/>
      <c r="AP216" s="109"/>
      <c r="AQ216" s="109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</row>
    <row r="217" spans="1:256">
      <c r="A217" s="176"/>
      <c r="B217" s="176"/>
      <c r="C217" s="176"/>
      <c r="D217" s="176"/>
      <c r="E217" s="176"/>
      <c r="F217" s="176"/>
      <c r="G217" s="176"/>
      <c r="H217" s="176"/>
      <c r="I217" s="176"/>
      <c r="J217" s="176"/>
      <c r="K217" s="176"/>
      <c r="L217" s="176"/>
      <c r="M217" s="176"/>
      <c r="N217" s="176"/>
      <c r="O217" s="176"/>
      <c r="P217" s="176"/>
      <c r="Q217" s="176"/>
      <c r="R217" s="176"/>
      <c r="S217" s="176"/>
      <c r="T217" s="176"/>
      <c r="U217" s="176"/>
      <c r="V217" s="176"/>
      <c r="W217" s="176"/>
      <c r="X217" s="176"/>
      <c r="Y217" s="176"/>
      <c r="Z217" s="176"/>
      <c r="AA217" s="176"/>
      <c r="AB217" s="176"/>
      <c r="AC217" s="176"/>
      <c r="AD217" s="176"/>
      <c r="AE217" s="176"/>
      <c r="AF217" s="176"/>
      <c r="AG217" s="176"/>
      <c r="AH217" s="109"/>
      <c r="AI217" s="109"/>
      <c r="AJ217" s="109"/>
      <c r="AK217" s="109"/>
      <c r="AL217" s="109"/>
      <c r="AM217" s="109"/>
      <c r="AN217" s="109"/>
      <c r="AO217" s="109"/>
      <c r="AP217" s="109"/>
      <c r="AQ217" s="109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</row>
    <row r="218" spans="1:256">
      <c r="A218" s="176"/>
      <c r="B218" s="176"/>
      <c r="C218" s="176"/>
      <c r="D218" s="176"/>
      <c r="E218" s="176"/>
      <c r="F218" s="176"/>
      <c r="G218" s="176"/>
      <c r="H218" s="176"/>
      <c r="I218" s="176"/>
      <c r="J218" s="176"/>
      <c r="K218" s="176"/>
      <c r="L218" s="176"/>
      <c r="M218" s="176"/>
      <c r="N218" s="176"/>
      <c r="O218" s="176"/>
      <c r="P218" s="176"/>
      <c r="Q218" s="176"/>
      <c r="R218" s="176"/>
      <c r="S218" s="176"/>
      <c r="T218" s="176"/>
      <c r="U218" s="176"/>
      <c r="V218" s="176"/>
      <c r="W218" s="176"/>
      <c r="X218" s="176"/>
      <c r="Y218" s="176"/>
      <c r="Z218" s="176"/>
      <c r="AA218" s="176"/>
      <c r="AB218" s="176"/>
      <c r="AC218" s="176"/>
      <c r="AD218" s="176"/>
      <c r="AE218" s="176"/>
      <c r="AF218" s="176"/>
      <c r="AG218" s="176"/>
      <c r="AH218" s="109"/>
      <c r="AI218" s="109"/>
      <c r="AJ218" s="109"/>
      <c r="AK218" s="109"/>
      <c r="AL218" s="109"/>
      <c r="AM218" s="109"/>
      <c r="AN218" s="109"/>
      <c r="AO218" s="109"/>
      <c r="AP218" s="109"/>
      <c r="AQ218" s="109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</row>
    <row r="219" spans="1:256">
      <c r="A219" s="176"/>
      <c r="B219" s="176"/>
      <c r="C219" s="176"/>
      <c r="D219" s="176"/>
      <c r="E219" s="176"/>
      <c r="F219" s="176"/>
      <c r="G219" s="176"/>
      <c r="H219" s="176"/>
      <c r="I219" s="176"/>
      <c r="J219" s="176"/>
      <c r="K219" s="176"/>
      <c r="L219" s="176"/>
      <c r="M219" s="176"/>
      <c r="N219" s="176"/>
      <c r="O219" s="176"/>
      <c r="P219" s="176"/>
      <c r="Q219" s="176"/>
      <c r="R219" s="176"/>
      <c r="S219" s="176"/>
      <c r="T219" s="176"/>
      <c r="U219" s="176"/>
      <c r="V219" s="176"/>
      <c r="W219" s="176"/>
      <c r="X219" s="176"/>
      <c r="Y219" s="176"/>
      <c r="Z219" s="176"/>
      <c r="AA219" s="176"/>
      <c r="AB219" s="176"/>
      <c r="AC219" s="176"/>
      <c r="AD219" s="176"/>
      <c r="AE219" s="176"/>
      <c r="AF219" s="176"/>
      <c r="AG219" s="176"/>
      <c r="AH219" s="109"/>
      <c r="AI219" s="109"/>
      <c r="AJ219" s="109"/>
      <c r="AK219" s="109"/>
      <c r="AL219" s="109"/>
      <c r="AM219" s="109"/>
      <c r="AN219" s="109"/>
      <c r="AO219" s="109"/>
      <c r="AP219" s="109"/>
      <c r="AQ219" s="10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</row>
    <row r="220" spans="1:256">
      <c r="A220" s="176"/>
      <c r="B220" s="176"/>
      <c r="C220" s="176"/>
      <c r="D220" s="176"/>
      <c r="E220" s="176"/>
      <c r="F220" s="176"/>
      <c r="G220" s="176"/>
      <c r="H220" s="176"/>
      <c r="I220" s="176"/>
      <c r="J220" s="176"/>
      <c r="K220" s="176"/>
      <c r="L220" s="176"/>
      <c r="M220" s="176"/>
      <c r="N220" s="176"/>
      <c r="O220" s="176"/>
      <c r="P220" s="176"/>
      <c r="Q220" s="176"/>
      <c r="R220" s="176"/>
      <c r="S220" s="176"/>
      <c r="T220" s="176"/>
      <c r="U220" s="176"/>
      <c r="V220" s="176"/>
      <c r="W220" s="176"/>
      <c r="X220" s="176"/>
      <c r="Y220" s="176"/>
      <c r="Z220" s="176"/>
      <c r="AA220" s="176"/>
      <c r="AB220" s="176"/>
      <c r="AC220" s="176"/>
      <c r="AD220" s="176"/>
      <c r="AE220" s="176"/>
      <c r="AF220" s="176"/>
      <c r="AG220" s="176"/>
      <c r="AH220" s="109"/>
      <c r="AI220" s="109"/>
      <c r="AJ220" s="109"/>
      <c r="AK220" s="109"/>
      <c r="AL220" s="109"/>
      <c r="AM220" s="109"/>
      <c r="AN220" s="109"/>
      <c r="AO220" s="109"/>
      <c r="AP220" s="109"/>
      <c r="AQ220" s="109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</row>
    <row r="221" spans="1:256">
      <c r="A221" s="176"/>
      <c r="B221" s="176"/>
      <c r="C221" s="176"/>
      <c r="D221" s="176"/>
      <c r="E221" s="176"/>
      <c r="F221" s="176"/>
      <c r="G221" s="176"/>
      <c r="H221" s="176"/>
      <c r="I221" s="176"/>
      <c r="J221" s="176"/>
      <c r="K221" s="176"/>
      <c r="L221" s="176"/>
      <c r="M221" s="176"/>
      <c r="N221" s="176"/>
      <c r="O221" s="176"/>
      <c r="P221" s="176"/>
      <c r="Q221" s="176"/>
      <c r="R221" s="176"/>
      <c r="S221" s="176"/>
      <c r="T221" s="176"/>
      <c r="U221" s="176"/>
      <c r="V221" s="176"/>
      <c r="W221" s="176"/>
      <c r="X221" s="176"/>
      <c r="Y221" s="176"/>
      <c r="Z221" s="176"/>
      <c r="AA221" s="176"/>
      <c r="AB221" s="176"/>
      <c r="AC221" s="176"/>
      <c r="AD221" s="176"/>
      <c r="AE221" s="176"/>
      <c r="AF221" s="176"/>
      <c r="AG221" s="176"/>
      <c r="AH221" s="109"/>
      <c r="AI221" s="109"/>
      <c r="AJ221" s="109"/>
      <c r="AK221" s="109"/>
      <c r="AL221" s="109"/>
      <c r="AM221" s="109"/>
      <c r="AN221" s="109"/>
      <c r="AO221" s="109"/>
      <c r="AP221" s="109"/>
      <c r="AQ221" s="109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</row>
    <row r="222" spans="1:256">
      <c r="A222" s="176"/>
      <c r="B222" s="176"/>
      <c r="C222" s="176"/>
      <c r="D222" s="176"/>
      <c r="E222" s="176"/>
      <c r="F222" s="176"/>
      <c r="G222" s="176"/>
      <c r="H222" s="176"/>
      <c r="I222" s="176"/>
      <c r="J222" s="176"/>
      <c r="K222" s="176"/>
      <c r="L222" s="176"/>
      <c r="M222" s="176"/>
      <c r="N222" s="176"/>
      <c r="O222" s="176"/>
      <c r="P222" s="176"/>
      <c r="Q222" s="176"/>
      <c r="R222" s="176"/>
      <c r="S222" s="176"/>
      <c r="T222" s="176"/>
      <c r="U222" s="176"/>
      <c r="V222" s="176"/>
      <c r="W222" s="176"/>
      <c r="X222" s="176"/>
      <c r="Y222" s="176"/>
      <c r="Z222" s="176"/>
      <c r="AA222" s="176"/>
      <c r="AB222" s="176"/>
      <c r="AC222" s="176"/>
      <c r="AD222" s="176"/>
      <c r="AE222" s="176"/>
      <c r="AF222" s="176"/>
      <c r="AG222" s="176"/>
      <c r="AH222" s="109"/>
      <c r="AI222" s="109"/>
      <c r="AJ222" s="109"/>
      <c r="AK222" s="109"/>
      <c r="AL222" s="109"/>
      <c r="AM222" s="109"/>
      <c r="AN222" s="109"/>
      <c r="AO222" s="109"/>
      <c r="AP222" s="109"/>
      <c r="AQ222" s="109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</row>
    <row r="223" spans="1:256">
      <c r="A223" s="176"/>
      <c r="B223" s="176"/>
      <c r="C223" s="176"/>
      <c r="D223" s="176"/>
      <c r="E223" s="176"/>
      <c r="F223" s="176"/>
      <c r="G223" s="176"/>
      <c r="H223" s="176"/>
      <c r="I223" s="176"/>
      <c r="J223" s="176"/>
      <c r="K223" s="176"/>
      <c r="L223" s="176"/>
      <c r="M223" s="176"/>
      <c r="N223" s="176"/>
      <c r="O223" s="176"/>
      <c r="P223" s="176"/>
      <c r="Q223" s="176"/>
      <c r="R223" s="176"/>
      <c r="S223" s="176"/>
      <c r="T223" s="176"/>
      <c r="U223" s="176"/>
      <c r="V223" s="176"/>
      <c r="W223" s="176"/>
      <c r="X223" s="176"/>
      <c r="Y223" s="176"/>
      <c r="Z223" s="176"/>
      <c r="AA223" s="176"/>
      <c r="AB223" s="176"/>
      <c r="AC223" s="176"/>
      <c r="AD223" s="176"/>
      <c r="AE223" s="176"/>
      <c r="AF223" s="176"/>
      <c r="AG223" s="176"/>
      <c r="AH223" s="109"/>
      <c r="AI223" s="109"/>
      <c r="AJ223" s="109"/>
      <c r="AK223" s="109"/>
      <c r="AL223" s="109"/>
      <c r="AM223" s="109"/>
      <c r="AN223" s="109"/>
      <c r="AO223" s="109"/>
      <c r="AP223" s="109"/>
      <c r="AQ223" s="109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</row>
    <row r="224" spans="1:256">
      <c r="A224" s="176"/>
      <c r="B224" s="176"/>
      <c r="C224" s="176"/>
      <c r="D224" s="176"/>
      <c r="E224" s="176"/>
      <c r="F224" s="176"/>
      <c r="G224" s="176"/>
      <c r="H224" s="176"/>
      <c r="I224" s="176"/>
      <c r="J224" s="176"/>
      <c r="K224" s="176"/>
      <c r="L224" s="176"/>
      <c r="M224" s="176"/>
      <c r="N224" s="176"/>
      <c r="O224" s="176"/>
      <c r="P224" s="176"/>
      <c r="Q224" s="176"/>
      <c r="R224" s="176"/>
      <c r="S224" s="176"/>
      <c r="T224" s="176"/>
      <c r="U224" s="176"/>
      <c r="V224" s="176"/>
      <c r="W224" s="176"/>
      <c r="X224" s="176"/>
      <c r="Y224" s="176"/>
      <c r="Z224" s="176"/>
      <c r="AA224" s="176"/>
      <c r="AB224" s="176"/>
      <c r="AC224" s="176"/>
      <c r="AD224" s="176"/>
      <c r="AE224" s="176"/>
      <c r="AF224" s="176"/>
      <c r="AG224" s="176"/>
      <c r="AH224" s="109"/>
      <c r="AI224" s="109"/>
      <c r="AJ224" s="109"/>
      <c r="AK224" s="109"/>
      <c r="AL224" s="109"/>
      <c r="AM224" s="109"/>
      <c r="AN224" s="109"/>
      <c r="AO224" s="109"/>
      <c r="AP224" s="109"/>
      <c r="AQ224" s="109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</row>
    <row r="225" spans="1:256">
      <c r="A225" s="176"/>
      <c r="B225" s="176"/>
      <c r="C225" s="176"/>
      <c r="D225" s="176"/>
      <c r="E225" s="176"/>
      <c r="F225" s="176"/>
      <c r="G225" s="176"/>
      <c r="H225" s="176"/>
      <c r="I225" s="176"/>
      <c r="J225" s="176"/>
      <c r="K225" s="176"/>
      <c r="L225" s="176"/>
      <c r="M225" s="176"/>
      <c r="N225" s="176"/>
      <c r="O225" s="176"/>
      <c r="P225" s="176"/>
      <c r="Q225" s="176"/>
      <c r="R225" s="176"/>
      <c r="S225" s="176"/>
      <c r="T225" s="176"/>
      <c r="U225" s="176"/>
      <c r="V225" s="176"/>
      <c r="W225" s="176"/>
      <c r="X225" s="176"/>
      <c r="Y225" s="176"/>
      <c r="Z225" s="176"/>
      <c r="AA225" s="176"/>
      <c r="AB225" s="176"/>
      <c r="AC225" s="176"/>
      <c r="AD225" s="176"/>
      <c r="AE225" s="176"/>
      <c r="AF225" s="176"/>
      <c r="AG225" s="176"/>
      <c r="AH225" s="109"/>
      <c r="AI225" s="109"/>
      <c r="AJ225" s="109"/>
      <c r="AK225" s="109"/>
      <c r="AL225" s="109"/>
      <c r="AM225" s="109"/>
      <c r="AN225" s="109"/>
      <c r="AO225" s="109"/>
      <c r="AP225" s="109"/>
      <c r="AQ225" s="109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</row>
    <row r="226" spans="1:256">
      <c r="A226" s="176"/>
      <c r="B226" s="176"/>
      <c r="C226" s="176"/>
      <c r="D226" s="176"/>
      <c r="E226" s="176"/>
      <c r="F226" s="176"/>
      <c r="G226" s="176"/>
      <c r="H226" s="176"/>
      <c r="I226" s="176"/>
      <c r="J226" s="176"/>
      <c r="K226" s="176"/>
      <c r="L226" s="176"/>
      <c r="M226" s="176"/>
      <c r="N226" s="176"/>
      <c r="O226" s="176"/>
      <c r="P226" s="176"/>
      <c r="Q226" s="176"/>
      <c r="R226" s="176"/>
      <c r="S226" s="176"/>
      <c r="T226" s="176"/>
      <c r="U226" s="176"/>
      <c r="V226" s="176"/>
      <c r="W226" s="176"/>
      <c r="X226" s="176"/>
      <c r="Y226" s="176"/>
      <c r="Z226" s="176"/>
      <c r="AA226" s="176"/>
      <c r="AB226" s="176"/>
      <c r="AC226" s="176"/>
      <c r="AD226" s="176"/>
      <c r="AE226" s="176"/>
      <c r="AF226" s="176"/>
      <c r="AG226" s="176"/>
      <c r="AH226" s="109"/>
      <c r="AI226" s="109"/>
      <c r="AJ226" s="109"/>
      <c r="AK226" s="109"/>
      <c r="AL226" s="109"/>
      <c r="AM226" s="109"/>
      <c r="AN226" s="109"/>
      <c r="AO226" s="109"/>
      <c r="AP226" s="109"/>
      <c r="AQ226" s="109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</row>
    <row r="227" spans="1:256">
      <c r="A227" s="176"/>
      <c r="B227" s="176"/>
      <c r="C227" s="176"/>
      <c r="D227" s="176"/>
      <c r="E227" s="176"/>
      <c r="F227" s="176"/>
      <c r="G227" s="176"/>
      <c r="H227" s="176"/>
      <c r="I227" s="176"/>
      <c r="J227" s="176"/>
      <c r="K227" s="176"/>
      <c r="L227" s="176"/>
      <c r="M227" s="176"/>
      <c r="N227" s="176"/>
      <c r="O227" s="176"/>
      <c r="P227" s="176"/>
      <c r="Q227" s="176"/>
      <c r="R227" s="176"/>
      <c r="S227" s="176"/>
      <c r="T227" s="176"/>
      <c r="U227" s="176"/>
      <c r="V227" s="176"/>
      <c r="W227" s="176"/>
      <c r="X227" s="176"/>
      <c r="Y227" s="176"/>
      <c r="Z227" s="176"/>
      <c r="AA227" s="176"/>
      <c r="AB227" s="176"/>
      <c r="AC227" s="176"/>
      <c r="AD227" s="176"/>
      <c r="AE227" s="176"/>
      <c r="AF227" s="176"/>
      <c r="AG227" s="176"/>
      <c r="AH227" s="109"/>
      <c r="AI227" s="109"/>
      <c r="AJ227" s="109"/>
      <c r="AK227" s="109"/>
      <c r="AL227" s="109"/>
      <c r="AM227" s="109"/>
      <c r="AN227" s="109"/>
      <c r="AO227" s="109"/>
      <c r="AP227" s="109"/>
      <c r="AQ227" s="109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</row>
    <row r="228" spans="1:256">
      <c r="A228" s="176"/>
      <c r="B228" s="176"/>
      <c r="C228" s="176"/>
      <c r="D228" s="176"/>
      <c r="E228" s="176"/>
      <c r="F228" s="176"/>
      <c r="G228" s="176"/>
      <c r="H228" s="176"/>
      <c r="I228" s="176"/>
      <c r="J228" s="176"/>
      <c r="K228" s="176"/>
      <c r="L228" s="176"/>
      <c r="M228" s="176"/>
      <c r="N228" s="176"/>
      <c r="O228" s="176"/>
      <c r="P228" s="176"/>
      <c r="Q228" s="176"/>
      <c r="R228" s="176"/>
      <c r="S228" s="176"/>
      <c r="T228" s="176"/>
      <c r="U228" s="176"/>
      <c r="V228" s="176"/>
      <c r="W228" s="176"/>
      <c r="X228" s="176"/>
      <c r="Y228" s="176"/>
      <c r="Z228" s="176"/>
      <c r="AA228" s="176"/>
      <c r="AB228" s="176"/>
      <c r="AC228" s="176"/>
      <c r="AD228" s="176"/>
      <c r="AE228" s="176"/>
      <c r="AF228" s="176"/>
      <c r="AG228" s="176"/>
      <c r="AH228" s="109"/>
      <c r="AI228" s="109"/>
      <c r="AJ228" s="109"/>
      <c r="AK228" s="109"/>
      <c r="AL228" s="109"/>
      <c r="AM228" s="109"/>
      <c r="AN228" s="109"/>
      <c r="AO228" s="109"/>
      <c r="AP228" s="109"/>
      <c r="AQ228" s="109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</row>
    <row r="229" spans="1:256">
      <c r="A229" s="176"/>
      <c r="B229" s="176"/>
      <c r="C229" s="176"/>
      <c r="D229" s="176"/>
      <c r="E229" s="176"/>
      <c r="F229" s="176"/>
      <c r="G229" s="176"/>
      <c r="H229" s="176"/>
      <c r="I229" s="176"/>
      <c r="J229" s="176"/>
      <c r="K229" s="176"/>
      <c r="L229" s="176"/>
      <c r="M229" s="176"/>
      <c r="N229" s="176"/>
      <c r="O229" s="176"/>
      <c r="P229" s="176"/>
      <c r="Q229" s="176"/>
      <c r="R229" s="176"/>
      <c r="S229" s="176"/>
      <c r="T229" s="176"/>
      <c r="U229" s="176"/>
      <c r="V229" s="176"/>
      <c r="W229" s="176"/>
      <c r="X229" s="176"/>
      <c r="Y229" s="176"/>
      <c r="Z229" s="176"/>
      <c r="AA229" s="176"/>
      <c r="AB229" s="176"/>
      <c r="AC229" s="176"/>
      <c r="AD229" s="176"/>
      <c r="AE229" s="176"/>
      <c r="AF229" s="176"/>
      <c r="AG229" s="176"/>
      <c r="AH229" s="109"/>
      <c r="AI229" s="109"/>
      <c r="AJ229" s="109"/>
      <c r="AK229" s="109"/>
      <c r="AL229" s="109"/>
      <c r="AM229" s="109"/>
      <c r="AN229" s="109"/>
      <c r="AO229" s="109"/>
      <c r="AP229" s="109"/>
      <c r="AQ229" s="10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0" spans="1:256">
      <c r="A230" s="176"/>
      <c r="B230" s="176"/>
      <c r="C230" s="176"/>
      <c r="D230" s="176"/>
      <c r="E230" s="176"/>
      <c r="F230" s="176"/>
      <c r="G230" s="176"/>
      <c r="H230" s="176"/>
      <c r="I230" s="176"/>
      <c r="J230" s="176"/>
      <c r="K230" s="176"/>
      <c r="L230" s="176"/>
      <c r="M230" s="176"/>
      <c r="N230" s="176"/>
      <c r="O230" s="176"/>
      <c r="P230" s="176"/>
      <c r="Q230" s="176"/>
      <c r="R230" s="176"/>
      <c r="S230" s="176"/>
      <c r="T230" s="176"/>
      <c r="U230" s="176"/>
      <c r="V230" s="176"/>
      <c r="W230" s="176"/>
      <c r="X230" s="176"/>
      <c r="Y230" s="176"/>
      <c r="Z230" s="176"/>
      <c r="AA230" s="176"/>
      <c r="AB230" s="176"/>
      <c r="AC230" s="176"/>
      <c r="AD230" s="176"/>
      <c r="AE230" s="176"/>
      <c r="AF230" s="176"/>
      <c r="AG230" s="176"/>
      <c r="AH230" s="109"/>
      <c r="AI230" s="109"/>
      <c r="AJ230" s="109"/>
      <c r="AK230" s="109"/>
      <c r="AL230" s="109"/>
      <c r="AM230" s="109"/>
      <c r="AN230" s="109"/>
      <c r="AO230" s="109"/>
      <c r="AP230" s="109"/>
      <c r="AQ230" s="109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</row>
    <row r="231" spans="1:256">
      <c r="A231" s="176"/>
      <c r="B231" s="176"/>
      <c r="C231" s="176"/>
      <c r="D231" s="176"/>
      <c r="E231" s="176"/>
      <c r="F231" s="176"/>
      <c r="G231" s="176"/>
      <c r="H231" s="176"/>
      <c r="I231" s="176"/>
      <c r="J231" s="176"/>
      <c r="K231" s="176"/>
      <c r="L231" s="176"/>
      <c r="M231" s="176"/>
      <c r="N231" s="176"/>
      <c r="O231" s="176"/>
      <c r="P231" s="176"/>
      <c r="Q231" s="176"/>
      <c r="R231" s="176"/>
      <c r="S231" s="176"/>
      <c r="T231" s="176"/>
      <c r="U231" s="176"/>
      <c r="V231" s="176"/>
      <c r="W231" s="176"/>
      <c r="X231" s="176"/>
      <c r="Y231" s="176"/>
      <c r="Z231" s="176"/>
      <c r="AA231" s="176"/>
      <c r="AB231" s="176"/>
      <c r="AC231" s="176"/>
      <c r="AD231" s="176"/>
      <c r="AE231" s="176"/>
      <c r="AF231" s="176"/>
      <c r="AG231" s="176"/>
      <c r="AH231" s="109"/>
      <c r="AI231" s="109"/>
      <c r="AJ231" s="109"/>
      <c r="AK231" s="109"/>
      <c r="AL231" s="109"/>
      <c r="AM231" s="109"/>
      <c r="AN231" s="109"/>
      <c r="AO231" s="109"/>
      <c r="AP231" s="109"/>
      <c r="AQ231" s="109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</row>
    <row r="232" spans="1:256">
      <c r="A232" s="176"/>
      <c r="B232" s="176"/>
      <c r="C232" s="176"/>
      <c r="D232" s="176"/>
      <c r="E232" s="176"/>
      <c r="F232" s="176"/>
      <c r="G232" s="176"/>
      <c r="H232" s="176"/>
      <c r="I232" s="176"/>
      <c r="J232" s="176"/>
      <c r="K232" s="176"/>
      <c r="L232" s="176"/>
      <c r="M232" s="176"/>
      <c r="N232" s="176"/>
      <c r="O232" s="176"/>
      <c r="P232" s="176"/>
      <c r="Q232" s="176"/>
      <c r="R232" s="176"/>
      <c r="S232" s="176"/>
      <c r="T232" s="176"/>
      <c r="U232" s="176"/>
      <c r="V232" s="176"/>
      <c r="W232" s="176"/>
      <c r="X232" s="176"/>
      <c r="Y232" s="176"/>
      <c r="Z232" s="176"/>
      <c r="AA232" s="176"/>
      <c r="AB232" s="176"/>
      <c r="AC232" s="176"/>
      <c r="AD232" s="176"/>
      <c r="AE232" s="176"/>
      <c r="AF232" s="176"/>
      <c r="AG232" s="176"/>
      <c r="AH232" s="109"/>
      <c r="AI232" s="109"/>
      <c r="AJ232" s="109"/>
      <c r="AK232" s="109"/>
      <c r="AL232" s="109"/>
      <c r="AM232" s="109"/>
      <c r="AN232" s="109"/>
      <c r="AO232" s="109"/>
      <c r="AP232" s="109"/>
      <c r="AQ232" s="109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</row>
    <row r="233" spans="1:256">
      <c r="A233" s="176"/>
      <c r="B233" s="176"/>
      <c r="C233" s="176"/>
      <c r="D233" s="176"/>
      <c r="E233" s="176"/>
      <c r="F233" s="176"/>
      <c r="G233" s="176"/>
      <c r="H233" s="176"/>
      <c r="I233" s="176"/>
      <c r="J233" s="176"/>
      <c r="K233" s="176"/>
      <c r="L233" s="176"/>
      <c r="M233" s="176"/>
      <c r="N233" s="176"/>
      <c r="O233" s="176"/>
      <c r="P233" s="176"/>
      <c r="Q233" s="176"/>
      <c r="R233" s="176"/>
      <c r="S233" s="176"/>
      <c r="T233" s="176"/>
      <c r="U233" s="176"/>
      <c r="V233" s="176"/>
      <c r="W233" s="176"/>
      <c r="X233" s="176"/>
      <c r="Y233" s="176"/>
      <c r="Z233" s="176"/>
      <c r="AA233" s="176"/>
      <c r="AB233" s="176"/>
      <c r="AC233" s="176"/>
      <c r="AD233" s="176"/>
      <c r="AE233" s="176"/>
      <c r="AF233" s="176"/>
      <c r="AG233" s="176"/>
      <c r="AH233" s="109"/>
      <c r="AI233" s="109"/>
      <c r="AJ233" s="109"/>
      <c r="AK233" s="109"/>
      <c r="AL233" s="109"/>
      <c r="AM233" s="109"/>
      <c r="AN233" s="109"/>
      <c r="AO233" s="109"/>
      <c r="AP233" s="109"/>
      <c r="AQ233" s="109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</row>
    <row r="234" spans="1:256">
      <c r="A234" s="176"/>
      <c r="B234" s="176"/>
      <c r="C234" s="176"/>
      <c r="D234" s="176"/>
      <c r="E234" s="176"/>
      <c r="F234" s="176"/>
      <c r="G234" s="176"/>
      <c r="H234" s="176"/>
      <c r="I234" s="176"/>
      <c r="J234" s="176"/>
      <c r="K234" s="176"/>
      <c r="L234" s="176"/>
      <c r="M234" s="176"/>
      <c r="N234" s="176"/>
      <c r="O234" s="176"/>
      <c r="P234" s="176"/>
      <c r="Q234" s="176"/>
      <c r="R234" s="176"/>
      <c r="S234" s="176"/>
      <c r="T234" s="176"/>
      <c r="U234" s="176"/>
      <c r="V234" s="176"/>
      <c r="W234" s="176"/>
      <c r="X234" s="176"/>
      <c r="Y234" s="176"/>
      <c r="Z234" s="176"/>
      <c r="AA234" s="176"/>
      <c r="AB234" s="176"/>
      <c r="AC234" s="176"/>
      <c r="AD234" s="176"/>
      <c r="AE234" s="176"/>
      <c r="AF234" s="176"/>
      <c r="AG234" s="176"/>
      <c r="AH234" s="109"/>
      <c r="AI234" s="109"/>
      <c r="AJ234" s="109"/>
      <c r="AK234" s="109"/>
      <c r="AL234" s="109"/>
      <c r="AM234" s="109"/>
      <c r="AN234" s="109"/>
      <c r="AO234" s="109"/>
      <c r="AP234" s="109"/>
      <c r="AQ234" s="109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</row>
    <row r="235" spans="1:256">
      <c r="A235" s="176"/>
      <c r="B235" s="176"/>
      <c r="C235" s="176"/>
      <c r="D235" s="176"/>
      <c r="E235" s="176"/>
      <c r="F235" s="176"/>
      <c r="G235" s="176"/>
      <c r="H235" s="176"/>
      <c r="I235" s="176"/>
      <c r="J235" s="176"/>
      <c r="K235" s="176"/>
      <c r="L235" s="176"/>
      <c r="M235" s="176"/>
      <c r="N235" s="176"/>
      <c r="O235" s="176"/>
      <c r="P235" s="176"/>
      <c r="Q235" s="176"/>
      <c r="R235" s="176"/>
      <c r="S235" s="176"/>
      <c r="T235" s="176"/>
      <c r="U235" s="176"/>
      <c r="V235" s="176"/>
      <c r="W235" s="176"/>
      <c r="X235" s="176"/>
      <c r="Y235" s="176"/>
      <c r="Z235" s="176"/>
      <c r="AA235" s="176"/>
      <c r="AB235" s="176"/>
      <c r="AC235" s="176"/>
      <c r="AD235" s="176"/>
      <c r="AE235" s="176"/>
      <c r="AF235" s="176"/>
      <c r="AG235" s="176"/>
      <c r="AH235" s="109"/>
      <c r="AI235" s="109"/>
      <c r="AJ235" s="109"/>
      <c r="AK235" s="109"/>
      <c r="AL235" s="109"/>
      <c r="AM235" s="109"/>
      <c r="AN235" s="109"/>
      <c r="AO235" s="109"/>
      <c r="AP235" s="109"/>
      <c r="AQ235" s="109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</row>
    <row r="236" spans="1:256">
      <c r="A236" s="176"/>
      <c r="B236" s="176"/>
      <c r="C236" s="176"/>
      <c r="D236" s="176"/>
      <c r="E236" s="176"/>
      <c r="F236" s="176"/>
      <c r="G236" s="176"/>
      <c r="H236" s="176"/>
      <c r="I236" s="176"/>
      <c r="J236" s="176"/>
      <c r="K236" s="176"/>
      <c r="L236" s="176"/>
      <c r="M236" s="176"/>
      <c r="N236" s="176"/>
      <c r="O236" s="176"/>
      <c r="P236" s="176"/>
      <c r="Q236" s="176"/>
      <c r="R236" s="176"/>
      <c r="S236" s="176"/>
      <c r="T236" s="176"/>
      <c r="U236" s="176"/>
      <c r="V236" s="176"/>
      <c r="W236" s="176"/>
      <c r="X236" s="176"/>
      <c r="Y236" s="176"/>
      <c r="Z236" s="176"/>
      <c r="AA236" s="176"/>
      <c r="AB236" s="176"/>
      <c r="AC236" s="176"/>
      <c r="AD236" s="176"/>
      <c r="AE236" s="176"/>
      <c r="AF236" s="176"/>
      <c r="AG236" s="176"/>
      <c r="AH236" s="109"/>
      <c r="AI236" s="109"/>
      <c r="AJ236" s="109"/>
      <c r="AK236" s="109"/>
      <c r="AL236" s="109"/>
      <c r="AM236" s="109"/>
      <c r="AN236" s="109"/>
      <c r="AO236" s="109"/>
      <c r="AP236" s="109"/>
      <c r="AQ236" s="109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</row>
    <row r="237" spans="1:256">
      <c r="A237" s="176"/>
      <c r="B237" s="176"/>
      <c r="C237" s="176"/>
      <c r="D237" s="176"/>
      <c r="E237" s="176"/>
      <c r="F237" s="176"/>
      <c r="G237" s="176"/>
      <c r="H237" s="176"/>
      <c r="I237" s="176"/>
      <c r="J237" s="176"/>
      <c r="K237" s="176"/>
      <c r="L237" s="176"/>
      <c r="M237" s="176"/>
      <c r="N237" s="176"/>
      <c r="O237" s="176"/>
      <c r="P237" s="176"/>
      <c r="Q237" s="176"/>
      <c r="R237" s="176"/>
      <c r="S237" s="176"/>
      <c r="T237" s="176"/>
      <c r="U237" s="176"/>
      <c r="V237" s="176"/>
      <c r="W237" s="176"/>
      <c r="X237" s="176"/>
      <c r="Y237" s="176"/>
      <c r="Z237" s="176"/>
      <c r="AA237" s="176"/>
      <c r="AB237" s="176"/>
      <c r="AC237" s="176"/>
      <c r="AD237" s="176"/>
      <c r="AE237" s="176"/>
      <c r="AF237" s="176"/>
      <c r="AG237" s="176"/>
      <c r="AH237" s="109"/>
      <c r="AI237" s="109"/>
      <c r="AJ237" s="109"/>
      <c r="AK237" s="109"/>
      <c r="AL237" s="109"/>
      <c r="AM237" s="109"/>
      <c r="AN237" s="109"/>
      <c r="AO237" s="109"/>
      <c r="AP237" s="109"/>
      <c r="AQ237" s="109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</row>
    <row r="238" spans="1:256">
      <c r="A238" s="176"/>
      <c r="B238" s="176"/>
      <c r="C238" s="176"/>
      <c r="D238" s="176"/>
      <c r="E238" s="176"/>
      <c r="F238" s="176"/>
      <c r="G238" s="176"/>
      <c r="H238" s="176"/>
      <c r="I238" s="176"/>
      <c r="J238" s="176"/>
      <c r="K238" s="176"/>
      <c r="L238" s="176"/>
      <c r="M238" s="176"/>
      <c r="N238" s="176"/>
      <c r="O238" s="176"/>
      <c r="P238" s="176"/>
      <c r="Q238" s="176"/>
      <c r="R238" s="176"/>
      <c r="S238" s="176"/>
      <c r="T238" s="176"/>
      <c r="U238" s="176"/>
      <c r="V238" s="176"/>
      <c r="W238" s="176"/>
      <c r="X238" s="176"/>
      <c r="Y238" s="176"/>
      <c r="Z238" s="176"/>
      <c r="AA238" s="176"/>
      <c r="AB238" s="176"/>
      <c r="AC238" s="176"/>
      <c r="AD238" s="176"/>
      <c r="AE238" s="176"/>
      <c r="AF238" s="176"/>
      <c r="AG238" s="176"/>
      <c r="AH238" s="109"/>
      <c r="AI238" s="109"/>
      <c r="AJ238" s="109"/>
      <c r="AK238" s="109"/>
      <c r="AL238" s="109"/>
      <c r="AM238" s="109"/>
      <c r="AN238" s="109"/>
      <c r="AO238" s="109"/>
      <c r="AP238" s="109"/>
      <c r="AQ238" s="109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</row>
    <row r="239" spans="1:256">
      <c r="A239" s="176"/>
      <c r="B239" s="176"/>
      <c r="C239" s="176"/>
      <c r="D239" s="176"/>
      <c r="E239" s="176"/>
      <c r="F239" s="176"/>
      <c r="G239" s="176"/>
      <c r="H239" s="176"/>
      <c r="I239" s="176"/>
      <c r="J239" s="176"/>
      <c r="K239" s="176"/>
      <c r="L239" s="176"/>
      <c r="M239" s="176"/>
      <c r="N239" s="176"/>
      <c r="O239" s="176"/>
      <c r="P239" s="176"/>
      <c r="Q239" s="176"/>
      <c r="R239" s="176"/>
      <c r="S239" s="176"/>
      <c r="T239" s="176"/>
      <c r="U239" s="176"/>
      <c r="V239" s="176"/>
      <c r="W239" s="176"/>
      <c r="X239" s="176"/>
      <c r="Y239" s="176"/>
      <c r="Z239" s="176"/>
      <c r="AA239" s="176"/>
      <c r="AB239" s="176"/>
      <c r="AC239" s="176"/>
      <c r="AD239" s="176"/>
      <c r="AE239" s="176"/>
      <c r="AF239" s="176"/>
      <c r="AG239" s="176"/>
      <c r="AH239" s="109"/>
      <c r="AI239" s="109"/>
      <c r="AJ239" s="109"/>
      <c r="AK239" s="109"/>
      <c r="AL239" s="109"/>
      <c r="AM239" s="109"/>
      <c r="AN239" s="109"/>
      <c r="AO239" s="109"/>
      <c r="AP239" s="109"/>
      <c r="AQ239" s="10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</row>
    <row r="240" spans="1:256">
      <c r="A240" s="176"/>
      <c r="B240" s="176"/>
      <c r="C240" s="176"/>
      <c r="D240" s="176"/>
      <c r="E240" s="176"/>
      <c r="F240" s="176"/>
      <c r="G240" s="176"/>
      <c r="H240" s="176"/>
      <c r="I240" s="176"/>
      <c r="J240" s="176"/>
      <c r="K240" s="176"/>
      <c r="L240" s="176"/>
      <c r="M240" s="176"/>
      <c r="N240" s="176"/>
      <c r="O240" s="176"/>
      <c r="P240" s="176"/>
      <c r="Q240" s="176"/>
      <c r="R240" s="176"/>
      <c r="S240" s="176"/>
      <c r="T240" s="176"/>
      <c r="U240" s="176"/>
      <c r="V240" s="176"/>
      <c r="W240" s="176"/>
      <c r="X240" s="176"/>
      <c r="Y240" s="176"/>
      <c r="Z240" s="176"/>
      <c r="AA240" s="176"/>
      <c r="AB240" s="176"/>
      <c r="AC240" s="176"/>
      <c r="AD240" s="176"/>
      <c r="AE240" s="176"/>
      <c r="AF240" s="176"/>
      <c r="AG240" s="176"/>
      <c r="AH240" s="109"/>
      <c r="AI240" s="109"/>
      <c r="AJ240" s="109"/>
      <c r="AK240" s="109"/>
      <c r="AL240" s="109"/>
      <c r="AM240" s="109"/>
      <c r="AN240" s="109"/>
      <c r="AO240" s="109"/>
      <c r="AP240" s="109"/>
      <c r="AQ240" s="109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</row>
    <row r="241" spans="1:256">
      <c r="A241" s="176"/>
      <c r="B241" s="176"/>
      <c r="C241" s="176"/>
      <c r="D241" s="176"/>
      <c r="E241" s="176"/>
      <c r="F241" s="176"/>
      <c r="G241" s="176"/>
      <c r="H241" s="176"/>
      <c r="I241" s="176"/>
      <c r="J241" s="176"/>
      <c r="K241" s="176"/>
      <c r="L241" s="176"/>
      <c r="M241" s="176"/>
      <c r="N241" s="176"/>
      <c r="O241" s="176"/>
      <c r="P241" s="176"/>
      <c r="Q241" s="176"/>
      <c r="R241" s="176"/>
      <c r="S241" s="176"/>
      <c r="T241" s="176"/>
      <c r="U241" s="176"/>
      <c r="V241" s="176"/>
      <c r="W241" s="176"/>
      <c r="X241" s="176"/>
      <c r="Y241" s="176"/>
      <c r="Z241" s="176"/>
      <c r="AA241" s="176"/>
      <c r="AB241" s="176"/>
      <c r="AC241" s="176"/>
      <c r="AD241" s="176"/>
      <c r="AE241" s="176"/>
      <c r="AF241" s="176"/>
      <c r="AG241" s="176"/>
      <c r="AH241" s="109"/>
      <c r="AI241" s="109"/>
      <c r="AJ241" s="109"/>
      <c r="AK241" s="109"/>
      <c r="AL241" s="109"/>
      <c r="AM241" s="109"/>
      <c r="AN241" s="109"/>
      <c r="AO241" s="109"/>
      <c r="AP241" s="109"/>
      <c r="AQ241" s="109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</row>
    <row r="242" spans="1:256">
      <c r="A242" s="176"/>
      <c r="B242" s="176"/>
      <c r="C242" s="176"/>
      <c r="D242" s="176"/>
      <c r="E242" s="176"/>
      <c r="F242" s="176"/>
      <c r="G242" s="176"/>
      <c r="H242" s="176"/>
      <c r="I242" s="176"/>
      <c r="J242" s="176"/>
      <c r="K242" s="176"/>
      <c r="L242" s="176"/>
      <c r="M242" s="176"/>
      <c r="N242" s="176"/>
      <c r="O242" s="176"/>
      <c r="P242" s="176"/>
      <c r="Q242" s="176"/>
      <c r="R242" s="176"/>
      <c r="S242" s="176"/>
      <c r="T242" s="176"/>
      <c r="U242" s="176"/>
      <c r="V242" s="176"/>
      <c r="W242" s="176"/>
      <c r="X242" s="176"/>
      <c r="Y242" s="176"/>
      <c r="Z242" s="176"/>
      <c r="AA242" s="176"/>
      <c r="AB242" s="176"/>
      <c r="AC242" s="176"/>
      <c r="AD242" s="176"/>
      <c r="AE242" s="176"/>
      <c r="AF242" s="176"/>
      <c r="AG242" s="176"/>
      <c r="AH242" s="109"/>
      <c r="AI242" s="109"/>
      <c r="AJ242" s="109"/>
      <c r="AK242" s="109"/>
      <c r="AL242" s="109"/>
      <c r="AM242" s="109"/>
      <c r="AN242" s="109"/>
      <c r="AO242" s="109"/>
      <c r="AP242" s="109"/>
      <c r="AQ242" s="109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</row>
    <row r="243" spans="1:256">
      <c r="A243" s="176"/>
      <c r="B243" s="176"/>
      <c r="C243" s="176"/>
      <c r="D243" s="176"/>
      <c r="E243" s="176"/>
      <c r="F243" s="176"/>
      <c r="G243" s="176"/>
      <c r="H243" s="176"/>
      <c r="I243" s="176"/>
      <c r="J243" s="176"/>
      <c r="K243" s="176"/>
      <c r="L243" s="176"/>
      <c r="M243" s="176"/>
      <c r="N243" s="176"/>
      <c r="O243" s="176"/>
      <c r="P243" s="176"/>
      <c r="Q243" s="176"/>
      <c r="R243" s="176"/>
      <c r="S243" s="176"/>
      <c r="T243" s="176"/>
      <c r="U243" s="176"/>
      <c r="V243" s="176"/>
      <c r="W243" s="176"/>
      <c r="X243" s="176"/>
      <c r="Y243" s="176"/>
      <c r="Z243" s="176"/>
      <c r="AA243" s="176"/>
      <c r="AB243" s="176"/>
      <c r="AC243" s="176"/>
      <c r="AD243" s="176"/>
      <c r="AE243" s="176"/>
      <c r="AF243" s="176"/>
      <c r="AG243" s="176"/>
      <c r="AH243" s="109"/>
      <c r="AI243" s="109"/>
      <c r="AJ243" s="109"/>
      <c r="AK243" s="109"/>
      <c r="AL243" s="109"/>
      <c r="AM243" s="109"/>
      <c r="AN243" s="109"/>
      <c r="AO243" s="109"/>
      <c r="AP243" s="109"/>
      <c r="AQ243" s="109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</row>
    <row r="244" spans="1:256">
      <c r="A244" s="176"/>
      <c r="B244" s="176"/>
      <c r="C244" s="176"/>
      <c r="D244" s="176"/>
      <c r="E244" s="176"/>
      <c r="F244" s="176"/>
      <c r="G244" s="176"/>
      <c r="H244" s="176"/>
      <c r="I244" s="176"/>
      <c r="J244" s="176"/>
      <c r="K244" s="176"/>
      <c r="L244" s="176"/>
      <c r="M244" s="176"/>
      <c r="N244" s="176"/>
      <c r="O244" s="176"/>
      <c r="P244" s="176"/>
      <c r="Q244" s="176"/>
      <c r="R244" s="176"/>
      <c r="S244" s="176"/>
      <c r="T244" s="176"/>
      <c r="U244" s="176"/>
      <c r="V244" s="176"/>
      <c r="W244" s="176"/>
      <c r="X244" s="176"/>
      <c r="Y244" s="176"/>
      <c r="Z244" s="176"/>
      <c r="AA244" s="176"/>
      <c r="AB244" s="176"/>
      <c r="AC244" s="176"/>
      <c r="AD244" s="176"/>
      <c r="AE244" s="176"/>
      <c r="AF244" s="176"/>
      <c r="AG244" s="176"/>
      <c r="AH244" s="109"/>
      <c r="AI244" s="109"/>
      <c r="AJ244" s="109"/>
      <c r="AK244" s="109"/>
      <c r="AL244" s="109"/>
      <c r="AM244" s="109"/>
      <c r="AN244" s="109"/>
      <c r="AO244" s="109"/>
      <c r="AP244" s="109"/>
      <c r="AQ244" s="109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</row>
    <row r="245" spans="1:256">
      <c r="A245" s="176"/>
      <c r="B245" s="176"/>
      <c r="C245" s="176"/>
      <c r="D245" s="176"/>
      <c r="E245" s="176"/>
      <c r="F245" s="176"/>
      <c r="G245" s="176"/>
      <c r="H245" s="176"/>
      <c r="I245" s="176"/>
      <c r="J245" s="176"/>
      <c r="K245" s="176"/>
      <c r="L245" s="176"/>
      <c r="M245" s="176"/>
      <c r="N245" s="176"/>
      <c r="O245" s="176"/>
      <c r="P245" s="176"/>
      <c r="Q245" s="176"/>
      <c r="R245" s="176"/>
      <c r="S245" s="176"/>
      <c r="T245" s="176"/>
      <c r="U245" s="176"/>
      <c r="V245" s="176"/>
      <c r="W245" s="176"/>
      <c r="X245" s="176"/>
      <c r="Y245" s="176"/>
      <c r="Z245" s="176"/>
      <c r="AA245" s="176"/>
      <c r="AB245" s="176"/>
      <c r="AC245" s="176"/>
      <c r="AD245" s="176"/>
      <c r="AE245" s="176"/>
      <c r="AF245" s="176"/>
      <c r="AG245" s="176"/>
      <c r="AH245" s="109"/>
      <c r="AI245" s="109"/>
      <c r="AJ245" s="109"/>
      <c r="AK245" s="109"/>
      <c r="AL245" s="109"/>
      <c r="AM245" s="109"/>
      <c r="AN245" s="109"/>
      <c r="AO245" s="109"/>
      <c r="AP245" s="109"/>
      <c r="AQ245" s="109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</row>
    <row r="246" spans="1:256">
      <c r="A246" s="176"/>
      <c r="B246" s="176"/>
      <c r="C246" s="176"/>
      <c r="D246" s="176"/>
      <c r="E246" s="176"/>
      <c r="F246" s="176"/>
      <c r="G246" s="176"/>
      <c r="H246" s="176"/>
      <c r="I246" s="176"/>
      <c r="J246" s="176"/>
      <c r="K246" s="176"/>
      <c r="L246" s="176"/>
      <c r="M246" s="176"/>
      <c r="N246" s="176"/>
      <c r="O246" s="176"/>
      <c r="P246" s="176"/>
      <c r="Q246" s="176"/>
      <c r="R246" s="176"/>
      <c r="S246" s="176"/>
      <c r="T246" s="176"/>
      <c r="U246" s="176"/>
      <c r="V246" s="176"/>
      <c r="W246" s="176"/>
      <c r="X246" s="176"/>
      <c r="Y246" s="176"/>
      <c r="Z246" s="176"/>
      <c r="AA246" s="176"/>
      <c r="AB246" s="176"/>
      <c r="AC246" s="176"/>
      <c r="AD246" s="176"/>
      <c r="AE246" s="176"/>
      <c r="AF246" s="176"/>
      <c r="AG246" s="176"/>
      <c r="AH246" s="109"/>
      <c r="AI246" s="109"/>
      <c r="AJ246" s="109"/>
      <c r="AK246" s="109"/>
      <c r="AL246" s="109"/>
      <c r="AM246" s="109"/>
      <c r="AN246" s="109"/>
      <c r="AO246" s="109"/>
      <c r="AP246" s="109"/>
      <c r="AQ246" s="109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</row>
    <row r="247" spans="1:256">
      <c r="A247" s="176"/>
      <c r="B247" s="176"/>
      <c r="C247" s="176"/>
      <c r="D247" s="176"/>
      <c r="E247" s="176"/>
      <c r="F247" s="176"/>
      <c r="G247" s="176"/>
      <c r="H247" s="176"/>
      <c r="I247" s="176"/>
      <c r="J247" s="176"/>
      <c r="K247" s="176"/>
      <c r="L247" s="176"/>
      <c r="M247" s="176"/>
      <c r="N247" s="176"/>
      <c r="O247" s="176"/>
      <c r="P247" s="176"/>
      <c r="Q247" s="176"/>
      <c r="R247" s="176"/>
      <c r="S247" s="176"/>
      <c r="T247" s="176"/>
      <c r="U247" s="176"/>
      <c r="V247" s="176"/>
      <c r="W247" s="176"/>
      <c r="X247" s="176"/>
      <c r="Y247" s="176"/>
      <c r="Z247" s="176"/>
      <c r="AA247" s="176"/>
      <c r="AB247" s="176"/>
      <c r="AC247" s="176"/>
      <c r="AD247" s="176"/>
      <c r="AE247" s="176"/>
      <c r="AF247" s="176"/>
      <c r="AG247" s="176"/>
      <c r="AH247" s="109"/>
      <c r="AI247" s="109"/>
      <c r="AJ247" s="109"/>
      <c r="AK247" s="109"/>
      <c r="AL247" s="109"/>
      <c r="AM247" s="109"/>
      <c r="AN247" s="109"/>
      <c r="AO247" s="109"/>
      <c r="AP247" s="109"/>
      <c r="AQ247" s="109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</row>
    <row r="248" spans="1:256">
      <c r="A248" s="176"/>
      <c r="B248" s="176"/>
      <c r="C248" s="176"/>
      <c r="D248" s="176"/>
      <c r="E248" s="176"/>
      <c r="F248" s="176"/>
      <c r="G248" s="176"/>
      <c r="H248" s="176"/>
      <c r="I248" s="176"/>
      <c r="J248" s="176"/>
      <c r="K248" s="176"/>
      <c r="L248" s="176"/>
      <c r="M248" s="176"/>
      <c r="N248" s="176"/>
      <c r="O248" s="176"/>
      <c r="P248" s="176"/>
      <c r="Q248" s="176"/>
      <c r="R248" s="176"/>
      <c r="S248" s="176"/>
      <c r="T248" s="176"/>
      <c r="U248" s="176"/>
      <c r="V248" s="176"/>
      <c r="W248" s="176"/>
      <c r="X248" s="176"/>
      <c r="Y248" s="176"/>
      <c r="Z248" s="176"/>
      <c r="AA248" s="176"/>
      <c r="AB248" s="176"/>
      <c r="AC248" s="176"/>
      <c r="AD248" s="176"/>
      <c r="AE248" s="176"/>
      <c r="AF248" s="176"/>
      <c r="AG248" s="176"/>
      <c r="AH248" s="109"/>
      <c r="AI248" s="109"/>
      <c r="AJ248" s="109"/>
      <c r="AK248" s="109"/>
      <c r="AL248" s="109"/>
      <c r="AM248" s="109"/>
      <c r="AN248" s="109"/>
      <c r="AO248" s="109"/>
      <c r="AP248" s="109"/>
      <c r="AQ248" s="109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</row>
    <row r="249" spans="1:256">
      <c r="A249" s="176"/>
      <c r="B249" s="176"/>
      <c r="C249" s="176"/>
      <c r="D249" s="176"/>
      <c r="E249" s="176"/>
      <c r="F249" s="176"/>
      <c r="G249" s="176"/>
      <c r="H249" s="176"/>
      <c r="I249" s="176"/>
      <c r="J249" s="176"/>
      <c r="K249" s="176"/>
      <c r="L249" s="176"/>
      <c r="M249" s="176"/>
      <c r="N249" s="176"/>
      <c r="O249" s="176"/>
      <c r="P249" s="176"/>
      <c r="Q249" s="176"/>
      <c r="R249" s="176"/>
      <c r="S249" s="176"/>
      <c r="T249" s="176"/>
      <c r="U249" s="176"/>
      <c r="V249" s="176"/>
      <c r="W249" s="176"/>
      <c r="X249" s="176"/>
      <c r="Y249" s="176"/>
      <c r="Z249" s="176"/>
      <c r="AA249" s="176"/>
      <c r="AB249" s="176"/>
      <c r="AC249" s="176"/>
      <c r="AD249" s="176"/>
      <c r="AE249" s="176"/>
      <c r="AF249" s="176"/>
      <c r="AG249" s="176"/>
      <c r="AH249" s="109"/>
      <c r="AI249" s="109"/>
      <c r="AJ249" s="109"/>
      <c r="AK249" s="109"/>
      <c r="AL249" s="109"/>
      <c r="AM249" s="109"/>
      <c r="AN249" s="109"/>
      <c r="AO249" s="109"/>
      <c r="AP249" s="109"/>
      <c r="AQ249" s="10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</row>
    <row r="250" spans="1:256">
      <c r="A250" s="176"/>
      <c r="B250" s="176"/>
      <c r="C250" s="176"/>
      <c r="D250" s="176"/>
      <c r="E250" s="176"/>
      <c r="F250" s="176"/>
      <c r="G250" s="176"/>
      <c r="H250" s="176"/>
      <c r="I250" s="176"/>
      <c r="J250" s="176"/>
      <c r="K250" s="176"/>
      <c r="L250" s="176"/>
      <c r="M250" s="176"/>
      <c r="N250" s="176"/>
      <c r="O250" s="176"/>
      <c r="P250" s="176"/>
      <c r="Q250" s="176"/>
      <c r="R250" s="176"/>
      <c r="S250" s="176"/>
      <c r="T250" s="176"/>
      <c r="U250" s="176"/>
      <c r="V250" s="176"/>
      <c r="W250" s="176"/>
      <c r="X250" s="176"/>
      <c r="Y250" s="176"/>
      <c r="Z250" s="176"/>
      <c r="AA250" s="176"/>
      <c r="AB250" s="176"/>
      <c r="AC250" s="176"/>
      <c r="AD250" s="176"/>
      <c r="AE250" s="176"/>
      <c r="AF250" s="176"/>
      <c r="AG250" s="176"/>
      <c r="AH250" s="109"/>
      <c r="AI250" s="109"/>
      <c r="AJ250" s="109"/>
      <c r="AK250" s="109"/>
      <c r="AL250" s="109"/>
      <c r="AM250" s="109"/>
      <c r="AN250" s="109"/>
      <c r="AO250" s="109"/>
      <c r="AP250" s="109"/>
      <c r="AQ250" s="109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</row>
    <row r="251" spans="1:256">
      <c r="A251" s="176"/>
      <c r="B251" s="176"/>
      <c r="C251" s="176"/>
      <c r="D251" s="176"/>
      <c r="E251" s="176"/>
      <c r="F251" s="176"/>
      <c r="G251" s="176"/>
      <c r="H251" s="176"/>
      <c r="I251" s="176"/>
      <c r="J251" s="176"/>
      <c r="K251" s="176"/>
      <c r="L251" s="176"/>
      <c r="M251" s="176"/>
      <c r="N251" s="176"/>
      <c r="O251" s="176"/>
      <c r="P251" s="176"/>
      <c r="Q251" s="176"/>
      <c r="R251" s="176"/>
      <c r="S251" s="176"/>
      <c r="T251" s="176"/>
      <c r="U251" s="176"/>
      <c r="V251" s="176"/>
      <c r="W251" s="176"/>
      <c r="X251" s="176"/>
      <c r="Y251" s="176"/>
      <c r="Z251" s="176"/>
      <c r="AA251" s="176"/>
      <c r="AB251" s="176"/>
      <c r="AC251" s="176"/>
      <c r="AD251" s="176"/>
      <c r="AE251" s="176"/>
      <c r="AF251" s="176"/>
      <c r="AG251" s="176"/>
      <c r="AH251" s="109"/>
      <c r="AI251" s="109"/>
      <c r="AJ251" s="109"/>
      <c r="AK251" s="109"/>
      <c r="AL251" s="109"/>
      <c r="AM251" s="109"/>
      <c r="AN251" s="109"/>
      <c r="AO251" s="109"/>
      <c r="AP251" s="109"/>
      <c r="AQ251" s="109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</row>
    <row r="252" spans="1:256">
      <c r="A252" s="176"/>
      <c r="B252" s="176"/>
      <c r="C252" s="176"/>
      <c r="D252" s="176"/>
      <c r="E252" s="176"/>
      <c r="F252" s="176"/>
      <c r="G252" s="176"/>
      <c r="H252" s="176"/>
      <c r="I252" s="176"/>
      <c r="J252" s="176"/>
      <c r="K252" s="176"/>
      <c r="L252" s="176"/>
      <c r="M252" s="176"/>
      <c r="N252" s="176"/>
      <c r="O252" s="176"/>
      <c r="P252" s="176"/>
      <c r="Q252" s="176"/>
      <c r="R252" s="176"/>
      <c r="S252" s="176"/>
      <c r="T252" s="176"/>
      <c r="U252" s="176"/>
      <c r="V252" s="176"/>
      <c r="W252" s="176"/>
      <c r="X252" s="176"/>
      <c r="Y252" s="176"/>
      <c r="Z252" s="176"/>
      <c r="AA252" s="176"/>
      <c r="AB252" s="176"/>
      <c r="AC252" s="176"/>
      <c r="AD252" s="176"/>
      <c r="AE252" s="176"/>
      <c r="AF252" s="176"/>
      <c r="AG252" s="176"/>
      <c r="AH252" s="109"/>
      <c r="AI252" s="109"/>
      <c r="AJ252" s="109"/>
      <c r="AK252" s="109"/>
      <c r="AL252" s="109"/>
      <c r="AM252" s="109"/>
      <c r="AN252" s="109"/>
      <c r="AO252" s="109"/>
      <c r="AP252" s="109"/>
      <c r="AQ252" s="109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</row>
    <row r="253" spans="1:256">
      <c r="A253" s="176"/>
      <c r="B253" s="176"/>
      <c r="C253" s="176"/>
      <c r="D253" s="176"/>
      <c r="E253" s="176"/>
      <c r="F253" s="176"/>
      <c r="G253" s="176"/>
      <c r="H253" s="176"/>
      <c r="I253" s="176"/>
      <c r="J253" s="176"/>
      <c r="K253" s="176"/>
      <c r="L253" s="176"/>
      <c r="M253" s="176"/>
      <c r="N253" s="176"/>
      <c r="O253" s="176"/>
      <c r="P253" s="176"/>
      <c r="Q253" s="176"/>
      <c r="R253" s="176"/>
      <c r="S253" s="176"/>
      <c r="T253" s="176"/>
      <c r="U253" s="176"/>
      <c r="V253" s="176"/>
      <c r="W253" s="176"/>
      <c r="X253" s="176"/>
      <c r="Y253" s="176"/>
      <c r="Z253" s="176"/>
      <c r="AA253" s="176"/>
      <c r="AB253" s="176"/>
      <c r="AC253" s="176"/>
      <c r="AD253" s="176"/>
      <c r="AE253" s="176"/>
      <c r="AF253" s="176"/>
      <c r="AG253" s="176"/>
      <c r="AH253" s="109"/>
      <c r="AI253" s="109"/>
      <c r="AJ253" s="109"/>
      <c r="AK253" s="109"/>
      <c r="AL253" s="109"/>
      <c r="AM253" s="109"/>
      <c r="AN253" s="109"/>
      <c r="AO253" s="109"/>
      <c r="AP253" s="109"/>
      <c r="AQ253" s="109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</row>
    <row r="254" spans="1:256">
      <c r="A254" s="176"/>
      <c r="B254" s="176"/>
      <c r="C254" s="176"/>
      <c r="D254" s="176"/>
      <c r="E254" s="176"/>
      <c r="F254" s="176"/>
      <c r="G254" s="176"/>
      <c r="H254" s="176"/>
      <c r="I254" s="176"/>
      <c r="J254" s="176"/>
      <c r="K254" s="176"/>
      <c r="L254" s="176"/>
      <c r="M254" s="176"/>
      <c r="N254" s="176"/>
      <c r="O254" s="176"/>
      <c r="P254" s="176"/>
      <c r="Q254" s="176"/>
      <c r="R254" s="176"/>
      <c r="S254" s="176"/>
      <c r="T254" s="176"/>
      <c r="U254" s="176"/>
      <c r="V254" s="176"/>
      <c r="W254" s="176"/>
      <c r="X254" s="176"/>
      <c r="Y254" s="176"/>
      <c r="Z254" s="176"/>
      <c r="AA254" s="176"/>
      <c r="AB254" s="176"/>
      <c r="AC254" s="176"/>
      <c r="AD254" s="176"/>
      <c r="AE254" s="176"/>
      <c r="AF254" s="176"/>
      <c r="AG254" s="176"/>
      <c r="AH254" s="109"/>
      <c r="AI254" s="109"/>
      <c r="AJ254" s="109"/>
      <c r="AK254" s="109"/>
      <c r="AL254" s="109"/>
      <c r="AM254" s="109"/>
      <c r="AN254" s="109"/>
      <c r="AO254" s="109"/>
      <c r="AP254" s="109"/>
      <c r="AQ254" s="109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</row>
    <row r="255" spans="1:256">
      <c r="A255" s="176"/>
      <c r="B255" s="176"/>
      <c r="C255" s="176"/>
      <c r="D255" s="176"/>
      <c r="E255" s="176"/>
      <c r="F255" s="176"/>
      <c r="G255" s="176"/>
      <c r="H255" s="176"/>
      <c r="I255" s="176"/>
      <c r="J255" s="176"/>
      <c r="K255" s="176"/>
      <c r="L255" s="176"/>
      <c r="M255" s="176"/>
      <c r="N255" s="176"/>
      <c r="O255" s="176"/>
      <c r="P255" s="176"/>
      <c r="Q255" s="176"/>
      <c r="R255" s="176"/>
      <c r="S255" s="176"/>
      <c r="T255" s="176"/>
      <c r="U255" s="176"/>
      <c r="V255" s="176"/>
      <c r="W255" s="176"/>
      <c r="X255" s="176"/>
      <c r="Y255" s="176"/>
      <c r="Z255" s="176"/>
      <c r="AA255" s="176"/>
      <c r="AB255" s="176"/>
      <c r="AC255" s="176"/>
      <c r="AD255" s="176"/>
      <c r="AE255" s="176"/>
      <c r="AF255" s="176"/>
      <c r="AG255" s="176"/>
      <c r="AH255" s="109"/>
      <c r="AI255" s="109"/>
      <c r="AJ255" s="109"/>
      <c r="AK255" s="109"/>
      <c r="AL255" s="109"/>
      <c r="AM255" s="109"/>
      <c r="AN255" s="109"/>
      <c r="AO255" s="109"/>
      <c r="AP255" s="109"/>
      <c r="AQ255" s="109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</row>
    <row r="256" spans="1:256">
      <c r="A256" s="176"/>
      <c r="B256" s="176"/>
      <c r="C256" s="176"/>
      <c r="D256" s="176"/>
      <c r="E256" s="176"/>
      <c r="F256" s="176"/>
      <c r="G256" s="176"/>
      <c r="H256" s="176"/>
      <c r="I256" s="176"/>
      <c r="J256" s="176"/>
      <c r="K256" s="176"/>
      <c r="L256" s="176"/>
      <c r="M256" s="176"/>
      <c r="N256" s="176"/>
      <c r="O256" s="176"/>
      <c r="P256" s="176"/>
      <c r="Q256" s="176"/>
      <c r="R256" s="176"/>
      <c r="S256" s="176"/>
      <c r="T256" s="176"/>
      <c r="U256" s="176"/>
      <c r="V256" s="176"/>
      <c r="W256" s="176"/>
      <c r="X256" s="176"/>
      <c r="Y256" s="176"/>
      <c r="Z256" s="176"/>
      <c r="AA256" s="176"/>
      <c r="AB256" s="176"/>
      <c r="AC256" s="176"/>
      <c r="AD256" s="176"/>
      <c r="AE256" s="176"/>
      <c r="AF256" s="176"/>
      <c r="AG256" s="176"/>
      <c r="AH256" s="109"/>
      <c r="AI256" s="109"/>
      <c r="AJ256" s="109"/>
      <c r="AK256" s="109"/>
      <c r="AL256" s="109"/>
      <c r="AM256" s="109"/>
      <c r="AN256" s="109"/>
      <c r="AO256" s="109"/>
      <c r="AP256" s="109"/>
      <c r="AQ256" s="109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</row>
    <row r="257" spans="1:256">
      <c r="A257" s="176"/>
      <c r="B257" s="176"/>
      <c r="C257" s="176"/>
      <c r="D257" s="176"/>
      <c r="E257" s="176"/>
      <c r="F257" s="176"/>
      <c r="G257" s="176"/>
      <c r="H257" s="176"/>
      <c r="I257" s="176"/>
      <c r="J257" s="176"/>
      <c r="K257" s="176"/>
      <c r="L257" s="176"/>
      <c r="M257" s="176"/>
      <c r="N257" s="176"/>
      <c r="O257" s="176"/>
      <c r="P257" s="176"/>
      <c r="Q257" s="176"/>
      <c r="R257" s="176"/>
      <c r="S257" s="176"/>
      <c r="T257" s="176"/>
      <c r="U257" s="176"/>
      <c r="V257" s="176"/>
      <c r="W257" s="176"/>
      <c r="X257" s="176"/>
      <c r="Y257" s="176"/>
      <c r="Z257" s="176"/>
      <c r="AA257" s="176"/>
      <c r="AB257" s="176"/>
      <c r="AC257" s="176"/>
      <c r="AD257" s="176"/>
      <c r="AE257" s="176"/>
      <c r="AF257" s="176"/>
      <c r="AG257" s="176"/>
      <c r="AH257" s="109"/>
      <c r="AI257" s="109"/>
      <c r="AJ257" s="109"/>
      <c r="AK257" s="109"/>
      <c r="AL257" s="109"/>
      <c r="AM257" s="109"/>
      <c r="AN257" s="109"/>
      <c r="AO257" s="109"/>
      <c r="AP257" s="109"/>
      <c r="AQ257" s="109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</row>
    <row r="258" spans="1:256">
      <c r="A258" s="176"/>
      <c r="B258" s="176"/>
      <c r="C258" s="176"/>
      <c r="D258" s="176"/>
      <c r="E258" s="176"/>
      <c r="F258" s="176"/>
      <c r="G258" s="176"/>
      <c r="H258" s="176"/>
      <c r="I258" s="176"/>
      <c r="J258" s="176"/>
      <c r="K258" s="176"/>
      <c r="L258" s="176"/>
      <c r="M258" s="176"/>
      <c r="N258" s="176"/>
      <c r="O258" s="176"/>
      <c r="P258" s="176"/>
      <c r="Q258" s="176"/>
      <c r="R258" s="176"/>
      <c r="S258" s="176"/>
      <c r="T258" s="176"/>
      <c r="U258" s="176"/>
      <c r="V258" s="176"/>
      <c r="W258" s="176"/>
      <c r="X258" s="176"/>
      <c r="Y258" s="176"/>
      <c r="Z258" s="176"/>
      <c r="AA258" s="176"/>
      <c r="AB258" s="176"/>
      <c r="AC258" s="176"/>
      <c r="AD258" s="176"/>
      <c r="AE258" s="176"/>
      <c r="AF258" s="176"/>
      <c r="AG258" s="176"/>
      <c r="AH258" s="109"/>
      <c r="AI258" s="109"/>
      <c r="AJ258" s="109"/>
      <c r="AK258" s="109"/>
      <c r="AL258" s="109"/>
      <c r="AM258" s="109"/>
      <c r="AN258" s="109"/>
      <c r="AO258" s="109"/>
      <c r="AP258" s="109"/>
      <c r="AQ258" s="109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</row>
    <row r="259" spans="1:256">
      <c r="A259" s="176"/>
      <c r="B259" s="176"/>
      <c r="C259" s="176"/>
      <c r="D259" s="176"/>
      <c r="E259" s="176"/>
      <c r="F259" s="176"/>
      <c r="G259" s="176"/>
      <c r="H259" s="176"/>
      <c r="I259" s="176"/>
      <c r="J259" s="176"/>
      <c r="K259" s="176"/>
      <c r="L259" s="176"/>
      <c r="M259" s="176"/>
      <c r="N259" s="176"/>
      <c r="O259" s="176"/>
      <c r="P259" s="176"/>
      <c r="Q259" s="176"/>
      <c r="R259" s="176"/>
      <c r="S259" s="176"/>
      <c r="T259" s="176"/>
      <c r="U259" s="176"/>
      <c r="V259" s="176"/>
      <c r="W259" s="176"/>
      <c r="X259" s="176"/>
      <c r="Y259" s="176"/>
      <c r="Z259" s="176"/>
      <c r="AA259" s="176"/>
      <c r="AB259" s="176"/>
      <c r="AC259" s="176"/>
      <c r="AD259" s="176"/>
      <c r="AE259" s="176"/>
      <c r="AF259" s="176"/>
      <c r="AG259" s="176"/>
      <c r="AH259" s="109"/>
      <c r="AI259" s="109"/>
      <c r="AJ259" s="109"/>
      <c r="AK259" s="109"/>
      <c r="AL259" s="109"/>
      <c r="AM259" s="109"/>
      <c r="AN259" s="109"/>
      <c r="AO259" s="109"/>
      <c r="AP259" s="109"/>
      <c r="AQ259" s="10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</row>
    <row r="260" spans="1:256">
      <c r="A260" s="176"/>
      <c r="B260" s="176"/>
      <c r="C260" s="176"/>
      <c r="D260" s="176"/>
      <c r="E260" s="176"/>
      <c r="F260" s="176"/>
      <c r="G260" s="176"/>
      <c r="H260" s="176"/>
      <c r="I260" s="176"/>
      <c r="J260" s="176"/>
      <c r="K260" s="176"/>
      <c r="L260" s="176"/>
      <c r="M260" s="176"/>
      <c r="N260" s="176"/>
      <c r="O260" s="176"/>
      <c r="P260" s="176"/>
      <c r="Q260" s="176"/>
      <c r="R260" s="176"/>
      <c r="S260" s="176"/>
      <c r="T260" s="176"/>
      <c r="U260" s="176"/>
      <c r="V260" s="176"/>
      <c r="W260" s="176"/>
      <c r="X260" s="176"/>
      <c r="Y260" s="176"/>
      <c r="Z260" s="176"/>
      <c r="AA260" s="176"/>
      <c r="AB260" s="176"/>
      <c r="AC260" s="176"/>
      <c r="AD260" s="176"/>
      <c r="AE260" s="176"/>
      <c r="AF260" s="176"/>
      <c r="AG260" s="176"/>
      <c r="AH260" s="109"/>
      <c r="AI260" s="109"/>
      <c r="AJ260" s="109"/>
      <c r="AK260" s="109"/>
      <c r="AL260" s="109"/>
      <c r="AM260" s="109"/>
      <c r="AN260" s="109"/>
      <c r="AO260" s="109"/>
      <c r="AP260" s="109"/>
      <c r="AQ260" s="109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</row>
    <row r="261" spans="1:256">
      <c r="A261" s="176"/>
      <c r="B261" s="176"/>
      <c r="C261" s="176"/>
      <c r="D261" s="176"/>
      <c r="E261" s="176"/>
      <c r="F261" s="176"/>
      <c r="G261" s="176"/>
      <c r="H261" s="176"/>
      <c r="I261" s="176"/>
      <c r="J261" s="176"/>
      <c r="K261" s="176"/>
      <c r="L261" s="176"/>
      <c r="M261" s="176"/>
      <c r="N261" s="176"/>
      <c r="O261" s="176"/>
      <c r="P261" s="176"/>
      <c r="Q261" s="176"/>
      <c r="R261" s="176"/>
      <c r="S261" s="176"/>
      <c r="T261" s="176"/>
      <c r="U261" s="176"/>
      <c r="V261" s="176"/>
      <c r="W261" s="176"/>
      <c r="X261" s="176"/>
      <c r="Y261" s="176"/>
      <c r="Z261" s="176"/>
      <c r="AA261" s="176"/>
      <c r="AB261" s="176"/>
      <c r="AC261" s="176"/>
      <c r="AD261" s="176"/>
      <c r="AE261" s="176"/>
      <c r="AF261" s="176"/>
      <c r="AG261" s="176"/>
      <c r="AH261" s="109"/>
      <c r="AI261" s="109"/>
      <c r="AJ261" s="109"/>
      <c r="AK261" s="109"/>
      <c r="AL261" s="109"/>
      <c r="AM261" s="109"/>
      <c r="AN261" s="109"/>
      <c r="AO261" s="109"/>
      <c r="AP261" s="109"/>
      <c r="AQ261" s="109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</row>
    <row r="262" spans="1:256">
      <c r="A262" s="176"/>
      <c r="B262" s="176"/>
      <c r="C262" s="176"/>
      <c r="D262" s="176"/>
      <c r="E262" s="176"/>
      <c r="F262" s="176"/>
      <c r="G262" s="176"/>
      <c r="H262" s="176"/>
      <c r="I262" s="176"/>
      <c r="J262" s="176"/>
      <c r="K262" s="176"/>
      <c r="L262" s="176"/>
      <c r="M262" s="176"/>
      <c r="N262" s="176"/>
      <c r="O262" s="176"/>
      <c r="P262" s="176"/>
      <c r="Q262" s="176"/>
      <c r="R262" s="176"/>
      <c r="S262" s="176"/>
      <c r="T262" s="176"/>
      <c r="U262" s="176"/>
      <c r="V262" s="176"/>
      <c r="W262" s="176"/>
      <c r="X262" s="176"/>
      <c r="Y262" s="176"/>
      <c r="Z262" s="176"/>
      <c r="AA262" s="176"/>
      <c r="AB262" s="176"/>
      <c r="AC262" s="176"/>
      <c r="AD262" s="176"/>
      <c r="AE262" s="176"/>
      <c r="AF262" s="176"/>
      <c r="AG262" s="176"/>
      <c r="AH262" s="109"/>
      <c r="AI262" s="109"/>
      <c r="AJ262" s="109"/>
      <c r="AK262" s="109"/>
      <c r="AL262" s="109"/>
      <c r="AM262" s="109"/>
      <c r="AN262" s="109"/>
      <c r="AO262" s="109"/>
      <c r="AP262" s="109"/>
      <c r="AQ262" s="109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</row>
    <row r="263" spans="1:256">
      <c r="A263" s="176"/>
      <c r="B263" s="176"/>
      <c r="C263" s="176"/>
      <c r="D263" s="176"/>
      <c r="E263" s="176"/>
      <c r="F263" s="176"/>
      <c r="G263" s="176"/>
      <c r="H263" s="176"/>
      <c r="I263" s="176"/>
      <c r="J263" s="176"/>
      <c r="K263" s="176"/>
      <c r="L263" s="176"/>
      <c r="M263" s="176"/>
      <c r="N263" s="176"/>
      <c r="O263" s="176"/>
      <c r="P263" s="176"/>
      <c r="Q263" s="176"/>
      <c r="R263" s="176"/>
      <c r="S263" s="176"/>
      <c r="T263" s="176"/>
      <c r="U263" s="176"/>
      <c r="V263" s="176"/>
      <c r="W263" s="176"/>
      <c r="X263" s="176"/>
      <c r="Y263" s="176"/>
      <c r="Z263" s="176"/>
      <c r="AA263" s="176"/>
      <c r="AB263" s="176"/>
      <c r="AC263" s="176"/>
      <c r="AD263" s="176"/>
      <c r="AE263" s="176"/>
      <c r="AF263" s="176"/>
      <c r="AG263" s="176"/>
      <c r="AH263" s="109"/>
      <c r="AI263" s="109"/>
      <c r="AJ263" s="109"/>
      <c r="AK263" s="109"/>
      <c r="AL263" s="109"/>
      <c r="AM263" s="109"/>
      <c r="AN263" s="109"/>
      <c r="AO263" s="109"/>
      <c r="AP263" s="109"/>
      <c r="AQ263" s="109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</row>
    <row r="264" spans="1:256">
      <c r="A264" s="176"/>
      <c r="B264" s="176"/>
      <c r="C264" s="176"/>
      <c r="D264" s="176"/>
      <c r="E264" s="176"/>
      <c r="F264" s="176"/>
      <c r="G264" s="176"/>
      <c r="H264" s="176"/>
      <c r="I264" s="176"/>
      <c r="J264" s="176"/>
      <c r="K264" s="176"/>
      <c r="L264" s="176"/>
      <c r="M264" s="176"/>
      <c r="N264" s="176"/>
      <c r="O264" s="176"/>
      <c r="P264" s="176"/>
      <c r="Q264" s="176"/>
      <c r="R264" s="176"/>
      <c r="S264" s="176"/>
      <c r="T264" s="176"/>
      <c r="U264" s="176"/>
      <c r="V264" s="176"/>
      <c r="W264" s="176"/>
      <c r="X264" s="176"/>
      <c r="Y264" s="176"/>
      <c r="Z264" s="176"/>
      <c r="AA264" s="176"/>
      <c r="AB264" s="176"/>
      <c r="AC264" s="176"/>
      <c r="AD264" s="176"/>
      <c r="AE264" s="176"/>
      <c r="AF264" s="176"/>
      <c r="AG264" s="176"/>
      <c r="AH264" s="109"/>
      <c r="AI264" s="109"/>
      <c r="AJ264" s="109"/>
      <c r="AK264" s="109"/>
      <c r="AL264" s="109"/>
      <c r="AM264" s="109"/>
      <c r="AN264" s="109"/>
      <c r="AO264" s="109"/>
      <c r="AP264" s="109"/>
      <c r="AQ264" s="109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</row>
    <row r="265" spans="1:256">
      <c r="A265" s="176"/>
      <c r="B265" s="176"/>
      <c r="C265" s="176"/>
      <c r="D265" s="176"/>
      <c r="E265" s="176"/>
      <c r="F265" s="176"/>
      <c r="G265" s="176"/>
      <c r="H265" s="176"/>
      <c r="I265" s="176"/>
      <c r="J265" s="176"/>
      <c r="K265" s="176"/>
      <c r="L265" s="176"/>
      <c r="M265" s="176"/>
      <c r="N265" s="176"/>
      <c r="O265" s="176"/>
      <c r="P265" s="176"/>
      <c r="Q265" s="176"/>
      <c r="R265" s="176"/>
      <c r="S265" s="176"/>
      <c r="T265" s="176"/>
      <c r="U265" s="176"/>
      <c r="V265" s="176"/>
      <c r="W265" s="176"/>
      <c r="X265" s="176"/>
      <c r="Y265" s="176"/>
      <c r="Z265" s="176"/>
      <c r="AA265" s="176"/>
      <c r="AB265" s="176"/>
      <c r="AC265" s="176"/>
      <c r="AD265" s="176"/>
      <c r="AE265" s="176"/>
      <c r="AF265" s="176"/>
      <c r="AG265" s="176"/>
      <c r="AH265" s="109"/>
      <c r="AI265" s="109"/>
      <c r="AJ265" s="109"/>
      <c r="AK265" s="109"/>
      <c r="AL265" s="109"/>
      <c r="AM265" s="109"/>
      <c r="AN265" s="109"/>
      <c r="AO265" s="109"/>
      <c r="AP265" s="109"/>
      <c r="AQ265" s="109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</row>
    <row r="266" spans="1:256">
      <c r="A266" s="176"/>
      <c r="B266" s="176"/>
      <c r="C266" s="176"/>
      <c r="D266" s="176"/>
      <c r="E266" s="176"/>
      <c r="F266" s="176"/>
      <c r="G266" s="176"/>
      <c r="H266" s="176"/>
      <c r="I266" s="176"/>
      <c r="J266" s="176"/>
      <c r="K266" s="176"/>
      <c r="L266" s="176"/>
      <c r="M266" s="176"/>
      <c r="N266" s="176"/>
      <c r="O266" s="176"/>
      <c r="P266" s="176"/>
      <c r="Q266" s="176"/>
      <c r="R266" s="176"/>
      <c r="S266" s="176"/>
      <c r="T266" s="176"/>
      <c r="U266" s="176"/>
      <c r="V266" s="176"/>
      <c r="W266" s="176"/>
      <c r="X266" s="176"/>
      <c r="Y266" s="176"/>
      <c r="Z266" s="176"/>
      <c r="AA266" s="176"/>
      <c r="AB266" s="176"/>
      <c r="AC266" s="176"/>
      <c r="AD266" s="176"/>
      <c r="AE266" s="176"/>
      <c r="AF266" s="176"/>
      <c r="AG266" s="176"/>
      <c r="AH266" s="109"/>
      <c r="AI266" s="109"/>
      <c r="AJ266" s="109"/>
      <c r="AK266" s="109"/>
      <c r="AL266" s="109"/>
      <c r="AM266" s="109"/>
      <c r="AN266" s="109"/>
      <c r="AO266" s="109"/>
      <c r="AP266" s="109"/>
      <c r="AQ266" s="109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</row>
    <row r="267" spans="1:256">
      <c r="A267" s="176"/>
      <c r="B267" s="176"/>
      <c r="C267" s="176"/>
      <c r="D267" s="176"/>
      <c r="E267" s="176"/>
      <c r="F267" s="176"/>
      <c r="G267" s="176"/>
      <c r="H267" s="176"/>
      <c r="I267" s="176"/>
      <c r="J267" s="176"/>
      <c r="K267" s="176"/>
      <c r="L267" s="176"/>
      <c r="M267" s="176"/>
      <c r="N267" s="176"/>
      <c r="O267" s="176"/>
      <c r="P267" s="176"/>
      <c r="Q267" s="176"/>
      <c r="R267" s="176"/>
      <c r="S267" s="176"/>
      <c r="T267" s="176"/>
      <c r="U267" s="176"/>
      <c r="V267" s="176"/>
      <c r="W267" s="176"/>
      <c r="X267" s="176"/>
      <c r="Y267" s="176"/>
      <c r="Z267" s="176"/>
      <c r="AA267" s="176"/>
      <c r="AB267" s="176"/>
      <c r="AC267" s="176"/>
      <c r="AD267" s="176"/>
      <c r="AE267" s="176"/>
      <c r="AF267" s="176"/>
      <c r="AG267" s="176"/>
      <c r="AH267" s="109"/>
      <c r="AI267" s="109"/>
      <c r="AJ267" s="109"/>
      <c r="AK267" s="109"/>
      <c r="AL267" s="109"/>
      <c r="AM267" s="109"/>
      <c r="AN267" s="109"/>
      <c r="AO267" s="109"/>
      <c r="AP267" s="109"/>
      <c r="AQ267" s="109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</row>
    <row r="268" spans="1:256">
      <c r="A268" s="176"/>
      <c r="B268" s="176"/>
      <c r="C268" s="176"/>
      <c r="D268" s="176"/>
      <c r="E268" s="176"/>
      <c r="F268" s="176"/>
      <c r="G268" s="176"/>
      <c r="H268" s="176"/>
      <c r="I268" s="176"/>
      <c r="J268" s="176"/>
      <c r="K268" s="176"/>
      <c r="L268" s="176"/>
      <c r="M268" s="176"/>
      <c r="N268" s="176"/>
      <c r="O268" s="176"/>
      <c r="P268" s="176"/>
      <c r="Q268" s="176"/>
      <c r="R268" s="176"/>
      <c r="S268" s="176"/>
      <c r="T268" s="176"/>
      <c r="U268" s="176"/>
      <c r="V268" s="176"/>
      <c r="W268" s="176"/>
      <c r="X268" s="176"/>
      <c r="Y268" s="176"/>
      <c r="Z268" s="176"/>
      <c r="AA268" s="176"/>
      <c r="AB268" s="176"/>
      <c r="AC268" s="176"/>
      <c r="AD268" s="176"/>
      <c r="AE268" s="176"/>
      <c r="AF268" s="176"/>
      <c r="AG268" s="176"/>
      <c r="AH268" s="109"/>
      <c r="AI268" s="109"/>
      <c r="AJ268" s="109"/>
      <c r="AK268" s="109"/>
      <c r="AL268" s="109"/>
      <c r="AM268" s="109"/>
      <c r="AN268" s="109"/>
      <c r="AO268" s="109"/>
      <c r="AP268" s="109"/>
      <c r="AQ268" s="109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</row>
    <row r="269" spans="1:256">
      <c r="A269" s="176"/>
      <c r="B269" s="176"/>
      <c r="C269" s="176"/>
      <c r="D269" s="176"/>
      <c r="E269" s="176"/>
      <c r="F269" s="176"/>
      <c r="G269" s="176"/>
      <c r="H269" s="176"/>
      <c r="I269" s="176"/>
      <c r="J269" s="176"/>
      <c r="K269" s="176"/>
      <c r="L269" s="176"/>
      <c r="M269" s="176"/>
      <c r="N269" s="176"/>
      <c r="O269" s="176"/>
      <c r="P269" s="176"/>
      <c r="Q269" s="176"/>
      <c r="R269" s="176"/>
      <c r="S269" s="176"/>
      <c r="T269" s="176"/>
      <c r="U269" s="176"/>
      <c r="V269" s="176"/>
      <c r="W269" s="176"/>
      <c r="X269" s="176"/>
      <c r="Y269" s="176"/>
      <c r="Z269" s="176"/>
      <c r="AA269" s="176"/>
      <c r="AB269" s="176"/>
      <c r="AC269" s="176"/>
      <c r="AD269" s="176"/>
      <c r="AE269" s="176"/>
      <c r="AF269" s="176"/>
      <c r="AG269" s="176"/>
      <c r="AH269" s="109"/>
      <c r="AI269" s="109"/>
      <c r="AJ269" s="109"/>
      <c r="AK269" s="109"/>
      <c r="AL269" s="109"/>
      <c r="AM269" s="109"/>
      <c r="AN269" s="109"/>
      <c r="AO269" s="109"/>
      <c r="AP269" s="109"/>
      <c r="AQ269" s="10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</row>
    <row r="270" spans="1:256">
      <c r="A270" s="176"/>
      <c r="B270" s="176"/>
      <c r="C270" s="176"/>
      <c r="D270" s="176"/>
      <c r="E270" s="176"/>
      <c r="F270" s="176"/>
      <c r="G270" s="176"/>
      <c r="H270" s="176"/>
      <c r="I270" s="176"/>
      <c r="J270" s="176"/>
      <c r="K270" s="176"/>
      <c r="L270" s="176"/>
      <c r="M270" s="176"/>
      <c r="N270" s="176"/>
      <c r="O270" s="176"/>
      <c r="P270" s="176"/>
      <c r="Q270" s="176"/>
      <c r="R270" s="176"/>
      <c r="S270" s="176"/>
      <c r="T270" s="176"/>
      <c r="U270" s="176"/>
      <c r="V270" s="176"/>
      <c r="W270" s="176"/>
      <c r="X270" s="176"/>
      <c r="Y270" s="176"/>
      <c r="Z270" s="176"/>
      <c r="AA270" s="176"/>
      <c r="AB270" s="176"/>
      <c r="AC270" s="176"/>
      <c r="AD270" s="176"/>
      <c r="AE270" s="176"/>
      <c r="AF270" s="176"/>
      <c r="AG270" s="176"/>
      <c r="AH270" s="109"/>
      <c r="AI270" s="109"/>
      <c r="AJ270" s="109"/>
      <c r="AK270" s="109"/>
      <c r="AL270" s="109"/>
      <c r="AM270" s="109"/>
      <c r="AN270" s="109"/>
      <c r="AO270" s="109"/>
      <c r="AP270" s="109"/>
      <c r="AQ270" s="109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</row>
    <row r="271" spans="1:256">
      <c r="A271" s="176"/>
      <c r="B271" s="176"/>
      <c r="C271" s="176"/>
      <c r="D271" s="176"/>
      <c r="E271" s="176"/>
      <c r="F271" s="176"/>
      <c r="G271" s="176"/>
      <c r="H271" s="176"/>
      <c r="I271" s="176"/>
      <c r="J271" s="176"/>
      <c r="K271" s="176"/>
      <c r="L271" s="176"/>
      <c r="M271" s="176"/>
      <c r="N271" s="176"/>
      <c r="O271" s="176"/>
      <c r="P271" s="176"/>
      <c r="Q271" s="176"/>
      <c r="R271" s="176"/>
      <c r="S271" s="176"/>
      <c r="T271" s="176"/>
      <c r="U271" s="176"/>
      <c r="V271" s="176"/>
      <c r="W271" s="176"/>
      <c r="X271" s="176"/>
      <c r="Y271" s="176"/>
      <c r="Z271" s="176"/>
      <c r="AA271" s="176"/>
      <c r="AB271" s="176"/>
      <c r="AC271" s="176"/>
      <c r="AD271" s="176"/>
      <c r="AE271" s="176"/>
      <c r="AF271" s="176"/>
      <c r="AG271" s="176"/>
      <c r="AH271" s="109"/>
      <c r="AI271" s="109"/>
      <c r="AJ271" s="109"/>
      <c r="AK271" s="109"/>
      <c r="AL271" s="109"/>
      <c r="AM271" s="109"/>
      <c r="AN271" s="109"/>
      <c r="AO271" s="109"/>
      <c r="AP271" s="109"/>
      <c r="AQ271" s="109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</row>
    <row r="272" spans="1:256">
      <c r="A272" s="176"/>
      <c r="B272" s="176"/>
      <c r="C272" s="176"/>
      <c r="D272" s="176"/>
      <c r="E272" s="176"/>
      <c r="F272" s="176"/>
      <c r="G272" s="176"/>
      <c r="H272" s="176"/>
      <c r="I272" s="176"/>
      <c r="J272" s="176"/>
      <c r="K272" s="176"/>
      <c r="L272" s="176"/>
      <c r="M272" s="176"/>
      <c r="N272" s="176"/>
      <c r="O272" s="176"/>
      <c r="P272" s="176"/>
      <c r="Q272" s="176"/>
      <c r="R272" s="176"/>
      <c r="S272" s="176"/>
      <c r="T272" s="176"/>
      <c r="U272" s="176"/>
      <c r="V272" s="176"/>
      <c r="W272" s="176"/>
      <c r="X272" s="176"/>
      <c r="Y272" s="176"/>
      <c r="Z272" s="176"/>
      <c r="AA272" s="176"/>
      <c r="AB272" s="176"/>
      <c r="AC272" s="176"/>
      <c r="AD272" s="176"/>
      <c r="AE272" s="176"/>
      <c r="AF272" s="176"/>
      <c r="AG272" s="176"/>
      <c r="AH272" s="109"/>
      <c r="AI272" s="109"/>
      <c r="AJ272" s="109"/>
      <c r="AK272" s="109"/>
      <c r="AL272" s="109"/>
      <c r="AM272" s="109"/>
      <c r="AN272" s="109"/>
      <c r="AO272" s="109"/>
      <c r="AP272" s="109"/>
      <c r="AQ272" s="109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</row>
    <row r="273" spans="1:256">
      <c r="A273" s="176"/>
      <c r="B273" s="176"/>
      <c r="C273" s="176"/>
      <c r="D273" s="176"/>
      <c r="E273" s="176"/>
      <c r="F273" s="176"/>
      <c r="G273" s="176"/>
      <c r="H273" s="176"/>
      <c r="I273" s="176"/>
      <c r="J273" s="176"/>
      <c r="K273" s="176"/>
      <c r="L273" s="176"/>
      <c r="M273" s="176"/>
      <c r="N273" s="176"/>
      <c r="O273" s="176"/>
      <c r="P273" s="176"/>
      <c r="Q273" s="176"/>
      <c r="R273" s="176"/>
      <c r="S273" s="176"/>
      <c r="T273" s="176"/>
      <c r="U273" s="176"/>
      <c r="V273" s="176"/>
      <c r="W273" s="176"/>
      <c r="X273" s="176"/>
      <c r="Y273" s="176"/>
      <c r="Z273" s="176"/>
      <c r="AA273" s="176"/>
      <c r="AB273" s="176"/>
      <c r="AC273" s="176"/>
      <c r="AD273" s="176"/>
      <c r="AE273" s="176"/>
      <c r="AF273" s="176"/>
      <c r="AG273" s="176"/>
      <c r="AH273" s="109"/>
      <c r="AI273" s="109"/>
      <c r="AJ273" s="109"/>
      <c r="AK273" s="109"/>
      <c r="AL273" s="109"/>
      <c r="AM273" s="109"/>
      <c r="AN273" s="109"/>
      <c r="AO273" s="109"/>
      <c r="AP273" s="109"/>
      <c r="AQ273" s="109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</row>
    <row r="274" spans="1:256">
      <c r="A274" s="176"/>
      <c r="B274" s="176"/>
      <c r="C274" s="176"/>
      <c r="D274" s="176"/>
      <c r="E274" s="176"/>
      <c r="F274" s="176"/>
      <c r="G274" s="176"/>
      <c r="H274" s="176"/>
      <c r="I274" s="176"/>
      <c r="J274" s="176"/>
      <c r="K274" s="176"/>
      <c r="L274" s="176"/>
      <c r="M274" s="176"/>
      <c r="N274" s="176"/>
      <c r="O274" s="176"/>
      <c r="P274" s="176"/>
      <c r="Q274" s="176"/>
      <c r="R274" s="176"/>
      <c r="S274" s="176"/>
      <c r="T274" s="176"/>
      <c r="U274" s="176"/>
      <c r="V274" s="176"/>
      <c r="W274" s="176"/>
      <c r="X274" s="176"/>
      <c r="Y274" s="176"/>
      <c r="Z274" s="176"/>
      <c r="AA274" s="176"/>
      <c r="AB274" s="176"/>
      <c r="AC274" s="176"/>
      <c r="AD274" s="176"/>
      <c r="AE274" s="176"/>
      <c r="AF274" s="176"/>
      <c r="AG274" s="176"/>
      <c r="AH274" s="109"/>
      <c r="AI274" s="109"/>
      <c r="AJ274" s="109"/>
      <c r="AK274" s="109"/>
      <c r="AL274" s="109"/>
      <c r="AM274" s="109"/>
      <c r="AN274" s="109"/>
      <c r="AO274" s="109"/>
      <c r="AP274" s="109"/>
      <c r="AQ274" s="109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</row>
    <row r="275" spans="1:256">
      <c r="A275" s="176"/>
      <c r="B275" s="176"/>
      <c r="C275" s="176"/>
      <c r="D275" s="176"/>
      <c r="E275" s="176"/>
      <c r="F275" s="176"/>
      <c r="G275" s="176"/>
      <c r="H275" s="176"/>
      <c r="I275" s="176"/>
      <c r="J275" s="176"/>
      <c r="K275" s="176"/>
      <c r="L275" s="176"/>
      <c r="M275" s="176"/>
      <c r="N275" s="176"/>
      <c r="O275" s="176"/>
      <c r="P275" s="176"/>
      <c r="Q275" s="176"/>
      <c r="R275" s="176"/>
      <c r="S275" s="176"/>
      <c r="T275" s="176"/>
      <c r="U275" s="176"/>
      <c r="V275" s="176"/>
      <c r="W275" s="176"/>
      <c r="X275" s="176"/>
      <c r="Y275" s="176"/>
      <c r="Z275" s="176"/>
      <c r="AA275" s="176"/>
      <c r="AB275" s="176"/>
      <c r="AC275" s="176"/>
      <c r="AD275" s="176"/>
      <c r="AE275" s="176"/>
      <c r="AF275" s="176"/>
      <c r="AG275" s="176"/>
      <c r="AH275" s="109"/>
      <c r="AI275" s="109"/>
      <c r="AJ275" s="109"/>
      <c r="AK275" s="109"/>
      <c r="AL275" s="109"/>
      <c r="AM275" s="109"/>
      <c r="AN275" s="109"/>
      <c r="AO275" s="109"/>
      <c r="AP275" s="109"/>
      <c r="AQ275" s="109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</row>
    <row r="276" spans="1:256">
      <c r="A276" s="176"/>
      <c r="B276" s="176"/>
      <c r="C276" s="176"/>
      <c r="D276" s="176"/>
      <c r="E276" s="176"/>
      <c r="F276" s="176"/>
      <c r="G276" s="176"/>
      <c r="H276" s="176"/>
      <c r="I276" s="176"/>
      <c r="J276" s="176"/>
      <c r="K276" s="176"/>
      <c r="L276" s="176"/>
      <c r="M276" s="176"/>
      <c r="N276" s="176"/>
      <c r="O276" s="176"/>
      <c r="P276" s="176"/>
      <c r="Q276" s="176"/>
      <c r="R276" s="176"/>
      <c r="S276" s="176"/>
      <c r="T276" s="176"/>
      <c r="U276" s="176"/>
      <c r="V276" s="176"/>
      <c r="W276" s="176"/>
      <c r="X276" s="176"/>
      <c r="Y276" s="176"/>
      <c r="Z276" s="176"/>
      <c r="AA276" s="176"/>
      <c r="AB276" s="176"/>
      <c r="AC276" s="176"/>
      <c r="AD276" s="176"/>
      <c r="AE276" s="176"/>
      <c r="AF276" s="176"/>
      <c r="AG276" s="176"/>
      <c r="AH276" s="109"/>
      <c r="AI276" s="109"/>
      <c r="AJ276" s="109"/>
      <c r="AK276" s="109"/>
      <c r="AL276" s="109"/>
      <c r="AM276" s="109"/>
      <c r="AN276" s="109"/>
      <c r="AO276" s="109"/>
      <c r="AP276" s="109"/>
      <c r="AQ276" s="109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</row>
    <row r="277" spans="1:256">
      <c r="A277" s="176"/>
      <c r="B277" s="176"/>
      <c r="C277" s="176"/>
      <c r="D277" s="176"/>
      <c r="E277" s="176"/>
      <c r="F277" s="176"/>
      <c r="G277" s="176"/>
      <c r="H277" s="176"/>
      <c r="I277" s="176"/>
      <c r="J277" s="176"/>
      <c r="K277" s="176"/>
      <c r="L277" s="176"/>
      <c r="M277" s="176"/>
      <c r="N277" s="176"/>
      <c r="O277" s="176"/>
      <c r="P277" s="176"/>
      <c r="Q277" s="176"/>
      <c r="R277" s="176"/>
      <c r="S277" s="176"/>
      <c r="T277" s="176"/>
      <c r="U277" s="176"/>
      <c r="V277" s="176"/>
      <c r="W277" s="176"/>
      <c r="X277" s="176"/>
      <c r="Y277" s="176"/>
      <c r="Z277" s="176"/>
      <c r="AA277" s="176"/>
      <c r="AB277" s="176"/>
      <c r="AC277" s="176"/>
      <c r="AD277" s="176"/>
      <c r="AE277" s="176"/>
      <c r="AF277" s="176"/>
      <c r="AG277" s="176"/>
      <c r="AH277" s="109"/>
      <c r="AI277" s="109"/>
      <c r="AJ277" s="109"/>
      <c r="AK277" s="109"/>
      <c r="AL277" s="109"/>
      <c r="AM277" s="109"/>
      <c r="AN277" s="109"/>
      <c r="AO277" s="109"/>
      <c r="AP277" s="109"/>
      <c r="AQ277" s="109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</row>
    <row r="278" spans="1:256">
      <c r="A278" s="176"/>
      <c r="B278" s="176"/>
      <c r="C278" s="176"/>
      <c r="D278" s="176"/>
      <c r="E278" s="176"/>
      <c r="F278" s="176"/>
      <c r="G278" s="176"/>
      <c r="H278" s="176"/>
      <c r="I278" s="176"/>
      <c r="J278" s="176"/>
      <c r="K278" s="176"/>
      <c r="L278" s="176"/>
      <c r="M278" s="176"/>
      <c r="N278" s="176"/>
      <c r="O278" s="176"/>
      <c r="P278" s="176"/>
      <c r="Q278" s="176"/>
      <c r="R278" s="176"/>
      <c r="S278" s="176"/>
      <c r="T278" s="176"/>
      <c r="U278" s="176"/>
      <c r="V278" s="176"/>
      <c r="W278" s="176"/>
      <c r="X278" s="176"/>
      <c r="Y278" s="176"/>
      <c r="Z278" s="176"/>
      <c r="AA278" s="176"/>
      <c r="AB278" s="176"/>
      <c r="AC278" s="176"/>
      <c r="AD278" s="176"/>
      <c r="AE278" s="176"/>
      <c r="AF278" s="176"/>
      <c r="AG278" s="176"/>
      <c r="AH278" s="109"/>
      <c r="AI278" s="109"/>
      <c r="AJ278" s="109"/>
      <c r="AK278" s="109"/>
      <c r="AL278" s="109"/>
      <c r="AM278" s="109"/>
      <c r="AN278" s="109"/>
      <c r="AO278" s="109"/>
      <c r="AP278" s="109"/>
      <c r="AQ278" s="109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</row>
    <row r="279" spans="1:256">
      <c r="A279" s="176"/>
      <c r="B279" s="176"/>
      <c r="C279" s="176"/>
      <c r="D279" s="176"/>
      <c r="E279" s="176"/>
      <c r="F279" s="176"/>
      <c r="G279" s="176"/>
      <c r="H279" s="176"/>
      <c r="I279" s="176"/>
      <c r="J279" s="176"/>
      <c r="K279" s="176"/>
      <c r="L279" s="176"/>
      <c r="M279" s="176"/>
      <c r="N279" s="176"/>
      <c r="O279" s="176"/>
      <c r="P279" s="176"/>
      <c r="Q279" s="176"/>
      <c r="R279" s="176"/>
      <c r="S279" s="176"/>
      <c r="T279" s="176"/>
      <c r="U279" s="176"/>
      <c r="V279" s="176"/>
      <c r="W279" s="176"/>
      <c r="X279" s="176"/>
      <c r="Y279" s="176"/>
      <c r="Z279" s="176"/>
      <c r="AA279" s="176"/>
      <c r="AB279" s="176"/>
      <c r="AC279" s="176"/>
      <c r="AD279" s="176"/>
      <c r="AE279" s="176"/>
      <c r="AF279" s="176"/>
      <c r="AG279" s="176"/>
      <c r="AH279" s="109"/>
      <c r="AI279" s="109"/>
      <c r="AJ279" s="109"/>
      <c r="AK279" s="109"/>
      <c r="AL279" s="109"/>
      <c r="AM279" s="109"/>
      <c r="AN279" s="109"/>
      <c r="AO279" s="109"/>
      <c r="AP279" s="109"/>
      <c r="AQ279" s="10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</row>
    <row r="280" spans="1:256">
      <c r="A280" s="176"/>
      <c r="B280" s="176"/>
      <c r="C280" s="176"/>
      <c r="D280" s="176"/>
      <c r="E280" s="176"/>
      <c r="F280" s="176"/>
      <c r="G280" s="176"/>
      <c r="H280" s="176"/>
      <c r="I280" s="176"/>
      <c r="J280" s="176"/>
      <c r="K280" s="176"/>
      <c r="L280" s="176"/>
      <c r="M280" s="176"/>
      <c r="N280" s="176"/>
      <c r="O280" s="176"/>
      <c r="P280" s="176"/>
      <c r="Q280" s="176"/>
      <c r="R280" s="176"/>
      <c r="S280" s="176"/>
      <c r="T280" s="176"/>
      <c r="U280" s="176"/>
      <c r="V280" s="176"/>
      <c r="W280" s="176"/>
      <c r="X280" s="176"/>
      <c r="Y280" s="176"/>
      <c r="Z280" s="176"/>
      <c r="AA280" s="176"/>
      <c r="AB280" s="176"/>
      <c r="AC280" s="176"/>
      <c r="AD280" s="176"/>
      <c r="AE280" s="176"/>
      <c r="AF280" s="176"/>
      <c r="AG280" s="176"/>
      <c r="AH280" s="109"/>
      <c r="AI280" s="109"/>
      <c r="AJ280" s="109"/>
      <c r="AK280" s="109"/>
      <c r="AL280" s="109"/>
      <c r="AM280" s="109"/>
      <c r="AN280" s="109"/>
      <c r="AO280" s="109"/>
      <c r="AP280" s="109"/>
      <c r="AQ280" s="109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</row>
    <row r="281" spans="1:256">
      <c r="A281" s="176"/>
      <c r="B281" s="176"/>
      <c r="C281" s="176"/>
      <c r="D281" s="176"/>
      <c r="E281" s="176"/>
      <c r="F281" s="176"/>
      <c r="G281" s="176"/>
      <c r="H281" s="176"/>
      <c r="I281" s="176"/>
      <c r="J281" s="176"/>
      <c r="K281" s="176"/>
      <c r="L281" s="176"/>
      <c r="M281" s="176"/>
      <c r="N281" s="176"/>
      <c r="O281" s="176"/>
      <c r="P281" s="176"/>
      <c r="Q281" s="176"/>
      <c r="R281" s="176"/>
      <c r="S281" s="176"/>
      <c r="T281" s="176"/>
      <c r="U281" s="176"/>
      <c r="V281" s="176"/>
      <c r="W281" s="176"/>
      <c r="X281" s="176"/>
      <c r="Y281" s="176"/>
      <c r="Z281" s="176"/>
      <c r="AA281" s="176"/>
      <c r="AB281" s="176"/>
      <c r="AC281" s="176"/>
      <c r="AD281" s="176"/>
      <c r="AE281" s="176"/>
      <c r="AF281" s="176"/>
      <c r="AG281" s="176"/>
      <c r="AH281" s="109"/>
      <c r="AI281" s="109"/>
      <c r="AJ281" s="109"/>
      <c r="AK281" s="109"/>
      <c r="AL281" s="109"/>
      <c r="AM281" s="109"/>
      <c r="AN281" s="109"/>
      <c r="AO281" s="109"/>
      <c r="AP281" s="109"/>
      <c r="AQ281" s="109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</row>
    <row r="282" spans="1:256">
      <c r="A282" s="176"/>
      <c r="B282" s="176"/>
      <c r="C282" s="176"/>
      <c r="D282" s="176"/>
      <c r="E282" s="176"/>
      <c r="F282" s="176"/>
      <c r="G282" s="176"/>
      <c r="H282" s="176"/>
      <c r="I282" s="176"/>
      <c r="J282" s="176"/>
      <c r="K282" s="176"/>
      <c r="L282" s="176"/>
      <c r="M282" s="176"/>
      <c r="N282" s="176"/>
      <c r="O282" s="176"/>
      <c r="P282" s="176"/>
      <c r="Q282" s="176"/>
      <c r="R282" s="176"/>
      <c r="S282" s="176"/>
      <c r="T282" s="176"/>
      <c r="U282" s="176"/>
      <c r="V282" s="176"/>
      <c r="W282" s="176"/>
      <c r="X282" s="176"/>
      <c r="Y282" s="176"/>
      <c r="Z282" s="176"/>
      <c r="AA282" s="176"/>
      <c r="AB282" s="176"/>
      <c r="AC282" s="176"/>
      <c r="AD282" s="176"/>
      <c r="AE282" s="176"/>
      <c r="AF282" s="176"/>
      <c r="AG282" s="176"/>
      <c r="AH282" s="109"/>
      <c r="AI282" s="109"/>
      <c r="AJ282" s="109"/>
      <c r="AK282" s="109"/>
      <c r="AL282" s="109"/>
      <c r="AM282" s="109"/>
      <c r="AN282" s="109"/>
      <c r="AO282" s="109"/>
      <c r="AP282" s="109"/>
      <c r="AQ282" s="109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</row>
    <row r="283" spans="1:256">
      <c r="A283" s="176"/>
      <c r="B283" s="176"/>
      <c r="C283" s="176"/>
      <c r="D283" s="176"/>
      <c r="E283" s="176"/>
      <c r="F283" s="176"/>
      <c r="G283" s="176"/>
      <c r="H283" s="176"/>
      <c r="I283" s="176"/>
      <c r="J283" s="176"/>
      <c r="K283" s="176"/>
      <c r="L283" s="176"/>
      <c r="M283" s="176"/>
      <c r="N283" s="176"/>
      <c r="O283" s="176"/>
      <c r="P283" s="176"/>
      <c r="Q283" s="176"/>
      <c r="R283" s="176"/>
      <c r="S283" s="176"/>
      <c r="T283" s="176"/>
      <c r="U283" s="176"/>
      <c r="V283" s="176"/>
      <c r="W283" s="176"/>
      <c r="X283" s="176"/>
      <c r="Y283" s="176"/>
      <c r="Z283" s="176"/>
      <c r="AA283" s="176"/>
      <c r="AB283" s="176"/>
      <c r="AC283" s="176"/>
      <c r="AD283" s="176"/>
      <c r="AE283" s="176"/>
      <c r="AF283" s="176"/>
      <c r="AG283" s="176"/>
      <c r="AH283" s="109"/>
      <c r="AI283" s="109"/>
      <c r="AJ283" s="109"/>
      <c r="AK283" s="109"/>
      <c r="AL283" s="109"/>
      <c r="AM283" s="109"/>
      <c r="AN283" s="109"/>
      <c r="AO283" s="109"/>
      <c r="AP283" s="109"/>
      <c r="AQ283" s="109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</row>
    <row r="284" spans="1:256">
      <c r="A284" s="176"/>
      <c r="B284" s="176"/>
      <c r="C284" s="176"/>
      <c r="D284" s="176"/>
      <c r="E284" s="176"/>
      <c r="F284" s="176"/>
      <c r="G284" s="176"/>
      <c r="H284" s="176"/>
      <c r="I284" s="176"/>
      <c r="J284" s="176"/>
      <c r="K284" s="176"/>
      <c r="L284" s="176"/>
      <c r="M284" s="176"/>
      <c r="N284" s="176"/>
      <c r="O284" s="176"/>
      <c r="P284" s="176"/>
      <c r="Q284" s="176"/>
      <c r="R284" s="176"/>
      <c r="S284" s="176"/>
      <c r="T284" s="176"/>
      <c r="U284" s="176"/>
      <c r="V284" s="176"/>
      <c r="W284" s="176"/>
      <c r="X284" s="176"/>
      <c r="Y284" s="176"/>
      <c r="Z284" s="176"/>
      <c r="AA284" s="176"/>
      <c r="AB284" s="176"/>
      <c r="AC284" s="176"/>
      <c r="AD284" s="176"/>
      <c r="AE284" s="176"/>
      <c r="AF284" s="176"/>
      <c r="AG284" s="176"/>
      <c r="AH284" s="109"/>
      <c r="AI284" s="109"/>
      <c r="AJ284" s="109"/>
      <c r="AK284" s="109"/>
      <c r="AL284" s="109"/>
      <c r="AM284" s="109"/>
      <c r="AN284" s="109"/>
      <c r="AO284" s="109"/>
      <c r="AP284" s="109"/>
      <c r="AQ284" s="109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</row>
    <row r="285" spans="1:256">
      <c r="A285" s="176"/>
      <c r="B285" s="176"/>
      <c r="C285" s="176"/>
      <c r="D285" s="176"/>
      <c r="E285" s="176"/>
      <c r="F285" s="176"/>
      <c r="G285" s="176"/>
      <c r="H285" s="176"/>
      <c r="I285" s="176"/>
      <c r="J285" s="176"/>
      <c r="K285" s="176"/>
      <c r="L285" s="176"/>
      <c r="M285" s="176"/>
      <c r="N285" s="176"/>
      <c r="O285" s="176"/>
      <c r="P285" s="176"/>
      <c r="Q285" s="176"/>
      <c r="R285" s="176"/>
      <c r="S285" s="176"/>
      <c r="T285" s="176"/>
      <c r="U285" s="176"/>
      <c r="V285" s="176"/>
      <c r="W285" s="176"/>
      <c r="X285" s="176"/>
      <c r="Y285" s="176"/>
      <c r="Z285" s="176"/>
      <c r="AA285" s="176"/>
      <c r="AB285" s="176"/>
      <c r="AC285" s="176"/>
      <c r="AD285" s="176"/>
      <c r="AE285" s="176"/>
      <c r="AF285" s="176"/>
      <c r="AG285" s="176"/>
      <c r="AH285" s="109"/>
      <c r="AI285" s="109"/>
      <c r="AJ285" s="109"/>
      <c r="AK285" s="109"/>
      <c r="AL285" s="109"/>
      <c r="AM285" s="109"/>
      <c r="AN285" s="109"/>
      <c r="AO285" s="109"/>
      <c r="AP285" s="109"/>
      <c r="AQ285" s="109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</row>
    <row r="286" spans="1:256">
      <c r="A286" s="176"/>
      <c r="B286" s="176"/>
      <c r="C286" s="176"/>
      <c r="D286" s="176"/>
      <c r="E286" s="176"/>
      <c r="F286" s="176"/>
      <c r="G286" s="176"/>
      <c r="H286" s="176"/>
      <c r="I286" s="176"/>
      <c r="J286" s="176"/>
      <c r="K286" s="176"/>
      <c r="L286" s="176"/>
      <c r="M286" s="176"/>
      <c r="N286" s="176"/>
      <c r="O286" s="176"/>
      <c r="P286" s="176"/>
      <c r="Q286" s="176"/>
      <c r="R286" s="176"/>
      <c r="S286" s="176"/>
      <c r="T286" s="176"/>
      <c r="U286" s="176"/>
      <c r="V286" s="176"/>
      <c r="W286" s="176"/>
      <c r="X286" s="176"/>
      <c r="Y286" s="176"/>
      <c r="Z286" s="176"/>
      <c r="AA286" s="176"/>
      <c r="AB286" s="176"/>
      <c r="AC286" s="176"/>
      <c r="AD286" s="176"/>
      <c r="AE286" s="176"/>
      <c r="AF286" s="176"/>
      <c r="AG286" s="176"/>
      <c r="AH286" s="109"/>
      <c r="AI286" s="109"/>
      <c r="AJ286" s="109"/>
      <c r="AK286" s="109"/>
      <c r="AL286" s="109"/>
      <c r="AM286" s="109"/>
      <c r="AN286" s="109"/>
      <c r="AO286" s="109"/>
      <c r="AP286" s="109"/>
      <c r="AQ286" s="109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</row>
    <row r="287" spans="1:256">
      <c r="A287" s="176"/>
      <c r="B287" s="176"/>
      <c r="C287" s="176"/>
      <c r="D287" s="176"/>
      <c r="E287" s="176"/>
      <c r="F287" s="176"/>
      <c r="G287" s="176"/>
      <c r="H287" s="176"/>
      <c r="I287" s="176"/>
      <c r="J287" s="176"/>
      <c r="K287" s="176"/>
      <c r="L287" s="176"/>
      <c r="M287" s="176"/>
      <c r="N287" s="176"/>
      <c r="O287" s="176"/>
      <c r="P287" s="176"/>
      <c r="Q287" s="176"/>
      <c r="R287" s="176"/>
      <c r="S287" s="176"/>
      <c r="T287" s="176"/>
      <c r="U287" s="176"/>
      <c r="V287" s="176"/>
      <c r="W287" s="176"/>
      <c r="X287" s="176"/>
      <c r="Y287" s="176"/>
      <c r="Z287" s="176"/>
      <c r="AA287" s="176"/>
      <c r="AB287" s="176"/>
      <c r="AC287" s="176"/>
      <c r="AD287" s="176"/>
      <c r="AE287" s="176"/>
      <c r="AF287" s="176"/>
      <c r="AG287" s="176"/>
      <c r="AH287" s="109"/>
      <c r="AI287" s="109"/>
      <c r="AJ287" s="109"/>
      <c r="AK287" s="109"/>
      <c r="AL287" s="109"/>
      <c r="AM287" s="109"/>
      <c r="AN287" s="109"/>
      <c r="AO287" s="109"/>
      <c r="AP287" s="109"/>
      <c r="AQ287" s="109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</row>
    <row r="288" spans="1:256">
      <c r="A288" s="176"/>
      <c r="B288" s="176"/>
      <c r="C288" s="176"/>
      <c r="D288" s="176"/>
      <c r="E288" s="176"/>
      <c r="F288" s="176"/>
      <c r="G288" s="176"/>
      <c r="H288" s="176"/>
      <c r="I288" s="176"/>
      <c r="J288" s="176"/>
      <c r="K288" s="176"/>
      <c r="L288" s="176"/>
      <c r="M288" s="176"/>
      <c r="N288" s="176"/>
      <c r="O288" s="176"/>
      <c r="P288" s="176"/>
      <c r="Q288" s="176"/>
      <c r="R288" s="176"/>
      <c r="S288" s="176"/>
      <c r="T288" s="176"/>
      <c r="U288" s="176"/>
      <c r="V288" s="176"/>
      <c r="W288" s="176"/>
      <c r="X288" s="176"/>
      <c r="Y288" s="176"/>
      <c r="Z288" s="176"/>
      <c r="AA288" s="176"/>
      <c r="AB288" s="176"/>
      <c r="AC288" s="176"/>
      <c r="AD288" s="176"/>
      <c r="AE288" s="176"/>
      <c r="AF288" s="176"/>
      <c r="AG288" s="176"/>
      <c r="AH288" s="109"/>
      <c r="AI288" s="109"/>
      <c r="AJ288" s="109"/>
      <c r="AK288" s="109"/>
      <c r="AL288" s="109"/>
      <c r="AM288" s="109"/>
      <c r="AN288" s="109"/>
      <c r="AO288" s="109"/>
      <c r="AP288" s="109"/>
      <c r="AQ288" s="109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</row>
    <row r="289" spans="1:256">
      <c r="A289" s="176"/>
      <c r="B289" s="176"/>
      <c r="C289" s="176"/>
      <c r="D289" s="176"/>
      <c r="E289" s="176"/>
      <c r="F289" s="176"/>
      <c r="G289" s="176"/>
      <c r="H289" s="176"/>
      <c r="I289" s="176"/>
      <c r="J289" s="176"/>
      <c r="K289" s="176"/>
      <c r="L289" s="176"/>
      <c r="M289" s="176"/>
      <c r="N289" s="176"/>
      <c r="O289" s="176"/>
      <c r="P289" s="176"/>
      <c r="Q289" s="176"/>
      <c r="R289" s="176"/>
      <c r="S289" s="176"/>
      <c r="T289" s="176"/>
      <c r="U289" s="176"/>
      <c r="V289" s="176"/>
      <c r="W289" s="176"/>
      <c r="X289" s="176"/>
      <c r="Y289" s="176"/>
      <c r="Z289" s="176"/>
      <c r="AA289" s="176"/>
      <c r="AB289" s="176"/>
      <c r="AC289" s="176"/>
      <c r="AD289" s="176"/>
      <c r="AE289" s="176"/>
      <c r="AF289" s="176"/>
      <c r="AG289" s="176"/>
      <c r="AH289" s="109"/>
      <c r="AI289" s="109"/>
      <c r="AJ289" s="109"/>
      <c r="AK289" s="109"/>
      <c r="AL289" s="109"/>
      <c r="AM289" s="109"/>
      <c r="AN289" s="109"/>
      <c r="AO289" s="109"/>
      <c r="AP289" s="109"/>
      <c r="AQ289" s="10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</row>
    <row r="290" spans="1:256">
      <c r="A290" s="176"/>
      <c r="B290" s="176"/>
      <c r="C290" s="176"/>
      <c r="D290" s="176"/>
      <c r="E290" s="176"/>
      <c r="F290" s="176"/>
      <c r="G290" s="176"/>
      <c r="H290" s="176"/>
      <c r="I290" s="176"/>
      <c r="J290" s="176"/>
      <c r="K290" s="176"/>
      <c r="L290" s="176"/>
      <c r="M290" s="176"/>
      <c r="N290" s="176"/>
      <c r="O290" s="176"/>
      <c r="P290" s="176"/>
      <c r="Q290" s="176"/>
      <c r="R290" s="176"/>
      <c r="S290" s="176"/>
      <c r="T290" s="176"/>
      <c r="U290" s="176"/>
      <c r="V290" s="176"/>
      <c r="W290" s="176"/>
      <c r="X290" s="176"/>
      <c r="Y290" s="176"/>
      <c r="Z290" s="176"/>
      <c r="AA290" s="176"/>
      <c r="AB290" s="176"/>
      <c r="AC290" s="176"/>
      <c r="AD290" s="176"/>
      <c r="AE290" s="176"/>
      <c r="AF290" s="176"/>
      <c r="AG290" s="176"/>
      <c r="AH290" s="109"/>
      <c r="AI290" s="109"/>
      <c r="AJ290" s="109"/>
      <c r="AK290" s="109"/>
      <c r="AL290" s="109"/>
      <c r="AM290" s="109"/>
      <c r="AN290" s="109"/>
      <c r="AO290" s="109"/>
      <c r="AP290" s="109"/>
      <c r="AQ290" s="109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</row>
    <row r="291" spans="1:256">
      <c r="A291" s="176"/>
      <c r="B291" s="176"/>
      <c r="C291" s="176"/>
      <c r="D291" s="176"/>
      <c r="E291" s="176"/>
      <c r="F291" s="176"/>
      <c r="G291" s="176"/>
      <c r="H291" s="176"/>
      <c r="I291" s="176"/>
      <c r="J291" s="176"/>
      <c r="K291" s="176"/>
      <c r="L291" s="176"/>
      <c r="M291" s="176"/>
      <c r="N291" s="176"/>
      <c r="O291" s="176"/>
      <c r="P291" s="176"/>
      <c r="Q291" s="176"/>
      <c r="R291" s="176"/>
      <c r="S291" s="176"/>
      <c r="T291" s="176"/>
      <c r="U291" s="176"/>
      <c r="V291" s="176"/>
      <c r="W291" s="176"/>
      <c r="X291" s="176"/>
      <c r="Y291" s="176"/>
      <c r="Z291" s="176"/>
      <c r="AA291" s="176"/>
      <c r="AB291" s="176"/>
      <c r="AC291" s="176"/>
      <c r="AD291" s="176"/>
      <c r="AE291" s="176"/>
      <c r="AF291" s="176"/>
      <c r="AG291" s="176"/>
      <c r="AH291" s="109"/>
      <c r="AI291" s="109"/>
      <c r="AJ291" s="109"/>
      <c r="AK291" s="109"/>
      <c r="AL291" s="109"/>
      <c r="AM291" s="109"/>
      <c r="AN291" s="109"/>
      <c r="AO291" s="109"/>
      <c r="AP291" s="109"/>
      <c r="AQ291" s="109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</row>
    <row r="292" spans="1:256">
      <c r="A292" s="176"/>
      <c r="B292" s="176"/>
      <c r="C292" s="176"/>
      <c r="D292" s="176"/>
      <c r="E292" s="176"/>
      <c r="F292" s="176"/>
      <c r="G292" s="176"/>
      <c r="H292" s="176"/>
      <c r="I292" s="176"/>
      <c r="J292" s="176"/>
      <c r="K292" s="176"/>
      <c r="L292" s="176"/>
      <c r="M292" s="176"/>
      <c r="N292" s="176"/>
      <c r="O292" s="176"/>
      <c r="P292" s="176"/>
      <c r="Q292" s="176"/>
      <c r="R292" s="176"/>
      <c r="S292" s="176"/>
      <c r="T292" s="176"/>
      <c r="U292" s="176"/>
      <c r="V292" s="176"/>
      <c r="W292" s="176"/>
      <c r="X292" s="176"/>
      <c r="Y292" s="176"/>
      <c r="Z292" s="176"/>
      <c r="AA292" s="176"/>
      <c r="AB292" s="176"/>
      <c r="AC292" s="176"/>
      <c r="AD292" s="176"/>
      <c r="AE292" s="176"/>
      <c r="AF292" s="176"/>
      <c r="AG292" s="176"/>
      <c r="AH292" s="109"/>
      <c r="AI292" s="109"/>
      <c r="AJ292" s="109"/>
      <c r="AK292" s="109"/>
      <c r="AL292" s="109"/>
      <c r="AM292" s="109"/>
      <c r="AN292" s="109"/>
      <c r="AO292" s="109"/>
      <c r="AP292" s="109"/>
      <c r="AQ292" s="109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</row>
    <row r="293" spans="1:256">
      <c r="A293" s="176"/>
      <c r="B293" s="176"/>
      <c r="C293" s="176"/>
      <c r="D293" s="176"/>
      <c r="E293" s="176"/>
      <c r="F293" s="176"/>
      <c r="G293" s="176"/>
      <c r="H293" s="176"/>
      <c r="I293" s="176"/>
      <c r="J293" s="176"/>
      <c r="K293" s="176"/>
      <c r="L293" s="176"/>
      <c r="M293" s="176"/>
      <c r="N293" s="176"/>
      <c r="O293" s="176"/>
      <c r="P293" s="176"/>
      <c r="Q293" s="176"/>
      <c r="R293" s="176"/>
      <c r="S293" s="176"/>
      <c r="T293" s="176"/>
      <c r="U293" s="176"/>
      <c r="V293" s="176"/>
      <c r="W293" s="176"/>
      <c r="X293" s="176"/>
      <c r="Y293" s="176"/>
      <c r="Z293" s="176"/>
      <c r="AA293" s="176"/>
      <c r="AB293" s="176"/>
      <c r="AC293" s="176"/>
      <c r="AD293" s="176"/>
      <c r="AE293" s="176"/>
      <c r="AF293" s="176"/>
      <c r="AG293" s="176"/>
      <c r="AH293" s="109"/>
      <c r="AI293" s="109"/>
      <c r="AJ293" s="109"/>
      <c r="AK293" s="109"/>
      <c r="AL293" s="109"/>
      <c r="AM293" s="109"/>
      <c r="AN293" s="109"/>
      <c r="AO293" s="109"/>
      <c r="AP293" s="109"/>
      <c r="AQ293" s="109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</row>
    <row r="294" spans="1:256">
      <c r="A294" s="176"/>
      <c r="B294" s="176"/>
      <c r="C294" s="176"/>
      <c r="D294" s="176"/>
      <c r="E294" s="176"/>
      <c r="F294" s="176"/>
      <c r="G294" s="176"/>
      <c r="H294" s="176"/>
      <c r="I294" s="176"/>
      <c r="J294" s="176"/>
      <c r="K294" s="176"/>
      <c r="L294" s="176"/>
      <c r="M294" s="176"/>
      <c r="N294" s="176"/>
      <c r="O294" s="176"/>
      <c r="P294" s="176"/>
      <c r="Q294" s="176"/>
      <c r="R294" s="176"/>
      <c r="S294" s="176"/>
      <c r="T294" s="176"/>
      <c r="U294" s="176"/>
      <c r="V294" s="176"/>
      <c r="W294" s="176"/>
      <c r="X294" s="176"/>
      <c r="Y294" s="176"/>
      <c r="Z294" s="176"/>
      <c r="AA294" s="176"/>
      <c r="AB294" s="176"/>
      <c r="AC294" s="176"/>
      <c r="AD294" s="176"/>
      <c r="AE294" s="176"/>
      <c r="AF294" s="176"/>
      <c r="AG294" s="176"/>
      <c r="AH294" s="109"/>
      <c r="AI294" s="109"/>
      <c r="AJ294" s="109"/>
      <c r="AK294" s="109"/>
      <c r="AL294" s="109"/>
      <c r="AM294" s="109"/>
      <c r="AN294" s="109"/>
      <c r="AO294" s="109"/>
      <c r="AP294" s="109"/>
      <c r="AQ294" s="109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</row>
    <row r="295" spans="1:256">
      <c r="A295" s="176"/>
      <c r="B295" s="176"/>
      <c r="C295" s="176"/>
      <c r="D295" s="176"/>
      <c r="E295" s="176"/>
      <c r="F295" s="176"/>
      <c r="G295" s="176"/>
      <c r="H295" s="176"/>
      <c r="I295" s="176"/>
      <c r="J295" s="176"/>
      <c r="K295" s="176"/>
      <c r="L295" s="176"/>
      <c r="M295" s="176"/>
      <c r="N295" s="176"/>
      <c r="O295" s="176"/>
      <c r="P295" s="176"/>
      <c r="Q295" s="176"/>
      <c r="R295" s="176"/>
      <c r="S295" s="176"/>
      <c r="T295" s="176"/>
      <c r="U295" s="176"/>
      <c r="V295" s="176"/>
      <c r="W295" s="176"/>
      <c r="X295" s="176"/>
      <c r="Y295" s="176"/>
      <c r="Z295" s="176"/>
      <c r="AA295" s="176"/>
      <c r="AB295" s="176"/>
      <c r="AC295" s="176"/>
      <c r="AD295" s="176"/>
      <c r="AE295" s="176"/>
      <c r="AF295" s="176"/>
      <c r="AG295" s="176"/>
      <c r="AH295" s="109"/>
      <c r="AI295" s="109"/>
      <c r="AJ295" s="109"/>
      <c r="AK295" s="109"/>
      <c r="AL295" s="109"/>
      <c r="AM295" s="109"/>
      <c r="AN295" s="109"/>
      <c r="AO295" s="109"/>
      <c r="AP295" s="109"/>
      <c r="AQ295" s="109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</row>
    <row r="296" spans="1:256">
      <c r="A296" s="176"/>
      <c r="B296" s="176"/>
      <c r="C296" s="176"/>
      <c r="D296" s="176"/>
      <c r="E296" s="176"/>
      <c r="F296" s="176"/>
      <c r="G296" s="176"/>
      <c r="H296" s="176"/>
      <c r="I296" s="176"/>
      <c r="J296" s="176"/>
      <c r="K296" s="176"/>
      <c r="L296" s="176"/>
      <c r="M296" s="176"/>
      <c r="N296" s="176"/>
      <c r="O296" s="176"/>
      <c r="P296" s="176"/>
      <c r="Q296" s="176"/>
      <c r="R296" s="176"/>
      <c r="S296" s="176"/>
      <c r="T296" s="176"/>
      <c r="U296" s="176"/>
      <c r="V296" s="176"/>
      <c r="W296" s="176"/>
      <c r="X296" s="176"/>
      <c r="Y296" s="176"/>
      <c r="Z296" s="176"/>
      <c r="AA296" s="176"/>
      <c r="AB296" s="176"/>
      <c r="AC296" s="176"/>
      <c r="AD296" s="176"/>
      <c r="AE296" s="176"/>
      <c r="AF296" s="176"/>
      <c r="AG296" s="176"/>
      <c r="AH296" s="109"/>
      <c r="AI296" s="109"/>
      <c r="AJ296" s="109"/>
      <c r="AK296" s="109"/>
      <c r="AL296" s="109"/>
      <c r="AM296" s="109"/>
      <c r="AN296" s="109"/>
      <c r="AO296" s="109"/>
      <c r="AP296" s="109"/>
      <c r="AQ296" s="109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</row>
    <row r="297" spans="1:256">
      <c r="A297" s="176"/>
      <c r="B297" s="176"/>
      <c r="C297" s="176"/>
      <c r="D297" s="176"/>
      <c r="E297" s="176"/>
      <c r="F297" s="176"/>
      <c r="G297" s="176"/>
      <c r="H297" s="176"/>
      <c r="I297" s="176"/>
      <c r="J297" s="176"/>
      <c r="K297" s="176"/>
      <c r="L297" s="176"/>
      <c r="M297" s="176"/>
      <c r="N297" s="176"/>
      <c r="O297" s="176"/>
      <c r="P297" s="176"/>
      <c r="Q297" s="176"/>
      <c r="R297" s="176"/>
      <c r="S297" s="176"/>
      <c r="T297" s="176"/>
      <c r="U297" s="176"/>
      <c r="V297" s="176"/>
      <c r="W297" s="176"/>
      <c r="X297" s="176"/>
      <c r="Y297" s="176"/>
      <c r="Z297" s="176"/>
      <c r="AA297" s="176"/>
      <c r="AB297" s="176"/>
      <c r="AC297" s="176"/>
      <c r="AD297" s="176"/>
      <c r="AE297" s="176"/>
      <c r="AF297" s="176"/>
      <c r="AG297" s="176"/>
      <c r="AH297" s="109"/>
      <c r="AI297" s="109"/>
      <c r="AJ297" s="109"/>
      <c r="AK297" s="109"/>
      <c r="AL297" s="109"/>
      <c r="AM297" s="109"/>
      <c r="AN297" s="109"/>
      <c r="AO297" s="109"/>
      <c r="AP297" s="109"/>
      <c r="AQ297" s="109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</row>
    <row r="298" spans="1:256">
      <c r="A298" s="176"/>
      <c r="B298" s="176"/>
      <c r="C298" s="176"/>
      <c r="D298" s="176"/>
      <c r="E298" s="176"/>
      <c r="F298" s="176"/>
      <c r="G298" s="176"/>
      <c r="H298" s="176"/>
      <c r="I298" s="176"/>
      <c r="J298" s="176"/>
      <c r="K298" s="176"/>
      <c r="L298" s="176"/>
      <c r="M298" s="176"/>
      <c r="N298" s="176"/>
      <c r="O298" s="176"/>
      <c r="P298" s="176"/>
      <c r="Q298" s="176"/>
      <c r="R298" s="176"/>
      <c r="S298" s="176"/>
      <c r="T298" s="176"/>
      <c r="U298" s="176"/>
      <c r="V298" s="176"/>
      <c r="W298" s="176"/>
      <c r="X298" s="176"/>
      <c r="Y298" s="176"/>
      <c r="Z298" s="176"/>
      <c r="AA298" s="176"/>
      <c r="AB298" s="176"/>
      <c r="AC298" s="176"/>
      <c r="AD298" s="176"/>
      <c r="AE298" s="176"/>
      <c r="AF298" s="176"/>
      <c r="AG298" s="176"/>
      <c r="AH298" s="109"/>
      <c r="AI298" s="109"/>
      <c r="AJ298" s="109"/>
      <c r="AK298" s="109"/>
      <c r="AL298" s="109"/>
      <c r="AM298" s="109"/>
      <c r="AN298" s="109"/>
      <c r="AO298" s="109"/>
      <c r="AP298" s="109"/>
      <c r="AQ298" s="109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</row>
    <row r="299" spans="1:256">
      <c r="A299" s="176"/>
      <c r="B299" s="176"/>
      <c r="C299" s="176"/>
      <c r="D299" s="176"/>
      <c r="E299" s="176"/>
      <c r="F299" s="176"/>
      <c r="G299" s="176"/>
      <c r="H299" s="176"/>
      <c r="I299" s="176"/>
      <c r="J299" s="176"/>
      <c r="K299" s="176"/>
      <c r="L299" s="176"/>
      <c r="M299" s="176"/>
      <c r="N299" s="176"/>
      <c r="O299" s="176"/>
      <c r="P299" s="176"/>
      <c r="Q299" s="176"/>
      <c r="R299" s="176"/>
      <c r="S299" s="176"/>
      <c r="T299" s="176"/>
      <c r="U299" s="176"/>
      <c r="V299" s="176"/>
      <c r="W299" s="176"/>
      <c r="X299" s="176"/>
      <c r="Y299" s="176"/>
      <c r="Z299" s="176"/>
      <c r="AA299" s="176"/>
      <c r="AB299" s="176"/>
      <c r="AC299" s="176"/>
      <c r="AD299" s="176"/>
      <c r="AE299" s="176"/>
      <c r="AF299" s="176"/>
      <c r="AG299" s="176"/>
      <c r="AH299" s="109"/>
      <c r="AI299" s="109"/>
      <c r="AJ299" s="109"/>
      <c r="AK299" s="109"/>
      <c r="AL299" s="109"/>
      <c r="AM299" s="109"/>
      <c r="AN299" s="109"/>
      <c r="AO299" s="109"/>
      <c r="AP299" s="109"/>
      <c r="AQ299" s="10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</row>
    <row r="300" spans="1:256">
      <c r="A300" s="176"/>
      <c r="B300" s="176"/>
      <c r="C300" s="176"/>
      <c r="D300" s="176"/>
      <c r="E300" s="176"/>
      <c r="F300" s="176"/>
      <c r="G300" s="176"/>
      <c r="H300" s="176"/>
      <c r="I300" s="176"/>
      <c r="J300" s="176"/>
      <c r="K300" s="176"/>
      <c r="L300" s="176"/>
      <c r="M300" s="176"/>
      <c r="N300" s="176"/>
      <c r="O300" s="176"/>
      <c r="P300" s="176"/>
      <c r="Q300" s="176"/>
      <c r="R300" s="176"/>
      <c r="S300" s="176"/>
      <c r="T300" s="176"/>
      <c r="U300" s="176"/>
      <c r="V300" s="176"/>
      <c r="W300" s="176"/>
      <c r="X300" s="176"/>
      <c r="Y300" s="176"/>
      <c r="Z300" s="176"/>
      <c r="AA300" s="176"/>
      <c r="AB300" s="176"/>
      <c r="AC300" s="176"/>
      <c r="AD300" s="176"/>
      <c r="AE300" s="176"/>
      <c r="AF300" s="176"/>
      <c r="AG300" s="176"/>
      <c r="AH300" s="109"/>
      <c r="AI300" s="109"/>
      <c r="AJ300" s="109"/>
      <c r="AK300" s="109"/>
      <c r="AL300" s="109"/>
      <c r="AM300" s="109"/>
      <c r="AN300" s="109"/>
      <c r="AO300" s="109"/>
      <c r="AP300" s="109"/>
      <c r="AQ300" s="109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</row>
    <row r="301" spans="1:256">
      <c r="A301" s="176"/>
      <c r="B301" s="176"/>
      <c r="C301" s="176"/>
      <c r="D301" s="176"/>
      <c r="E301" s="176"/>
      <c r="F301" s="176"/>
      <c r="G301" s="176"/>
      <c r="H301" s="176"/>
      <c r="I301" s="176"/>
      <c r="J301" s="176"/>
      <c r="K301" s="176"/>
      <c r="L301" s="176"/>
      <c r="M301" s="176"/>
      <c r="N301" s="176"/>
      <c r="O301" s="176"/>
      <c r="P301" s="176"/>
      <c r="Q301" s="176"/>
      <c r="R301" s="176"/>
      <c r="S301" s="176"/>
      <c r="T301" s="176"/>
      <c r="U301" s="176"/>
      <c r="V301" s="176"/>
      <c r="W301" s="176"/>
      <c r="X301" s="176"/>
      <c r="Y301" s="176"/>
      <c r="Z301" s="176"/>
      <c r="AA301" s="176"/>
      <c r="AB301" s="176"/>
      <c r="AC301" s="176"/>
      <c r="AD301" s="176"/>
      <c r="AE301" s="176"/>
      <c r="AF301" s="176"/>
      <c r="AG301" s="176"/>
      <c r="AH301" s="109"/>
      <c r="AI301" s="109"/>
      <c r="AJ301" s="109"/>
      <c r="AK301" s="109"/>
      <c r="AL301" s="109"/>
      <c r="AM301" s="109"/>
      <c r="AN301" s="109"/>
      <c r="AO301" s="109"/>
      <c r="AP301" s="109"/>
      <c r="AQ301" s="109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</row>
    <row r="302" spans="1:256">
      <c r="A302" s="176"/>
      <c r="B302" s="176"/>
      <c r="C302" s="176"/>
      <c r="D302" s="176"/>
      <c r="E302" s="176"/>
      <c r="F302" s="176"/>
      <c r="G302" s="176"/>
      <c r="H302" s="176"/>
      <c r="I302" s="176"/>
      <c r="J302" s="176"/>
      <c r="K302" s="176"/>
      <c r="L302" s="176"/>
      <c r="M302" s="176"/>
      <c r="N302" s="176"/>
      <c r="O302" s="176"/>
      <c r="P302" s="176"/>
      <c r="Q302" s="176"/>
      <c r="R302" s="176"/>
      <c r="S302" s="176"/>
      <c r="T302" s="176"/>
      <c r="U302" s="176"/>
      <c r="V302" s="176"/>
      <c r="W302" s="176"/>
      <c r="X302" s="176"/>
      <c r="Y302" s="176"/>
      <c r="Z302" s="176"/>
      <c r="AA302" s="176"/>
      <c r="AB302" s="176"/>
      <c r="AC302" s="176"/>
      <c r="AD302" s="176"/>
      <c r="AE302" s="176"/>
      <c r="AF302" s="176"/>
      <c r="AG302" s="176"/>
      <c r="AH302" s="109"/>
      <c r="AI302" s="109"/>
      <c r="AJ302" s="109"/>
      <c r="AK302" s="109"/>
      <c r="AL302" s="109"/>
      <c r="AM302" s="109"/>
      <c r="AN302" s="109"/>
      <c r="AO302" s="109"/>
      <c r="AP302" s="109"/>
      <c r="AQ302" s="109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</row>
    <row r="303" spans="1:256">
      <c r="A303" s="176"/>
      <c r="B303" s="176"/>
      <c r="C303" s="176"/>
      <c r="D303" s="176"/>
      <c r="E303" s="176"/>
      <c r="F303" s="176"/>
      <c r="G303" s="176"/>
      <c r="H303" s="176"/>
      <c r="I303" s="176"/>
      <c r="J303" s="176"/>
      <c r="K303" s="176"/>
      <c r="L303" s="176"/>
      <c r="M303" s="176"/>
      <c r="N303" s="176"/>
      <c r="O303" s="176"/>
      <c r="P303" s="176"/>
      <c r="Q303" s="176"/>
      <c r="R303" s="176"/>
      <c r="S303" s="176"/>
      <c r="T303" s="176"/>
      <c r="U303" s="176"/>
      <c r="V303" s="176"/>
      <c r="W303" s="176"/>
      <c r="X303" s="176"/>
      <c r="Y303" s="176"/>
      <c r="Z303" s="176"/>
      <c r="AA303" s="176"/>
      <c r="AB303" s="176"/>
      <c r="AC303" s="176"/>
      <c r="AD303" s="176"/>
      <c r="AE303" s="176"/>
      <c r="AF303" s="176"/>
      <c r="AG303" s="176"/>
      <c r="AH303" s="109"/>
      <c r="AI303" s="109"/>
      <c r="AJ303" s="109"/>
      <c r="AK303" s="109"/>
      <c r="AL303" s="109"/>
      <c r="AM303" s="109"/>
      <c r="AN303" s="109"/>
      <c r="AO303" s="109"/>
      <c r="AP303" s="109"/>
      <c r="AQ303" s="109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</row>
    <row r="304" spans="1:256">
      <c r="A304" s="176"/>
      <c r="B304" s="176"/>
      <c r="C304" s="176"/>
      <c r="D304" s="176"/>
      <c r="E304" s="176"/>
      <c r="F304" s="176"/>
      <c r="G304" s="176"/>
      <c r="H304" s="176"/>
      <c r="I304" s="176"/>
      <c r="J304" s="176"/>
      <c r="K304" s="176"/>
      <c r="L304" s="176"/>
      <c r="M304" s="176"/>
      <c r="N304" s="176"/>
      <c r="O304" s="176"/>
      <c r="P304" s="176"/>
      <c r="Q304" s="176"/>
      <c r="R304" s="176"/>
      <c r="S304" s="176"/>
      <c r="T304" s="176"/>
      <c r="U304" s="176"/>
      <c r="V304" s="176"/>
      <c r="W304" s="176"/>
      <c r="X304" s="176"/>
      <c r="Y304" s="176"/>
      <c r="Z304" s="176"/>
      <c r="AA304" s="176"/>
      <c r="AB304" s="176"/>
      <c r="AC304" s="176"/>
      <c r="AD304" s="176"/>
      <c r="AE304" s="176"/>
      <c r="AF304" s="176"/>
      <c r="AG304" s="176"/>
      <c r="AH304" s="109"/>
      <c r="AI304" s="109"/>
      <c r="AJ304" s="109"/>
      <c r="AK304" s="109"/>
      <c r="AL304" s="109"/>
      <c r="AM304" s="109"/>
      <c r="AN304" s="109"/>
      <c r="AO304" s="109"/>
      <c r="AP304" s="109"/>
      <c r="AQ304" s="109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</row>
    <row r="305" spans="1:256">
      <c r="A305" s="176"/>
      <c r="B305" s="176"/>
      <c r="C305" s="176"/>
      <c r="D305" s="176"/>
      <c r="E305" s="176"/>
      <c r="F305" s="176"/>
      <c r="G305" s="176"/>
      <c r="H305" s="176"/>
      <c r="I305" s="176"/>
      <c r="J305" s="176"/>
      <c r="K305" s="176"/>
      <c r="L305" s="176"/>
      <c r="M305" s="176"/>
      <c r="N305" s="176"/>
      <c r="O305" s="176"/>
      <c r="P305" s="176"/>
      <c r="Q305" s="176"/>
      <c r="R305" s="176"/>
      <c r="S305" s="176"/>
      <c r="T305" s="176"/>
      <c r="U305" s="176"/>
      <c r="V305" s="176"/>
      <c r="W305" s="176"/>
      <c r="X305" s="176"/>
      <c r="Y305" s="176"/>
      <c r="Z305" s="176"/>
      <c r="AA305" s="176"/>
      <c r="AB305" s="176"/>
      <c r="AC305" s="176"/>
      <c r="AD305" s="176"/>
      <c r="AE305" s="176"/>
      <c r="AF305" s="176"/>
      <c r="AG305" s="176"/>
      <c r="AH305" s="109"/>
      <c r="AI305" s="109"/>
      <c r="AJ305" s="109"/>
      <c r="AK305" s="109"/>
      <c r="AL305" s="109"/>
      <c r="AM305" s="109"/>
      <c r="AN305" s="109"/>
      <c r="AO305" s="109"/>
      <c r="AP305" s="109"/>
      <c r="AQ305" s="109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</row>
    <row r="306" spans="1:256">
      <c r="A306" s="176"/>
      <c r="B306" s="176"/>
      <c r="C306" s="176"/>
      <c r="D306" s="176"/>
      <c r="E306" s="176"/>
      <c r="F306" s="176"/>
      <c r="G306" s="176"/>
      <c r="H306" s="176"/>
      <c r="I306" s="176"/>
      <c r="J306" s="176"/>
      <c r="K306" s="176"/>
      <c r="L306" s="176"/>
      <c r="M306" s="176"/>
      <c r="N306" s="176"/>
      <c r="O306" s="176"/>
      <c r="P306" s="176"/>
      <c r="Q306" s="176"/>
      <c r="R306" s="176"/>
      <c r="S306" s="176"/>
      <c r="T306" s="176"/>
      <c r="U306" s="176"/>
      <c r="V306" s="176"/>
      <c r="W306" s="176"/>
      <c r="X306" s="176"/>
      <c r="Y306" s="176"/>
      <c r="Z306" s="176"/>
      <c r="AA306" s="176"/>
      <c r="AB306" s="176"/>
      <c r="AC306" s="176"/>
      <c r="AD306" s="176"/>
      <c r="AE306" s="176"/>
      <c r="AF306" s="176"/>
      <c r="AG306" s="176"/>
      <c r="AH306" s="109"/>
      <c r="AI306" s="109"/>
      <c r="AJ306" s="109"/>
      <c r="AK306" s="109"/>
      <c r="AL306" s="109"/>
      <c r="AM306" s="109"/>
      <c r="AN306" s="109"/>
      <c r="AO306" s="109"/>
      <c r="AP306" s="109"/>
      <c r="AQ306" s="109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</row>
    <row r="307" spans="1:256">
      <c r="A307" s="176"/>
      <c r="B307" s="176"/>
      <c r="C307" s="176"/>
      <c r="D307" s="176"/>
      <c r="E307" s="176"/>
      <c r="F307" s="176"/>
      <c r="G307" s="176"/>
      <c r="H307" s="176"/>
      <c r="I307" s="176"/>
      <c r="J307" s="176"/>
      <c r="K307" s="176"/>
      <c r="L307" s="176"/>
      <c r="M307" s="176"/>
      <c r="N307" s="176"/>
      <c r="O307" s="176"/>
      <c r="P307" s="176"/>
      <c r="Q307" s="176"/>
      <c r="R307" s="176"/>
      <c r="S307" s="176"/>
      <c r="T307" s="176"/>
      <c r="U307" s="176"/>
      <c r="V307" s="176"/>
      <c r="W307" s="176"/>
      <c r="X307" s="176"/>
      <c r="Y307" s="176"/>
      <c r="Z307" s="176"/>
      <c r="AA307" s="176"/>
      <c r="AB307" s="176"/>
      <c r="AC307" s="176"/>
      <c r="AD307" s="176"/>
      <c r="AE307" s="176"/>
      <c r="AF307" s="176"/>
      <c r="AG307" s="176"/>
      <c r="AH307" s="109"/>
      <c r="AI307" s="109"/>
      <c r="AJ307" s="109"/>
      <c r="AK307" s="109"/>
      <c r="AL307" s="109"/>
      <c r="AM307" s="109"/>
      <c r="AN307" s="109"/>
      <c r="AO307" s="109"/>
      <c r="AP307" s="109"/>
      <c r="AQ307" s="109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</row>
    <row r="308" spans="1:256">
      <c r="A308" s="176"/>
      <c r="B308" s="176"/>
      <c r="C308" s="176"/>
      <c r="D308" s="176"/>
      <c r="E308" s="176"/>
      <c r="F308" s="176"/>
      <c r="G308" s="176"/>
      <c r="H308" s="176"/>
      <c r="I308" s="176"/>
      <c r="J308" s="176"/>
      <c r="K308" s="176"/>
      <c r="L308" s="176"/>
      <c r="M308" s="176"/>
      <c r="N308" s="176"/>
      <c r="O308" s="176"/>
      <c r="P308" s="176"/>
      <c r="Q308" s="176"/>
      <c r="R308" s="176"/>
      <c r="S308" s="176"/>
      <c r="T308" s="176"/>
      <c r="U308" s="176"/>
      <c r="V308" s="176"/>
      <c r="W308" s="176"/>
      <c r="X308" s="176"/>
      <c r="Y308" s="176"/>
      <c r="Z308" s="176"/>
      <c r="AA308" s="176"/>
      <c r="AB308" s="176"/>
      <c r="AC308" s="176"/>
      <c r="AD308" s="176"/>
      <c r="AE308" s="176"/>
      <c r="AF308" s="176"/>
      <c r="AG308" s="176"/>
      <c r="AH308" s="109"/>
      <c r="AI308" s="109"/>
      <c r="AJ308" s="109"/>
      <c r="AK308" s="109"/>
      <c r="AL308" s="109"/>
      <c r="AM308" s="109"/>
      <c r="AN308" s="109"/>
      <c r="AO308" s="109"/>
      <c r="AP308" s="109"/>
      <c r="AQ308" s="109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</row>
    <row r="309" spans="1:256">
      <c r="A309" s="176"/>
      <c r="B309" s="176"/>
      <c r="C309" s="176"/>
      <c r="D309" s="176"/>
      <c r="E309" s="176"/>
      <c r="F309" s="176"/>
      <c r="G309" s="176"/>
      <c r="H309" s="176"/>
      <c r="I309" s="176"/>
      <c r="J309" s="176"/>
      <c r="K309" s="176"/>
      <c r="L309" s="176"/>
      <c r="M309" s="176"/>
      <c r="N309" s="176"/>
      <c r="O309" s="176"/>
      <c r="P309" s="176"/>
      <c r="Q309" s="176"/>
      <c r="R309" s="176"/>
      <c r="S309" s="176"/>
      <c r="T309" s="176"/>
      <c r="U309" s="176"/>
      <c r="V309" s="176"/>
      <c r="W309" s="176"/>
      <c r="X309" s="176"/>
      <c r="Y309" s="176"/>
      <c r="Z309" s="176"/>
      <c r="AA309" s="176"/>
      <c r="AB309" s="176"/>
      <c r="AC309" s="176"/>
      <c r="AD309" s="176"/>
      <c r="AE309" s="176"/>
      <c r="AF309" s="176"/>
      <c r="AG309" s="176"/>
      <c r="AH309" s="109"/>
      <c r="AI309" s="109"/>
      <c r="AJ309" s="109"/>
      <c r="AK309" s="109"/>
      <c r="AL309" s="109"/>
      <c r="AM309" s="109"/>
      <c r="AN309" s="109"/>
      <c r="AO309" s="109"/>
      <c r="AP309" s="109"/>
      <c r="AQ309" s="1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</row>
    <row r="310" spans="1:256">
      <c r="A310" s="176"/>
      <c r="B310" s="176"/>
      <c r="C310" s="176"/>
      <c r="D310" s="176"/>
      <c r="E310" s="176"/>
      <c r="F310" s="176"/>
      <c r="G310" s="176"/>
      <c r="H310" s="176"/>
      <c r="I310" s="176"/>
      <c r="J310" s="176"/>
      <c r="K310" s="176"/>
      <c r="L310" s="176"/>
      <c r="M310" s="176"/>
      <c r="N310" s="176"/>
      <c r="O310" s="176"/>
      <c r="P310" s="176"/>
      <c r="Q310" s="176"/>
      <c r="R310" s="176"/>
      <c r="S310" s="176"/>
      <c r="T310" s="176"/>
      <c r="U310" s="176"/>
      <c r="V310" s="176"/>
      <c r="W310" s="176"/>
      <c r="X310" s="176"/>
      <c r="Y310" s="176"/>
      <c r="Z310" s="176"/>
      <c r="AA310" s="176"/>
      <c r="AB310" s="176"/>
      <c r="AC310" s="176"/>
      <c r="AD310" s="176"/>
      <c r="AE310" s="176"/>
      <c r="AF310" s="176"/>
      <c r="AG310" s="176"/>
      <c r="AH310" s="109"/>
      <c r="AI310" s="109"/>
      <c r="AJ310" s="109"/>
      <c r="AK310" s="109"/>
      <c r="AL310" s="109"/>
      <c r="AM310" s="109"/>
      <c r="AN310" s="109"/>
      <c r="AO310" s="109"/>
      <c r="AP310" s="109"/>
      <c r="AQ310" s="109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</row>
    <row r="311" spans="1:256">
      <c r="A311" s="176"/>
      <c r="B311" s="176"/>
      <c r="C311" s="176"/>
      <c r="D311" s="176"/>
      <c r="E311" s="176"/>
      <c r="F311" s="176"/>
      <c r="G311" s="176"/>
      <c r="H311" s="176"/>
      <c r="I311" s="176"/>
      <c r="J311" s="176"/>
      <c r="K311" s="176"/>
      <c r="L311" s="176"/>
      <c r="M311" s="176"/>
      <c r="N311" s="176"/>
      <c r="O311" s="176"/>
      <c r="P311" s="176"/>
      <c r="Q311" s="176"/>
      <c r="R311" s="176"/>
      <c r="S311" s="176"/>
      <c r="T311" s="176"/>
      <c r="U311" s="176"/>
      <c r="V311" s="176"/>
      <c r="W311" s="176"/>
      <c r="X311" s="176"/>
      <c r="Y311" s="176"/>
      <c r="Z311" s="176"/>
      <c r="AA311" s="176"/>
      <c r="AB311" s="176"/>
      <c r="AC311" s="176"/>
      <c r="AD311" s="176"/>
      <c r="AE311" s="176"/>
      <c r="AF311" s="176"/>
      <c r="AG311" s="176"/>
      <c r="AH311" s="109"/>
      <c r="AI311" s="109"/>
      <c r="AJ311" s="109"/>
      <c r="AK311" s="109"/>
      <c r="AL311" s="109"/>
      <c r="AM311" s="109"/>
      <c r="AN311" s="109"/>
      <c r="AO311" s="109"/>
      <c r="AP311" s="109"/>
      <c r="AQ311" s="109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</row>
    <row r="312" spans="1:256">
      <c r="A312" s="176"/>
      <c r="B312" s="176"/>
      <c r="C312" s="176"/>
      <c r="D312" s="176"/>
      <c r="E312" s="176"/>
      <c r="F312" s="176"/>
      <c r="G312" s="176"/>
      <c r="H312" s="176"/>
      <c r="I312" s="176"/>
      <c r="J312" s="176"/>
      <c r="K312" s="176"/>
      <c r="L312" s="176"/>
      <c r="M312" s="176"/>
      <c r="N312" s="176"/>
      <c r="O312" s="176"/>
      <c r="P312" s="176"/>
      <c r="Q312" s="176"/>
      <c r="R312" s="176"/>
      <c r="S312" s="176"/>
      <c r="T312" s="176"/>
      <c r="U312" s="176"/>
      <c r="V312" s="176"/>
      <c r="W312" s="176"/>
      <c r="X312" s="176"/>
      <c r="Y312" s="176"/>
      <c r="Z312" s="176"/>
      <c r="AA312" s="176"/>
      <c r="AB312" s="176"/>
      <c r="AC312" s="176"/>
      <c r="AD312" s="176"/>
      <c r="AE312" s="176"/>
      <c r="AF312" s="176"/>
      <c r="AG312" s="176"/>
      <c r="AH312" s="109"/>
      <c r="AI312" s="109"/>
      <c r="AJ312" s="109"/>
      <c r="AK312" s="109"/>
      <c r="AL312" s="109"/>
      <c r="AM312" s="109"/>
      <c r="AN312" s="109"/>
      <c r="AO312" s="109"/>
      <c r="AP312" s="109"/>
      <c r="AQ312" s="109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</row>
    <row r="313" spans="1:256">
      <c r="A313" s="176"/>
      <c r="B313" s="176"/>
      <c r="C313" s="176"/>
      <c r="D313" s="176"/>
      <c r="E313" s="176"/>
      <c r="F313" s="176"/>
      <c r="G313" s="176"/>
      <c r="H313" s="176"/>
      <c r="I313" s="176"/>
      <c r="J313" s="176"/>
      <c r="K313" s="176"/>
      <c r="L313" s="176"/>
      <c r="M313" s="176"/>
      <c r="N313" s="176"/>
      <c r="O313" s="176"/>
      <c r="P313" s="176"/>
      <c r="Q313" s="176"/>
      <c r="R313" s="176"/>
      <c r="S313" s="176"/>
      <c r="T313" s="176"/>
      <c r="U313" s="176"/>
      <c r="V313" s="176"/>
      <c r="W313" s="176"/>
      <c r="X313" s="176"/>
      <c r="Y313" s="176"/>
      <c r="Z313" s="176"/>
      <c r="AA313" s="176"/>
      <c r="AB313" s="176"/>
      <c r="AC313" s="176"/>
      <c r="AD313" s="176"/>
      <c r="AE313" s="176"/>
      <c r="AF313" s="176"/>
      <c r="AG313" s="176"/>
      <c r="AH313" s="109"/>
      <c r="AI313" s="109"/>
      <c r="AJ313" s="109"/>
      <c r="AK313" s="109"/>
      <c r="AL313" s="109"/>
      <c r="AM313" s="109"/>
      <c r="AN313" s="109"/>
      <c r="AO313" s="109"/>
      <c r="AP313" s="109"/>
      <c r="AQ313" s="109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</row>
    <row r="314" spans="1:256">
      <c r="A314" s="176"/>
      <c r="B314" s="176"/>
      <c r="C314" s="176"/>
      <c r="D314" s="176"/>
      <c r="E314" s="176"/>
      <c r="F314" s="176"/>
      <c r="G314" s="176"/>
      <c r="H314" s="176"/>
      <c r="I314" s="176"/>
      <c r="J314" s="176"/>
      <c r="K314" s="176"/>
      <c r="L314" s="176"/>
      <c r="M314" s="176"/>
      <c r="N314" s="176"/>
      <c r="O314" s="176"/>
      <c r="P314" s="176"/>
      <c r="Q314" s="176"/>
      <c r="R314" s="176"/>
      <c r="S314" s="176"/>
      <c r="T314" s="176"/>
      <c r="U314" s="176"/>
      <c r="V314" s="176"/>
      <c r="W314" s="176"/>
      <c r="X314" s="176"/>
      <c r="Y314" s="176"/>
      <c r="Z314" s="176"/>
      <c r="AA314" s="176"/>
      <c r="AB314" s="176"/>
      <c r="AC314" s="176"/>
      <c r="AD314" s="176"/>
      <c r="AE314" s="176"/>
      <c r="AF314" s="176"/>
      <c r="AG314" s="176"/>
      <c r="AH314" s="109"/>
      <c r="AI314" s="109"/>
      <c r="AJ314" s="109"/>
      <c r="AK314" s="109"/>
      <c r="AL314" s="109"/>
      <c r="AM314" s="109"/>
      <c r="AN314" s="109"/>
      <c r="AO314" s="109"/>
      <c r="AP314" s="109"/>
      <c r="AQ314" s="109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</row>
    <row r="315" spans="1:256">
      <c r="A315" s="176"/>
      <c r="B315" s="176"/>
      <c r="C315" s="176"/>
      <c r="D315" s="176"/>
      <c r="E315" s="176"/>
      <c r="F315" s="176"/>
      <c r="G315" s="176"/>
      <c r="H315" s="176"/>
      <c r="I315" s="176"/>
      <c r="J315" s="176"/>
      <c r="K315" s="176"/>
      <c r="L315" s="176"/>
      <c r="M315" s="176"/>
      <c r="N315" s="176"/>
      <c r="O315" s="176"/>
      <c r="P315" s="176"/>
      <c r="Q315" s="176"/>
      <c r="R315" s="176"/>
      <c r="S315" s="176"/>
      <c r="T315" s="176"/>
      <c r="U315" s="176"/>
      <c r="V315" s="176"/>
      <c r="W315" s="176"/>
      <c r="X315" s="176"/>
      <c r="Y315" s="176"/>
      <c r="Z315" s="176"/>
      <c r="AA315" s="176"/>
      <c r="AB315" s="176"/>
      <c r="AC315" s="176"/>
      <c r="AD315" s="176"/>
      <c r="AE315" s="176"/>
      <c r="AF315" s="176"/>
      <c r="AG315" s="176"/>
      <c r="AH315" s="109"/>
      <c r="AI315" s="109"/>
      <c r="AJ315" s="109"/>
      <c r="AK315" s="109"/>
      <c r="AL315" s="109"/>
      <c r="AM315" s="109"/>
      <c r="AN315" s="109"/>
      <c r="AO315" s="109"/>
      <c r="AP315" s="109"/>
      <c r="AQ315" s="109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</row>
    <row r="316" spans="1:256">
      <c r="A316" s="176"/>
      <c r="B316" s="176"/>
      <c r="C316" s="176"/>
      <c r="D316" s="176"/>
      <c r="E316" s="176"/>
      <c r="F316" s="176"/>
      <c r="G316" s="176"/>
      <c r="H316" s="176"/>
      <c r="I316" s="176"/>
      <c r="J316" s="176"/>
      <c r="K316" s="176"/>
      <c r="L316" s="176"/>
      <c r="M316" s="176"/>
      <c r="N316" s="176"/>
      <c r="O316" s="176"/>
      <c r="P316" s="176"/>
      <c r="Q316" s="176"/>
      <c r="R316" s="176"/>
      <c r="S316" s="176"/>
      <c r="T316" s="176"/>
      <c r="U316" s="176"/>
      <c r="V316" s="176"/>
      <c r="W316" s="176"/>
      <c r="X316" s="176"/>
      <c r="Y316" s="176"/>
      <c r="Z316" s="176"/>
      <c r="AA316" s="176"/>
      <c r="AB316" s="176"/>
      <c r="AC316" s="176"/>
      <c r="AD316" s="176"/>
      <c r="AE316" s="176"/>
      <c r="AF316" s="176"/>
      <c r="AG316" s="176"/>
      <c r="AH316" s="109"/>
      <c r="AI316" s="109"/>
      <c r="AJ316" s="109"/>
      <c r="AK316" s="109"/>
      <c r="AL316" s="109"/>
      <c r="AM316" s="109"/>
      <c r="AN316" s="109"/>
      <c r="AO316" s="109"/>
      <c r="AP316" s="109"/>
      <c r="AQ316" s="109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</row>
    <row r="317" spans="1:256">
      <c r="A317" s="176"/>
      <c r="B317" s="176"/>
      <c r="C317" s="176"/>
      <c r="D317" s="176"/>
      <c r="E317" s="176"/>
      <c r="F317" s="176"/>
      <c r="G317" s="176"/>
      <c r="H317" s="176"/>
      <c r="I317" s="176"/>
      <c r="J317" s="176"/>
      <c r="K317" s="176"/>
      <c r="L317" s="176"/>
      <c r="M317" s="176"/>
      <c r="N317" s="176"/>
      <c r="O317" s="176"/>
      <c r="P317" s="176"/>
      <c r="Q317" s="176"/>
      <c r="R317" s="176"/>
      <c r="S317" s="176"/>
      <c r="T317" s="176"/>
      <c r="U317" s="176"/>
      <c r="V317" s="176"/>
      <c r="W317" s="176"/>
      <c r="X317" s="176"/>
      <c r="Y317" s="176"/>
      <c r="Z317" s="176"/>
      <c r="AA317" s="176"/>
      <c r="AB317" s="176"/>
      <c r="AC317" s="176"/>
      <c r="AD317" s="176"/>
      <c r="AE317" s="176"/>
      <c r="AF317" s="176"/>
      <c r="AG317" s="176"/>
      <c r="AH317" s="109"/>
      <c r="AI317" s="109"/>
      <c r="AJ317" s="109"/>
      <c r="AK317" s="109"/>
      <c r="AL317" s="109"/>
      <c r="AM317" s="109"/>
      <c r="AN317" s="109"/>
      <c r="AO317" s="109"/>
      <c r="AP317" s="109"/>
      <c r="AQ317" s="109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</row>
    <row r="318" spans="1:256">
      <c r="A318" s="176"/>
      <c r="B318" s="176"/>
      <c r="C318" s="176"/>
      <c r="D318" s="176"/>
      <c r="E318" s="176"/>
      <c r="F318" s="176"/>
      <c r="G318" s="176"/>
      <c r="H318" s="176"/>
      <c r="I318" s="176"/>
      <c r="J318" s="176"/>
      <c r="K318" s="176"/>
      <c r="L318" s="176"/>
      <c r="M318" s="176"/>
      <c r="N318" s="176"/>
      <c r="O318" s="176"/>
      <c r="P318" s="176"/>
      <c r="Q318" s="176"/>
      <c r="R318" s="176"/>
      <c r="S318" s="176"/>
      <c r="T318" s="176"/>
      <c r="U318" s="176"/>
      <c r="V318" s="176"/>
      <c r="W318" s="176"/>
      <c r="X318" s="176"/>
      <c r="Y318" s="176"/>
      <c r="Z318" s="176"/>
      <c r="AA318" s="176"/>
      <c r="AB318" s="176"/>
      <c r="AC318" s="176"/>
      <c r="AD318" s="176"/>
      <c r="AE318" s="176"/>
      <c r="AF318" s="176"/>
      <c r="AG318" s="176"/>
      <c r="AH318" s="109"/>
      <c r="AI318" s="109"/>
      <c r="AJ318" s="109"/>
      <c r="AK318" s="109"/>
      <c r="AL318" s="109"/>
      <c r="AM318" s="109"/>
      <c r="AN318" s="109"/>
      <c r="AO318" s="109"/>
      <c r="AP318" s="109"/>
      <c r="AQ318" s="109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</row>
    <row r="319" spans="1:256">
      <c r="A319" s="176"/>
      <c r="B319" s="176"/>
      <c r="C319" s="176"/>
      <c r="D319" s="176"/>
      <c r="E319" s="176"/>
      <c r="F319" s="176"/>
      <c r="G319" s="176"/>
      <c r="H319" s="176"/>
      <c r="I319" s="176"/>
      <c r="J319" s="176"/>
      <c r="K319" s="176"/>
      <c r="L319" s="176"/>
      <c r="M319" s="176"/>
      <c r="N319" s="176"/>
      <c r="O319" s="176"/>
      <c r="P319" s="176"/>
      <c r="Q319" s="176"/>
      <c r="R319" s="176"/>
      <c r="S319" s="176"/>
      <c r="T319" s="176"/>
      <c r="U319" s="176"/>
      <c r="V319" s="176"/>
      <c r="W319" s="176"/>
      <c r="X319" s="176"/>
      <c r="Y319" s="176"/>
      <c r="Z319" s="176"/>
      <c r="AA319" s="176"/>
      <c r="AB319" s="176"/>
      <c r="AC319" s="176"/>
      <c r="AD319" s="176"/>
      <c r="AE319" s="176"/>
      <c r="AF319" s="176"/>
      <c r="AG319" s="176"/>
      <c r="AH319" s="109"/>
      <c r="AI319" s="109"/>
      <c r="AJ319" s="109"/>
      <c r="AK319" s="109"/>
      <c r="AL319" s="109"/>
      <c r="AM319" s="109"/>
      <c r="AN319" s="109"/>
      <c r="AO319" s="109"/>
      <c r="AP319" s="109"/>
      <c r="AQ319" s="10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</row>
    <row r="320" spans="1:256">
      <c r="A320" s="176"/>
      <c r="B320" s="176"/>
      <c r="C320" s="176"/>
      <c r="D320" s="176"/>
      <c r="E320" s="176"/>
      <c r="F320" s="176"/>
      <c r="G320" s="176"/>
      <c r="H320" s="176"/>
      <c r="I320" s="176"/>
      <c r="J320" s="176"/>
      <c r="K320" s="176"/>
      <c r="L320" s="176"/>
      <c r="M320" s="176"/>
      <c r="N320" s="176"/>
      <c r="O320" s="176"/>
      <c r="P320" s="176"/>
      <c r="Q320" s="176"/>
      <c r="R320" s="176"/>
      <c r="S320" s="176"/>
      <c r="T320" s="176"/>
      <c r="U320" s="176"/>
      <c r="V320" s="176"/>
      <c r="W320" s="176"/>
      <c r="X320" s="176"/>
      <c r="Y320" s="176"/>
      <c r="Z320" s="176"/>
      <c r="AA320" s="176"/>
      <c r="AB320" s="176"/>
      <c r="AC320" s="176"/>
      <c r="AD320" s="176"/>
      <c r="AE320" s="176"/>
      <c r="AF320" s="176"/>
      <c r="AG320" s="176"/>
      <c r="AH320" s="109"/>
      <c r="AI320" s="109"/>
      <c r="AJ320" s="109"/>
      <c r="AK320" s="109"/>
      <c r="AL320" s="109"/>
      <c r="AM320" s="109"/>
      <c r="AN320" s="109"/>
      <c r="AO320" s="109"/>
      <c r="AP320" s="109"/>
      <c r="AQ320" s="109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</row>
    <row r="321" spans="1:256">
      <c r="A321" s="176"/>
      <c r="B321" s="176"/>
      <c r="C321" s="176"/>
      <c r="D321" s="176"/>
      <c r="E321" s="176"/>
      <c r="F321" s="176"/>
      <c r="G321" s="176"/>
      <c r="H321" s="176"/>
      <c r="I321" s="176"/>
      <c r="J321" s="176"/>
      <c r="K321" s="176"/>
      <c r="L321" s="176"/>
      <c r="M321" s="176"/>
      <c r="N321" s="176"/>
      <c r="O321" s="176"/>
      <c r="P321" s="176"/>
      <c r="Q321" s="176"/>
      <c r="R321" s="176"/>
      <c r="S321" s="176"/>
      <c r="T321" s="176"/>
      <c r="U321" s="176"/>
      <c r="V321" s="176"/>
      <c r="W321" s="176"/>
      <c r="X321" s="176"/>
      <c r="Y321" s="176"/>
      <c r="Z321" s="176"/>
      <c r="AA321" s="176"/>
      <c r="AB321" s="176"/>
      <c r="AC321" s="176"/>
      <c r="AD321" s="176"/>
      <c r="AE321" s="176"/>
      <c r="AF321" s="176"/>
      <c r="AG321" s="176"/>
      <c r="AH321" s="109"/>
      <c r="AI321" s="109"/>
      <c r="AJ321" s="109"/>
      <c r="AK321" s="109"/>
      <c r="AL321" s="109"/>
      <c r="AM321" s="109"/>
      <c r="AN321" s="109"/>
      <c r="AO321" s="109"/>
      <c r="AP321" s="109"/>
      <c r="AQ321" s="109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</row>
    <row r="322" spans="1:256">
      <c r="A322" s="176"/>
      <c r="B322" s="176"/>
      <c r="C322" s="176"/>
      <c r="D322" s="176"/>
      <c r="E322" s="176"/>
      <c r="F322" s="176"/>
      <c r="G322" s="176"/>
      <c r="H322" s="176"/>
      <c r="I322" s="176"/>
      <c r="J322" s="176"/>
      <c r="K322" s="176"/>
      <c r="L322" s="176"/>
      <c r="M322" s="176"/>
      <c r="N322" s="176"/>
      <c r="O322" s="176"/>
      <c r="P322" s="176"/>
      <c r="Q322" s="176"/>
      <c r="R322" s="176"/>
      <c r="S322" s="176"/>
      <c r="T322" s="176"/>
      <c r="U322" s="176"/>
      <c r="V322" s="176"/>
      <c r="W322" s="176"/>
      <c r="X322" s="176"/>
      <c r="Y322" s="176"/>
      <c r="Z322" s="176"/>
      <c r="AA322" s="176"/>
      <c r="AB322" s="176"/>
      <c r="AC322" s="176"/>
      <c r="AD322" s="176"/>
      <c r="AE322" s="176"/>
      <c r="AF322" s="176"/>
      <c r="AG322" s="176"/>
      <c r="AH322" s="109"/>
      <c r="AI322" s="109"/>
      <c r="AJ322" s="109"/>
      <c r="AK322" s="109"/>
      <c r="AL322" s="109"/>
      <c r="AM322" s="109"/>
      <c r="AN322" s="109"/>
      <c r="AO322" s="109"/>
      <c r="AP322" s="109"/>
      <c r="AQ322" s="109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</row>
    <row r="323" spans="1:256">
      <c r="A323" s="176"/>
      <c r="B323" s="176"/>
      <c r="C323" s="176"/>
      <c r="D323" s="176"/>
      <c r="E323" s="176"/>
      <c r="F323" s="176"/>
      <c r="G323" s="176"/>
      <c r="H323" s="176"/>
      <c r="I323" s="176"/>
      <c r="J323" s="176"/>
      <c r="K323" s="176"/>
      <c r="L323" s="176"/>
      <c r="M323" s="176"/>
      <c r="N323" s="176"/>
      <c r="O323" s="176"/>
      <c r="P323" s="176"/>
      <c r="Q323" s="176"/>
      <c r="R323" s="176"/>
      <c r="S323" s="176"/>
      <c r="T323" s="176"/>
      <c r="U323" s="176"/>
      <c r="V323" s="176"/>
      <c r="W323" s="176"/>
      <c r="X323" s="176"/>
      <c r="Y323" s="176"/>
      <c r="Z323" s="176"/>
      <c r="AA323" s="176"/>
      <c r="AB323" s="176"/>
      <c r="AC323" s="176"/>
      <c r="AD323" s="176"/>
      <c r="AE323" s="176"/>
      <c r="AF323" s="176"/>
      <c r="AG323" s="176"/>
      <c r="AH323" s="109"/>
      <c r="AI323" s="109"/>
      <c r="AJ323" s="109"/>
      <c r="AK323" s="109"/>
      <c r="AL323" s="109"/>
      <c r="AM323" s="109"/>
      <c r="AN323" s="109"/>
      <c r="AO323" s="109"/>
      <c r="AP323" s="109"/>
      <c r="AQ323" s="109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</row>
    <row r="324" spans="1:256">
      <c r="A324" s="176"/>
      <c r="B324" s="176"/>
      <c r="C324" s="176"/>
      <c r="D324" s="176"/>
      <c r="E324" s="176"/>
      <c r="F324" s="176"/>
      <c r="G324" s="176"/>
      <c r="H324" s="176"/>
      <c r="I324" s="176"/>
      <c r="J324" s="176"/>
      <c r="K324" s="176"/>
      <c r="L324" s="176"/>
      <c r="M324" s="176"/>
      <c r="N324" s="176"/>
      <c r="O324" s="176"/>
      <c r="P324" s="176"/>
      <c r="Q324" s="176"/>
      <c r="R324" s="176"/>
      <c r="S324" s="176"/>
      <c r="T324" s="176"/>
      <c r="U324" s="176"/>
      <c r="V324" s="176"/>
      <c r="W324" s="176"/>
      <c r="X324" s="176"/>
      <c r="Y324" s="176"/>
      <c r="Z324" s="176"/>
      <c r="AA324" s="176"/>
      <c r="AB324" s="176"/>
      <c r="AC324" s="176"/>
      <c r="AD324" s="176"/>
      <c r="AE324" s="176"/>
      <c r="AF324" s="176"/>
      <c r="AG324" s="176"/>
      <c r="AH324" s="109"/>
      <c r="AI324" s="109"/>
      <c r="AJ324" s="109"/>
      <c r="AK324" s="109"/>
      <c r="AL324" s="109"/>
      <c r="AM324" s="109"/>
      <c r="AN324" s="109"/>
      <c r="AO324" s="109"/>
      <c r="AP324" s="109"/>
      <c r="AQ324" s="109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</row>
    <row r="325" spans="1:256">
      <c r="A325" s="176"/>
      <c r="B325" s="176"/>
      <c r="C325" s="176"/>
      <c r="D325" s="176"/>
      <c r="E325" s="176"/>
      <c r="F325" s="176"/>
      <c r="G325" s="176"/>
      <c r="H325" s="176"/>
      <c r="I325" s="176"/>
      <c r="J325" s="176"/>
      <c r="K325" s="176"/>
      <c r="L325" s="176"/>
      <c r="M325" s="176"/>
      <c r="N325" s="176"/>
      <c r="O325" s="176"/>
      <c r="P325" s="176"/>
      <c r="Q325" s="176"/>
      <c r="R325" s="176"/>
      <c r="S325" s="176"/>
      <c r="T325" s="176"/>
      <c r="U325" s="176"/>
      <c r="V325" s="176"/>
      <c r="W325" s="176"/>
      <c r="X325" s="176"/>
      <c r="Y325" s="176"/>
      <c r="Z325" s="176"/>
      <c r="AA325" s="176"/>
      <c r="AB325" s="176"/>
      <c r="AC325" s="176"/>
      <c r="AD325" s="176"/>
      <c r="AE325" s="176"/>
      <c r="AF325" s="176"/>
      <c r="AG325" s="176"/>
      <c r="AH325" s="109"/>
      <c r="AI325" s="109"/>
      <c r="AJ325" s="109"/>
      <c r="AK325" s="109"/>
      <c r="AL325" s="109"/>
      <c r="AM325" s="109"/>
      <c r="AN325" s="109"/>
      <c r="AO325" s="109"/>
      <c r="AP325" s="109"/>
      <c r="AQ325" s="109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</row>
    <row r="326" spans="1:256">
      <c r="A326" s="176"/>
      <c r="B326" s="176"/>
      <c r="C326" s="176"/>
      <c r="D326" s="176"/>
      <c r="E326" s="176"/>
      <c r="F326" s="176"/>
      <c r="G326" s="176"/>
      <c r="H326" s="176"/>
      <c r="I326" s="176"/>
      <c r="J326" s="176"/>
      <c r="K326" s="176"/>
      <c r="L326" s="176"/>
      <c r="M326" s="176"/>
      <c r="N326" s="176"/>
      <c r="O326" s="176"/>
      <c r="P326" s="176"/>
      <c r="Q326" s="176"/>
      <c r="R326" s="176"/>
      <c r="S326" s="176"/>
      <c r="T326" s="176"/>
      <c r="U326" s="176"/>
      <c r="V326" s="176"/>
      <c r="W326" s="176"/>
      <c r="X326" s="176"/>
      <c r="Y326" s="176"/>
      <c r="Z326" s="176"/>
      <c r="AA326" s="176"/>
      <c r="AB326" s="176"/>
      <c r="AC326" s="176"/>
      <c r="AD326" s="176"/>
      <c r="AE326" s="176"/>
      <c r="AF326" s="176"/>
      <c r="AG326" s="176"/>
      <c r="AH326" s="109"/>
      <c r="AI326" s="109"/>
      <c r="AJ326" s="109"/>
      <c r="AK326" s="109"/>
      <c r="AL326" s="109"/>
      <c r="AM326" s="109"/>
      <c r="AN326" s="109"/>
      <c r="AO326" s="109"/>
      <c r="AP326" s="109"/>
      <c r="AQ326" s="109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</row>
    <row r="327" spans="1:256">
      <c r="A327" s="176"/>
      <c r="B327" s="176"/>
      <c r="C327" s="176"/>
      <c r="D327" s="176"/>
      <c r="E327" s="176"/>
      <c r="F327" s="176"/>
      <c r="G327" s="176"/>
      <c r="H327" s="176"/>
      <c r="I327" s="176"/>
      <c r="J327" s="176"/>
      <c r="K327" s="176"/>
      <c r="L327" s="176"/>
      <c r="M327" s="176"/>
      <c r="N327" s="176"/>
      <c r="O327" s="176"/>
      <c r="P327" s="176"/>
      <c r="Q327" s="176"/>
      <c r="R327" s="176"/>
      <c r="S327" s="176"/>
      <c r="T327" s="176"/>
      <c r="U327" s="176"/>
      <c r="V327" s="176"/>
      <c r="W327" s="176"/>
      <c r="X327" s="176"/>
      <c r="Y327" s="176"/>
      <c r="Z327" s="176"/>
      <c r="AA327" s="176"/>
      <c r="AB327" s="176"/>
      <c r="AC327" s="176"/>
      <c r="AD327" s="176"/>
      <c r="AE327" s="176"/>
      <c r="AF327" s="176"/>
      <c r="AG327" s="176"/>
      <c r="AH327" s="109"/>
      <c r="AI327" s="109"/>
      <c r="AJ327" s="109"/>
      <c r="AK327" s="109"/>
      <c r="AL327" s="109"/>
      <c r="AM327" s="109"/>
      <c r="AN327" s="109"/>
      <c r="AO327" s="109"/>
      <c r="AP327" s="109"/>
      <c r="AQ327" s="109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</row>
    <row r="328" spans="1:256">
      <c r="A328" s="176"/>
      <c r="B328" s="176"/>
      <c r="C328" s="176"/>
      <c r="D328" s="176"/>
      <c r="E328" s="176"/>
      <c r="F328" s="176"/>
      <c r="G328" s="176"/>
      <c r="H328" s="176"/>
      <c r="I328" s="176"/>
      <c r="J328" s="176"/>
      <c r="K328" s="176"/>
      <c r="L328" s="176"/>
      <c r="M328" s="176"/>
      <c r="N328" s="176"/>
      <c r="O328" s="176"/>
      <c r="P328" s="176"/>
      <c r="Q328" s="176"/>
      <c r="R328" s="176"/>
      <c r="S328" s="176"/>
      <c r="T328" s="176"/>
      <c r="U328" s="176"/>
      <c r="V328" s="176"/>
      <c r="W328" s="176"/>
      <c r="X328" s="176"/>
      <c r="Y328" s="176"/>
      <c r="Z328" s="176"/>
      <c r="AA328" s="176"/>
      <c r="AB328" s="176"/>
      <c r="AC328" s="176"/>
      <c r="AD328" s="176"/>
      <c r="AE328" s="176"/>
      <c r="AF328" s="176"/>
      <c r="AG328" s="176"/>
      <c r="AH328" s="109"/>
      <c r="AI328" s="109"/>
      <c r="AJ328" s="109"/>
      <c r="AK328" s="109"/>
      <c r="AL328" s="109"/>
      <c r="AM328" s="109"/>
      <c r="AN328" s="109"/>
      <c r="AO328" s="109"/>
      <c r="AP328" s="109"/>
      <c r="AQ328" s="109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>
      <c r="A329" s="176"/>
      <c r="B329" s="176"/>
      <c r="C329" s="176"/>
      <c r="D329" s="176"/>
      <c r="E329" s="176"/>
      <c r="F329" s="176"/>
      <c r="G329" s="176"/>
      <c r="H329" s="176"/>
      <c r="I329" s="176"/>
      <c r="J329" s="176"/>
      <c r="K329" s="176"/>
      <c r="L329" s="176"/>
      <c r="M329" s="176"/>
      <c r="N329" s="176"/>
      <c r="O329" s="176"/>
      <c r="P329" s="176"/>
      <c r="Q329" s="176"/>
      <c r="R329" s="176"/>
      <c r="S329" s="176"/>
      <c r="T329" s="176"/>
      <c r="U329" s="176"/>
      <c r="V329" s="176"/>
      <c r="W329" s="176"/>
      <c r="X329" s="176"/>
      <c r="Y329" s="176"/>
      <c r="Z329" s="176"/>
      <c r="AA329" s="176"/>
      <c r="AB329" s="176"/>
      <c r="AC329" s="176"/>
      <c r="AD329" s="176"/>
      <c r="AE329" s="176"/>
      <c r="AF329" s="176"/>
      <c r="AG329" s="176"/>
      <c r="AH329" s="109"/>
      <c r="AI329" s="109"/>
      <c r="AJ329" s="109"/>
      <c r="AK329" s="109"/>
      <c r="AL329" s="109"/>
      <c r="AM329" s="109"/>
      <c r="AN329" s="109"/>
      <c r="AO329" s="109"/>
      <c r="AP329" s="109"/>
      <c r="AQ329" s="10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>
      <c r="A330" s="176"/>
      <c r="B330" s="176"/>
      <c r="C330" s="176"/>
      <c r="D330" s="176"/>
      <c r="E330" s="176"/>
      <c r="F330" s="176"/>
      <c r="G330" s="176"/>
      <c r="H330" s="176"/>
      <c r="I330" s="176"/>
      <c r="J330" s="176"/>
      <c r="K330" s="176"/>
      <c r="L330" s="176"/>
      <c r="M330" s="176"/>
      <c r="N330" s="176"/>
      <c r="O330" s="176"/>
      <c r="P330" s="176"/>
      <c r="Q330" s="176"/>
      <c r="R330" s="176"/>
      <c r="S330" s="176"/>
      <c r="T330" s="176"/>
      <c r="U330" s="176"/>
      <c r="V330" s="176"/>
      <c r="W330" s="176"/>
      <c r="X330" s="176"/>
      <c r="Y330" s="176"/>
      <c r="Z330" s="176"/>
      <c r="AA330" s="176"/>
      <c r="AB330" s="176"/>
      <c r="AC330" s="176"/>
      <c r="AD330" s="176"/>
      <c r="AE330" s="176"/>
      <c r="AF330" s="176"/>
      <c r="AG330" s="176"/>
      <c r="AH330" s="109"/>
      <c r="AI330" s="109"/>
      <c r="AJ330" s="109"/>
      <c r="AK330" s="109"/>
      <c r="AL330" s="109"/>
      <c r="AM330" s="109"/>
      <c r="AN330" s="109"/>
      <c r="AO330" s="109"/>
      <c r="AP330" s="109"/>
      <c r="AQ330" s="109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>
      <c r="A331" s="176"/>
      <c r="B331" s="176"/>
      <c r="C331" s="176"/>
      <c r="D331" s="176"/>
      <c r="E331" s="176"/>
      <c r="F331" s="176"/>
      <c r="G331" s="176"/>
      <c r="H331" s="176"/>
      <c r="I331" s="176"/>
      <c r="J331" s="176"/>
      <c r="K331" s="176"/>
      <c r="L331" s="176"/>
      <c r="M331" s="176"/>
      <c r="N331" s="176"/>
      <c r="O331" s="176"/>
      <c r="P331" s="176"/>
      <c r="Q331" s="176"/>
      <c r="R331" s="176"/>
      <c r="S331" s="176"/>
      <c r="T331" s="176"/>
      <c r="U331" s="176"/>
      <c r="V331" s="176"/>
      <c r="W331" s="176"/>
      <c r="X331" s="176"/>
      <c r="Y331" s="176"/>
      <c r="Z331" s="176"/>
      <c r="AA331" s="176"/>
      <c r="AB331" s="176"/>
      <c r="AC331" s="176"/>
      <c r="AD331" s="176"/>
      <c r="AE331" s="176"/>
      <c r="AF331" s="176"/>
      <c r="AG331" s="176"/>
      <c r="AH331" s="109"/>
      <c r="AI331" s="109"/>
      <c r="AJ331" s="109"/>
      <c r="AK331" s="109"/>
      <c r="AL331" s="109"/>
      <c r="AM331" s="109"/>
      <c r="AN331" s="109"/>
      <c r="AO331" s="109"/>
      <c r="AP331" s="109"/>
      <c r="AQ331" s="109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>
      <c r="A332" s="176"/>
      <c r="B332" s="176"/>
      <c r="C332" s="176"/>
      <c r="D332" s="176"/>
      <c r="E332" s="176"/>
      <c r="F332" s="176"/>
      <c r="G332" s="176"/>
      <c r="H332" s="176"/>
      <c r="I332" s="176"/>
      <c r="J332" s="176"/>
      <c r="K332" s="176"/>
      <c r="L332" s="176"/>
      <c r="M332" s="176"/>
      <c r="N332" s="176"/>
      <c r="O332" s="176"/>
      <c r="P332" s="176"/>
      <c r="Q332" s="176"/>
      <c r="R332" s="176"/>
      <c r="S332" s="176"/>
      <c r="T332" s="176"/>
      <c r="U332" s="176"/>
      <c r="V332" s="176"/>
      <c r="W332" s="176"/>
      <c r="X332" s="176"/>
      <c r="Y332" s="176"/>
      <c r="Z332" s="176"/>
      <c r="AA332" s="176"/>
      <c r="AB332" s="176"/>
      <c r="AC332" s="176"/>
      <c r="AD332" s="176"/>
      <c r="AE332" s="176"/>
      <c r="AF332" s="176"/>
      <c r="AG332" s="176"/>
      <c r="AH332" s="109"/>
      <c r="AI332" s="109"/>
      <c r="AJ332" s="109"/>
      <c r="AK332" s="109"/>
      <c r="AL332" s="109"/>
      <c r="AM332" s="109"/>
      <c r="AN332" s="109"/>
      <c r="AO332" s="109"/>
      <c r="AP332" s="109"/>
      <c r="AQ332" s="109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>
      <c r="A333" s="176"/>
      <c r="B333" s="176"/>
      <c r="C333" s="176"/>
      <c r="D333" s="176"/>
      <c r="E333" s="176"/>
      <c r="F333" s="176"/>
      <c r="G333" s="176"/>
      <c r="H333" s="176"/>
      <c r="I333" s="176"/>
      <c r="J333" s="176"/>
      <c r="K333" s="176"/>
      <c r="L333" s="176"/>
      <c r="M333" s="176"/>
      <c r="N333" s="176"/>
      <c r="O333" s="176"/>
      <c r="P333" s="176"/>
      <c r="Q333" s="176"/>
      <c r="R333" s="176"/>
      <c r="S333" s="176"/>
      <c r="T333" s="176"/>
      <c r="U333" s="176"/>
      <c r="V333" s="176"/>
      <c r="W333" s="176"/>
      <c r="X333" s="176"/>
      <c r="Y333" s="176"/>
      <c r="Z333" s="176"/>
      <c r="AA333" s="176"/>
      <c r="AB333" s="176"/>
      <c r="AC333" s="176"/>
      <c r="AD333" s="176"/>
      <c r="AE333" s="176"/>
      <c r="AF333" s="176"/>
      <c r="AG333" s="176"/>
      <c r="AH333" s="109"/>
      <c r="AI333" s="109"/>
      <c r="AJ333" s="109"/>
      <c r="AK333" s="109"/>
      <c r="AL333" s="109"/>
      <c r="AM333" s="109"/>
      <c r="AN333" s="109"/>
      <c r="AO333" s="109"/>
      <c r="AP333" s="109"/>
      <c r="AQ333" s="109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>
      <c r="A334" s="176"/>
      <c r="B334" s="176"/>
      <c r="C334" s="176"/>
      <c r="D334" s="176"/>
      <c r="E334" s="176"/>
      <c r="F334" s="176"/>
      <c r="G334" s="176"/>
      <c r="H334" s="176"/>
      <c r="I334" s="176"/>
      <c r="J334" s="176"/>
      <c r="K334" s="176"/>
      <c r="L334" s="176"/>
      <c r="M334" s="176"/>
      <c r="N334" s="176"/>
      <c r="O334" s="176"/>
      <c r="P334" s="176"/>
      <c r="Q334" s="176"/>
      <c r="R334" s="176"/>
      <c r="S334" s="176"/>
      <c r="T334" s="176"/>
      <c r="U334" s="176"/>
      <c r="V334" s="176"/>
      <c r="W334" s="176"/>
      <c r="X334" s="176"/>
      <c r="Y334" s="176"/>
      <c r="Z334" s="176"/>
      <c r="AA334" s="176"/>
      <c r="AB334" s="176"/>
      <c r="AC334" s="176"/>
      <c r="AD334" s="176"/>
      <c r="AE334" s="176"/>
      <c r="AF334" s="176"/>
      <c r="AG334" s="176"/>
      <c r="AH334" s="109"/>
      <c r="AI334" s="109"/>
      <c r="AJ334" s="109"/>
      <c r="AK334" s="109"/>
      <c r="AL334" s="109"/>
      <c r="AM334" s="109"/>
      <c r="AN334" s="109"/>
      <c r="AO334" s="109"/>
      <c r="AP334" s="109"/>
      <c r="AQ334" s="109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>
      <c r="A335" s="176"/>
      <c r="B335" s="176"/>
      <c r="C335" s="176"/>
      <c r="D335" s="176"/>
      <c r="E335" s="176"/>
      <c r="F335" s="176"/>
      <c r="G335" s="176"/>
      <c r="H335" s="176"/>
      <c r="I335" s="176"/>
      <c r="J335" s="176"/>
      <c r="K335" s="176"/>
      <c r="L335" s="176"/>
      <c r="M335" s="176"/>
      <c r="N335" s="176"/>
      <c r="O335" s="176"/>
      <c r="P335" s="176"/>
      <c r="Q335" s="176"/>
      <c r="R335" s="176"/>
      <c r="S335" s="176"/>
      <c r="T335" s="176"/>
      <c r="U335" s="176"/>
      <c r="V335" s="176"/>
      <c r="W335" s="176"/>
      <c r="X335" s="176"/>
      <c r="Y335" s="176"/>
      <c r="Z335" s="176"/>
      <c r="AA335" s="176"/>
      <c r="AB335" s="176"/>
      <c r="AC335" s="176"/>
      <c r="AD335" s="176"/>
      <c r="AE335" s="176"/>
      <c r="AF335" s="176"/>
      <c r="AG335" s="176"/>
      <c r="AH335" s="109"/>
      <c r="AI335" s="109"/>
      <c r="AJ335" s="109"/>
      <c r="AK335" s="109"/>
      <c r="AL335" s="109"/>
      <c r="AM335" s="109"/>
      <c r="AN335" s="109"/>
      <c r="AO335" s="109"/>
      <c r="AP335" s="109"/>
      <c r="AQ335" s="109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>
      <c r="A336" s="176"/>
      <c r="B336" s="176"/>
      <c r="C336" s="176"/>
      <c r="D336" s="176"/>
      <c r="E336" s="176"/>
      <c r="F336" s="176"/>
      <c r="G336" s="176"/>
      <c r="H336" s="176"/>
      <c r="I336" s="176"/>
      <c r="J336" s="176"/>
      <c r="K336" s="176"/>
      <c r="L336" s="176"/>
      <c r="M336" s="176"/>
      <c r="N336" s="176"/>
      <c r="O336" s="176"/>
      <c r="P336" s="176"/>
      <c r="Q336" s="176"/>
      <c r="R336" s="176"/>
      <c r="S336" s="176"/>
      <c r="T336" s="176"/>
      <c r="U336" s="176"/>
      <c r="V336" s="176"/>
      <c r="W336" s="176"/>
      <c r="X336" s="176"/>
      <c r="Y336" s="176"/>
      <c r="Z336" s="176"/>
      <c r="AA336" s="176"/>
      <c r="AB336" s="176"/>
      <c r="AC336" s="176"/>
      <c r="AD336" s="176"/>
      <c r="AE336" s="176"/>
      <c r="AF336" s="176"/>
      <c r="AG336" s="176"/>
      <c r="AH336" s="109"/>
      <c r="AI336" s="109"/>
      <c r="AJ336" s="109"/>
      <c r="AK336" s="109"/>
      <c r="AL336" s="109"/>
      <c r="AM336" s="109"/>
      <c r="AN336" s="109"/>
      <c r="AO336" s="109"/>
      <c r="AP336" s="109"/>
      <c r="AQ336" s="109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:256">
      <c r="A337" s="176"/>
      <c r="B337" s="176"/>
      <c r="C337" s="176"/>
      <c r="D337" s="176"/>
      <c r="E337" s="176"/>
      <c r="F337" s="176"/>
      <c r="G337" s="176"/>
      <c r="H337" s="176"/>
      <c r="I337" s="176"/>
      <c r="J337" s="176"/>
      <c r="K337" s="176"/>
      <c r="L337" s="176"/>
      <c r="M337" s="176"/>
      <c r="N337" s="176"/>
      <c r="O337" s="176"/>
      <c r="P337" s="176"/>
      <c r="Q337" s="176"/>
      <c r="R337" s="176"/>
      <c r="S337" s="176"/>
      <c r="T337" s="176"/>
      <c r="U337" s="176"/>
      <c r="V337" s="176"/>
      <c r="W337" s="176"/>
      <c r="X337" s="176"/>
      <c r="Y337" s="176"/>
      <c r="Z337" s="176"/>
      <c r="AA337" s="176"/>
      <c r="AB337" s="176"/>
      <c r="AC337" s="176"/>
      <c r="AD337" s="176"/>
      <c r="AE337" s="176"/>
      <c r="AF337" s="176"/>
      <c r="AG337" s="176"/>
      <c r="AH337" s="109"/>
      <c r="AI337" s="109"/>
      <c r="AJ337" s="109"/>
      <c r="AK337" s="109"/>
      <c r="AL337" s="109"/>
      <c r="AM337" s="109"/>
      <c r="AN337" s="109"/>
      <c r="AO337" s="109"/>
      <c r="AP337" s="109"/>
      <c r="AQ337" s="109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:256">
      <c r="A338" s="176"/>
      <c r="B338" s="176"/>
      <c r="C338" s="176"/>
      <c r="D338" s="176"/>
      <c r="E338" s="176"/>
      <c r="F338" s="176"/>
      <c r="G338" s="176"/>
      <c r="H338" s="176"/>
      <c r="I338" s="176"/>
      <c r="J338" s="176"/>
      <c r="K338" s="176"/>
      <c r="L338" s="176"/>
      <c r="M338" s="176"/>
      <c r="N338" s="176"/>
      <c r="O338" s="176"/>
      <c r="P338" s="176"/>
      <c r="Q338" s="176"/>
      <c r="R338" s="176"/>
      <c r="S338" s="176"/>
      <c r="T338" s="176"/>
      <c r="U338" s="176"/>
      <c r="V338" s="176"/>
      <c r="W338" s="176"/>
      <c r="X338" s="176"/>
      <c r="Y338" s="176"/>
      <c r="Z338" s="176"/>
      <c r="AA338" s="176"/>
      <c r="AB338" s="176"/>
      <c r="AC338" s="176"/>
      <c r="AD338" s="176"/>
      <c r="AE338" s="176"/>
      <c r="AF338" s="176"/>
      <c r="AG338" s="176"/>
      <c r="AH338" s="109"/>
      <c r="AI338" s="109"/>
      <c r="AJ338" s="109"/>
      <c r="AK338" s="109"/>
      <c r="AL338" s="109"/>
      <c r="AM338" s="109"/>
      <c r="AN338" s="109"/>
      <c r="AO338" s="109"/>
      <c r="AP338" s="109"/>
      <c r="AQ338" s="109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:256">
      <c r="A339" s="176"/>
      <c r="B339" s="176"/>
      <c r="C339" s="176"/>
      <c r="D339" s="176"/>
      <c r="E339" s="176"/>
      <c r="F339" s="176"/>
      <c r="G339" s="176"/>
      <c r="H339" s="176"/>
      <c r="I339" s="176"/>
      <c r="J339" s="176"/>
      <c r="K339" s="176"/>
      <c r="L339" s="176"/>
      <c r="M339" s="176"/>
      <c r="N339" s="176"/>
      <c r="O339" s="176"/>
      <c r="P339" s="176"/>
      <c r="Q339" s="176"/>
      <c r="R339" s="176"/>
      <c r="S339" s="176"/>
      <c r="T339" s="176"/>
      <c r="U339" s="176"/>
      <c r="V339" s="176"/>
      <c r="W339" s="176"/>
      <c r="X339" s="176"/>
      <c r="Y339" s="176"/>
      <c r="Z339" s="176"/>
      <c r="AA339" s="176"/>
      <c r="AB339" s="176"/>
      <c r="AC339" s="176"/>
      <c r="AD339" s="176"/>
      <c r="AE339" s="176"/>
      <c r="AF339" s="176"/>
      <c r="AG339" s="176"/>
      <c r="AH339" s="109"/>
      <c r="AI339" s="109"/>
      <c r="AJ339" s="109"/>
      <c r="AK339" s="109"/>
      <c r="AL339" s="109"/>
      <c r="AM339" s="109"/>
      <c r="AN339" s="109"/>
      <c r="AO339" s="109"/>
      <c r="AP339" s="109"/>
      <c r="AQ339" s="10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:256">
      <c r="A340" s="176"/>
      <c r="B340" s="176"/>
      <c r="C340" s="176"/>
      <c r="D340" s="176"/>
      <c r="E340" s="176"/>
      <c r="F340" s="176"/>
      <c r="G340" s="176"/>
      <c r="H340" s="176"/>
      <c r="I340" s="176"/>
      <c r="J340" s="176"/>
      <c r="K340" s="176"/>
      <c r="L340" s="176"/>
      <c r="M340" s="176"/>
      <c r="N340" s="176"/>
      <c r="O340" s="176"/>
      <c r="P340" s="176"/>
      <c r="Q340" s="176"/>
      <c r="R340" s="176"/>
      <c r="S340" s="176"/>
      <c r="T340" s="176"/>
      <c r="U340" s="176"/>
      <c r="V340" s="176"/>
      <c r="W340" s="176"/>
      <c r="X340" s="176"/>
      <c r="Y340" s="176"/>
      <c r="Z340" s="176"/>
      <c r="AA340" s="176"/>
      <c r="AB340" s="176"/>
      <c r="AC340" s="176"/>
      <c r="AD340" s="176"/>
      <c r="AE340" s="176"/>
      <c r="AF340" s="176"/>
      <c r="AG340" s="176"/>
      <c r="AH340" s="109"/>
      <c r="AI340" s="109"/>
      <c r="AJ340" s="109"/>
      <c r="AK340" s="109"/>
      <c r="AL340" s="109"/>
      <c r="AM340" s="109"/>
      <c r="AN340" s="109"/>
      <c r="AO340" s="109"/>
      <c r="AP340" s="109"/>
      <c r="AQ340" s="109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:256">
      <c r="A341" s="176"/>
      <c r="B341" s="176"/>
      <c r="C341" s="176"/>
      <c r="D341" s="176"/>
      <c r="E341" s="176"/>
      <c r="F341" s="176"/>
      <c r="G341" s="176"/>
      <c r="H341" s="176"/>
      <c r="I341" s="176"/>
      <c r="J341" s="176"/>
      <c r="K341" s="176"/>
      <c r="L341" s="176"/>
      <c r="M341" s="176"/>
      <c r="N341" s="176"/>
      <c r="O341" s="176"/>
      <c r="P341" s="176"/>
      <c r="Q341" s="176"/>
      <c r="R341" s="176"/>
      <c r="S341" s="176"/>
      <c r="T341" s="176"/>
      <c r="U341" s="176"/>
      <c r="V341" s="176"/>
      <c r="W341" s="176"/>
      <c r="X341" s="176"/>
      <c r="Y341" s="176"/>
      <c r="Z341" s="176"/>
      <c r="AA341" s="176"/>
      <c r="AB341" s="176"/>
      <c r="AC341" s="176"/>
      <c r="AD341" s="176"/>
      <c r="AE341" s="176"/>
      <c r="AF341" s="176"/>
      <c r="AG341" s="176"/>
      <c r="AH341" s="109"/>
      <c r="AI341" s="109"/>
      <c r="AJ341" s="109"/>
      <c r="AK341" s="109"/>
      <c r="AL341" s="109"/>
      <c r="AM341" s="109"/>
      <c r="AN341" s="109"/>
      <c r="AO341" s="109"/>
      <c r="AP341" s="109"/>
      <c r="AQ341" s="109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:256">
      <c r="A342" s="176"/>
      <c r="B342" s="176"/>
      <c r="C342" s="176"/>
      <c r="D342" s="176"/>
      <c r="E342" s="176"/>
      <c r="F342" s="176"/>
      <c r="G342" s="176"/>
      <c r="H342" s="176"/>
      <c r="I342" s="176"/>
      <c r="J342" s="176"/>
      <c r="K342" s="176"/>
      <c r="L342" s="176"/>
      <c r="M342" s="176"/>
      <c r="N342" s="176"/>
      <c r="O342" s="176"/>
      <c r="P342" s="176"/>
      <c r="Q342" s="176"/>
      <c r="R342" s="176"/>
      <c r="S342" s="176"/>
      <c r="T342" s="176"/>
      <c r="U342" s="176"/>
      <c r="V342" s="176"/>
      <c r="W342" s="176"/>
      <c r="X342" s="176"/>
      <c r="Y342" s="176"/>
      <c r="Z342" s="176"/>
      <c r="AA342" s="176"/>
      <c r="AB342" s="176"/>
      <c r="AC342" s="176"/>
      <c r="AD342" s="176"/>
      <c r="AE342" s="176"/>
      <c r="AF342" s="176"/>
      <c r="AG342" s="176"/>
      <c r="AH342" s="109"/>
      <c r="AI342" s="109"/>
      <c r="AJ342" s="109"/>
      <c r="AK342" s="109"/>
      <c r="AL342" s="109"/>
      <c r="AM342" s="109"/>
      <c r="AN342" s="109"/>
      <c r="AO342" s="109"/>
      <c r="AP342" s="109"/>
      <c r="AQ342" s="109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:256">
      <c r="A343" s="176"/>
      <c r="B343" s="176"/>
      <c r="C343" s="176"/>
      <c r="D343" s="176"/>
      <c r="E343" s="176"/>
      <c r="F343" s="176"/>
      <c r="G343" s="176"/>
      <c r="H343" s="176"/>
      <c r="I343" s="176"/>
      <c r="J343" s="176"/>
      <c r="K343" s="176"/>
      <c r="L343" s="176"/>
      <c r="M343" s="176"/>
      <c r="N343" s="176"/>
      <c r="O343" s="176"/>
      <c r="P343" s="176"/>
      <c r="Q343" s="176"/>
      <c r="R343" s="176"/>
      <c r="S343" s="176"/>
      <c r="T343" s="176"/>
      <c r="U343" s="176"/>
      <c r="V343" s="176"/>
      <c r="W343" s="176"/>
      <c r="X343" s="176"/>
      <c r="Y343" s="176"/>
      <c r="Z343" s="176"/>
      <c r="AA343" s="176"/>
      <c r="AB343" s="176"/>
      <c r="AC343" s="176"/>
      <c r="AD343" s="176"/>
      <c r="AE343" s="176"/>
      <c r="AF343" s="176"/>
      <c r="AG343" s="176"/>
      <c r="AH343" s="109"/>
      <c r="AI343" s="109"/>
      <c r="AJ343" s="109"/>
      <c r="AK343" s="109"/>
      <c r="AL343" s="109"/>
      <c r="AM343" s="109"/>
      <c r="AN343" s="109"/>
      <c r="AO343" s="109"/>
      <c r="AP343" s="109"/>
      <c r="AQ343" s="109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:256">
      <c r="A344" s="176"/>
      <c r="B344" s="176"/>
      <c r="C344" s="176"/>
      <c r="D344" s="176"/>
      <c r="E344" s="176"/>
      <c r="F344" s="176"/>
      <c r="G344" s="176"/>
      <c r="H344" s="176"/>
      <c r="I344" s="176"/>
      <c r="J344" s="176"/>
      <c r="K344" s="176"/>
      <c r="L344" s="176"/>
      <c r="M344" s="176"/>
      <c r="N344" s="176"/>
      <c r="O344" s="176"/>
      <c r="P344" s="176"/>
      <c r="Q344" s="176"/>
      <c r="R344" s="176"/>
      <c r="S344" s="176"/>
      <c r="T344" s="176"/>
      <c r="U344" s="176"/>
      <c r="V344" s="176"/>
      <c r="W344" s="176"/>
      <c r="X344" s="176"/>
      <c r="Y344" s="176"/>
      <c r="Z344" s="176"/>
      <c r="AA344" s="176"/>
      <c r="AB344" s="176"/>
      <c r="AC344" s="176"/>
      <c r="AD344" s="176"/>
      <c r="AE344" s="176"/>
      <c r="AF344" s="176"/>
      <c r="AG344" s="176"/>
      <c r="AH344" s="109"/>
      <c r="AI344" s="109"/>
      <c r="AJ344" s="109"/>
      <c r="AK344" s="109"/>
      <c r="AL344" s="109"/>
      <c r="AM344" s="109"/>
      <c r="AN344" s="109"/>
      <c r="AO344" s="109"/>
      <c r="AP344" s="109"/>
      <c r="AQ344" s="109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:256">
      <c r="A345" s="176"/>
      <c r="B345" s="176"/>
      <c r="C345" s="176"/>
      <c r="D345" s="176"/>
      <c r="E345" s="176"/>
      <c r="F345" s="176"/>
      <c r="G345" s="176"/>
      <c r="H345" s="176"/>
      <c r="I345" s="176"/>
      <c r="J345" s="176"/>
      <c r="K345" s="176"/>
      <c r="L345" s="176"/>
      <c r="M345" s="176"/>
      <c r="N345" s="176"/>
      <c r="O345" s="176"/>
      <c r="P345" s="176"/>
      <c r="Q345" s="176"/>
      <c r="R345" s="176"/>
      <c r="S345" s="176"/>
      <c r="T345" s="176"/>
      <c r="U345" s="176"/>
      <c r="V345" s="176"/>
      <c r="W345" s="176"/>
      <c r="X345" s="176"/>
      <c r="Y345" s="176"/>
      <c r="Z345" s="176"/>
      <c r="AA345" s="176"/>
      <c r="AB345" s="176"/>
      <c r="AC345" s="176"/>
      <c r="AD345" s="176"/>
      <c r="AE345" s="176"/>
      <c r="AF345" s="176"/>
      <c r="AG345" s="176"/>
      <c r="AH345" s="109"/>
      <c r="AI345" s="109"/>
      <c r="AJ345" s="109"/>
      <c r="AK345" s="109"/>
      <c r="AL345" s="109"/>
      <c r="AM345" s="109"/>
      <c r="AN345" s="109"/>
      <c r="AO345" s="109"/>
      <c r="AP345" s="109"/>
      <c r="AQ345" s="109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:256">
      <c r="A346" s="176"/>
      <c r="B346" s="176"/>
      <c r="C346" s="176"/>
      <c r="D346" s="176"/>
      <c r="E346" s="176"/>
      <c r="F346" s="176"/>
      <c r="G346" s="176"/>
      <c r="H346" s="176"/>
      <c r="I346" s="176"/>
      <c r="J346" s="176"/>
      <c r="K346" s="176"/>
      <c r="L346" s="176"/>
      <c r="M346" s="176"/>
      <c r="N346" s="176"/>
      <c r="O346" s="176"/>
      <c r="P346" s="176"/>
      <c r="Q346" s="176"/>
      <c r="R346" s="176"/>
      <c r="S346" s="176"/>
      <c r="T346" s="176"/>
      <c r="U346" s="176"/>
      <c r="V346" s="176"/>
      <c r="W346" s="176"/>
      <c r="X346" s="176"/>
      <c r="Y346" s="176"/>
      <c r="Z346" s="176"/>
      <c r="AA346" s="176"/>
      <c r="AB346" s="176"/>
      <c r="AC346" s="176"/>
      <c r="AD346" s="176"/>
      <c r="AE346" s="176"/>
      <c r="AF346" s="176"/>
      <c r="AG346" s="176"/>
      <c r="AH346" s="109"/>
      <c r="AI346" s="109"/>
      <c r="AJ346" s="109"/>
      <c r="AK346" s="109"/>
      <c r="AL346" s="109"/>
      <c r="AM346" s="109"/>
      <c r="AN346" s="109"/>
      <c r="AO346" s="109"/>
      <c r="AP346" s="109"/>
      <c r="AQ346" s="109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  <row r="347" spans="1:256">
      <c r="A347" s="176"/>
      <c r="B347" s="176"/>
      <c r="C347" s="176"/>
      <c r="D347" s="176"/>
      <c r="E347" s="176"/>
      <c r="F347" s="176"/>
      <c r="G347" s="176"/>
      <c r="H347" s="176"/>
      <c r="I347" s="176"/>
      <c r="J347" s="176"/>
      <c r="K347" s="176"/>
      <c r="L347" s="176"/>
      <c r="M347" s="176"/>
      <c r="N347" s="176"/>
      <c r="O347" s="176"/>
      <c r="P347" s="176"/>
      <c r="Q347" s="176"/>
      <c r="R347" s="176"/>
      <c r="S347" s="176"/>
      <c r="T347" s="176"/>
      <c r="U347" s="176"/>
      <c r="V347" s="176"/>
      <c r="W347" s="176"/>
      <c r="X347" s="176"/>
      <c r="Y347" s="176"/>
      <c r="Z347" s="176"/>
      <c r="AA347" s="176"/>
      <c r="AB347" s="176"/>
      <c r="AC347" s="176"/>
      <c r="AD347" s="176"/>
      <c r="AE347" s="176"/>
      <c r="AF347" s="176"/>
      <c r="AG347" s="176"/>
      <c r="AH347" s="109"/>
      <c r="AI347" s="109"/>
      <c r="AJ347" s="109"/>
      <c r="AK347" s="109"/>
      <c r="AL347" s="109"/>
      <c r="AM347" s="109"/>
      <c r="AN347" s="109"/>
      <c r="AO347" s="109"/>
      <c r="AP347" s="109"/>
      <c r="AQ347" s="109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</row>
    <row r="348" spans="1:256">
      <c r="A348" s="176"/>
      <c r="B348" s="176"/>
      <c r="C348" s="176"/>
      <c r="D348" s="176"/>
      <c r="E348" s="176"/>
      <c r="F348" s="176"/>
      <c r="G348" s="176"/>
      <c r="H348" s="176"/>
      <c r="I348" s="176"/>
      <c r="J348" s="176"/>
      <c r="K348" s="176"/>
      <c r="L348" s="176"/>
      <c r="M348" s="176"/>
      <c r="N348" s="176"/>
      <c r="O348" s="176"/>
      <c r="P348" s="176"/>
      <c r="Q348" s="176"/>
      <c r="R348" s="176"/>
      <c r="S348" s="176"/>
      <c r="T348" s="176"/>
      <c r="U348" s="176"/>
      <c r="V348" s="176"/>
      <c r="W348" s="176"/>
      <c r="X348" s="176"/>
      <c r="Y348" s="176"/>
      <c r="Z348" s="176"/>
      <c r="AA348" s="176"/>
      <c r="AB348" s="176"/>
      <c r="AC348" s="176"/>
      <c r="AD348" s="176"/>
      <c r="AE348" s="176"/>
      <c r="AF348" s="176"/>
      <c r="AG348" s="176"/>
      <c r="AH348" s="109"/>
      <c r="AI348" s="109"/>
      <c r="AJ348" s="109"/>
      <c r="AK348" s="109"/>
      <c r="AL348" s="109"/>
      <c r="AM348" s="109"/>
      <c r="AN348" s="109"/>
      <c r="AO348" s="109"/>
      <c r="AP348" s="109"/>
      <c r="AQ348" s="109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</row>
    <row r="349" spans="1:256">
      <c r="A349" s="176"/>
      <c r="B349" s="176"/>
      <c r="C349" s="176"/>
      <c r="D349" s="176"/>
      <c r="E349" s="176"/>
      <c r="F349" s="176"/>
      <c r="G349" s="176"/>
      <c r="H349" s="176"/>
      <c r="I349" s="176"/>
      <c r="J349" s="176"/>
      <c r="K349" s="176"/>
      <c r="L349" s="176"/>
      <c r="M349" s="176"/>
      <c r="N349" s="176"/>
      <c r="O349" s="176"/>
      <c r="P349" s="176"/>
      <c r="Q349" s="176"/>
      <c r="R349" s="176"/>
      <c r="S349" s="176"/>
      <c r="T349" s="176"/>
      <c r="U349" s="176"/>
      <c r="V349" s="176"/>
      <c r="W349" s="176"/>
      <c r="X349" s="176"/>
      <c r="Y349" s="176"/>
      <c r="Z349" s="176"/>
      <c r="AA349" s="176"/>
      <c r="AB349" s="176"/>
      <c r="AC349" s="176"/>
      <c r="AD349" s="176"/>
      <c r="AE349" s="176"/>
      <c r="AF349" s="176"/>
      <c r="AG349" s="176"/>
      <c r="AH349" s="109"/>
      <c r="AI349" s="109"/>
      <c r="AJ349" s="109"/>
      <c r="AK349" s="109"/>
      <c r="AL349" s="109"/>
      <c r="AM349" s="109"/>
      <c r="AN349" s="109"/>
      <c r="AO349" s="109"/>
      <c r="AP349" s="109"/>
      <c r="AQ349" s="10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</row>
    <row r="350" spans="1:256">
      <c r="A350" s="176"/>
      <c r="B350" s="176"/>
      <c r="C350" s="176"/>
      <c r="D350" s="176"/>
      <c r="E350" s="176"/>
      <c r="F350" s="176"/>
      <c r="G350" s="176"/>
      <c r="H350" s="176"/>
      <c r="I350" s="176"/>
      <c r="J350" s="176"/>
      <c r="K350" s="176"/>
      <c r="L350" s="176"/>
      <c r="M350" s="176"/>
      <c r="N350" s="176"/>
      <c r="O350" s="176"/>
      <c r="P350" s="176"/>
      <c r="Q350" s="176"/>
      <c r="R350" s="176"/>
      <c r="S350" s="176"/>
      <c r="T350" s="176"/>
      <c r="U350" s="176"/>
      <c r="V350" s="176"/>
      <c r="W350" s="176"/>
      <c r="X350" s="176"/>
      <c r="Y350" s="176"/>
      <c r="Z350" s="176"/>
      <c r="AA350" s="176"/>
      <c r="AB350" s="176"/>
      <c r="AC350" s="176"/>
      <c r="AD350" s="176"/>
      <c r="AE350" s="176"/>
      <c r="AF350" s="176"/>
      <c r="AG350" s="176"/>
      <c r="AH350" s="109"/>
      <c r="AI350" s="109"/>
      <c r="AJ350" s="109"/>
      <c r="AK350" s="109"/>
      <c r="AL350" s="109"/>
      <c r="AM350" s="109"/>
      <c r="AN350" s="109"/>
      <c r="AO350" s="109"/>
      <c r="AP350" s="109"/>
      <c r="AQ350" s="109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</row>
    <row r="351" spans="1:256">
      <c r="A351" s="176"/>
      <c r="B351" s="176"/>
      <c r="C351" s="176"/>
      <c r="D351" s="176"/>
      <c r="E351" s="176"/>
      <c r="F351" s="176"/>
      <c r="G351" s="176"/>
      <c r="H351" s="176"/>
      <c r="I351" s="176"/>
      <c r="J351" s="176"/>
      <c r="K351" s="176"/>
      <c r="L351" s="176"/>
      <c r="M351" s="176"/>
      <c r="N351" s="176"/>
      <c r="O351" s="176"/>
      <c r="P351" s="176"/>
      <c r="Q351" s="176"/>
      <c r="R351" s="176"/>
      <c r="S351" s="176"/>
      <c r="T351" s="176"/>
      <c r="U351" s="176"/>
      <c r="V351" s="176"/>
      <c r="W351" s="176"/>
      <c r="X351" s="176"/>
      <c r="Y351" s="176"/>
      <c r="Z351" s="176"/>
      <c r="AA351" s="176"/>
      <c r="AB351" s="176"/>
      <c r="AC351" s="176"/>
      <c r="AD351" s="176"/>
      <c r="AE351" s="176"/>
      <c r="AF351" s="176"/>
      <c r="AG351" s="176"/>
      <c r="AH351" s="109"/>
      <c r="AI351" s="109"/>
      <c r="AJ351" s="109"/>
      <c r="AK351" s="109"/>
      <c r="AL351" s="109"/>
      <c r="AM351" s="109"/>
      <c r="AN351" s="109"/>
      <c r="AO351" s="109"/>
      <c r="AP351" s="109"/>
      <c r="AQ351" s="109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</row>
    <row r="352" spans="1:256">
      <c r="A352" s="176"/>
      <c r="B352" s="176"/>
      <c r="C352" s="176"/>
      <c r="D352" s="176"/>
      <c r="E352" s="176"/>
      <c r="F352" s="176"/>
      <c r="G352" s="176"/>
      <c r="H352" s="176"/>
      <c r="I352" s="176"/>
      <c r="J352" s="176"/>
      <c r="K352" s="176"/>
      <c r="L352" s="176"/>
      <c r="M352" s="176"/>
      <c r="N352" s="176"/>
      <c r="O352" s="176"/>
      <c r="P352" s="176"/>
      <c r="Q352" s="176"/>
      <c r="R352" s="176"/>
      <c r="S352" s="176"/>
      <c r="T352" s="176"/>
      <c r="U352" s="176"/>
      <c r="V352" s="176"/>
      <c r="W352" s="176"/>
      <c r="X352" s="176"/>
      <c r="Y352" s="176"/>
      <c r="Z352" s="176"/>
      <c r="AA352" s="176"/>
      <c r="AB352" s="176"/>
      <c r="AC352" s="176"/>
      <c r="AD352" s="176"/>
      <c r="AE352" s="176"/>
      <c r="AF352" s="176"/>
      <c r="AG352" s="176"/>
      <c r="AH352" s="109"/>
      <c r="AI352" s="109"/>
      <c r="AJ352" s="109"/>
      <c r="AK352" s="109"/>
      <c r="AL352" s="109"/>
      <c r="AM352" s="109"/>
      <c r="AN352" s="109"/>
      <c r="AO352" s="109"/>
      <c r="AP352" s="109"/>
      <c r="AQ352" s="109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</row>
    <row r="353" spans="1:256">
      <c r="A353" s="176"/>
      <c r="B353" s="176"/>
      <c r="C353" s="176"/>
      <c r="D353" s="176"/>
      <c r="E353" s="176"/>
      <c r="F353" s="176"/>
      <c r="G353" s="176"/>
      <c r="H353" s="176"/>
      <c r="I353" s="176"/>
      <c r="J353" s="176"/>
      <c r="K353" s="176"/>
      <c r="L353" s="176"/>
      <c r="M353" s="176"/>
      <c r="N353" s="176"/>
      <c r="O353" s="176"/>
      <c r="P353" s="176"/>
      <c r="Q353" s="176"/>
      <c r="R353" s="176"/>
      <c r="S353" s="176"/>
      <c r="T353" s="176"/>
      <c r="U353" s="176"/>
      <c r="V353" s="176"/>
      <c r="W353" s="176"/>
      <c r="X353" s="176"/>
      <c r="Y353" s="176"/>
      <c r="Z353" s="176"/>
      <c r="AA353" s="176"/>
      <c r="AB353" s="176"/>
      <c r="AC353" s="176"/>
      <c r="AD353" s="176"/>
      <c r="AE353" s="176"/>
      <c r="AF353" s="176"/>
      <c r="AG353" s="176"/>
      <c r="AH353" s="109"/>
      <c r="AI353" s="109"/>
      <c r="AJ353" s="109"/>
      <c r="AK353" s="109"/>
      <c r="AL353" s="109"/>
      <c r="AM353" s="109"/>
      <c r="AN353" s="109"/>
      <c r="AO353" s="109"/>
      <c r="AP353" s="109"/>
      <c r="AQ353" s="109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</row>
    <row r="354" spans="1:256">
      <c r="A354" s="176"/>
      <c r="B354" s="176"/>
      <c r="C354" s="176"/>
      <c r="D354" s="176"/>
      <c r="E354" s="176"/>
      <c r="F354" s="176"/>
      <c r="G354" s="176"/>
      <c r="H354" s="176"/>
      <c r="I354" s="176"/>
      <c r="J354" s="176"/>
      <c r="K354" s="176"/>
      <c r="L354" s="176"/>
      <c r="M354" s="176"/>
      <c r="N354" s="176"/>
      <c r="O354" s="176"/>
      <c r="P354" s="176"/>
      <c r="Q354" s="176"/>
      <c r="R354" s="176"/>
      <c r="S354" s="176"/>
      <c r="T354" s="176"/>
      <c r="U354" s="176"/>
      <c r="V354" s="176"/>
      <c r="W354" s="176"/>
      <c r="X354" s="176"/>
      <c r="Y354" s="176"/>
      <c r="Z354" s="176"/>
      <c r="AA354" s="176"/>
      <c r="AB354" s="176"/>
      <c r="AC354" s="176"/>
      <c r="AD354" s="176"/>
      <c r="AE354" s="176"/>
      <c r="AF354" s="176"/>
      <c r="AG354" s="176"/>
      <c r="AH354" s="109"/>
      <c r="AI354" s="109"/>
      <c r="AJ354" s="109"/>
      <c r="AK354" s="109"/>
      <c r="AL354" s="109"/>
      <c r="AM354" s="109"/>
      <c r="AN354" s="109"/>
      <c r="AO354" s="109"/>
      <c r="AP354" s="109"/>
      <c r="AQ354" s="109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</row>
    <row r="355" spans="1:256">
      <c r="A355" s="176"/>
      <c r="B355" s="176"/>
      <c r="C355" s="176"/>
      <c r="D355" s="176"/>
      <c r="E355" s="176"/>
      <c r="F355" s="176"/>
      <c r="G355" s="176"/>
      <c r="H355" s="176"/>
      <c r="I355" s="176"/>
      <c r="J355" s="176"/>
      <c r="K355" s="176"/>
      <c r="L355" s="176"/>
      <c r="M355" s="176"/>
      <c r="N355" s="176"/>
      <c r="O355" s="176"/>
      <c r="P355" s="176"/>
      <c r="Q355" s="176"/>
      <c r="R355" s="176"/>
      <c r="S355" s="176"/>
      <c r="T355" s="176"/>
      <c r="U355" s="176"/>
      <c r="V355" s="176"/>
      <c r="W355" s="176"/>
      <c r="X355" s="176"/>
      <c r="Y355" s="176"/>
      <c r="Z355" s="176"/>
      <c r="AA355" s="176"/>
      <c r="AB355" s="176"/>
      <c r="AC355" s="176"/>
      <c r="AD355" s="176"/>
      <c r="AE355" s="176"/>
      <c r="AF355" s="176"/>
      <c r="AG355" s="176"/>
      <c r="AH355" s="109"/>
      <c r="AI355" s="109"/>
      <c r="AJ355" s="109"/>
      <c r="AK355" s="109"/>
      <c r="AL355" s="109"/>
      <c r="AM355" s="109"/>
      <c r="AN355" s="109"/>
      <c r="AO355" s="109"/>
      <c r="AP355" s="109"/>
      <c r="AQ355" s="109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</row>
    <row r="356" spans="1:256">
      <c r="A356" s="176"/>
      <c r="B356" s="176"/>
      <c r="C356" s="176"/>
      <c r="D356" s="176"/>
      <c r="E356" s="176"/>
      <c r="F356" s="176"/>
      <c r="G356" s="176"/>
      <c r="H356" s="176"/>
      <c r="I356" s="176"/>
      <c r="J356" s="176"/>
      <c r="K356" s="176"/>
      <c r="L356" s="176"/>
      <c r="M356" s="176"/>
      <c r="N356" s="176"/>
      <c r="O356" s="176"/>
      <c r="P356" s="176"/>
      <c r="Q356" s="176"/>
      <c r="R356" s="176"/>
      <c r="S356" s="176"/>
      <c r="T356" s="176"/>
      <c r="U356" s="176"/>
      <c r="V356" s="176"/>
      <c r="W356" s="176"/>
      <c r="X356" s="176"/>
      <c r="Y356" s="176"/>
      <c r="Z356" s="176"/>
      <c r="AA356" s="176"/>
      <c r="AB356" s="176"/>
      <c r="AC356" s="176"/>
      <c r="AD356" s="176"/>
      <c r="AE356" s="176"/>
      <c r="AF356" s="176"/>
      <c r="AG356" s="176"/>
      <c r="AH356" s="109"/>
      <c r="AI356" s="109"/>
      <c r="AJ356" s="109"/>
      <c r="AK356" s="109"/>
      <c r="AL356" s="109"/>
      <c r="AM356" s="109"/>
      <c r="AN356" s="109"/>
      <c r="AO356" s="109"/>
      <c r="AP356" s="109"/>
      <c r="AQ356" s="109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</row>
    <row r="357" spans="1:256">
      <c r="A357" s="176"/>
      <c r="B357" s="176"/>
      <c r="C357" s="176"/>
      <c r="D357" s="176"/>
      <c r="E357" s="176"/>
      <c r="F357" s="176"/>
      <c r="G357" s="176"/>
      <c r="H357" s="176"/>
      <c r="I357" s="176"/>
      <c r="J357" s="176"/>
      <c r="K357" s="176"/>
      <c r="L357" s="176"/>
      <c r="M357" s="176"/>
      <c r="N357" s="176"/>
      <c r="O357" s="176"/>
      <c r="P357" s="176"/>
      <c r="Q357" s="176"/>
      <c r="R357" s="176"/>
      <c r="S357" s="176"/>
      <c r="T357" s="176"/>
      <c r="U357" s="176"/>
      <c r="V357" s="176"/>
      <c r="W357" s="176"/>
      <c r="X357" s="176"/>
      <c r="Y357" s="176"/>
      <c r="Z357" s="176"/>
      <c r="AA357" s="176"/>
      <c r="AB357" s="176"/>
      <c r="AC357" s="176"/>
      <c r="AD357" s="176"/>
      <c r="AE357" s="176"/>
      <c r="AF357" s="176"/>
      <c r="AG357" s="176"/>
      <c r="AH357" s="109"/>
      <c r="AI357" s="109"/>
      <c r="AJ357" s="109"/>
      <c r="AK357" s="109"/>
      <c r="AL357" s="109"/>
      <c r="AM357" s="109"/>
      <c r="AN357" s="109"/>
      <c r="AO357" s="109"/>
      <c r="AP357" s="109"/>
      <c r="AQ357" s="109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</row>
    <row r="358" spans="1:256">
      <c r="A358" s="176"/>
      <c r="B358" s="176"/>
      <c r="C358" s="176"/>
      <c r="D358" s="176"/>
      <c r="E358" s="176"/>
      <c r="F358" s="176"/>
      <c r="G358" s="176"/>
      <c r="H358" s="176"/>
      <c r="I358" s="176"/>
      <c r="J358" s="176"/>
      <c r="K358" s="176"/>
      <c r="L358" s="176"/>
      <c r="M358" s="176"/>
      <c r="N358" s="176"/>
      <c r="O358" s="176"/>
      <c r="P358" s="176"/>
      <c r="Q358" s="176"/>
      <c r="R358" s="176"/>
      <c r="S358" s="176"/>
      <c r="T358" s="176"/>
      <c r="U358" s="176"/>
      <c r="V358" s="176"/>
      <c r="W358" s="176"/>
      <c r="X358" s="176"/>
      <c r="Y358" s="176"/>
      <c r="Z358" s="176"/>
      <c r="AA358" s="176"/>
      <c r="AB358" s="176"/>
      <c r="AC358" s="176"/>
      <c r="AD358" s="176"/>
      <c r="AE358" s="176"/>
      <c r="AF358" s="176"/>
      <c r="AG358" s="176"/>
      <c r="AH358" s="109"/>
      <c r="AI358" s="109"/>
      <c r="AJ358" s="109"/>
      <c r="AK358" s="109"/>
      <c r="AL358" s="109"/>
      <c r="AM358" s="109"/>
      <c r="AN358" s="109"/>
      <c r="AO358" s="109"/>
      <c r="AP358" s="109"/>
      <c r="AQ358" s="109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</row>
    <row r="359" spans="1:256">
      <c r="A359" s="176"/>
      <c r="B359" s="176"/>
      <c r="C359" s="176"/>
      <c r="D359" s="176"/>
      <c r="E359" s="176"/>
      <c r="F359" s="176"/>
      <c r="G359" s="176"/>
      <c r="H359" s="176"/>
      <c r="I359" s="176"/>
      <c r="J359" s="176"/>
      <c r="K359" s="176"/>
      <c r="L359" s="176"/>
      <c r="M359" s="176"/>
      <c r="N359" s="176"/>
      <c r="O359" s="176"/>
      <c r="P359" s="176"/>
      <c r="Q359" s="176"/>
      <c r="R359" s="176"/>
      <c r="S359" s="176"/>
      <c r="T359" s="176"/>
      <c r="U359" s="176"/>
      <c r="V359" s="176"/>
      <c r="W359" s="176"/>
      <c r="X359" s="176"/>
      <c r="Y359" s="176"/>
      <c r="Z359" s="176"/>
      <c r="AA359" s="176"/>
      <c r="AB359" s="176"/>
      <c r="AC359" s="176"/>
      <c r="AD359" s="176"/>
      <c r="AE359" s="176"/>
      <c r="AF359" s="176"/>
      <c r="AG359" s="176"/>
      <c r="AH359" s="109"/>
      <c r="AI359" s="109"/>
      <c r="AJ359" s="109"/>
      <c r="AK359" s="109"/>
      <c r="AL359" s="109"/>
      <c r="AM359" s="109"/>
      <c r="AN359" s="109"/>
      <c r="AO359" s="109"/>
      <c r="AP359" s="109"/>
      <c r="AQ359" s="10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</row>
    <row r="360" spans="1:256">
      <c r="A360" s="176"/>
      <c r="B360" s="176"/>
      <c r="C360" s="176"/>
      <c r="D360" s="176"/>
      <c r="E360" s="176"/>
      <c r="F360" s="176"/>
      <c r="G360" s="176"/>
      <c r="H360" s="176"/>
      <c r="I360" s="176"/>
      <c r="J360" s="176"/>
      <c r="K360" s="176"/>
      <c r="L360" s="176"/>
      <c r="M360" s="176"/>
      <c r="N360" s="176"/>
      <c r="O360" s="176"/>
      <c r="P360" s="176"/>
      <c r="Q360" s="176"/>
      <c r="R360" s="176"/>
      <c r="S360" s="176"/>
      <c r="T360" s="176"/>
      <c r="U360" s="176"/>
      <c r="V360" s="176"/>
      <c r="W360" s="176"/>
      <c r="X360" s="176"/>
      <c r="Y360" s="176"/>
      <c r="Z360" s="176"/>
      <c r="AA360" s="176"/>
      <c r="AB360" s="176"/>
      <c r="AC360" s="176"/>
      <c r="AD360" s="176"/>
      <c r="AE360" s="176"/>
      <c r="AF360" s="176"/>
      <c r="AG360" s="176"/>
      <c r="AH360" s="109"/>
      <c r="AI360" s="109"/>
      <c r="AJ360" s="109"/>
      <c r="AK360" s="109"/>
      <c r="AL360" s="109"/>
      <c r="AM360" s="109"/>
      <c r="AN360" s="109"/>
      <c r="AO360" s="109"/>
      <c r="AP360" s="109"/>
      <c r="AQ360" s="109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</row>
    <row r="361" spans="1:256">
      <c r="A361" s="176"/>
      <c r="B361" s="176"/>
      <c r="C361" s="176"/>
      <c r="D361" s="176"/>
      <c r="E361" s="176"/>
      <c r="F361" s="176"/>
      <c r="G361" s="176"/>
      <c r="H361" s="176"/>
      <c r="I361" s="176"/>
      <c r="J361" s="176"/>
      <c r="K361" s="176"/>
      <c r="L361" s="176"/>
      <c r="M361" s="176"/>
      <c r="N361" s="176"/>
      <c r="O361" s="176"/>
      <c r="P361" s="176"/>
      <c r="Q361" s="176"/>
      <c r="R361" s="176"/>
      <c r="S361" s="176"/>
      <c r="T361" s="176"/>
      <c r="U361" s="176"/>
      <c r="V361" s="176"/>
      <c r="W361" s="176"/>
      <c r="X361" s="176"/>
      <c r="Y361" s="176"/>
      <c r="Z361" s="176"/>
      <c r="AA361" s="176"/>
      <c r="AB361" s="176"/>
      <c r="AC361" s="176"/>
      <c r="AD361" s="176"/>
      <c r="AE361" s="176"/>
      <c r="AF361" s="176"/>
      <c r="AG361" s="176"/>
      <c r="AH361" s="109"/>
      <c r="AI361" s="109"/>
      <c r="AJ361" s="109"/>
      <c r="AK361" s="109"/>
      <c r="AL361" s="109"/>
      <c r="AM361" s="109"/>
      <c r="AN361" s="109"/>
      <c r="AO361" s="109"/>
      <c r="AP361" s="109"/>
      <c r="AQ361" s="109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</row>
    <row r="362" spans="1:256">
      <c r="A362" s="176"/>
      <c r="B362" s="176"/>
      <c r="C362" s="176"/>
      <c r="D362" s="176"/>
      <c r="E362" s="176"/>
      <c r="F362" s="176"/>
      <c r="G362" s="176"/>
      <c r="H362" s="176"/>
      <c r="I362" s="176"/>
      <c r="J362" s="176"/>
      <c r="K362" s="176"/>
      <c r="L362" s="176"/>
      <c r="M362" s="176"/>
      <c r="N362" s="176"/>
      <c r="O362" s="176"/>
      <c r="P362" s="176"/>
      <c r="Q362" s="176"/>
      <c r="R362" s="176"/>
      <c r="S362" s="176"/>
      <c r="T362" s="176"/>
      <c r="U362" s="176"/>
      <c r="V362" s="176"/>
      <c r="W362" s="176"/>
      <c r="X362" s="176"/>
      <c r="Y362" s="176"/>
      <c r="Z362" s="176"/>
      <c r="AA362" s="176"/>
      <c r="AB362" s="176"/>
      <c r="AC362" s="176"/>
      <c r="AD362" s="176"/>
      <c r="AE362" s="176"/>
      <c r="AF362" s="176"/>
      <c r="AG362" s="176"/>
      <c r="AH362" s="109"/>
      <c r="AI362" s="109"/>
      <c r="AJ362" s="109"/>
      <c r="AK362" s="109"/>
      <c r="AL362" s="109"/>
      <c r="AM362" s="109"/>
      <c r="AN362" s="109"/>
      <c r="AO362" s="109"/>
      <c r="AP362" s="109"/>
      <c r="AQ362" s="109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</row>
    <row r="363" spans="1:256">
      <c r="A363" s="176"/>
      <c r="B363" s="176"/>
      <c r="C363" s="176"/>
      <c r="D363" s="176"/>
      <c r="E363" s="176"/>
      <c r="F363" s="176"/>
      <c r="G363" s="176"/>
      <c r="H363" s="176"/>
      <c r="I363" s="176"/>
      <c r="J363" s="176"/>
      <c r="K363" s="176"/>
      <c r="L363" s="176"/>
      <c r="M363" s="176"/>
      <c r="N363" s="176"/>
      <c r="O363" s="176"/>
      <c r="P363" s="176"/>
      <c r="Q363" s="176"/>
      <c r="R363" s="176"/>
      <c r="S363" s="176"/>
      <c r="T363" s="176"/>
      <c r="U363" s="176"/>
      <c r="V363" s="176"/>
      <c r="W363" s="176"/>
      <c r="X363" s="176"/>
      <c r="Y363" s="176"/>
      <c r="Z363" s="176"/>
      <c r="AA363" s="176"/>
      <c r="AB363" s="176"/>
      <c r="AC363" s="176"/>
      <c r="AD363" s="176"/>
      <c r="AE363" s="176"/>
      <c r="AF363" s="176"/>
      <c r="AG363" s="176"/>
      <c r="AH363" s="109"/>
      <c r="AI363" s="109"/>
      <c r="AJ363" s="109"/>
      <c r="AK363" s="109"/>
      <c r="AL363" s="109"/>
      <c r="AM363" s="109"/>
      <c r="AN363" s="109"/>
      <c r="AO363" s="109"/>
      <c r="AP363" s="109"/>
      <c r="AQ363" s="109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</row>
    <row r="364" spans="1:256">
      <c r="A364" s="176"/>
      <c r="B364" s="176"/>
      <c r="C364" s="176"/>
      <c r="D364" s="176"/>
      <c r="E364" s="176"/>
      <c r="F364" s="176"/>
      <c r="G364" s="176"/>
      <c r="H364" s="176"/>
      <c r="I364" s="176"/>
      <c r="J364" s="176"/>
      <c r="K364" s="176"/>
      <c r="L364" s="176"/>
      <c r="M364" s="176"/>
      <c r="N364" s="176"/>
      <c r="O364" s="176"/>
      <c r="P364" s="176"/>
      <c r="Q364" s="176"/>
      <c r="R364" s="176"/>
      <c r="S364" s="176"/>
      <c r="T364" s="176"/>
      <c r="U364" s="176"/>
      <c r="V364" s="176"/>
      <c r="W364" s="176"/>
      <c r="X364" s="176"/>
      <c r="Y364" s="176"/>
      <c r="Z364" s="176"/>
      <c r="AA364" s="176"/>
      <c r="AB364" s="176"/>
      <c r="AC364" s="176"/>
      <c r="AD364" s="176"/>
      <c r="AE364" s="176"/>
      <c r="AF364" s="176"/>
      <c r="AG364" s="176"/>
      <c r="AH364" s="109"/>
      <c r="AI364" s="109"/>
      <c r="AJ364" s="109"/>
      <c r="AK364" s="109"/>
      <c r="AL364" s="109"/>
      <c r="AM364" s="109"/>
      <c r="AN364" s="109"/>
      <c r="AO364" s="109"/>
      <c r="AP364" s="109"/>
      <c r="AQ364" s="109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</row>
    <row r="365" spans="1:256">
      <c r="A365" s="176"/>
      <c r="B365" s="176"/>
      <c r="C365" s="176"/>
      <c r="D365" s="176"/>
      <c r="E365" s="176"/>
      <c r="F365" s="176"/>
      <c r="G365" s="176"/>
      <c r="H365" s="176"/>
      <c r="I365" s="176"/>
      <c r="J365" s="176"/>
      <c r="K365" s="176"/>
      <c r="L365" s="176"/>
      <c r="M365" s="176"/>
      <c r="N365" s="176"/>
      <c r="O365" s="176"/>
      <c r="P365" s="176"/>
      <c r="Q365" s="176"/>
      <c r="R365" s="176"/>
      <c r="S365" s="176"/>
      <c r="T365" s="176"/>
      <c r="U365" s="176"/>
      <c r="V365" s="176"/>
      <c r="W365" s="176"/>
      <c r="X365" s="176"/>
      <c r="Y365" s="176"/>
      <c r="Z365" s="176"/>
      <c r="AA365" s="176"/>
      <c r="AB365" s="176"/>
      <c r="AC365" s="176"/>
      <c r="AD365" s="176"/>
      <c r="AE365" s="176"/>
      <c r="AF365" s="176"/>
      <c r="AG365" s="176"/>
      <c r="AH365" s="109"/>
      <c r="AI365" s="109"/>
      <c r="AJ365" s="109"/>
      <c r="AK365" s="109"/>
      <c r="AL365" s="109"/>
      <c r="AM365" s="109"/>
      <c r="AN365" s="109"/>
      <c r="AO365" s="109"/>
      <c r="AP365" s="109"/>
      <c r="AQ365" s="109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</row>
    <row r="366" spans="1:256">
      <c r="A366" s="176"/>
      <c r="B366" s="176"/>
      <c r="C366" s="176"/>
      <c r="D366" s="176"/>
      <c r="E366" s="176"/>
      <c r="F366" s="176"/>
      <c r="G366" s="176"/>
      <c r="H366" s="176"/>
      <c r="I366" s="176"/>
      <c r="J366" s="176"/>
      <c r="K366" s="176"/>
      <c r="L366" s="176"/>
      <c r="M366" s="176"/>
      <c r="N366" s="176"/>
      <c r="O366" s="176"/>
      <c r="P366" s="176"/>
      <c r="Q366" s="176"/>
      <c r="R366" s="176"/>
      <c r="S366" s="176"/>
      <c r="T366" s="176"/>
      <c r="U366" s="176"/>
      <c r="V366" s="176"/>
      <c r="W366" s="176"/>
      <c r="X366" s="176"/>
      <c r="Y366" s="176"/>
      <c r="Z366" s="176"/>
      <c r="AA366" s="176"/>
      <c r="AB366" s="176"/>
      <c r="AC366" s="176"/>
      <c r="AD366" s="176"/>
      <c r="AE366" s="176"/>
      <c r="AF366" s="176"/>
      <c r="AG366" s="176"/>
      <c r="AH366" s="109"/>
      <c r="AI366" s="109"/>
      <c r="AJ366" s="109"/>
      <c r="AK366" s="109"/>
      <c r="AL366" s="109"/>
      <c r="AM366" s="109"/>
      <c r="AN366" s="109"/>
      <c r="AO366" s="109"/>
      <c r="AP366" s="109"/>
      <c r="AQ366" s="109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</row>
    <row r="367" spans="1:256">
      <c r="A367" s="176"/>
      <c r="B367" s="176"/>
      <c r="C367" s="176"/>
      <c r="D367" s="176"/>
      <c r="E367" s="176"/>
      <c r="F367" s="176"/>
      <c r="G367" s="176"/>
      <c r="H367" s="176"/>
      <c r="I367" s="176"/>
      <c r="J367" s="176"/>
      <c r="K367" s="176"/>
      <c r="L367" s="176"/>
      <c r="M367" s="176"/>
      <c r="N367" s="176"/>
      <c r="O367" s="176"/>
      <c r="P367" s="176"/>
      <c r="Q367" s="176"/>
      <c r="R367" s="176"/>
      <c r="S367" s="176"/>
      <c r="T367" s="176"/>
      <c r="U367" s="176"/>
      <c r="V367" s="176"/>
      <c r="W367" s="176"/>
      <c r="X367" s="176"/>
      <c r="Y367" s="176"/>
      <c r="Z367" s="176"/>
      <c r="AA367" s="176"/>
      <c r="AB367" s="176"/>
      <c r="AC367" s="176"/>
      <c r="AD367" s="176"/>
      <c r="AE367" s="176"/>
      <c r="AF367" s="176"/>
      <c r="AG367" s="176"/>
      <c r="AH367" s="109"/>
      <c r="AI367" s="109"/>
      <c r="AJ367" s="109"/>
      <c r="AK367" s="109"/>
      <c r="AL367" s="109"/>
      <c r="AM367" s="109"/>
      <c r="AN367" s="109"/>
      <c r="AO367" s="109"/>
      <c r="AP367" s="109"/>
      <c r="AQ367" s="109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</row>
    <row r="368" spans="1:256">
      <c r="A368" s="176"/>
      <c r="B368" s="176"/>
      <c r="C368" s="176"/>
      <c r="D368" s="176"/>
      <c r="E368" s="176"/>
      <c r="F368" s="176"/>
      <c r="G368" s="176"/>
      <c r="H368" s="176"/>
      <c r="I368" s="176"/>
      <c r="J368" s="176"/>
      <c r="K368" s="176"/>
      <c r="L368" s="176"/>
      <c r="M368" s="176"/>
      <c r="N368" s="176"/>
      <c r="O368" s="176"/>
      <c r="P368" s="176"/>
      <c r="Q368" s="176"/>
      <c r="R368" s="176"/>
      <c r="S368" s="176"/>
      <c r="T368" s="176"/>
      <c r="U368" s="176"/>
      <c r="V368" s="176"/>
      <c r="W368" s="176"/>
      <c r="X368" s="176"/>
      <c r="Y368" s="176"/>
      <c r="Z368" s="176"/>
      <c r="AA368" s="176"/>
      <c r="AB368" s="176"/>
      <c r="AC368" s="176"/>
      <c r="AD368" s="176"/>
      <c r="AE368" s="176"/>
      <c r="AF368" s="176"/>
      <c r="AG368" s="176"/>
      <c r="AH368" s="109"/>
      <c r="AI368" s="109"/>
      <c r="AJ368" s="109"/>
      <c r="AK368" s="109"/>
      <c r="AL368" s="109"/>
      <c r="AM368" s="109"/>
      <c r="AN368" s="109"/>
      <c r="AO368" s="109"/>
      <c r="AP368" s="109"/>
      <c r="AQ368" s="109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</row>
    <row r="369" spans="1:256">
      <c r="A369" s="176"/>
      <c r="B369" s="176"/>
      <c r="C369" s="176"/>
      <c r="D369" s="176"/>
      <c r="E369" s="176"/>
      <c r="F369" s="176"/>
      <c r="G369" s="176"/>
      <c r="H369" s="176"/>
      <c r="I369" s="176"/>
      <c r="J369" s="176"/>
      <c r="K369" s="176"/>
      <c r="L369" s="176"/>
      <c r="M369" s="176"/>
      <c r="N369" s="176"/>
      <c r="O369" s="176"/>
      <c r="P369" s="176"/>
      <c r="Q369" s="176"/>
      <c r="R369" s="176"/>
      <c r="S369" s="176"/>
      <c r="T369" s="176"/>
      <c r="U369" s="176"/>
      <c r="V369" s="176"/>
      <c r="W369" s="176"/>
      <c r="X369" s="176"/>
      <c r="Y369" s="176"/>
      <c r="Z369" s="176"/>
      <c r="AA369" s="176"/>
      <c r="AB369" s="176"/>
      <c r="AC369" s="176"/>
      <c r="AD369" s="176"/>
      <c r="AE369" s="176"/>
      <c r="AF369" s="176"/>
      <c r="AG369" s="176"/>
      <c r="AH369" s="109"/>
      <c r="AI369" s="109"/>
      <c r="AJ369" s="109"/>
      <c r="AK369" s="109"/>
      <c r="AL369" s="109"/>
      <c r="AM369" s="109"/>
      <c r="AN369" s="109"/>
      <c r="AO369" s="109"/>
      <c r="AP369" s="109"/>
      <c r="AQ369" s="10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</row>
    <row r="370" spans="1:256">
      <c r="A370" s="176"/>
      <c r="B370" s="176"/>
      <c r="C370" s="176"/>
      <c r="D370" s="176"/>
      <c r="E370" s="176"/>
      <c r="F370" s="176"/>
      <c r="G370" s="176"/>
      <c r="H370" s="176"/>
      <c r="I370" s="176"/>
      <c r="J370" s="176"/>
      <c r="K370" s="176"/>
      <c r="L370" s="176"/>
      <c r="M370" s="176"/>
      <c r="N370" s="176"/>
      <c r="O370" s="176"/>
      <c r="P370" s="176"/>
      <c r="Q370" s="176"/>
      <c r="R370" s="176"/>
      <c r="S370" s="176"/>
      <c r="T370" s="176"/>
      <c r="U370" s="176"/>
      <c r="V370" s="176"/>
      <c r="W370" s="176"/>
      <c r="X370" s="176"/>
      <c r="Y370" s="176"/>
      <c r="Z370" s="176"/>
      <c r="AA370" s="176"/>
      <c r="AB370" s="176"/>
      <c r="AC370" s="176"/>
      <c r="AD370" s="176"/>
      <c r="AE370" s="176"/>
      <c r="AF370" s="176"/>
      <c r="AG370" s="176"/>
      <c r="AH370" s="109"/>
      <c r="AI370" s="109"/>
      <c r="AJ370" s="109"/>
      <c r="AK370" s="109"/>
      <c r="AL370" s="109"/>
      <c r="AM370" s="109"/>
      <c r="AN370" s="109"/>
      <c r="AO370" s="109"/>
      <c r="AP370" s="109"/>
      <c r="AQ370" s="109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</row>
    <row r="371" spans="1:256">
      <c r="A371" s="176"/>
      <c r="B371" s="176"/>
      <c r="C371" s="176"/>
      <c r="D371" s="176"/>
      <c r="E371" s="176"/>
      <c r="F371" s="176"/>
      <c r="G371" s="176"/>
      <c r="H371" s="176"/>
      <c r="I371" s="176"/>
      <c r="J371" s="176"/>
      <c r="K371" s="176"/>
      <c r="L371" s="176"/>
      <c r="M371" s="176"/>
      <c r="N371" s="176"/>
      <c r="O371" s="176"/>
      <c r="P371" s="176"/>
      <c r="Q371" s="176"/>
      <c r="R371" s="176"/>
      <c r="S371" s="176"/>
      <c r="T371" s="176"/>
      <c r="U371" s="176"/>
      <c r="V371" s="176"/>
      <c r="W371" s="176"/>
      <c r="X371" s="176"/>
      <c r="Y371" s="176"/>
      <c r="Z371" s="176"/>
      <c r="AA371" s="176"/>
      <c r="AB371" s="176"/>
      <c r="AC371" s="176"/>
      <c r="AD371" s="176"/>
      <c r="AE371" s="176"/>
      <c r="AF371" s="176"/>
      <c r="AG371" s="176"/>
      <c r="AH371" s="109"/>
      <c r="AI371" s="109"/>
      <c r="AJ371" s="109"/>
      <c r="AK371" s="109"/>
      <c r="AL371" s="109"/>
      <c r="AM371" s="109"/>
      <c r="AN371" s="109"/>
      <c r="AO371" s="109"/>
      <c r="AP371" s="109"/>
      <c r="AQ371" s="109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</row>
    <row r="372" spans="1:256">
      <c r="A372" s="176"/>
      <c r="B372" s="176"/>
      <c r="C372" s="176"/>
      <c r="D372" s="176"/>
      <c r="E372" s="176"/>
      <c r="F372" s="176"/>
      <c r="G372" s="176"/>
      <c r="H372" s="176"/>
      <c r="I372" s="176"/>
      <c r="J372" s="176"/>
      <c r="K372" s="176"/>
      <c r="L372" s="176"/>
      <c r="M372" s="176"/>
      <c r="N372" s="176"/>
      <c r="O372" s="176"/>
      <c r="P372" s="176"/>
      <c r="Q372" s="176"/>
      <c r="R372" s="176"/>
      <c r="S372" s="176"/>
      <c r="T372" s="176"/>
      <c r="U372" s="176"/>
      <c r="V372" s="176"/>
      <c r="W372" s="176"/>
      <c r="X372" s="176"/>
      <c r="Y372" s="176"/>
      <c r="Z372" s="176"/>
      <c r="AA372" s="176"/>
      <c r="AB372" s="176"/>
      <c r="AC372" s="176"/>
      <c r="AD372" s="176"/>
      <c r="AE372" s="176"/>
      <c r="AF372" s="176"/>
      <c r="AG372" s="176"/>
      <c r="AH372" s="109"/>
      <c r="AI372" s="109"/>
      <c r="AJ372" s="109"/>
      <c r="AK372" s="109"/>
      <c r="AL372" s="109"/>
      <c r="AM372" s="109"/>
      <c r="AN372" s="109"/>
      <c r="AO372" s="109"/>
      <c r="AP372" s="109"/>
      <c r="AQ372" s="109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</row>
    <row r="373" spans="1:256">
      <c r="A373" s="176"/>
      <c r="B373" s="176"/>
      <c r="C373" s="176"/>
      <c r="D373" s="176"/>
      <c r="E373" s="176"/>
      <c r="F373" s="176"/>
      <c r="G373" s="176"/>
      <c r="H373" s="176"/>
      <c r="I373" s="176"/>
      <c r="J373" s="176"/>
      <c r="K373" s="176"/>
      <c r="L373" s="176"/>
      <c r="M373" s="176"/>
      <c r="N373" s="176"/>
      <c r="O373" s="176"/>
      <c r="P373" s="176"/>
      <c r="Q373" s="176"/>
      <c r="R373" s="176"/>
      <c r="S373" s="176"/>
      <c r="T373" s="176"/>
      <c r="U373" s="176"/>
      <c r="V373" s="176"/>
      <c r="W373" s="176"/>
      <c r="X373" s="176"/>
      <c r="Y373" s="176"/>
      <c r="Z373" s="176"/>
      <c r="AA373" s="176"/>
      <c r="AB373" s="176"/>
      <c r="AC373" s="176"/>
      <c r="AD373" s="176"/>
      <c r="AE373" s="176"/>
      <c r="AF373" s="176"/>
      <c r="AG373" s="176"/>
      <c r="AH373" s="109"/>
      <c r="AI373" s="109"/>
      <c r="AJ373" s="109"/>
      <c r="AK373" s="109"/>
      <c r="AL373" s="109"/>
      <c r="AM373" s="109"/>
      <c r="AN373" s="109"/>
      <c r="AO373" s="109"/>
      <c r="AP373" s="109"/>
      <c r="AQ373" s="109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</row>
    <row r="374" spans="1:256">
      <c r="A374" s="176"/>
      <c r="B374" s="176"/>
      <c r="C374" s="176"/>
      <c r="D374" s="176"/>
      <c r="E374" s="176"/>
      <c r="F374" s="176"/>
      <c r="G374" s="176"/>
      <c r="H374" s="176"/>
      <c r="I374" s="176"/>
      <c r="J374" s="176"/>
      <c r="K374" s="176"/>
      <c r="L374" s="176"/>
      <c r="M374" s="176"/>
      <c r="N374" s="176"/>
      <c r="O374" s="176"/>
      <c r="P374" s="176"/>
      <c r="Q374" s="176"/>
      <c r="R374" s="176"/>
      <c r="S374" s="176"/>
      <c r="T374" s="176"/>
      <c r="U374" s="176"/>
      <c r="V374" s="176"/>
      <c r="W374" s="176"/>
      <c r="X374" s="176"/>
      <c r="Y374" s="176"/>
      <c r="Z374" s="176"/>
      <c r="AA374" s="176"/>
      <c r="AB374" s="176"/>
      <c r="AC374" s="176"/>
      <c r="AD374" s="176"/>
      <c r="AE374" s="176"/>
      <c r="AF374" s="176"/>
      <c r="AG374" s="176"/>
      <c r="AH374" s="109"/>
      <c r="AI374" s="109"/>
      <c r="AJ374" s="109"/>
      <c r="AK374" s="109"/>
      <c r="AL374" s="109"/>
      <c r="AM374" s="109"/>
      <c r="AN374" s="109"/>
      <c r="AO374" s="109"/>
      <c r="AP374" s="109"/>
      <c r="AQ374" s="109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</row>
    <row r="375" spans="1:256">
      <c r="A375" s="176"/>
      <c r="B375" s="176"/>
      <c r="C375" s="176"/>
      <c r="D375" s="176"/>
      <c r="E375" s="176"/>
      <c r="F375" s="176"/>
      <c r="G375" s="176"/>
      <c r="H375" s="176"/>
      <c r="I375" s="176"/>
      <c r="J375" s="176"/>
      <c r="K375" s="176"/>
      <c r="L375" s="176"/>
      <c r="M375" s="176"/>
      <c r="N375" s="176"/>
      <c r="O375" s="176"/>
      <c r="P375" s="176"/>
      <c r="Q375" s="176"/>
      <c r="R375" s="176"/>
      <c r="S375" s="176"/>
      <c r="T375" s="176"/>
      <c r="U375" s="176"/>
      <c r="V375" s="176"/>
      <c r="W375" s="176"/>
      <c r="X375" s="176"/>
      <c r="Y375" s="176"/>
      <c r="Z375" s="176"/>
      <c r="AA375" s="176"/>
      <c r="AB375" s="176"/>
      <c r="AC375" s="176"/>
      <c r="AD375" s="176"/>
      <c r="AE375" s="176"/>
      <c r="AF375" s="176"/>
      <c r="AG375" s="176"/>
      <c r="AH375" s="109"/>
      <c r="AI375" s="109"/>
      <c r="AJ375" s="109"/>
      <c r="AK375" s="109"/>
      <c r="AL375" s="109"/>
      <c r="AM375" s="109"/>
      <c r="AN375" s="109"/>
      <c r="AO375" s="109"/>
      <c r="AP375" s="109"/>
      <c r="AQ375" s="109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</row>
    <row r="376" spans="1:256">
      <c r="A376" s="176"/>
      <c r="B376" s="176"/>
      <c r="C376" s="176"/>
      <c r="D376" s="176"/>
      <c r="E376" s="176"/>
      <c r="F376" s="176"/>
      <c r="G376" s="176"/>
      <c r="H376" s="176"/>
      <c r="I376" s="176"/>
      <c r="J376" s="176"/>
      <c r="K376" s="176"/>
      <c r="L376" s="176"/>
      <c r="M376" s="176"/>
      <c r="N376" s="176"/>
      <c r="O376" s="176"/>
      <c r="P376" s="176"/>
      <c r="Q376" s="176"/>
      <c r="R376" s="176"/>
      <c r="S376" s="176"/>
      <c r="T376" s="176"/>
      <c r="U376" s="176"/>
      <c r="V376" s="176"/>
      <c r="W376" s="176"/>
      <c r="X376" s="176"/>
      <c r="Y376" s="176"/>
      <c r="Z376" s="176"/>
      <c r="AA376" s="176"/>
      <c r="AB376" s="176"/>
      <c r="AC376" s="176"/>
      <c r="AD376" s="176"/>
      <c r="AE376" s="176"/>
      <c r="AF376" s="176"/>
      <c r="AG376" s="176"/>
      <c r="AH376" s="109"/>
      <c r="AI376" s="109"/>
      <c r="AJ376" s="109"/>
      <c r="AK376" s="109"/>
      <c r="AL376" s="109"/>
      <c r="AM376" s="109"/>
      <c r="AN376" s="109"/>
      <c r="AO376" s="109"/>
      <c r="AP376" s="109"/>
      <c r="AQ376" s="109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</row>
    <row r="377" spans="1:256">
      <c r="A377" s="176"/>
      <c r="B377" s="176"/>
      <c r="C377" s="176"/>
      <c r="D377" s="176"/>
      <c r="E377" s="176"/>
      <c r="F377" s="176"/>
      <c r="G377" s="176"/>
      <c r="H377" s="176"/>
      <c r="I377" s="176"/>
      <c r="J377" s="176"/>
      <c r="K377" s="176"/>
      <c r="L377" s="176"/>
      <c r="M377" s="176"/>
      <c r="N377" s="176"/>
      <c r="O377" s="176"/>
      <c r="P377" s="176"/>
      <c r="Q377" s="176"/>
      <c r="R377" s="176"/>
      <c r="S377" s="176"/>
      <c r="T377" s="176"/>
      <c r="U377" s="176"/>
      <c r="V377" s="176"/>
      <c r="W377" s="176"/>
      <c r="X377" s="176"/>
      <c r="Y377" s="176"/>
      <c r="Z377" s="176"/>
      <c r="AA377" s="176"/>
      <c r="AB377" s="176"/>
      <c r="AC377" s="176"/>
      <c r="AD377" s="176"/>
      <c r="AE377" s="176"/>
      <c r="AF377" s="176"/>
      <c r="AG377" s="176"/>
      <c r="AH377" s="109"/>
      <c r="AI377" s="109"/>
      <c r="AJ377" s="109"/>
      <c r="AK377" s="109"/>
      <c r="AL377" s="109"/>
      <c r="AM377" s="109"/>
      <c r="AN377" s="109"/>
      <c r="AO377" s="109"/>
      <c r="AP377" s="109"/>
      <c r="AQ377" s="109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</row>
    <row r="378" spans="1:256">
      <c r="A378" s="176"/>
      <c r="B378" s="176"/>
      <c r="C378" s="176"/>
      <c r="D378" s="176"/>
      <c r="E378" s="176"/>
      <c r="F378" s="176"/>
      <c r="G378" s="176"/>
      <c r="H378" s="176"/>
      <c r="I378" s="176"/>
      <c r="J378" s="176"/>
      <c r="K378" s="176"/>
      <c r="L378" s="176"/>
      <c r="M378" s="176"/>
      <c r="N378" s="176"/>
      <c r="O378" s="176"/>
      <c r="P378" s="176"/>
      <c r="Q378" s="176"/>
      <c r="R378" s="176"/>
      <c r="S378" s="176"/>
      <c r="T378" s="176"/>
      <c r="U378" s="176"/>
      <c r="V378" s="176"/>
      <c r="W378" s="176"/>
      <c r="X378" s="176"/>
      <c r="Y378" s="176"/>
      <c r="Z378" s="176"/>
      <c r="AA378" s="176"/>
      <c r="AB378" s="176"/>
      <c r="AC378" s="176"/>
      <c r="AD378" s="176"/>
      <c r="AE378" s="176"/>
      <c r="AF378" s="176"/>
      <c r="AG378" s="176"/>
      <c r="AH378" s="109"/>
      <c r="AI378" s="109"/>
      <c r="AJ378" s="109"/>
      <c r="AK378" s="109"/>
      <c r="AL378" s="109"/>
      <c r="AM378" s="109"/>
      <c r="AN378" s="109"/>
      <c r="AO378" s="109"/>
      <c r="AP378" s="109"/>
      <c r="AQ378" s="109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</row>
    <row r="379" spans="1:256">
      <c r="A379" s="176"/>
      <c r="B379" s="176"/>
      <c r="C379" s="176"/>
      <c r="D379" s="176"/>
      <c r="E379" s="176"/>
      <c r="F379" s="176"/>
      <c r="G379" s="176"/>
      <c r="H379" s="176"/>
      <c r="I379" s="176"/>
      <c r="J379" s="176"/>
      <c r="K379" s="176"/>
      <c r="L379" s="176"/>
      <c r="M379" s="176"/>
      <c r="N379" s="176"/>
      <c r="O379" s="176"/>
      <c r="P379" s="176"/>
      <c r="Q379" s="176"/>
      <c r="R379" s="176"/>
      <c r="S379" s="176"/>
      <c r="T379" s="176"/>
      <c r="U379" s="176"/>
      <c r="V379" s="176"/>
      <c r="W379" s="176"/>
      <c r="X379" s="176"/>
      <c r="Y379" s="176"/>
      <c r="Z379" s="176"/>
      <c r="AA379" s="176"/>
      <c r="AB379" s="176"/>
      <c r="AC379" s="176"/>
      <c r="AD379" s="176"/>
      <c r="AE379" s="176"/>
      <c r="AF379" s="176"/>
      <c r="AG379" s="176"/>
      <c r="AH379" s="109"/>
      <c r="AI379" s="109"/>
      <c r="AJ379" s="109"/>
      <c r="AK379" s="109"/>
      <c r="AL379" s="109"/>
      <c r="AM379" s="109"/>
      <c r="AN379" s="109"/>
      <c r="AO379" s="109"/>
      <c r="AP379" s="109"/>
      <c r="AQ379" s="10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</row>
    <row r="380" spans="1:256">
      <c r="A380" s="176"/>
      <c r="B380" s="176"/>
      <c r="C380" s="176"/>
      <c r="D380" s="176"/>
      <c r="E380" s="176"/>
      <c r="F380" s="176"/>
      <c r="G380" s="176"/>
      <c r="H380" s="176"/>
      <c r="I380" s="176"/>
      <c r="J380" s="176"/>
      <c r="K380" s="176"/>
      <c r="L380" s="176"/>
      <c r="M380" s="176"/>
      <c r="N380" s="176"/>
      <c r="O380" s="176"/>
      <c r="P380" s="176"/>
      <c r="Q380" s="176"/>
      <c r="R380" s="176"/>
      <c r="S380" s="176"/>
      <c r="T380" s="176"/>
      <c r="U380" s="176"/>
      <c r="V380" s="176"/>
      <c r="W380" s="176"/>
      <c r="X380" s="176"/>
      <c r="Y380" s="176"/>
      <c r="Z380" s="176"/>
      <c r="AA380" s="176"/>
      <c r="AB380" s="176"/>
      <c r="AC380" s="176"/>
      <c r="AD380" s="176"/>
      <c r="AE380" s="176"/>
      <c r="AF380" s="176"/>
      <c r="AG380" s="176"/>
      <c r="AH380" s="109"/>
      <c r="AI380" s="109"/>
      <c r="AJ380" s="109"/>
      <c r="AK380" s="109"/>
      <c r="AL380" s="109"/>
      <c r="AM380" s="109"/>
      <c r="AN380" s="109"/>
      <c r="AO380" s="109"/>
      <c r="AP380" s="109"/>
      <c r="AQ380" s="109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</row>
    <row r="381" spans="1:256">
      <c r="A381" s="176"/>
      <c r="B381" s="176"/>
      <c r="C381" s="176"/>
      <c r="D381" s="176"/>
      <c r="E381" s="176"/>
      <c r="F381" s="176"/>
      <c r="G381" s="176"/>
      <c r="H381" s="176"/>
      <c r="I381" s="176"/>
      <c r="J381" s="176"/>
      <c r="K381" s="176"/>
      <c r="L381" s="176"/>
      <c r="M381" s="176"/>
      <c r="N381" s="176"/>
      <c r="O381" s="176"/>
      <c r="P381" s="176"/>
      <c r="Q381" s="176"/>
      <c r="R381" s="176"/>
      <c r="S381" s="176"/>
      <c r="T381" s="176"/>
      <c r="U381" s="176"/>
      <c r="V381" s="176"/>
      <c r="W381" s="176"/>
      <c r="X381" s="176"/>
      <c r="Y381" s="176"/>
      <c r="Z381" s="176"/>
      <c r="AA381" s="176"/>
      <c r="AB381" s="176"/>
      <c r="AC381" s="176"/>
      <c r="AD381" s="176"/>
      <c r="AE381" s="176"/>
      <c r="AF381" s="176"/>
      <c r="AG381" s="176"/>
      <c r="AH381" s="109"/>
      <c r="AI381" s="109"/>
      <c r="AJ381" s="109"/>
      <c r="AK381" s="109"/>
      <c r="AL381" s="109"/>
      <c r="AM381" s="109"/>
      <c r="AN381" s="109"/>
      <c r="AO381" s="109"/>
      <c r="AP381" s="109"/>
      <c r="AQ381" s="109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</row>
    <row r="382" spans="1:256">
      <c r="A382" s="176"/>
      <c r="B382" s="176"/>
      <c r="C382" s="176"/>
      <c r="D382" s="176"/>
      <c r="E382" s="176"/>
      <c r="F382" s="176"/>
      <c r="G382" s="176"/>
      <c r="H382" s="176"/>
      <c r="I382" s="176"/>
      <c r="J382" s="176"/>
      <c r="K382" s="176"/>
      <c r="L382" s="176"/>
      <c r="M382" s="176"/>
      <c r="N382" s="176"/>
      <c r="O382" s="176"/>
      <c r="P382" s="176"/>
      <c r="Q382" s="176"/>
      <c r="R382" s="176"/>
      <c r="S382" s="176"/>
      <c r="T382" s="176"/>
      <c r="U382" s="176"/>
      <c r="V382" s="176"/>
      <c r="W382" s="176"/>
      <c r="X382" s="176"/>
      <c r="Y382" s="176"/>
      <c r="Z382" s="176"/>
      <c r="AA382" s="176"/>
      <c r="AB382" s="176"/>
      <c r="AC382" s="176"/>
      <c r="AD382" s="176"/>
      <c r="AE382" s="176"/>
      <c r="AF382" s="176"/>
      <c r="AG382" s="176"/>
      <c r="AH382" s="109"/>
      <c r="AI382" s="109"/>
      <c r="AJ382" s="109"/>
      <c r="AK382" s="109"/>
      <c r="AL382" s="109"/>
      <c r="AM382" s="109"/>
      <c r="AN382" s="109"/>
      <c r="AO382" s="109"/>
      <c r="AP382" s="109"/>
      <c r="AQ382" s="109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</row>
    <row r="383" spans="1:256">
      <c r="A383" s="176"/>
      <c r="B383" s="176"/>
      <c r="C383" s="176"/>
      <c r="D383" s="176"/>
      <c r="E383" s="176"/>
      <c r="F383" s="176"/>
      <c r="G383" s="176"/>
      <c r="H383" s="176"/>
      <c r="I383" s="176"/>
      <c r="J383" s="176"/>
      <c r="K383" s="176"/>
      <c r="L383" s="176"/>
      <c r="M383" s="176"/>
      <c r="N383" s="176"/>
      <c r="O383" s="176"/>
      <c r="P383" s="176"/>
      <c r="Q383" s="176"/>
      <c r="R383" s="176"/>
      <c r="S383" s="176"/>
      <c r="T383" s="176"/>
      <c r="U383" s="176"/>
      <c r="V383" s="176"/>
      <c r="W383" s="176"/>
      <c r="X383" s="176"/>
      <c r="Y383" s="176"/>
      <c r="Z383" s="176"/>
      <c r="AA383" s="176"/>
      <c r="AB383" s="176"/>
      <c r="AC383" s="176"/>
      <c r="AD383" s="176"/>
      <c r="AE383" s="176"/>
      <c r="AF383" s="176"/>
      <c r="AG383" s="176"/>
      <c r="AH383" s="109"/>
      <c r="AI383" s="109"/>
      <c r="AJ383" s="109"/>
      <c r="AK383" s="109"/>
      <c r="AL383" s="109"/>
      <c r="AM383" s="109"/>
      <c r="AN383" s="109"/>
      <c r="AO383" s="109"/>
      <c r="AP383" s="109"/>
      <c r="AQ383" s="109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</row>
    <row r="384" spans="1:256">
      <c r="A384" s="176"/>
      <c r="B384" s="176"/>
      <c r="C384" s="176"/>
      <c r="D384" s="176"/>
      <c r="E384" s="176"/>
      <c r="F384" s="176"/>
      <c r="G384" s="176"/>
      <c r="H384" s="176"/>
      <c r="I384" s="176"/>
      <c r="J384" s="176"/>
      <c r="K384" s="176"/>
      <c r="L384" s="176"/>
      <c r="M384" s="176"/>
      <c r="N384" s="176"/>
      <c r="O384" s="176"/>
      <c r="P384" s="176"/>
      <c r="Q384" s="176"/>
      <c r="R384" s="176"/>
      <c r="S384" s="176"/>
      <c r="T384" s="176"/>
      <c r="U384" s="176"/>
      <c r="V384" s="176"/>
      <c r="W384" s="176"/>
      <c r="X384" s="176"/>
      <c r="Y384" s="176"/>
      <c r="Z384" s="176"/>
      <c r="AA384" s="176"/>
      <c r="AB384" s="176"/>
      <c r="AC384" s="176"/>
      <c r="AD384" s="176"/>
      <c r="AE384" s="176"/>
      <c r="AF384" s="176"/>
      <c r="AG384" s="176"/>
      <c r="AH384" s="109"/>
      <c r="AI384" s="109"/>
      <c r="AJ384" s="109"/>
      <c r="AK384" s="109"/>
      <c r="AL384" s="109"/>
      <c r="AM384" s="109"/>
      <c r="AN384" s="109"/>
      <c r="AO384" s="109"/>
      <c r="AP384" s="109"/>
      <c r="AQ384" s="109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</row>
    <row r="385" spans="1:256">
      <c r="A385" s="176"/>
      <c r="B385" s="176"/>
      <c r="C385" s="176"/>
      <c r="D385" s="176"/>
      <c r="E385" s="176"/>
      <c r="F385" s="176"/>
      <c r="G385" s="176"/>
      <c r="H385" s="176"/>
      <c r="I385" s="176"/>
      <c r="J385" s="176"/>
      <c r="K385" s="176"/>
      <c r="L385" s="176"/>
      <c r="M385" s="176"/>
      <c r="N385" s="176"/>
      <c r="O385" s="176"/>
      <c r="P385" s="176"/>
      <c r="Q385" s="176"/>
      <c r="R385" s="176"/>
      <c r="S385" s="176"/>
      <c r="T385" s="176"/>
      <c r="U385" s="176"/>
      <c r="V385" s="176"/>
      <c r="W385" s="176"/>
      <c r="X385" s="176"/>
      <c r="Y385" s="176"/>
      <c r="Z385" s="176"/>
      <c r="AA385" s="176"/>
      <c r="AB385" s="176"/>
      <c r="AC385" s="176"/>
      <c r="AD385" s="176"/>
      <c r="AE385" s="176"/>
      <c r="AF385" s="176"/>
      <c r="AG385" s="176"/>
      <c r="AH385" s="109"/>
      <c r="AI385" s="109"/>
      <c r="AJ385" s="109"/>
      <c r="AK385" s="109"/>
      <c r="AL385" s="109"/>
      <c r="AM385" s="109"/>
      <c r="AN385" s="109"/>
      <c r="AO385" s="109"/>
      <c r="AP385" s="109"/>
      <c r="AQ385" s="109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</row>
    <row r="386" spans="1:256">
      <c r="A386" s="176"/>
      <c r="B386" s="176"/>
      <c r="C386" s="176"/>
      <c r="D386" s="176"/>
      <c r="E386" s="176"/>
      <c r="F386" s="176"/>
      <c r="G386" s="176"/>
      <c r="H386" s="176"/>
      <c r="I386" s="176"/>
      <c r="J386" s="176"/>
      <c r="K386" s="176"/>
      <c r="L386" s="176"/>
      <c r="M386" s="176"/>
      <c r="N386" s="176"/>
      <c r="O386" s="176"/>
      <c r="P386" s="176"/>
      <c r="Q386" s="176"/>
      <c r="R386" s="176"/>
      <c r="S386" s="176"/>
      <c r="T386" s="176"/>
      <c r="U386" s="176"/>
      <c r="V386" s="176"/>
      <c r="W386" s="176"/>
      <c r="X386" s="176"/>
      <c r="Y386" s="176"/>
      <c r="Z386" s="176"/>
      <c r="AA386" s="176"/>
      <c r="AB386" s="176"/>
      <c r="AC386" s="176"/>
      <c r="AD386" s="176"/>
      <c r="AE386" s="176"/>
      <c r="AF386" s="176"/>
      <c r="AG386" s="176"/>
      <c r="AH386" s="109"/>
      <c r="AI386" s="109"/>
      <c r="AJ386" s="109"/>
      <c r="AK386" s="109"/>
      <c r="AL386" s="109"/>
      <c r="AM386" s="109"/>
      <c r="AN386" s="109"/>
      <c r="AO386" s="109"/>
      <c r="AP386" s="109"/>
      <c r="AQ386" s="109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</row>
    <row r="387" spans="1:256">
      <c r="A387" s="176"/>
      <c r="B387" s="176"/>
      <c r="C387" s="176"/>
      <c r="D387" s="176"/>
      <c r="E387" s="176"/>
      <c r="F387" s="176"/>
      <c r="G387" s="176"/>
      <c r="H387" s="176"/>
      <c r="I387" s="176"/>
      <c r="J387" s="176"/>
      <c r="K387" s="176"/>
      <c r="L387" s="176"/>
      <c r="M387" s="176"/>
      <c r="N387" s="176"/>
      <c r="O387" s="176"/>
      <c r="P387" s="176"/>
      <c r="Q387" s="176"/>
      <c r="R387" s="176"/>
      <c r="S387" s="176"/>
      <c r="T387" s="176"/>
      <c r="U387" s="176"/>
      <c r="V387" s="176"/>
      <c r="W387" s="176"/>
      <c r="X387" s="176"/>
      <c r="Y387" s="176"/>
      <c r="Z387" s="176"/>
      <c r="AA387" s="176"/>
      <c r="AB387" s="176"/>
      <c r="AC387" s="176"/>
      <c r="AD387" s="176"/>
      <c r="AE387" s="176"/>
      <c r="AF387" s="176"/>
      <c r="AG387" s="176"/>
      <c r="AH387" s="109"/>
      <c r="AI387" s="109"/>
      <c r="AJ387" s="109"/>
      <c r="AK387" s="109"/>
      <c r="AL387" s="109"/>
      <c r="AM387" s="109"/>
      <c r="AN387" s="109"/>
      <c r="AO387" s="109"/>
      <c r="AP387" s="109"/>
      <c r="AQ387" s="109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</row>
    <row r="388" spans="1:256">
      <c r="A388" s="176"/>
      <c r="B388" s="176"/>
      <c r="C388" s="176"/>
      <c r="D388" s="176"/>
      <c r="E388" s="176"/>
      <c r="F388" s="176"/>
      <c r="G388" s="176"/>
      <c r="H388" s="176"/>
      <c r="I388" s="176"/>
      <c r="J388" s="176"/>
      <c r="K388" s="176"/>
      <c r="L388" s="176"/>
      <c r="M388" s="176"/>
      <c r="N388" s="176"/>
      <c r="O388" s="176"/>
      <c r="P388" s="176"/>
      <c r="Q388" s="176"/>
      <c r="R388" s="176"/>
      <c r="S388" s="176"/>
      <c r="T388" s="176"/>
      <c r="U388" s="176"/>
      <c r="V388" s="176"/>
      <c r="W388" s="176"/>
      <c r="X388" s="176"/>
      <c r="Y388" s="176"/>
      <c r="Z388" s="176"/>
      <c r="AA388" s="176"/>
      <c r="AB388" s="176"/>
      <c r="AC388" s="176"/>
      <c r="AD388" s="176"/>
      <c r="AE388" s="176"/>
      <c r="AF388" s="176"/>
      <c r="AG388" s="176"/>
      <c r="AH388" s="109"/>
      <c r="AI388" s="109"/>
      <c r="AJ388" s="109"/>
      <c r="AK388" s="109"/>
      <c r="AL388" s="109"/>
      <c r="AM388" s="109"/>
      <c r="AN388" s="109"/>
      <c r="AO388" s="109"/>
      <c r="AP388" s="109"/>
      <c r="AQ388" s="109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</row>
    <row r="389" spans="1:256">
      <c r="A389" s="176"/>
      <c r="B389" s="176"/>
      <c r="C389" s="176"/>
      <c r="D389" s="176"/>
      <c r="E389" s="176"/>
      <c r="F389" s="176"/>
      <c r="G389" s="176"/>
      <c r="H389" s="176"/>
      <c r="I389" s="176"/>
      <c r="J389" s="176"/>
      <c r="K389" s="176"/>
      <c r="L389" s="176"/>
      <c r="M389" s="176"/>
      <c r="N389" s="176"/>
      <c r="O389" s="176"/>
      <c r="P389" s="176"/>
      <c r="Q389" s="176"/>
      <c r="R389" s="176"/>
      <c r="S389" s="176"/>
      <c r="T389" s="176"/>
      <c r="U389" s="176"/>
      <c r="V389" s="176"/>
      <c r="W389" s="176"/>
      <c r="X389" s="176"/>
      <c r="Y389" s="176"/>
      <c r="Z389" s="176"/>
      <c r="AA389" s="176"/>
      <c r="AB389" s="176"/>
      <c r="AC389" s="176"/>
      <c r="AD389" s="176"/>
      <c r="AE389" s="176"/>
      <c r="AF389" s="176"/>
      <c r="AG389" s="176"/>
      <c r="AH389" s="109"/>
      <c r="AI389" s="109"/>
      <c r="AJ389" s="109"/>
      <c r="AK389" s="109"/>
      <c r="AL389" s="109"/>
      <c r="AM389" s="109"/>
      <c r="AN389" s="109"/>
      <c r="AO389" s="109"/>
      <c r="AP389" s="109"/>
      <c r="AQ389" s="10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</row>
    <row r="390" spans="1:256">
      <c r="A390" s="176"/>
      <c r="B390" s="176"/>
      <c r="C390" s="176"/>
      <c r="D390" s="176"/>
      <c r="E390" s="176"/>
      <c r="F390" s="176"/>
      <c r="G390" s="176"/>
      <c r="H390" s="176"/>
      <c r="I390" s="176"/>
      <c r="J390" s="176"/>
      <c r="K390" s="176"/>
      <c r="L390" s="176"/>
      <c r="M390" s="176"/>
      <c r="N390" s="176"/>
      <c r="O390" s="176"/>
      <c r="P390" s="176"/>
      <c r="Q390" s="176"/>
      <c r="R390" s="176"/>
      <c r="S390" s="176"/>
      <c r="T390" s="176"/>
      <c r="U390" s="176"/>
      <c r="V390" s="176"/>
      <c r="W390" s="176"/>
      <c r="X390" s="176"/>
      <c r="Y390" s="176"/>
      <c r="Z390" s="176"/>
      <c r="AA390" s="176"/>
      <c r="AB390" s="176"/>
      <c r="AC390" s="176"/>
      <c r="AD390" s="176"/>
      <c r="AE390" s="176"/>
      <c r="AF390" s="176"/>
      <c r="AG390" s="176"/>
      <c r="AH390" s="109"/>
      <c r="AI390" s="109"/>
      <c r="AJ390" s="109"/>
      <c r="AK390" s="109"/>
      <c r="AL390" s="109"/>
      <c r="AM390" s="109"/>
      <c r="AN390" s="109"/>
      <c r="AO390" s="109"/>
      <c r="AP390" s="109"/>
      <c r="AQ390" s="109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</row>
    <row r="391" spans="1:256">
      <c r="A391" s="176"/>
      <c r="B391" s="176"/>
      <c r="C391" s="176"/>
      <c r="D391" s="176"/>
      <c r="E391" s="176"/>
      <c r="F391" s="176"/>
      <c r="G391" s="176"/>
      <c r="H391" s="176"/>
      <c r="I391" s="176"/>
      <c r="J391" s="176"/>
      <c r="K391" s="176"/>
      <c r="L391" s="176"/>
      <c r="M391" s="176"/>
      <c r="N391" s="176"/>
      <c r="O391" s="176"/>
      <c r="P391" s="176"/>
      <c r="Q391" s="176"/>
      <c r="R391" s="176"/>
      <c r="S391" s="176"/>
      <c r="T391" s="176"/>
      <c r="U391" s="176"/>
      <c r="V391" s="176"/>
      <c r="W391" s="176"/>
      <c r="X391" s="176"/>
      <c r="Y391" s="176"/>
      <c r="Z391" s="176"/>
      <c r="AA391" s="176"/>
      <c r="AB391" s="176"/>
      <c r="AC391" s="176"/>
      <c r="AD391" s="176"/>
      <c r="AE391" s="176"/>
      <c r="AF391" s="176"/>
      <c r="AG391" s="176"/>
      <c r="AH391" s="109"/>
      <c r="AI391" s="109"/>
      <c r="AJ391" s="109"/>
      <c r="AK391" s="109"/>
      <c r="AL391" s="109"/>
      <c r="AM391" s="109"/>
      <c r="AN391" s="109"/>
      <c r="AO391" s="109"/>
      <c r="AP391" s="109"/>
      <c r="AQ391" s="109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</row>
    <row r="392" spans="1:256">
      <c r="A392" s="176"/>
      <c r="B392" s="176"/>
      <c r="C392" s="176"/>
      <c r="D392" s="176"/>
      <c r="E392" s="176"/>
      <c r="F392" s="176"/>
      <c r="G392" s="176"/>
      <c r="H392" s="176"/>
      <c r="I392" s="176"/>
      <c r="J392" s="176"/>
      <c r="K392" s="176"/>
      <c r="L392" s="176"/>
      <c r="M392" s="176"/>
      <c r="N392" s="176"/>
      <c r="O392" s="176"/>
      <c r="P392" s="176"/>
      <c r="Q392" s="176"/>
      <c r="R392" s="176"/>
      <c r="S392" s="176"/>
      <c r="T392" s="176"/>
      <c r="U392" s="176"/>
      <c r="V392" s="176"/>
      <c r="W392" s="176"/>
      <c r="X392" s="176"/>
      <c r="Y392" s="176"/>
      <c r="Z392" s="176"/>
      <c r="AA392" s="176"/>
      <c r="AB392" s="176"/>
      <c r="AC392" s="176"/>
      <c r="AD392" s="176"/>
      <c r="AE392" s="176"/>
      <c r="AF392" s="176"/>
      <c r="AG392" s="176"/>
      <c r="AH392" s="109"/>
      <c r="AI392" s="109"/>
      <c r="AJ392" s="109"/>
      <c r="AK392" s="109"/>
      <c r="AL392" s="109"/>
      <c r="AM392" s="109"/>
      <c r="AN392" s="109"/>
      <c r="AO392" s="109"/>
      <c r="AP392" s="109"/>
      <c r="AQ392" s="109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</row>
    <row r="393" spans="1:256">
      <c r="A393" s="176"/>
      <c r="B393" s="176"/>
      <c r="C393" s="176"/>
      <c r="D393" s="176"/>
      <c r="E393" s="176"/>
      <c r="F393" s="176"/>
      <c r="G393" s="176"/>
      <c r="H393" s="176"/>
      <c r="I393" s="176"/>
      <c r="J393" s="176"/>
      <c r="K393" s="176"/>
      <c r="L393" s="176"/>
      <c r="M393" s="176"/>
      <c r="N393" s="176"/>
      <c r="O393" s="176"/>
      <c r="P393" s="176"/>
      <c r="Q393" s="176"/>
      <c r="R393" s="176"/>
      <c r="S393" s="176"/>
      <c r="T393" s="176"/>
      <c r="U393" s="176"/>
      <c r="V393" s="176"/>
      <c r="W393" s="176"/>
      <c r="X393" s="176"/>
      <c r="Y393" s="176"/>
      <c r="Z393" s="176"/>
      <c r="AA393" s="176"/>
      <c r="AB393" s="176"/>
      <c r="AC393" s="176"/>
      <c r="AD393" s="176"/>
      <c r="AE393" s="176"/>
      <c r="AF393" s="176"/>
      <c r="AG393" s="176"/>
      <c r="AH393" s="109"/>
      <c r="AI393" s="109"/>
      <c r="AJ393" s="109"/>
      <c r="AK393" s="109"/>
      <c r="AL393" s="109"/>
      <c r="AM393" s="109"/>
      <c r="AN393" s="109"/>
      <c r="AO393" s="109"/>
      <c r="AP393" s="109"/>
      <c r="AQ393" s="109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</row>
    <row r="394" spans="1:256">
      <c r="A394" s="176"/>
      <c r="B394" s="176"/>
      <c r="C394" s="176"/>
      <c r="D394" s="176"/>
      <c r="E394" s="176"/>
      <c r="F394" s="176"/>
      <c r="G394" s="176"/>
      <c r="H394" s="176"/>
      <c r="I394" s="176"/>
      <c r="J394" s="176"/>
      <c r="K394" s="176"/>
      <c r="L394" s="176"/>
      <c r="M394" s="176"/>
      <c r="N394" s="176"/>
      <c r="O394" s="176"/>
      <c r="P394" s="176"/>
      <c r="Q394" s="176"/>
      <c r="R394" s="176"/>
      <c r="S394" s="176"/>
      <c r="T394" s="176"/>
      <c r="U394" s="176"/>
      <c r="V394" s="176"/>
      <c r="W394" s="176"/>
      <c r="X394" s="176"/>
      <c r="Y394" s="176"/>
      <c r="Z394" s="176"/>
      <c r="AA394" s="176"/>
      <c r="AB394" s="176"/>
      <c r="AC394" s="176"/>
      <c r="AD394" s="176"/>
      <c r="AE394" s="176"/>
      <c r="AF394" s="176"/>
      <c r="AG394" s="176"/>
      <c r="AH394" s="109"/>
      <c r="AI394" s="109"/>
      <c r="AJ394" s="109"/>
      <c r="AK394" s="109"/>
      <c r="AL394" s="109"/>
      <c r="AM394" s="109"/>
      <c r="AN394" s="109"/>
      <c r="AO394" s="109"/>
      <c r="AP394" s="109"/>
      <c r="AQ394" s="109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</row>
    <row r="395" spans="1:256">
      <c r="A395" s="176"/>
      <c r="B395" s="176"/>
      <c r="C395" s="176"/>
      <c r="D395" s="176"/>
      <c r="E395" s="176"/>
      <c r="F395" s="176"/>
      <c r="G395" s="176"/>
      <c r="H395" s="176"/>
      <c r="I395" s="176"/>
      <c r="J395" s="176"/>
      <c r="K395" s="176"/>
      <c r="L395" s="176"/>
      <c r="M395" s="176"/>
      <c r="N395" s="176"/>
      <c r="O395" s="176"/>
      <c r="P395" s="176"/>
      <c r="Q395" s="176"/>
      <c r="R395" s="176"/>
      <c r="S395" s="176"/>
      <c r="T395" s="176"/>
      <c r="U395" s="176"/>
      <c r="V395" s="176"/>
      <c r="W395" s="176"/>
      <c r="X395" s="176"/>
      <c r="Y395" s="176"/>
      <c r="Z395" s="176"/>
      <c r="AA395" s="176"/>
      <c r="AB395" s="176"/>
      <c r="AC395" s="176"/>
      <c r="AD395" s="176"/>
      <c r="AE395" s="176"/>
      <c r="AF395" s="176"/>
      <c r="AG395" s="176"/>
      <c r="AH395" s="109"/>
      <c r="AI395" s="109"/>
      <c r="AJ395" s="109"/>
      <c r="AK395" s="109"/>
      <c r="AL395" s="109"/>
      <c r="AM395" s="109"/>
      <c r="AN395" s="109"/>
      <c r="AO395" s="109"/>
      <c r="AP395" s="109"/>
      <c r="AQ395" s="109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</row>
    <row r="396" spans="1:256">
      <c r="A396" s="176"/>
      <c r="B396" s="176"/>
      <c r="C396" s="176"/>
      <c r="D396" s="176"/>
      <c r="E396" s="176"/>
      <c r="F396" s="176"/>
      <c r="G396" s="176"/>
      <c r="H396" s="176"/>
      <c r="I396" s="176"/>
      <c r="J396" s="176"/>
      <c r="K396" s="176"/>
      <c r="L396" s="176"/>
      <c r="M396" s="176"/>
      <c r="N396" s="176"/>
      <c r="O396" s="176"/>
      <c r="P396" s="176"/>
      <c r="Q396" s="176"/>
      <c r="R396" s="176"/>
      <c r="S396" s="176"/>
      <c r="T396" s="176"/>
      <c r="U396" s="176"/>
      <c r="V396" s="176"/>
      <c r="W396" s="176"/>
      <c r="X396" s="176"/>
      <c r="Y396" s="176"/>
      <c r="Z396" s="176"/>
      <c r="AA396" s="176"/>
      <c r="AB396" s="176"/>
      <c r="AC396" s="176"/>
      <c r="AD396" s="176"/>
      <c r="AE396" s="176"/>
      <c r="AF396" s="176"/>
      <c r="AG396" s="176"/>
      <c r="AH396" s="109"/>
      <c r="AI396" s="109"/>
      <c r="AJ396" s="109"/>
      <c r="AK396" s="109"/>
      <c r="AL396" s="109"/>
      <c r="AM396" s="109"/>
      <c r="AN396" s="109"/>
      <c r="AO396" s="109"/>
      <c r="AP396" s="109"/>
      <c r="AQ396" s="109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</row>
    <row r="397" spans="1:256">
      <c r="A397" s="176"/>
      <c r="B397" s="176"/>
      <c r="C397" s="176"/>
      <c r="D397" s="176"/>
      <c r="E397" s="176"/>
      <c r="F397" s="176"/>
      <c r="G397" s="176"/>
      <c r="H397" s="176"/>
      <c r="I397" s="176"/>
      <c r="J397" s="176"/>
      <c r="K397" s="176"/>
      <c r="L397" s="176"/>
      <c r="M397" s="176"/>
      <c r="N397" s="176"/>
      <c r="O397" s="176"/>
      <c r="P397" s="176"/>
      <c r="Q397" s="176"/>
      <c r="R397" s="176"/>
      <c r="S397" s="176"/>
      <c r="T397" s="176"/>
      <c r="U397" s="176"/>
      <c r="V397" s="176"/>
      <c r="W397" s="176"/>
      <c r="X397" s="176"/>
      <c r="Y397" s="176"/>
      <c r="Z397" s="176"/>
      <c r="AA397" s="176"/>
      <c r="AB397" s="176"/>
      <c r="AC397" s="176"/>
      <c r="AD397" s="176"/>
      <c r="AE397" s="176"/>
      <c r="AF397" s="176"/>
      <c r="AG397" s="176"/>
      <c r="AH397" s="109"/>
      <c r="AI397" s="109"/>
      <c r="AJ397" s="109"/>
      <c r="AK397" s="109"/>
      <c r="AL397" s="109"/>
      <c r="AM397" s="109"/>
      <c r="AN397" s="109"/>
      <c r="AO397" s="109"/>
      <c r="AP397" s="109"/>
      <c r="AQ397" s="109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</row>
    <row r="398" spans="1:256">
      <c r="A398" s="176"/>
      <c r="B398" s="176"/>
      <c r="C398" s="176"/>
      <c r="D398" s="176"/>
      <c r="E398" s="176"/>
      <c r="F398" s="176"/>
      <c r="G398" s="176"/>
      <c r="H398" s="176"/>
      <c r="I398" s="176"/>
      <c r="J398" s="176"/>
      <c r="K398" s="176"/>
      <c r="L398" s="176"/>
      <c r="M398" s="176"/>
      <c r="N398" s="176"/>
      <c r="O398" s="176"/>
      <c r="P398" s="176"/>
      <c r="Q398" s="176"/>
      <c r="R398" s="176"/>
      <c r="S398" s="176"/>
      <c r="T398" s="176"/>
      <c r="U398" s="176"/>
      <c r="V398" s="176"/>
      <c r="W398" s="176"/>
      <c r="X398" s="176"/>
      <c r="Y398" s="176"/>
      <c r="Z398" s="176"/>
      <c r="AA398" s="176"/>
      <c r="AB398" s="176"/>
      <c r="AC398" s="176"/>
      <c r="AD398" s="176"/>
      <c r="AE398" s="176"/>
      <c r="AF398" s="176"/>
      <c r="AG398" s="176"/>
      <c r="AH398" s="109"/>
      <c r="AI398" s="109"/>
      <c r="AJ398" s="109"/>
      <c r="AK398" s="109"/>
      <c r="AL398" s="109"/>
      <c r="AM398" s="109"/>
      <c r="AN398" s="109"/>
      <c r="AO398" s="109"/>
      <c r="AP398" s="109"/>
      <c r="AQ398" s="109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</row>
    <row r="399" spans="1:256">
      <c r="A399" s="176"/>
      <c r="B399" s="176"/>
      <c r="C399" s="176"/>
      <c r="D399" s="176"/>
      <c r="E399" s="176"/>
      <c r="F399" s="176"/>
      <c r="G399" s="176"/>
      <c r="H399" s="176"/>
      <c r="I399" s="176"/>
      <c r="J399" s="176"/>
      <c r="K399" s="176"/>
      <c r="L399" s="176"/>
      <c r="M399" s="176"/>
      <c r="N399" s="176"/>
      <c r="O399" s="176"/>
      <c r="P399" s="176"/>
      <c r="Q399" s="176"/>
      <c r="R399" s="176"/>
      <c r="S399" s="176"/>
      <c r="T399" s="176"/>
      <c r="U399" s="176"/>
      <c r="V399" s="176"/>
      <c r="W399" s="176"/>
      <c r="X399" s="176"/>
      <c r="Y399" s="176"/>
      <c r="Z399" s="176"/>
      <c r="AA399" s="176"/>
      <c r="AB399" s="176"/>
      <c r="AC399" s="176"/>
      <c r="AD399" s="176"/>
      <c r="AE399" s="176"/>
      <c r="AF399" s="176"/>
      <c r="AG399" s="176"/>
      <c r="AH399" s="109"/>
      <c r="AI399" s="109"/>
      <c r="AJ399" s="109"/>
      <c r="AK399" s="109"/>
      <c r="AL399" s="109"/>
      <c r="AM399" s="109"/>
      <c r="AN399" s="109"/>
      <c r="AO399" s="109"/>
      <c r="AP399" s="109"/>
      <c r="AQ399" s="10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</row>
    <row r="400" spans="1:256">
      <c r="A400" s="176"/>
      <c r="B400" s="176"/>
      <c r="C400" s="176"/>
      <c r="D400" s="176"/>
      <c r="E400" s="176"/>
      <c r="F400" s="176"/>
      <c r="G400" s="176"/>
      <c r="H400" s="176"/>
      <c r="I400" s="176"/>
      <c r="J400" s="176"/>
      <c r="K400" s="176"/>
      <c r="L400" s="176"/>
      <c r="M400" s="176"/>
      <c r="N400" s="176"/>
      <c r="O400" s="176"/>
      <c r="P400" s="176"/>
      <c r="Q400" s="176"/>
      <c r="R400" s="176"/>
      <c r="S400" s="176"/>
      <c r="T400" s="176"/>
      <c r="U400" s="176"/>
      <c r="V400" s="176"/>
      <c r="W400" s="176"/>
      <c r="X400" s="176"/>
      <c r="Y400" s="176"/>
      <c r="Z400" s="176"/>
      <c r="AA400" s="176"/>
      <c r="AB400" s="176"/>
      <c r="AC400" s="176"/>
      <c r="AD400" s="176"/>
      <c r="AE400" s="176"/>
      <c r="AF400" s="176"/>
      <c r="AG400" s="176"/>
      <c r="AH400" s="109"/>
      <c r="AI400" s="109"/>
      <c r="AJ400" s="109"/>
      <c r="AK400" s="109"/>
      <c r="AL400" s="109"/>
      <c r="AM400" s="109"/>
      <c r="AN400" s="109"/>
      <c r="AO400" s="109"/>
      <c r="AP400" s="109"/>
      <c r="AQ400" s="109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</row>
    <row r="401" spans="1:256">
      <c r="A401" s="176"/>
      <c r="B401" s="176"/>
      <c r="C401" s="176"/>
      <c r="D401" s="176"/>
      <c r="E401" s="176"/>
      <c r="F401" s="176"/>
      <c r="G401" s="176"/>
      <c r="H401" s="176"/>
      <c r="I401" s="176"/>
      <c r="J401" s="176"/>
      <c r="K401" s="176"/>
      <c r="L401" s="176"/>
      <c r="M401" s="176"/>
      <c r="N401" s="176"/>
      <c r="O401" s="176"/>
      <c r="P401" s="176"/>
      <c r="Q401" s="176"/>
      <c r="R401" s="176"/>
      <c r="S401" s="176"/>
      <c r="T401" s="176"/>
      <c r="U401" s="176"/>
      <c r="V401" s="176"/>
      <c r="W401" s="176"/>
      <c r="X401" s="176"/>
      <c r="Y401" s="176"/>
      <c r="Z401" s="176"/>
      <c r="AA401" s="176"/>
      <c r="AB401" s="176"/>
      <c r="AC401" s="176"/>
      <c r="AD401" s="176"/>
      <c r="AE401" s="176"/>
      <c r="AF401" s="176"/>
      <c r="AG401" s="176"/>
      <c r="AH401" s="109"/>
      <c r="AI401" s="109"/>
      <c r="AJ401" s="109"/>
      <c r="AK401" s="109"/>
      <c r="AL401" s="109"/>
      <c r="AM401" s="109"/>
      <c r="AN401" s="109"/>
      <c r="AO401" s="109"/>
      <c r="AP401" s="109"/>
      <c r="AQ401" s="109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</row>
    <row r="402" spans="1:256">
      <c r="A402" s="176"/>
      <c r="B402" s="176"/>
      <c r="C402" s="176"/>
      <c r="D402" s="176"/>
      <c r="E402" s="176"/>
      <c r="F402" s="176"/>
      <c r="G402" s="176"/>
      <c r="H402" s="176"/>
      <c r="I402" s="176"/>
      <c r="J402" s="176"/>
      <c r="K402" s="176"/>
      <c r="L402" s="176"/>
      <c r="M402" s="176"/>
      <c r="N402" s="176"/>
      <c r="O402" s="176"/>
      <c r="P402" s="176"/>
      <c r="Q402" s="176"/>
      <c r="R402" s="176"/>
      <c r="S402" s="176"/>
      <c r="T402" s="176"/>
      <c r="U402" s="176"/>
      <c r="V402" s="176"/>
      <c r="W402" s="176"/>
      <c r="X402" s="176"/>
      <c r="Y402" s="176"/>
      <c r="Z402" s="176"/>
      <c r="AA402" s="176"/>
      <c r="AB402" s="176"/>
      <c r="AC402" s="176"/>
      <c r="AD402" s="176"/>
      <c r="AE402" s="176"/>
      <c r="AF402" s="176"/>
      <c r="AG402" s="176"/>
      <c r="AH402" s="109"/>
      <c r="AI402" s="109"/>
      <c r="AJ402" s="109"/>
      <c r="AK402" s="109"/>
      <c r="AL402" s="109"/>
      <c r="AM402" s="109"/>
      <c r="AN402" s="109"/>
      <c r="AO402" s="109"/>
      <c r="AP402" s="109"/>
      <c r="AQ402" s="109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</row>
    <row r="403" spans="1:256">
      <c r="A403" s="176"/>
      <c r="B403" s="176"/>
      <c r="C403" s="176"/>
      <c r="D403" s="176"/>
      <c r="E403" s="176"/>
      <c r="F403" s="176"/>
      <c r="G403" s="176"/>
      <c r="H403" s="176"/>
      <c r="I403" s="176"/>
      <c r="J403" s="176"/>
      <c r="K403" s="176"/>
      <c r="L403" s="176"/>
      <c r="M403" s="176"/>
      <c r="N403" s="176"/>
      <c r="O403" s="176"/>
      <c r="P403" s="176"/>
      <c r="Q403" s="176"/>
      <c r="R403" s="176"/>
      <c r="S403" s="176"/>
      <c r="T403" s="176"/>
      <c r="U403" s="176"/>
      <c r="V403" s="176"/>
      <c r="W403" s="176"/>
      <c r="X403" s="176"/>
      <c r="Y403" s="176"/>
      <c r="Z403" s="176"/>
      <c r="AA403" s="176"/>
      <c r="AB403" s="176"/>
      <c r="AC403" s="176"/>
      <c r="AD403" s="176"/>
      <c r="AE403" s="176"/>
      <c r="AF403" s="176"/>
      <c r="AG403" s="176"/>
      <c r="AH403" s="109"/>
      <c r="AI403" s="109"/>
      <c r="AJ403" s="109"/>
      <c r="AK403" s="109"/>
      <c r="AL403" s="109"/>
      <c r="AM403" s="109"/>
      <c r="AN403" s="109"/>
      <c r="AO403" s="109"/>
      <c r="AP403" s="109"/>
      <c r="AQ403" s="109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</row>
    <row r="404" spans="1:256">
      <c r="A404" s="176"/>
      <c r="B404" s="176"/>
      <c r="C404" s="176"/>
      <c r="D404" s="176"/>
      <c r="E404" s="176"/>
      <c r="F404" s="176"/>
      <c r="G404" s="176"/>
      <c r="H404" s="176"/>
      <c r="I404" s="176"/>
      <c r="J404" s="176"/>
      <c r="K404" s="176"/>
      <c r="L404" s="176"/>
      <c r="M404" s="176"/>
      <c r="N404" s="176"/>
      <c r="O404" s="176"/>
      <c r="P404" s="176"/>
      <c r="Q404" s="176"/>
      <c r="R404" s="176"/>
      <c r="S404" s="176"/>
      <c r="T404" s="176"/>
      <c r="U404" s="176"/>
      <c r="V404" s="176"/>
      <c r="W404" s="176"/>
      <c r="X404" s="176"/>
      <c r="Y404" s="176"/>
      <c r="Z404" s="176"/>
      <c r="AA404" s="176"/>
      <c r="AB404" s="176"/>
      <c r="AC404" s="176"/>
      <c r="AD404" s="176"/>
      <c r="AE404" s="176"/>
      <c r="AF404" s="176"/>
      <c r="AG404" s="176"/>
      <c r="AH404" s="109"/>
      <c r="AI404" s="109"/>
      <c r="AJ404" s="109"/>
      <c r="AK404" s="109"/>
      <c r="AL404" s="109"/>
      <c r="AM404" s="109"/>
      <c r="AN404" s="109"/>
      <c r="AO404" s="109"/>
      <c r="AP404" s="109"/>
      <c r="AQ404" s="109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</row>
    <row r="405" spans="1:256">
      <c r="A405" s="176"/>
      <c r="B405" s="176"/>
      <c r="C405" s="176"/>
      <c r="D405" s="176"/>
      <c r="E405" s="176"/>
      <c r="F405" s="176"/>
      <c r="G405" s="176"/>
      <c r="H405" s="176"/>
      <c r="I405" s="176"/>
      <c r="J405" s="176"/>
      <c r="K405" s="176"/>
      <c r="L405" s="176"/>
      <c r="M405" s="176"/>
      <c r="N405" s="176"/>
      <c r="O405" s="176"/>
      <c r="P405" s="176"/>
      <c r="Q405" s="176"/>
      <c r="R405" s="176"/>
      <c r="S405" s="176"/>
      <c r="T405" s="176"/>
      <c r="U405" s="176"/>
      <c r="V405" s="176"/>
      <c r="W405" s="176"/>
      <c r="X405" s="176"/>
      <c r="Y405" s="176"/>
      <c r="Z405" s="176"/>
      <c r="AA405" s="176"/>
      <c r="AB405" s="176"/>
      <c r="AC405" s="176"/>
      <c r="AD405" s="176"/>
      <c r="AE405" s="176"/>
      <c r="AF405" s="176"/>
      <c r="AG405" s="176"/>
      <c r="AH405" s="109"/>
      <c r="AI405" s="109"/>
      <c r="AJ405" s="109"/>
      <c r="AK405" s="109"/>
      <c r="AL405" s="109"/>
      <c r="AM405" s="109"/>
      <c r="AN405" s="109"/>
      <c r="AO405" s="109"/>
      <c r="AP405" s="109"/>
      <c r="AQ405" s="109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</row>
    <row r="406" spans="1:256">
      <c r="A406" s="176"/>
      <c r="B406" s="176"/>
      <c r="C406" s="176"/>
      <c r="D406" s="176"/>
      <c r="E406" s="176"/>
      <c r="F406" s="176"/>
      <c r="G406" s="176"/>
      <c r="H406" s="176"/>
      <c r="I406" s="176"/>
      <c r="J406" s="176"/>
      <c r="K406" s="176"/>
      <c r="L406" s="176"/>
      <c r="M406" s="176"/>
      <c r="N406" s="176"/>
      <c r="O406" s="176"/>
      <c r="P406" s="176"/>
      <c r="Q406" s="176"/>
      <c r="R406" s="176"/>
      <c r="S406" s="176"/>
      <c r="T406" s="176"/>
      <c r="U406" s="176"/>
      <c r="V406" s="176"/>
      <c r="W406" s="176"/>
      <c r="X406" s="176"/>
      <c r="Y406" s="176"/>
      <c r="Z406" s="176"/>
      <c r="AA406" s="176"/>
      <c r="AB406" s="176"/>
      <c r="AC406" s="176"/>
      <c r="AD406" s="176"/>
      <c r="AE406" s="176"/>
      <c r="AF406" s="176"/>
      <c r="AG406" s="176"/>
      <c r="AH406" s="109"/>
      <c r="AI406" s="109"/>
      <c r="AJ406" s="109"/>
      <c r="AK406" s="109"/>
      <c r="AL406" s="109"/>
      <c r="AM406" s="109"/>
      <c r="AN406" s="109"/>
      <c r="AO406" s="109"/>
      <c r="AP406" s="109"/>
      <c r="AQ406" s="109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</row>
    <row r="407" spans="1:256">
      <c r="A407" s="176"/>
      <c r="B407" s="176"/>
      <c r="C407" s="176"/>
      <c r="D407" s="176"/>
      <c r="E407" s="176"/>
      <c r="F407" s="176"/>
      <c r="G407" s="176"/>
      <c r="H407" s="176"/>
      <c r="I407" s="176"/>
      <c r="J407" s="176"/>
      <c r="K407" s="176"/>
      <c r="L407" s="176"/>
      <c r="M407" s="176"/>
      <c r="N407" s="176"/>
      <c r="O407" s="176"/>
      <c r="P407" s="176"/>
      <c r="Q407" s="176"/>
      <c r="R407" s="176"/>
      <c r="S407" s="176"/>
      <c r="T407" s="176"/>
      <c r="U407" s="176"/>
      <c r="V407" s="176"/>
      <c r="W407" s="176"/>
      <c r="X407" s="176"/>
      <c r="Y407" s="176"/>
      <c r="Z407" s="176"/>
      <c r="AA407" s="176"/>
      <c r="AB407" s="176"/>
      <c r="AC407" s="176"/>
      <c r="AD407" s="176"/>
      <c r="AE407" s="176"/>
      <c r="AF407" s="176"/>
      <c r="AG407" s="176"/>
      <c r="AH407" s="109"/>
      <c r="AI407" s="109"/>
      <c r="AJ407" s="109"/>
      <c r="AK407" s="109"/>
      <c r="AL407" s="109"/>
      <c r="AM407" s="109"/>
      <c r="AN407" s="109"/>
      <c r="AO407" s="109"/>
      <c r="AP407" s="109"/>
      <c r="AQ407" s="109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</row>
    <row r="408" spans="1:256">
      <c r="A408" s="176"/>
      <c r="B408" s="176"/>
      <c r="C408" s="176"/>
      <c r="D408" s="176"/>
      <c r="E408" s="176"/>
      <c r="F408" s="176"/>
      <c r="G408" s="176"/>
      <c r="H408" s="176"/>
      <c r="I408" s="176"/>
      <c r="J408" s="176"/>
      <c r="K408" s="176"/>
      <c r="L408" s="176"/>
      <c r="M408" s="176"/>
      <c r="N408" s="176"/>
      <c r="O408" s="176"/>
      <c r="P408" s="176"/>
      <c r="Q408" s="176"/>
      <c r="R408" s="176"/>
      <c r="S408" s="176"/>
      <c r="T408" s="176"/>
      <c r="U408" s="176"/>
      <c r="V408" s="176"/>
      <c r="W408" s="176"/>
      <c r="X408" s="176"/>
      <c r="Y408" s="176"/>
      <c r="Z408" s="176"/>
      <c r="AA408" s="176"/>
      <c r="AB408" s="176"/>
      <c r="AC408" s="176"/>
      <c r="AD408" s="176"/>
      <c r="AE408" s="176"/>
      <c r="AF408" s="176"/>
      <c r="AG408" s="176"/>
      <c r="AH408" s="109"/>
      <c r="AI408" s="109"/>
      <c r="AJ408" s="109"/>
      <c r="AK408" s="109"/>
      <c r="AL408" s="109"/>
      <c r="AM408" s="109"/>
      <c r="AN408" s="109"/>
      <c r="AO408" s="109"/>
      <c r="AP408" s="109"/>
      <c r="AQ408" s="109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</row>
    <row r="409" spans="1:256">
      <c r="A409" s="176"/>
      <c r="B409" s="176"/>
      <c r="C409" s="176"/>
      <c r="D409" s="176"/>
      <c r="E409" s="176"/>
      <c r="F409" s="176"/>
      <c r="G409" s="176"/>
      <c r="H409" s="176"/>
      <c r="I409" s="176"/>
      <c r="J409" s="176"/>
      <c r="K409" s="176"/>
      <c r="L409" s="176"/>
      <c r="M409" s="176"/>
      <c r="N409" s="176"/>
      <c r="O409" s="176"/>
      <c r="P409" s="176"/>
      <c r="Q409" s="176"/>
      <c r="R409" s="176"/>
      <c r="S409" s="176"/>
      <c r="T409" s="176"/>
      <c r="U409" s="176"/>
      <c r="V409" s="176"/>
      <c r="W409" s="176"/>
      <c r="X409" s="176"/>
      <c r="Y409" s="176"/>
      <c r="Z409" s="176"/>
      <c r="AA409" s="176"/>
      <c r="AB409" s="176"/>
      <c r="AC409" s="176"/>
      <c r="AD409" s="176"/>
      <c r="AE409" s="176"/>
      <c r="AF409" s="176"/>
      <c r="AG409" s="176"/>
      <c r="AH409" s="109"/>
      <c r="AI409" s="109"/>
      <c r="AJ409" s="109"/>
      <c r="AK409" s="109"/>
      <c r="AL409" s="109"/>
      <c r="AM409" s="109"/>
      <c r="AN409" s="109"/>
      <c r="AO409" s="109"/>
      <c r="AP409" s="109"/>
      <c r="AQ409" s="1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</row>
    <row r="410" spans="1:256">
      <c r="A410" s="176"/>
      <c r="B410" s="176"/>
      <c r="C410" s="176"/>
      <c r="D410" s="176"/>
      <c r="E410" s="176"/>
      <c r="F410" s="176"/>
      <c r="G410" s="176"/>
      <c r="H410" s="176"/>
      <c r="I410" s="176"/>
      <c r="J410" s="176"/>
      <c r="K410" s="176"/>
      <c r="L410" s="176"/>
      <c r="M410" s="176"/>
      <c r="N410" s="176"/>
      <c r="O410" s="176"/>
      <c r="P410" s="176"/>
      <c r="Q410" s="176"/>
      <c r="R410" s="176"/>
      <c r="S410" s="176"/>
      <c r="T410" s="176"/>
      <c r="U410" s="176"/>
      <c r="V410" s="176"/>
      <c r="W410" s="176"/>
      <c r="X410" s="176"/>
      <c r="Y410" s="176"/>
      <c r="Z410" s="176"/>
      <c r="AA410" s="176"/>
      <c r="AB410" s="176"/>
      <c r="AC410" s="176"/>
      <c r="AD410" s="176"/>
      <c r="AE410" s="176"/>
      <c r="AF410" s="176"/>
      <c r="AG410" s="176"/>
      <c r="AH410" s="109"/>
      <c r="AI410" s="109"/>
      <c r="AJ410" s="109"/>
      <c r="AK410" s="109"/>
      <c r="AL410" s="109"/>
      <c r="AM410" s="109"/>
      <c r="AN410" s="109"/>
      <c r="AO410" s="109"/>
      <c r="AP410" s="109"/>
      <c r="AQ410" s="109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</row>
    <row r="411" spans="1:256">
      <c r="A411" s="176"/>
      <c r="B411" s="176"/>
      <c r="C411" s="176"/>
      <c r="D411" s="176"/>
      <c r="E411" s="176"/>
      <c r="F411" s="176"/>
      <c r="G411" s="176"/>
      <c r="H411" s="176"/>
      <c r="I411" s="176"/>
      <c r="J411" s="176"/>
      <c r="K411" s="176"/>
      <c r="L411" s="176"/>
      <c r="M411" s="176"/>
      <c r="N411" s="176"/>
      <c r="O411" s="176"/>
      <c r="P411" s="176"/>
      <c r="Q411" s="176"/>
      <c r="R411" s="176"/>
      <c r="S411" s="176"/>
      <c r="T411" s="176"/>
      <c r="U411" s="176"/>
      <c r="V411" s="176"/>
      <c r="W411" s="176"/>
      <c r="X411" s="176"/>
      <c r="Y411" s="176"/>
      <c r="Z411" s="176"/>
      <c r="AA411" s="176"/>
      <c r="AB411" s="176"/>
      <c r="AC411" s="176"/>
      <c r="AD411" s="176"/>
      <c r="AE411" s="176"/>
      <c r="AF411" s="176"/>
      <c r="AG411" s="176"/>
      <c r="AH411" s="109"/>
      <c r="AI411" s="109"/>
      <c r="AJ411" s="109"/>
      <c r="AK411" s="109"/>
      <c r="AL411" s="109"/>
      <c r="AM411" s="109"/>
      <c r="AN411" s="109"/>
      <c r="AO411" s="109"/>
      <c r="AP411" s="109"/>
      <c r="AQ411" s="109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</row>
    <row r="412" spans="1:256">
      <c r="A412" s="176"/>
      <c r="B412" s="176"/>
      <c r="C412" s="176"/>
      <c r="D412" s="176"/>
      <c r="E412" s="176"/>
      <c r="F412" s="176"/>
      <c r="G412" s="176"/>
      <c r="H412" s="176"/>
      <c r="I412" s="176"/>
      <c r="J412" s="176"/>
      <c r="K412" s="176"/>
      <c r="L412" s="176"/>
      <c r="M412" s="176"/>
      <c r="N412" s="176"/>
      <c r="O412" s="176"/>
      <c r="P412" s="176"/>
      <c r="Q412" s="176"/>
      <c r="R412" s="176"/>
      <c r="S412" s="176"/>
      <c r="T412" s="176"/>
      <c r="U412" s="176"/>
      <c r="V412" s="176"/>
      <c r="W412" s="176"/>
      <c r="X412" s="176"/>
      <c r="Y412" s="176"/>
      <c r="Z412" s="176"/>
      <c r="AA412" s="176"/>
      <c r="AB412" s="176"/>
      <c r="AC412" s="176"/>
      <c r="AD412" s="176"/>
      <c r="AE412" s="176"/>
      <c r="AF412" s="176"/>
      <c r="AG412" s="176"/>
      <c r="AH412" s="109"/>
      <c r="AI412" s="109"/>
      <c r="AJ412" s="109"/>
      <c r="AK412" s="109"/>
      <c r="AL412" s="109"/>
      <c r="AM412" s="109"/>
      <c r="AN412" s="109"/>
      <c r="AO412" s="109"/>
      <c r="AP412" s="109"/>
      <c r="AQ412" s="109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</row>
    <row r="413" spans="1:256">
      <c r="A413" s="176"/>
      <c r="B413" s="176"/>
      <c r="C413" s="176"/>
      <c r="D413" s="176"/>
      <c r="E413" s="176"/>
      <c r="F413" s="176"/>
      <c r="G413" s="176"/>
      <c r="H413" s="176"/>
      <c r="I413" s="176"/>
      <c r="J413" s="176"/>
      <c r="K413" s="176"/>
      <c r="L413" s="176"/>
      <c r="M413" s="176"/>
      <c r="N413" s="176"/>
      <c r="O413" s="176"/>
      <c r="P413" s="176"/>
      <c r="Q413" s="176"/>
      <c r="R413" s="176"/>
      <c r="S413" s="176"/>
      <c r="T413" s="176"/>
      <c r="U413" s="176"/>
      <c r="V413" s="176"/>
      <c r="W413" s="176"/>
      <c r="X413" s="176"/>
      <c r="Y413" s="176"/>
      <c r="Z413" s="176"/>
      <c r="AA413" s="176"/>
      <c r="AB413" s="176"/>
      <c r="AC413" s="176"/>
      <c r="AD413" s="176"/>
      <c r="AE413" s="176"/>
      <c r="AF413" s="176"/>
      <c r="AG413" s="176"/>
      <c r="AH413" s="109"/>
      <c r="AI413" s="109"/>
      <c r="AJ413" s="109"/>
      <c r="AK413" s="109"/>
      <c r="AL413" s="109"/>
      <c r="AM413" s="109"/>
      <c r="AN413" s="109"/>
      <c r="AO413" s="109"/>
      <c r="AP413" s="109"/>
      <c r="AQ413" s="109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</row>
    <row r="414" spans="1:256">
      <c r="A414" s="176"/>
      <c r="B414" s="176"/>
      <c r="C414" s="176"/>
      <c r="D414" s="176"/>
      <c r="E414" s="176"/>
      <c r="F414" s="176"/>
      <c r="G414" s="176"/>
      <c r="H414" s="176"/>
      <c r="I414" s="176"/>
      <c r="J414" s="176"/>
      <c r="K414" s="176"/>
      <c r="L414" s="176"/>
      <c r="M414" s="176"/>
      <c r="N414" s="176"/>
      <c r="O414" s="176"/>
      <c r="P414" s="176"/>
      <c r="Q414" s="176"/>
      <c r="R414" s="176"/>
      <c r="S414" s="176"/>
      <c r="T414" s="176"/>
      <c r="U414" s="176"/>
      <c r="V414" s="176"/>
      <c r="W414" s="176"/>
      <c r="X414" s="176"/>
      <c r="Y414" s="176"/>
      <c r="Z414" s="176"/>
      <c r="AA414" s="176"/>
      <c r="AB414" s="176"/>
      <c r="AC414" s="176"/>
      <c r="AD414" s="176"/>
      <c r="AE414" s="176"/>
      <c r="AF414" s="176"/>
      <c r="AG414" s="176"/>
      <c r="AH414" s="109"/>
      <c r="AI414" s="109"/>
      <c r="AJ414" s="109"/>
      <c r="AK414" s="109"/>
      <c r="AL414" s="109"/>
      <c r="AM414" s="109"/>
      <c r="AN414" s="109"/>
      <c r="AO414" s="109"/>
      <c r="AP414" s="109"/>
      <c r="AQ414" s="109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</row>
    <row r="415" spans="1:256">
      <c r="A415" s="176"/>
      <c r="B415" s="176"/>
      <c r="C415" s="176"/>
      <c r="D415" s="176"/>
      <c r="E415" s="176"/>
      <c r="F415" s="176"/>
      <c r="G415" s="176"/>
      <c r="H415" s="176"/>
      <c r="I415" s="176"/>
      <c r="J415" s="176"/>
      <c r="K415" s="176"/>
      <c r="L415" s="176"/>
      <c r="M415" s="176"/>
      <c r="N415" s="176"/>
      <c r="O415" s="176"/>
      <c r="P415" s="176"/>
      <c r="Q415" s="176"/>
      <c r="R415" s="176"/>
      <c r="S415" s="176"/>
      <c r="T415" s="176"/>
      <c r="U415" s="176"/>
      <c r="V415" s="176"/>
      <c r="W415" s="176"/>
      <c r="X415" s="176"/>
      <c r="Y415" s="176"/>
      <c r="Z415" s="176"/>
      <c r="AA415" s="176"/>
      <c r="AB415" s="176"/>
      <c r="AC415" s="176"/>
      <c r="AD415" s="176"/>
      <c r="AE415" s="176"/>
      <c r="AF415" s="176"/>
      <c r="AG415" s="176"/>
      <c r="AH415" s="109"/>
      <c r="AI415" s="109"/>
      <c r="AJ415" s="109"/>
      <c r="AK415" s="109"/>
      <c r="AL415" s="109"/>
      <c r="AM415" s="109"/>
      <c r="AN415" s="109"/>
      <c r="AO415" s="109"/>
      <c r="AP415" s="109"/>
      <c r="AQ415" s="109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</row>
    <row r="416" spans="1:256">
      <c r="A416" s="176"/>
      <c r="B416" s="176"/>
      <c r="C416" s="176"/>
      <c r="D416" s="176"/>
      <c r="E416" s="176"/>
      <c r="F416" s="176"/>
      <c r="G416" s="176"/>
      <c r="H416" s="176"/>
      <c r="I416" s="176"/>
      <c r="J416" s="176"/>
      <c r="K416" s="176"/>
      <c r="L416" s="176"/>
      <c r="M416" s="176"/>
      <c r="N416" s="176"/>
      <c r="O416" s="176"/>
      <c r="P416" s="176"/>
      <c r="Q416" s="176"/>
      <c r="R416" s="176"/>
      <c r="S416" s="176"/>
      <c r="T416" s="176"/>
      <c r="U416" s="176"/>
      <c r="V416" s="176"/>
      <c r="W416" s="176"/>
      <c r="X416" s="176"/>
      <c r="Y416" s="176"/>
      <c r="Z416" s="176"/>
      <c r="AA416" s="176"/>
      <c r="AB416" s="176"/>
      <c r="AC416" s="176"/>
      <c r="AD416" s="176"/>
      <c r="AE416" s="176"/>
      <c r="AF416" s="176"/>
      <c r="AG416" s="176"/>
      <c r="AH416" s="109"/>
      <c r="AI416" s="109"/>
      <c r="AJ416" s="109"/>
      <c r="AK416" s="109"/>
      <c r="AL416" s="109"/>
      <c r="AM416" s="109"/>
      <c r="AN416" s="109"/>
      <c r="AO416" s="109"/>
      <c r="AP416" s="109"/>
      <c r="AQ416" s="109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</row>
    <row r="417" spans="1:256">
      <c r="A417" s="176"/>
      <c r="B417" s="176"/>
      <c r="C417" s="176"/>
      <c r="D417" s="176"/>
      <c r="E417" s="176"/>
      <c r="F417" s="176"/>
      <c r="G417" s="176"/>
      <c r="H417" s="176"/>
      <c r="I417" s="176"/>
      <c r="J417" s="176"/>
      <c r="K417" s="176"/>
      <c r="L417" s="176"/>
      <c r="M417" s="176"/>
      <c r="N417" s="176"/>
      <c r="O417" s="176"/>
      <c r="P417" s="176"/>
      <c r="Q417" s="176"/>
      <c r="R417" s="176"/>
      <c r="S417" s="176"/>
      <c r="T417" s="176"/>
      <c r="U417" s="176"/>
      <c r="V417" s="176"/>
      <c r="W417" s="176"/>
      <c r="X417" s="176"/>
      <c r="Y417" s="176"/>
      <c r="Z417" s="176"/>
      <c r="AA417" s="176"/>
      <c r="AB417" s="176"/>
      <c r="AC417" s="176"/>
      <c r="AD417" s="176"/>
      <c r="AE417" s="176"/>
      <c r="AF417" s="176"/>
      <c r="AG417" s="176"/>
      <c r="AH417" s="109"/>
      <c r="AI417" s="109"/>
      <c r="AJ417" s="109"/>
      <c r="AK417" s="109"/>
      <c r="AL417" s="109"/>
      <c r="AM417" s="109"/>
      <c r="AN417" s="109"/>
      <c r="AO417" s="109"/>
      <c r="AP417" s="109"/>
      <c r="AQ417" s="109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</row>
    <row r="418" spans="1:256">
      <c r="A418" s="176"/>
      <c r="B418" s="176"/>
      <c r="C418" s="176"/>
      <c r="D418" s="176"/>
      <c r="E418" s="176"/>
      <c r="F418" s="176"/>
      <c r="G418" s="176"/>
      <c r="H418" s="176"/>
      <c r="I418" s="176"/>
      <c r="J418" s="176"/>
      <c r="K418" s="176"/>
      <c r="L418" s="176"/>
      <c r="M418" s="176"/>
      <c r="N418" s="176"/>
      <c r="O418" s="176"/>
      <c r="P418" s="176"/>
      <c r="Q418" s="176"/>
      <c r="R418" s="176"/>
      <c r="S418" s="176"/>
      <c r="T418" s="176"/>
      <c r="U418" s="176"/>
      <c r="V418" s="176"/>
      <c r="W418" s="176"/>
      <c r="X418" s="176"/>
      <c r="Y418" s="176"/>
      <c r="Z418" s="176"/>
      <c r="AA418" s="176"/>
      <c r="AB418" s="176"/>
      <c r="AC418" s="176"/>
      <c r="AD418" s="176"/>
      <c r="AE418" s="176"/>
      <c r="AF418" s="176"/>
      <c r="AG418" s="176"/>
      <c r="AH418" s="109"/>
      <c r="AI418" s="109"/>
      <c r="AJ418" s="109"/>
      <c r="AK418" s="109"/>
      <c r="AL418" s="109"/>
      <c r="AM418" s="109"/>
      <c r="AN418" s="109"/>
      <c r="AO418" s="109"/>
      <c r="AP418" s="109"/>
      <c r="AQ418" s="109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</row>
    <row r="419" spans="1:256">
      <c r="A419" s="176"/>
      <c r="B419" s="176"/>
      <c r="C419" s="176"/>
      <c r="D419" s="176"/>
      <c r="E419" s="176"/>
      <c r="F419" s="176"/>
      <c r="G419" s="176"/>
      <c r="H419" s="176"/>
      <c r="I419" s="176"/>
      <c r="J419" s="176"/>
      <c r="K419" s="176"/>
      <c r="L419" s="176"/>
      <c r="M419" s="176"/>
      <c r="N419" s="176"/>
      <c r="O419" s="176"/>
      <c r="P419" s="176"/>
      <c r="Q419" s="176"/>
      <c r="R419" s="176"/>
      <c r="S419" s="176"/>
      <c r="T419" s="176"/>
      <c r="U419" s="176"/>
      <c r="V419" s="176"/>
      <c r="W419" s="176"/>
      <c r="X419" s="176"/>
      <c r="Y419" s="176"/>
      <c r="Z419" s="176"/>
      <c r="AA419" s="176"/>
      <c r="AB419" s="176"/>
      <c r="AC419" s="176"/>
      <c r="AD419" s="176"/>
      <c r="AE419" s="176"/>
      <c r="AF419" s="176"/>
      <c r="AG419" s="176"/>
      <c r="AH419" s="109"/>
      <c r="AI419" s="109"/>
      <c r="AJ419" s="109"/>
      <c r="AK419" s="109"/>
      <c r="AL419" s="109"/>
      <c r="AM419" s="109"/>
      <c r="AN419" s="109"/>
      <c r="AO419" s="109"/>
      <c r="AP419" s="109"/>
      <c r="AQ419" s="10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</row>
    <row r="420" spans="1:256">
      <c r="A420" s="176"/>
      <c r="B420" s="176"/>
      <c r="C420" s="176"/>
      <c r="D420" s="176"/>
      <c r="E420" s="176"/>
      <c r="F420" s="176"/>
      <c r="G420" s="176"/>
      <c r="H420" s="176"/>
      <c r="I420" s="176"/>
      <c r="J420" s="176"/>
      <c r="K420" s="176"/>
      <c r="L420" s="176"/>
      <c r="M420" s="176"/>
      <c r="N420" s="176"/>
      <c r="O420" s="176"/>
      <c r="P420" s="176"/>
      <c r="Q420" s="176"/>
      <c r="R420" s="176"/>
      <c r="S420" s="176"/>
      <c r="T420" s="176"/>
      <c r="U420" s="176"/>
      <c r="V420" s="176"/>
      <c r="W420" s="176"/>
      <c r="X420" s="176"/>
      <c r="Y420" s="176"/>
      <c r="Z420" s="176"/>
      <c r="AA420" s="176"/>
      <c r="AB420" s="176"/>
      <c r="AC420" s="176"/>
      <c r="AD420" s="176"/>
      <c r="AE420" s="176"/>
      <c r="AF420" s="176"/>
      <c r="AG420" s="176"/>
      <c r="AH420" s="109"/>
      <c r="AI420" s="109"/>
      <c r="AJ420" s="109"/>
      <c r="AK420" s="109"/>
      <c r="AL420" s="109"/>
      <c r="AM420" s="109"/>
      <c r="AN420" s="109"/>
      <c r="AO420" s="109"/>
      <c r="AP420" s="109"/>
      <c r="AQ420" s="109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</row>
    <row r="421" spans="1:256">
      <c r="A421" s="176"/>
      <c r="B421" s="176"/>
      <c r="C421" s="176"/>
      <c r="D421" s="176"/>
      <c r="E421" s="176"/>
      <c r="F421" s="176"/>
      <c r="G421" s="176"/>
      <c r="H421" s="176"/>
      <c r="I421" s="176"/>
      <c r="J421" s="176"/>
      <c r="K421" s="176"/>
      <c r="L421" s="176"/>
      <c r="M421" s="176"/>
      <c r="N421" s="176"/>
      <c r="O421" s="176"/>
      <c r="P421" s="176"/>
      <c r="Q421" s="176"/>
      <c r="R421" s="176"/>
      <c r="S421" s="176"/>
      <c r="T421" s="176"/>
      <c r="U421" s="176"/>
      <c r="V421" s="176"/>
      <c r="W421" s="176"/>
      <c r="X421" s="176"/>
      <c r="Y421" s="176"/>
      <c r="Z421" s="176"/>
      <c r="AA421" s="176"/>
      <c r="AB421" s="176"/>
      <c r="AC421" s="176"/>
      <c r="AD421" s="176"/>
      <c r="AE421" s="176"/>
      <c r="AF421" s="176"/>
      <c r="AG421" s="176"/>
      <c r="AH421" s="109"/>
      <c r="AI421" s="109"/>
      <c r="AJ421" s="109"/>
      <c r="AK421" s="109"/>
      <c r="AL421" s="109"/>
      <c r="AM421" s="109"/>
      <c r="AN421" s="109"/>
      <c r="AO421" s="109"/>
      <c r="AP421" s="109"/>
      <c r="AQ421" s="109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</row>
    <row r="422" spans="1:256">
      <c r="A422" s="176"/>
      <c r="B422" s="176"/>
      <c r="C422" s="176"/>
      <c r="D422" s="176"/>
      <c r="E422" s="176"/>
      <c r="F422" s="176"/>
      <c r="G422" s="176"/>
      <c r="H422" s="176"/>
      <c r="I422" s="176"/>
      <c r="J422" s="176"/>
      <c r="K422" s="176"/>
      <c r="L422" s="176"/>
      <c r="M422" s="176"/>
      <c r="N422" s="176"/>
      <c r="O422" s="176"/>
      <c r="P422" s="176"/>
      <c r="Q422" s="176"/>
      <c r="R422" s="176"/>
      <c r="S422" s="176"/>
      <c r="T422" s="176"/>
      <c r="U422" s="176"/>
      <c r="V422" s="176"/>
      <c r="W422" s="176"/>
      <c r="X422" s="176"/>
      <c r="Y422" s="176"/>
      <c r="Z422" s="176"/>
      <c r="AA422" s="176"/>
      <c r="AB422" s="176"/>
      <c r="AC422" s="176"/>
      <c r="AD422" s="176"/>
      <c r="AE422" s="176"/>
      <c r="AF422" s="176"/>
      <c r="AG422" s="176"/>
      <c r="AH422" s="109"/>
      <c r="AI422" s="109"/>
      <c r="AJ422" s="109"/>
      <c r="AK422" s="109"/>
      <c r="AL422" s="109"/>
      <c r="AM422" s="109"/>
      <c r="AN422" s="109"/>
      <c r="AO422" s="109"/>
      <c r="AP422" s="109"/>
      <c r="AQ422" s="109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</row>
    <row r="423" spans="1:256">
      <c r="A423" s="176"/>
      <c r="B423" s="176"/>
      <c r="C423" s="176"/>
      <c r="D423" s="176"/>
      <c r="E423" s="176"/>
      <c r="F423" s="176"/>
      <c r="G423" s="176"/>
      <c r="H423" s="176"/>
      <c r="I423" s="176"/>
      <c r="J423" s="176"/>
      <c r="K423" s="176"/>
      <c r="L423" s="176"/>
      <c r="M423" s="176"/>
      <c r="N423" s="176"/>
      <c r="O423" s="176"/>
      <c r="P423" s="176"/>
      <c r="Q423" s="176"/>
      <c r="R423" s="176"/>
      <c r="S423" s="176"/>
      <c r="T423" s="176"/>
      <c r="U423" s="176"/>
      <c r="V423" s="176"/>
      <c r="W423" s="176"/>
      <c r="X423" s="176"/>
      <c r="Y423" s="176"/>
      <c r="Z423" s="176"/>
      <c r="AA423" s="176"/>
      <c r="AB423" s="176"/>
      <c r="AC423" s="176"/>
      <c r="AD423" s="176"/>
      <c r="AE423" s="176"/>
      <c r="AF423" s="176"/>
      <c r="AG423" s="176"/>
      <c r="AH423" s="109"/>
      <c r="AI423" s="109"/>
      <c r="AJ423" s="109"/>
      <c r="AK423" s="109"/>
      <c r="AL423" s="109"/>
      <c r="AM423" s="109"/>
      <c r="AN423" s="109"/>
      <c r="AO423" s="109"/>
      <c r="AP423" s="109"/>
      <c r="AQ423" s="109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</row>
    <row r="424" spans="1:256">
      <c r="A424" s="176"/>
      <c r="B424" s="176"/>
      <c r="C424" s="176"/>
      <c r="D424" s="176"/>
      <c r="E424" s="176"/>
      <c r="F424" s="176"/>
      <c r="G424" s="176"/>
      <c r="H424" s="176"/>
      <c r="I424" s="176"/>
      <c r="J424" s="176"/>
      <c r="K424" s="176"/>
      <c r="L424" s="176"/>
      <c r="M424" s="176"/>
      <c r="N424" s="176"/>
      <c r="O424" s="176"/>
      <c r="P424" s="176"/>
      <c r="Q424" s="176"/>
      <c r="R424" s="176"/>
      <c r="S424" s="176"/>
      <c r="T424" s="176"/>
      <c r="U424" s="176"/>
      <c r="V424" s="176"/>
      <c r="W424" s="176"/>
      <c r="X424" s="176"/>
      <c r="Y424" s="176"/>
      <c r="Z424" s="176"/>
      <c r="AA424" s="176"/>
      <c r="AB424" s="176"/>
      <c r="AC424" s="176"/>
      <c r="AD424" s="176"/>
      <c r="AE424" s="176"/>
      <c r="AF424" s="176"/>
      <c r="AG424" s="176"/>
      <c r="AH424" s="109"/>
      <c r="AI424" s="109"/>
      <c r="AJ424" s="109"/>
      <c r="AK424" s="109"/>
      <c r="AL424" s="109"/>
      <c r="AM424" s="109"/>
      <c r="AN424" s="109"/>
      <c r="AO424" s="109"/>
      <c r="AP424" s="109"/>
      <c r="AQ424" s="109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</row>
    <row r="425" spans="1:256">
      <c r="A425" s="176"/>
      <c r="B425" s="176"/>
      <c r="C425" s="176"/>
      <c r="D425" s="176"/>
      <c r="E425" s="176"/>
      <c r="F425" s="176"/>
      <c r="G425" s="176"/>
      <c r="H425" s="176"/>
      <c r="I425" s="176"/>
      <c r="J425" s="176"/>
      <c r="K425" s="176"/>
      <c r="L425" s="176"/>
      <c r="M425" s="176"/>
      <c r="N425" s="176"/>
      <c r="O425" s="176"/>
      <c r="P425" s="176"/>
      <c r="Q425" s="176"/>
      <c r="R425" s="176"/>
      <c r="S425" s="176"/>
      <c r="T425" s="176"/>
      <c r="U425" s="176"/>
      <c r="V425" s="176"/>
      <c r="W425" s="176"/>
      <c r="X425" s="176"/>
      <c r="Y425" s="176"/>
      <c r="Z425" s="176"/>
      <c r="AA425" s="176"/>
      <c r="AB425" s="176"/>
      <c r="AC425" s="176"/>
      <c r="AD425" s="176"/>
      <c r="AE425" s="176"/>
      <c r="AF425" s="176"/>
      <c r="AG425" s="176"/>
      <c r="AH425" s="109"/>
      <c r="AI425" s="109"/>
      <c r="AJ425" s="109"/>
      <c r="AK425" s="109"/>
      <c r="AL425" s="109"/>
      <c r="AM425" s="109"/>
      <c r="AN425" s="109"/>
      <c r="AO425" s="109"/>
      <c r="AP425" s="109"/>
      <c r="AQ425" s="109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</row>
    <row r="426" spans="1:256">
      <c r="A426" s="176"/>
      <c r="B426" s="176"/>
      <c r="C426" s="176"/>
      <c r="D426" s="176"/>
      <c r="E426" s="176"/>
      <c r="F426" s="176"/>
      <c r="G426" s="176"/>
      <c r="H426" s="176"/>
      <c r="I426" s="176"/>
      <c r="J426" s="176"/>
      <c r="K426" s="176"/>
      <c r="L426" s="176"/>
      <c r="M426" s="176"/>
      <c r="N426" s="176"/>
      <c r="O426" s="176"/>
      <c r="P426" s="176"/>
      <c r="Q426" s="176"/>
      <c r="R426" s="176"/>
      <c r="S426" s="176"/>
      <c r="T426" s="176"/>
      <c r="U426" s="176"/>
      <c r="V426" s="176"/>
      <c r="W426" s="176"/>
      <c r="X426" s="176"/>
      <c r="Y426" s="176"/>
      <c r="Z426" s="176"/>
      <c r="AA426" s="176"/>
      <c r="AB426" s="176"/>
      <c r="AC426" s="176"/>
      <c r="AD426" s="176"/>
      <c r="AE426" s="176"/>
      <c r="AF426" s="176"/>
      <c r="AG426" s="176"/>
      <c r="AH426" s="109"/>
      <c r="AI426" s="109"/>
      <c r="AJ426" s="109"/>
      <c r="AK426" s="109"/>
      <c r="AL426" s="109"/>
      <c r="AM426" s="109"/>
      <c r="AN426" s="109"/>
      <c r="AO426" s="109"/>
      <c r="AP426" s="109"/>
      <c r="AQ426" s="109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</row>
    <row r="427" spans="1:256">
      <c r="A427" s="176"/>
      <c r="B427" s="176"/>
      <c r="C427" s="176"/>
      <c r="D427" s="176"/>
      <c r="E427" s="176"/>
      <c r="F427" s="176"/>
      <c r="G427" s="176"/>
      <c r="H427" s="176"/>
      <c r="I427" s="176"/>
      <c r="J427" s="176"/>
      <c r="K427" s="176"/>
      <c r="L427" s="176"/>
      <c r="M427" s="176"/>
      <c r="N427" s="176"/>
      <c r="O427" s="176"/>
      <c r="P427" s="176"/>
      <c r="Q427" s="176"/>
      <c r="R427" s="176"/>
      <c r="S427" s="176"/>
      <c r="T427" s="176"/>
      <c r="U427" s="176"/>
      <c r="V427" s="176"/>
      <c r="W427" s="176"/>
      <c r="X427" s="176"/>
      <c r="Y427" s="176"/>
      <c r="Z427" s="176"/>
      <c r="AA427" s="176"/>
      <c r="AB427" s="176"/>
      <c r="AC427" s="176"/>
      <c r="AD427" s="176"/>
      <c r="AE427" s="176"/>
      <c r="AF427" s="176"/>
      <c r="AG427" s="176"/>
      <c r="AH427" s="109"/>
      <c r="AI427" s="109"/>
      <c r="AJ427" s="109"/>
      <c r="AK427" s="109"/>
      <c r="AL427" s="109"/>
      <c r="AM427" s="109"/>
      <c r="AN427" s="109"/>
      <c r="AO427" s="109"/>
      <c r="AP427" s="109"/>
      <c r="AQ427" s="109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</row>
    <row r="428" spans="1:256">
      <c r="A428" s="176"/>
      <c r="B428" s="176"/>
      <c r="C428" s="176"/>
      <c r="D428" s="176"/>
      <c r="E428" s="176"/>
      <c r="F428" s="176"/>
      <c r="G428" s="176"/>
      <c r="H428" s="176"/>
      <c r="I428" s="176"/>
      <c r="J428" s="176"/>
      <c r="K428" s="176"/>
      <c r="L428" s="176"/>
      <c r="M428" s="176"/>
      <c r="N428" s="176"/>
      <c r="O428" s="176"/>
      <c r="P428" s="176"/>
      <c r="Q428" s="176"/>
      <c r="R428" s="176"/>
      <c r="S428" s="176"/>
      <c r="T428" s="176"/>
      <c r="U428" s="176"/>
      <c r="V428" s="176"/>
      <c r="W428" s="176"/>
      <c r="X428" s="176"/>
      <c r="Y428" s="176"/>
      <c r="Z428" s="176"/>
      <c r="AA428" s="176"/>
      <c r="AB428" s="176"/>
      <c r="AC428" s="176"/>
      <c r="AD428" s="176"/>
      <c r="AE428" s="176"/>
      <c r="AF428" s="176"/>
      <c r="AG428" s="176"/>
      <c r="AH428" s="109"/>
      <c r="AI428" s="109"/>
      <c r="AJ428" s="109"/>
      <c r="AK428" s="109"/>
      <c r="AL428" s="109"/>
      <c r="AM428" s="109"/>
      <c r="AN428" s="109"/>
      <c r="AO428" s="109"/>
      <c r="AP428" s="109"/>
      <c r="AQ428" s="109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</row>
    <row r="429" spans="1:256">
      <c r="A429" s="176"/>
      <c r="B429" s="176"/>
      <c r="C429" s="176"/>
      <c r="D429" s="176"/>
      <c r="E429" s="176"/>
      <c r="F429" s="176"/>
      <c r="G429" s="176"/>
      <c r="H429" s="176"/>
      <c r="I429" s="176"/>
      <c r="J429" s="176"/>
      <c r="K429" s="176"/>
      <c r="L429" s="176"/>
      <c r="M429" s="176"/>
      <c r="N429" s="176"/>
      <c r="O429" s="176"/>
      <c r="P429" s="176"/>
      <c r="Q429" s="176"/>
      <c r="R429" s="176"/>
      <c r="S429" s="176"/>
      <c r="T429" s="176"/>
      <c r="U429" s="176"/>
      <c r="V429" s="176"/>
      <c r="W429" s="176"/>
      <c r="X429" s="176"/>
      <c r="Y429" s="176"/>
      <c r="Z429" s="176"/>
      <c r="AA429" s="176"/>
      <c r="AB429" s="176"/>
      <c r="AC429" s="176"/>
      <c r="AD429" s="176"/>
      <c r="AE429" s="176"/>
      <c r="AF429" s="176"/>
      <c r="AG429" s="176"/>
      <c r="AH429" s="109"/>
      <c r="AI429" s="109"/>
      <c r="AJ429" s="109"/>
      <c r="AK429" s="109"/>
      <c r="AL429" s="109"/>
      <c r="AM429" s="109"/>
      <c r="AN429" s="109"/>
      <c r="AO429" s="109"/>
      <c r="AP429" s="109"/>
      <c r="AQ429" s="10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</row>
    <row r="430" spans="1:256">
      <c r="A430" s="176"/>
      <c r="B430" s="176"/>
      <c r="C430" s="176"/>
      <c r="D430" s="176"/>
      <c r="E430" s="176"/>
      <c r="F430" s="176"/>
      <c r="G430" s="176"/>
      <c r="H430" s="176"/>
      <c r="I430" s="176"/>
      <c r="J430" s="176"/>
      <c r="K430" s="176"/>
      <c r="L430" s="176"/>
      <c r="M430" s="176"/>
      <c r="N430" s="176"/>
      <c r="O430" s="176"/>
      <c r="P430" s="176"/>
      <c r="Q430" s="176"/>
      <c r="R430" s="176"/>
      <c r="S430" s="176"/>
      <c r="T430" s="176"/>
      <c r="U430" s="176"/>
      <c r="V430" s="176"/>
      <c r="W430" s="176"/>
      <c r="X430" s="176"/>
      <c r="Y430" s="176"/>
      <c r="Z430" s="176"/>
      <c r="AA430" s="176"/>
      <c r="AB430" s="176"/>
      <c r="AC430" s="176"/>
      <c r="AD430" s="176"/>
      <c r="AE430" s="176"/>
      <c r="AF430" s="176"/>
      <c r="AG430" s="176"/>
      <c r="AH430" s="109"/>
      <c r="AI430" s="109"/>
      <c r="AJ430" s="109"/>
      <c r="AK430" s="109"/>
      <c r="AL430" s="109"/>
      <c r="AM430" s="109"/>
      <c r="AN430" s="109"/>
      <c r="AO430" s="109"/>
      <c r="AP430" s="109"/>
      <c r="AQ430" s="109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</row>
    <row r="431" spans="1:256">
      <c r="A431" s="176"/>
      <c r="B431" s="176"/>
      <c r="C431" s="176"/>
      <c r="D431" s="176"/>
      <c r="E431" s="176"/>
      <c r="F431" s="176"/>
      <c r="G431" s="176"/>
      <c r="H431" s="176"/>
      <c r="I431" s="176"/>
      <c r="J431" s="176"/>
      <c r="K431" s="176"/>
      <c r="L431" s="176"/>
      <c r="M431" s="176"/>
      <c r="N431" s="176"/>
      <c r="O431" s="176"/>
      <c r="P431" s="176"/>
      <c r="Q431" s="176"/>
      <c r="R431" s="176"/>
      <c r="S431" s="176"/>
      <c r="T431" s="176"/>
      <c r="U431" s="176"/>
      <c r="V431" s="176"/>
      <c r="W431" s="176"/>
      <c r="X431" s="176"/>
      <c r="Y431" s="176"/>
      <c r="Z431" s="176"/>
      <c r="AA431" s="176"/>
      <c r="AB431" s="176"/>
      <c r="AC431" s="176"/>
      <c r="AD431" s="176"/>
      <c r="AE431" s="176"/>
      <c r="AF431" s="176"/>
      <c r="AG431" s="176"/>
      <c r="AH431" s="109"/>
      <c r="AI431" s="109"/>
      <c r="AJ431" s="109"/>
      <c r="AK431" s="109"/>
      <c r="AL431" s="109"/>
      <c r="AM431" s="109"/>
      <c r="AN431" s="109"/>
      <c r="AO431" s="109"/>
      <c r="AP431" s="109"/>
      <c r="AQ431" s="109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</row>
    <row r="432" spans="1:256">
      <c r="A432" s="176"/>
      <c r="B432" s="176"/>
      <c r="C432" s="176"/>
      <c r="D432" s="176"/>
      <c r="E432" s="176"/>
      <c r="F432" s="176"/>
      <c r="G432" s="176"/>
      <c r="H432" s="176"/>
      <c r="I432" s="176"/>
      <c r="J432" s="176"/>
      <c r="K432" s="176"/>
      <c r="L432" s="176"/>
      <c r="M432" s="176"/>
      <c r="N432" s="176"/>
      <c r="O432" s="176"/>
      <c r="P432" s="176"/>
      <c r="Q432" s="176"/>
      <c r="R432" s="176"/>
      <c r="S432" s="176"/>
      <c r="T432" s="176"/>
      <c r="U432" s="176"/>
      <c r="V432" s="176"/>
      <c r="W432" s="176"/>
      <c r="X432" s="176"/>
      <c r="Y432" s="176"/>
      <c r="Z432" s="176"/>
      <c r="AA432" s="176"/>
      <c r="AB432" s="176"/>
      <c r="AC432" s="176"/>
      <c r="AD432" s="176"/>
      <c r="AE432" s="176"/>
      <c r="AF432" s="176"/>
      <c r="AG432" s="176"/>
      <c r="AH432" s="109"/>
      <c r="AI432" s="109"/>
      <c r="AJ432" s="109"/>
      <c r="AK432" s="109"/>
      <c r="AL432" s="109"/>
      <c r="AM432" s="109"/>
      <c r="AN432" s="109"/>
      <c r="AO432" s="109"/>
      <c r="AP432" s="109"/>
      <c r="AQ432" s="109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</row>
    <row r="433" spans="1:256">
      <c r="A433" s="176"/>
      <c r="B433" s="176"/>
      <c r="C433" s="176"/>
      <c r="D433" s="176"/>
      <c r="E433" s="176"/>
      <c r="F433" s="176"/>
      <c r="G433" s="176"/>
      <c r="H433" s="176"/>
      <c r="I433" s="176"/>
      <c r="J433" s="176"/>
      <c r="K433" s="176"/>
      <c r="L433" s="176"/>
      <c r="M433" s="176"/>
      <c r="N433" s="176"/>
      <c r="O433" s="176"/>
      <c r="P433" s="176"/>
      <c r="Q433" s="176"/>
      <c r="R433" s="176"/>
      <c r="S433" s="176"/>
      <c r="T433" s="176"/>
      <c r="U433" s="176"/>
      <c r="V433" s="176"/>
      <c r="W433" s="176"/>
      <c r="X433" s="176"/>
      <c r="Y433" s="176"/>
      <c r="Z433" s="176"/>
      <c r="AA433" s="176"/>
      <c r="AB433" s="176"/>
      <c r="AC433" s="176"/>
      <c r="AD433" s="176"/>
      <c r="AE433" s="176"/>
      <c r="AF433" s="176"/>
      <c r="AG433" s="176"/>
      <c r="AH433" s="109"/>
      <c r="AI433" s="109"/>
      <c r="AJ433" s="109"/>
      <c r="AK433" s="109"/>
      <c r="AL433" s="109"/>
      <c r="AM433" s="109"/>
      <c r="AN433" s="109"/>
      <c r="AO433" s="109"/>
      <c r="AP433" s="109"/>
      <c r="AQ433" s="109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</row>
    <row r="434" spans="1:256">
      <c r="A434" s="176"/>
      <c r="B434" s="176"/>
      <c r="C434" s="176"/>
      <c r="D434" s="176"/>
      <c r="E434" s="176"/>
      <c r="F434" s="176"/>
      <c r="G434" s="176"/>
      <c r="H434" s="176"/>
      <c r="I434" s="176"/>
      <c r="J434" s="176"/>
      <c r="K434" s="176"/>
      <c r="L434" s="176"/>
      <c r="M434" s="176"/>
      <c r="N434" s="176"/>
      <c r="O434" s="176"/>
      <c r="P434" s="176"/>
      <c r="Q434" s="176"/>
      <c r="R434" s="176"/>
      <c r="S434" s="176"/>
      <c r="T434" s="176"/>
      <c r="U434" s="176"/>
      <c r="V434" s="176"/>
      <c r="W434" s="176"/>
      <c r="X434" s="176"/>
      <c r="Y434" s="176"/>
      <c r="Z434" s="176"/>
      <c r="AA434" s="176"/>
      <c r="AB434" s="176"/>
      <c r="AC434" s="176"/>
      <c r="AD434" s="176"/>
      <c r="AE434" s="176"/>
      <c r="AF434" s="176"/>
      <c r="AG434" s="176"/>
      <c r="AH434" s="109"/>
      <c r="AI434" s="109"/>
      <c r="AJ434" s="109"/>
      <c r="AK434" s="109"/>
      <c r="AL434" s="109"/>
      <c r="AM434" s="109"/>
      <c r="AN434" s="109"/>
      <c r="AO434" s="109"/>
      <c r="AP434" s="109"/>
      <c r="AQ434" s="109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</row>
    <row r="435" spans="1:256">
      <c r="A435" s="176"/>
      <c r="B435" s="176"/>
      <c r="C435" s="176"/>
      <c r="D435" s="176"/>
      <c r="E435" s="176"/>
      <c r="F435" s="176"/>
      <c r="G435" s="176"/>
      <c r="H435" s="176"/>
      <c r="I435" s="176"/>
      <c r="J435" s="176"/>
      <c r="K435" s="176"/>
      <c r="L435" s="176"/>
      <c r="M435" s="176"/>
      <c r="N435" s="176"/>
      <c r="O435" s="176"/>
      <c r="P435" s="176"/>
      <c r="Q435" s="176"/>
      <c r="R435" s="176"/>
      <c r="S435" s="176"/>
      <c r="T435" s="176"/>
      <c r="U435" s="176"/>
      <c r="V435" s="176"/>
      <c r="W435" s="176"/>
      <c r="X435" s="176"/>
      <c r="Y435" s="176"/>
      <c r="Z435" s="176"/>
      <c r="AA435" s="176"/>
      <c r="AB435" s="176"/>
      <c r="AC435" s="176"/>
      <c r="AD435" s="176"/>
      <c r="AE435" s="176"/>
      <c r="AF435" s="176"/>
      <c r="AG435" s="176"/>
      <c r="AH435" s="109"/>
      <c r="AI435" s="109"/>
      <c r="AJ435" s="109"/>
      <c r="AK435" s="109"/>
      <c r="AL435" s="109"/>
      <c r="AM435" s="109"/>
      <c r="AN435" s="109"/>
      <c r="AO435" s="109"/>
      <c r="AP435" s="109"/>
      <c r="AQ435" s="109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</row>
    <row r="436" spans="1:256">
      <c r="A436" s="176"/>
      <c r="B436" s="176"/>
      <c r="C436" s="176"/>
      <c r="D436" s="176"/>
      <c r="E436" s="176"/>
      <c r="F436" s="176"/>
      <c r="G436" s="176"/>
      <c r="H436" s="176"/>
      <c r="I436" s="176"/>
      <c r="J436" s="176"/>
      <c r="K436" s="176"/>
      <c r="L436" s="176"/>
      <c r="M436" s="176"/>
      <c r="N436" s="176"/>
      <c r="O436" s="176"/>
      <c r="P436" s="176"/>
      <c r="Q436" s="176"/>
      <c r="R436" s="176"/>
      <c r="S436" s="176"/>
      <c r="T436" s="176"/>
      <c r="U436" s="176"/>
      <c r="V436" s="176"/>
      <c r="W436" s="176"/>
      <c r="X436" s="176"/>
      <c r="Y436" s="176"/>
      <c r="Z436" s="176"/>
      <c r="AA436" s="176"/>
      <c r="AB436" s="176"/>
      <c r="AC436" s="176"/>
      <c r="AD436" s="176"/>
      <c r="AE436" s="176"/>
      <c r="AF436" s="176"/>
      <c r="AG436" s="176"/>
      <c r="AH436" s="109"/>
      <c r="AI436" s="109"/>
      <c r="AJ436" s="109"/>
      <c r="AK436" s="109"/>
      <c r="AL436" s="109"/>
      <c r="AM436" s="109"/>
      <c r="AN436" s="109"/>
      <c r="AO436" s="109"/>
      <c r="AP436" s="109"/>
      <c r="AQ436" s="109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</row>
    <row r="437" spans="1:256">
      <c r="A437" s="176"/>
      <c r="B437" s="176"/>
      <c r="C437" s="176"/>
      <c r="D437" s="176"/>
      <c r="E437" s="176"/>
      <c r="F437" s="176"/>
      <c r="G437" s="176"/>
      <c r="H437" s="176"/>
      <c r="I437" s="176"/>
      <c r="J437" s="176"/>
      <c r="K437" s="176"/>
      <c r="L437" s="176"/>
      <c r="M437" s="176"/>
      <c r="N437" s="176"/>
      <c r="O437" s="176"/>
      <c r="P437" s="176"/>
      <c r="Q437" s="176"/>
      <c r="R437" s="176"/>
      <c r="S437" s="176"/>
      <c r="T437" s="176"/>
      <c r="U437" s="176"/>
      <c r="V437" s="176"/>
      <c r="W437" s="176"/>
      <c r="X437" s="176"/>
      <c r="Y437" s="176"/>
      <c r="Z437" s="176"/>
      <c r="AA437" s="176"/>
      <c r="AB437" s="176"/>
      <c r="AC437" s="176"/>
      <c r="AD437" s="176"/>
      <c r="AE437" s="176"/>
      <c r="AF437" s="176"/>
      <c r="AG437" s="176"/>
      <c r="AH437" s="109"/>
      <c r="AI437" s="109"/>
      <c r="AJ437" s="109"/>
      <c r="AK437" s="109"/>
      <c r="AL437" s="109"/>
      <c r="AM437" s="109"/>
      <c r="AN437" s="109"/>
      <c r="AO437" s="109"/>
      <c r="AP437" s="109"/>
      <c r="AQ437" s="109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</row>
    <row r="438" spans="1:256">
      <c r="A438" s="176"/>
      <c r="B438" s="176"/>
      <c r="C438" s="176"/>
      <c r="D438" s="176"/>
      <c r="E438" s="176"/>
      <c r="F438" s="176"/>
      <c r="G438" s="176"/>
      <c r="H438" s="176"/>
      <c r="I438" s="176"/>
      <c r="J438" s="176"/>
      <c r="K438" s="176"/>
      <c r="L438" s="176"/>
      <c r="M438" s="176"/>
      <c r="N438" s="176"/>
      <c r="O438" s="176"/>
      <c r="P438" s="176"/>
      <c r="Q438" s="176"/>
      <c r="R438" s="176"/>
      <c r="S438" s="176"/>
      <c r="T438" s="176"/>
      <c r="U438" s="176"/>
      <c r="V438" s="176"/>
      <c r="W438" s="176"/>
      <c r="X438" s="176"/>
      <c r="Y438" s="176"/>
      <c r="Z438" s="176"/>
      <c r="AA438" s="176"/>
      <c r="AB438" s="176"/>
      <c r="AC438" s="176"/>
      <c r="AD438" s="176"/>
      <c r="AE438" s="176"/>
      <c r="AF438" s="176"/>
      <c r="AG438" s="176"/>
      <c r="AH438" s="109"/>
      <c r="AI438" s="109"/>
      <c r="AJ438" s="109"/>
      <c r="AK438" s="109"/>
      <c r="AL438" s="109"/>
      <c r="AM438" s="109"/>
      <c r="AN438" s="109"/>
      <c r="AO438" s="109"/>
      <c r="AP438" s="109"/>
      <c r="AQ438" s="109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</row>
    <row r="439" spans="1:256">
      <c r="A439" s="176"/>
      <c r="B439" s="176"/>
      <c r="C439" s="176"/>
      <c r="D439" s="176"/>
      <c r="E439" s="176"/>
      <c r="F439" s="176"/>
      <c r="G439" s="176"/>
      <c r="H439" s="176"/>
      <c r="I439" s="176"/>
      <c r="J439" s="176"/>
      <c r="K439" s="176"/>
      <c r="L439" s="176"/>
      <c r="M439" s="176"/>
      <c r="N439" s="176"/>
      <c r="O439" s="176"/>
      <c r="P439" s="176"/>
      <c r="Q439" s="176"/>
      <c r="R439" s="176"/>
      <c r="S439" s="176"/>
      <c r="T439" s="176"/>
      <c r="U439" s="176"/>
      <c r="V439" s="176"/>
      <c r="W439" s="176"/>
      <c r="X439" s="176"/>
      <c r="Y439" s="176"/>
      <c r="Z439" s="176"/>
      <c r="AA439" s="176"/>
      <c r="AB439" s="176"/>
      <c r="AC439" s="176"/>
      <c r="AD439" s="176"/>
      <c r="AE439" s="176"/>
      <c r="AF439" s="176"/>
      <c r="AG439" s="176"/>
      <c r="AH439" s="109"/>
      <c r="AI439" s="109"/>
      <c r="AJ439" s="109"/>
      <c r="AK439" s="109"/>
      <c r="AL439" s="109"/>
      <c r="AM439" s="109"/>
      <c r="AN439" s="109"/>
      <c r="AO439" s="109"/>
      <c r="AP439" s="109"/>
      <c r="AQ439" s="10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</row>
    <row r="440" spans="1:256">
      <c r="A440" s="176"/>
      <c r="B440" s="176"/>
      <c r="C440" s="176"/>
      <c r="D440" s="176"/>
      <c r="E440" s="176"/>
      <c r="F440" s="176"/>
      <c r="G440" s="176"/>
      <c r="H440" s="176"/>
      <c r="I440" s="176"/>
      <c r="J440" s="176"/>
      <c r="K440" s="176"/>
      <c r="L440" s="176"/>
      <c r="M440" s="176"/>
      <c r="N440" s="176"/>
      <c r="O440" s="176"/>
      <c r="P440" s="176"/>
      <c r="Q440" s="176"/>
      <c r="R440" s="176"/>
      <c r="S440" s="176"/>
      <c r="T440" s="176"/>
      <c r="U440" s="176"/>
      <c r="V440" s="176"/>
      <c r="W440" s="176"/>
      <c r="X440" s="176"/>
      <c r="Y440" s="176"/>
      <c r="Z440" s="176"/>
      <c r="AA440" s="176"/>
      <c r="AB440" s="176"/>
      <c r="AC440" s="176"/>
      <c r="AD440" s="176"/>
      <c r="AE440" s="176"/>
      <c r="AF440" s="176"/>
      <c r="AG440" s="176"/>
      <c r="AH440" s="109"/>
      <c r="AI440" s="109"/>
      <c r="AJ440" s="109"/>
      <c r="AK440" s="109"/>
      <c r="AL440" s="109"/>
      <c r="AM440" s="109"/>
      <c r="AN440" s="109"/>
      <c r="AO440" s="109"/>
      <c r="AP440" s="109"/>
      <c r="AQ440" s="109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</row>
    <row r="441" spans="1:256">
      <c r="A441" s="176"/>
      <c r="B441" s="176"/>
      <c r="C441" s="176"/>
      <c r="D441" s="176"/>
      <c r="E441" s="176"/>
      <c r="F441" s="176"/>
      <c r="G441" s="176"/>
      <c r="H441" s="176"/>
      <c r="I441" s="176"/>
      <c r="J441" s="176"/>
      <c r="K441" s="176"/>
      <c r="L441" s="176"/>
      <c r="M441" s="176"/>
      <c r="N441" s="176"/>
      <c r="O441" s="176"/>
      <c r="P441" s="176"/>
      <c r="Q441" s="176"/>
      <c r="R441" s="176"/>
      <c r="S441" s="176"/>
      <c r="T441" s="176"/>
      <c r="U441" s="176"/>
      <c r="V441" s="176"/>
      <c r="W441" s="176"/>
      <c r="X441" s="176"/>
      <c r="Y441" s="176"/>
      <c r="Z441" s="176"/>
      <c r="AA441" s="176"/>
      <c r="AB441" s="176"/>
      <c r="AC441" s="176"/>
      <c r="AD441" s="176"/>
      <c r="AE441" s="176"/>
      <c r="AF441" s="176"/>
      <c r="AG441" s="176"/>
      <c r="AH441" s="109"/>
      <c r="AI441" s="109"/>
      <c r="AJ441" s="109"/>
      <c r="AK441" s="109"/>
      <c r="AL441" s="109"/>
      <c r="AM441" s="109"/>
      <c r="AN441" s="109"/>
      <c r="AO441" s="109"/>
      <c r="AP441" s="109"/>
      <c r="AQ441" s="109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</row>
    <row r="442" spans="1:256">
      <c r="A442" s="176"/>
      <c r="B442" s="176"/>
      <c r="C442" s="176"/>
      <c r="D442" s="176"/>
      <c r="E442" s="176"/>
      <c r="F442" s="176"/>
      <c r="G442" s="176"/>
      <c r="H442" s="176"/>
      <c r="I442" s="176"/>
      <c r="J442" s="176"/>
      <c r="K442" s="176"/>
      <c r="L442" s="176"/>
      <c r="M442" s="176"/>
      <c r="N442" s="176"/>
      <c r="O442" s="176"/>
      <c r="P442" s="176"/>
      <c r="Q442" s="176"/>
      <c r="R442" s="176"/>
      <c r="S442" s="176"/>
      <c r="T442" s="176"/>
      <c r="U442" s="176"/>
      <c r="V442" s="176"/>
      <c r="W442" s="176"/>
      <c r="X442" s="176"/>
      <c r="Y442" s="176"/>
      <c r="Z442" s="176"/>
      <c r="AA442" s="176"/>
      <c r="AB442" s="176"/>
      <c r="AC442" s="176"/>
      <c r="AD442" s="176"/>
      <c r="AE442" s="176"/>
      <c r="AF442" s="176"/>
      <c r="AG442" s="176"/>
      <c r="AH442" s="109"/>
      <c r="AI442" s="109"/>
      <c r="AJ442" s="109"/>
      <c r="AK442" s="109"/>
      <c r="AL442" s="109"/>
      <c r="AM442" s="109"/>
      <c r="AN442" s="109"/>
      <c r="AO442" s="109"/>
      <c r="AP442" s="109"/>
      <c r="AQ442" s="109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</row>
    <row r="443" spans="1:256">
      <c r="A443" s="176"/>
      <c r="B443" s="176"/>
      <c r="C443" s="176"/>
      <c r="D443" s="176"/>
      <c r="E443" s="176"/>
      <c r="F443" s="176"/>
      <c r="G443" s="176"/>
      <c r="H443" s="176"/>
      <c r="I443" s="176"/>
      <c r="J443" s="176"/>
      <c r="K443" s="176"/>
      <c r="L443" s="176"/>
      <c r="M443" s="176"/>
      <c r="N443" s="176"/>
      <c r="O443" s="176"/>
      <c r="P443" s="176"/>
      <c r="Q443" s="176"/>
      <c r="R443" s="176"/>
      <c r="S443" s="176"/>
      <c r="T443" s="176"/>
      <c r="U443" s="176"/>
      <c r="V443" s="176"/>
      <c r="W443" s="176"/>
      <c r="X443" s="176"/>
      <c r="Y443" s="176"/>
      <c r="Z443" s="176"/>
      <c r="AA443" s="176"/>
      <c r="AB443" s="176"/>
      <c r="AC443" s="176"/>
      <c r="AD443" s="176"/>
      <c r="AE443" s="176"/>
      <c r="AF443" s="176"/>
      <c r="AG443" s="176"/>
      <c r="AH443" s="109"/>
      <c r="AI443" s="109"/>
      <c r="AJ443" s="109"/>
      <c r="AK443" s="109"/>
      <c r="AL443" s="109"/>
      <c r="AM443" s="109"/>
      <c r="AN443" s="109"/>
      <c r="AO443" s="109"/>
      <c r="AP443" s="109"/>
      <c r="AQ443" s="109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</row>
    <row r="444" spans="1:256">
      <c r="A444" s="176"/>
      <c r="B444" s="176"/>
      <c r="C444" s="176"/>
      <c r="D444" s="176"/>
      <c r="E444" s="176"/>
      <c r="F444" s="176"/>
      <c r="G444" s="176"/>
      <c r="H444" s="176"/>
      <c r="I444" s="176"/>
      <c r="J444" s="176"/>
      <c r="K444" s="176"/>
      <c r="L444" s="176"/>
      <c r="M444" s="176"/>
      <c r="N444" s="176"/>
      <c r="O444" s="176"/>
      <c r="P444" s="176"/>
      <c r="Q444" s="176"/>
      <c r="R444" s="176"/>
      <c r="S444" s="176"/>
      <c r="T444" s="176"/>
      <c r="U444" s="176"/>
      <c r="V444" s="176"/>
      <c r="W444" s="176"/>
      <c r="X444" s="176"/>
      <c r="Y444" s="176"/>
      <c r="Z444" s="176"/>
      <c r="AA444" s="176"/>
      <c r="AB444" s="176"/>
      <c r="AC444" s="176"/>
      <c r="AD444" s="176"/>
      <c r="AE444" s="176"/>
      <c r="AF444" s="176"/>
      <c r="AG444" s="176"/>
      <c r="AH444" s="109"/>
      <c r="AI444" s="109"/>
      <c r="AJ444" s="109"/>
      <c r="AK444" s="109"/>
      <c r="AL444" s="109"/>
      <c r="AM444" s="109"/>
      <c r="AN444" s="109"/>
      <c r="AO444" s="109"/>
      <c r="AP444" s="109"/>
      <c r="AQ444" s="109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</row>
    <row r="445" spans="1:256">
      <c r="A445" s="176"/>
      <c r="B445" s="176"/>
      <c r="C445" s="176"/>
      <c r="D445" s="176"/>
      <c r="E445" s="176"/>
      <c r="F445" s="176"/>
      <c r="G445" s="176"/>
      <c r="H445" s="176"/>
      <c r="I445" s="176"/>
      <c r="J445" s="176"/>
      <c r="K445" s="176"/>
      <c r="L445" s="176"/>
      <c r="M445" s="176"/>
      <c r="N445" s="176"/>
      <c r="O445" s="176"/>
      <c r="P445" s="176"/>
      <c r="Q445" s="176"/>
      <c r="R445" s="176"/>
      <c r="S445" s="176"/>
      <c r="T445" s="176"/>
      <c r="U445" s="176"/>
      <c r="V445" s="176"/>
      <c r="W445" s="176"/>
      <c r="X445" s="176"/>
      <c r="Y445" s="176"/>
      <c r="Z445" s="176"/>
      <c r="AA445" s="176"/>
      <c r="AB445" s="176"/>
      <c r="AC445" s="176"/>
      <c r="AD445" s="176"/>
      <c r="AE445" s="176"/>
      <c r="AF445" s="176"/>
      <c r="AG445" s="176"/>
      <c r="AH445" s="109"/>
      <c r="AI445" s="109"/>
      <c r="AJ445" s="109"/>
      <c r="AK445" s="109"/>
      <c r="AL445" s="109"/>
      <c r="AM445" s="109"/>
      <c r="AN445" s="109"/>
      <c r="AO445" s="109"/>
      <c r="AP445" s="109"/>
      <c r="AQ445" s="109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</row>
    <row r="446" spans="1:256">
      <c r="A446" s="176"/>
      <c r="B446" s="176"/>
      <c r="C446" s="176"/>
      <c r="D446" s="176"/>
      <c r="E446" s="176"/>
      <c r="F446" s="176"/>
      <c r="G446" s="176"/>
      <c r="H446" s="176"/>
      <c r="I446" s="176"/>
      <c r="J446" s="176"/>
      <c r="K446" s="176"/>
      <c r="L446" s="176"/>
      <c r="M446" s="176"/>
      <c r="N446" s="176"/>
      <c r="O446" s="176"/>
      <c r="P446" s="176"/>
      <c r="Q446" s="176"/>
      <c r="R446" s="176"/>
      <c r="S446" s="176"/>
      <c r="T446" s="176"/>
      <c r="U446" s="176"/>
      <c r="V446" s="176"/>
      <c r="W446" s="176"/>
      <c r="X446" s="176"/>
      <c r="Y446" s="176"/>
      <c r="Z446" s="176"/>
      <c r="AA446" s="176"/>
      <c r="AB446" s="176"/>
      <c r="AC446" s="176"/>
      <c r="AD446" s="176"/>
      <c r="AE446" s="176"/>
      <c r="AF446" s="176"/>
      <c r="AG446" s="176"/>
      <c r="AH446" s="109"/>
      <c r="AI446" s="109"/>
      <c r="AJ446" s="109"/>
      <c r="AK446" s="109"/>
      <c r="AL446" s="109"/>
      <c r="AM446" s="109"/>
      <c r="AN446" s="109"/>
      <c r="AO446" s="109"/>
      <c r="AP446" s="109"/>
      <c r="AQ446" s="109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</row>
    <row r="447" spans="1:256">
      <c r="A447" s="176"/>
      <c r="B447" s="176"/>
      <c r="C447" s="176"/>
      <c r="D447" s="176"/>
      <c r="E447" s="176"/>
      <c r="F447" s="176"/>
      <c r="G447" s="176"/>
      <c r="H447" s="176"/>
      <c r="I447" s="176"/>
      <c r="J447" s="176"/>
      <c r="K447" s="176"/>
      <c r="L447" s="176"/>
      <c r="M447" s="176"/>
      <c r="N447" s="176"/>
      <c r="O447" s="176"/>
      <c r="P447" s="176"/>
      <c r="Q447" s="176"/>
      <c r="R447" s="176"/>
      <c r="S447" s="176"/>
      <c r="T447" s="176"/>
      <c r="U447" s="176"/>
      <c r="V447" s="176"/>
      <c r="W447" s="176"/>
      <c r="X447" s="176"/>
      <c r="Y447" s="176"/>
      <c r="Z447" s="176"/>
      <c r="AA447" s="176"/>
      <c r="AB447" s="176"/>
      <c r="AC447" s="176"/>
      <c r="AD447" s="176"/>
      <c r="AE447" s="176"/>
      <c r="AF447" s="176"/>
      <c r="AG447" s="176"/>
      <c r="AH447" s="109"/>
      <c r="AI447" s="109"/>
      <c r="AJ447" s="109"/>
      <c r="AK447" s="109"/>
      <c r="AL447" s="109"/>
      <c r="AM447" s="109"/>
      <c r="AN447" s="109"/>
      <c r="AO447" s="109"/>
      <c r="AP447" s="109"/>
      <c r="AQ447" s="109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</row>
    <row r="448" spans="1:256">
      <c r="A448" s="176"/>
      <c r="B448" s="176"/>
      <c r="C448" s="176"/>
      <c r="D448" s="176"/>
      <c r="E448" s="176"/>
      <c r="F448" s="176"/>
      <c r="G448" s="176"/>
      <c r="H448" s="176"/>
      <c r="I448" s="176"/>
      <c r="J448" s="176"/>
      <c r="K448" s="176"/>
      <c r="L448" s="176"/>
      <c r="M448" s="176"/>
      <c r="N448" s="176"/>
      <c r="O448" s="176"/>
      <c r="P448" s="176"/>
      <c r="Q448" s="176"/>
      <c r="R448" s="176"/>
      <c r="S448" s="176"/>
      <c r="T448" s="176"/>
      <c r="U448" s="176"/>
      <c r="V448" s="176"/>
      <c r="W448" s="176"/>
      <c r="X448" s="176"/>
      <c r="Y448" s="176"/>
      <c r="Z448" s="176"/>
      <c r="AA448" s="176"/>
      <c r="AB448" s="176"/>
      <c r="AC448" s="176"/>
      <c r="AD448" s="176"/>
      <c r="AE448" s="176"/>
      <c r="AF448" s="176"/>
      <c r="AG448" s="176"/>
      <c r="AH448" s="109"/>
      <c r="AI448" s="109"/>
      <c r="AJ448" s="109"/>
      <c r="AK448" s="109"/>
      <c r="AL448" s="109"/>
      <c r="AM448" s="109"/>
      <c r="AN448" s="109"/>
      <c r="AO448" s="109"/>
      <c r="AP448" s="109"/>
      <c r="AQ448" s="109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</row>
    <row r="449" spans="1:256">
      <c r="A449" s="176"/>
      <c r="B449" s="176"/>
      <c r="C449" s="176"/>
      <c r="D449" s="176"/>
      <c r="E449" s="176"/>
      <c r="F449" s="176"/>
      <c r="G449" s="176"/>
      <c r="H449" s="176"/>
      <c r="I449" s="176"/>
      <c r="J449" s="176"/>
      <c r="K449" s="176"/>
      <c r="L449" s="176"/>
      <c r="M449" s="176"/>
      <c r="N449" s="176"/>
      <c r="O449" s="176"/>
      <c r="P449" s="176"/>
      <c r="Q449" s="176"/>
      <c r="R449" s="176"/>
      <c r="S449" s="176"/>
      <c r="T449" s="176"/>
      <c r="U449" s="176"/>
      <c r="V449" s="176"/>
      <c r="W449" s="176"/>
      <c r="X449" s="176"/>
      <c r="Y449" s="176"/>
      <c r="Z449" s="176"/>
      <c r="AA449" s="176"/>
      <c r="AB449" s="176"/>
      <c r="AC449" s="176"/>
      <c r="AD449" s="176"/>
      <c r="AE449" s="176"/>
      <c r="AF449" s="176"/>
      <c r="AG449" s="176"/>
      <c r="AH449" s="109"/>
      <c r="AI449" s="109"/>
      <c r="AJ449" s="109"/>
      <c r="AK449" s="109"/>
      <c r="AL449" s="109"/>
      <c r="AM449" s="109"/>
      <c r="AN449" s="109"/>
      <c r="AO449" s="109"/>
      <c r="AP449" s="109"/>
      <c r="AQ449" s="10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</row>
    <row r="450" spans="1:256">
      <c r="A450" s="176"/>
      <c r="B450" s="176"/>
      <c r="C450" s="176"/>
      <c r="D450" s="176"/>
      <c r="E450" s="176"/>
      <c r="F450" s="176"/>
      <c r="G450" s="176"/>
      <c r="H450" s="176"/>
      <c r="I450" s="176"/>
      <c r="J450" s="176"/>
      <c r="K450" s="176"/>
      <c r="L450" s="176"/>
      <c r="M450" s="176"/>
      <c r="N450" s="176"/>
      <c r="O450" s="176"/>
      <c r="P450" s="176"/>
      <c r="Q450" s="176"/>
      <c r="R450" s="176"/>
      <c r="S450" s="176"/>
      <c r="T450" s="176"/>
      <c r="U450" s="176"/>
      <c r="V450" s="176"/>
      <c r="W450" s="176"/>
      <c r="X450" s="176"/>
      <c r="Y450" s="176"/>
      <c r="Z450" s="176"/>
      <c r="AA450" s="176"/>
      <c r="AB450" s="176"/>
      <c r="AC450" s="176"/>
      <c r="AD450" s="176"/>
      <c r="AE450" s="176"/>
      <c r="AF450" s="176"/>
      <c r="AG450" s="176"/>
      <c r="AH450" s="109"/>
      <c r="AI450" s="109"/>
      <c r="AJ450" s="109"/>
      <c r="AK450" s="109"/>
      <c r="AL450" s="109"/>
      <c r="AM450" s="109"/>
      <c r="AN450" s="109"/>
      <c r="AO450" s="109"/>
      <c r="AP450" s="109"/>
      <c r="AQ450" s="109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</row>
    <row r="451" spans="1:256">
      <c r="A451" s="176"/>
      <c r="B451" s="176"/>
      <c r="C451" s="176"/>
      <c r="D451" s="176"/>
      <c r="E451" s="176"/>
      <c r="F451" s="176"/>
      <c r="G451" s="176"/>
      <c r="H451" s="176"/>
      <c r="I451" s="176"/>
      <c r="J451" s="176"/>
      <c r="K451" s="176"/>
      <c r="L451" s="176"/>
      <c r="M451" s="176"/>
      <c r="N451" s="176"/>
      <c r="O451" s="176"/>
      <c r="P451" s="176"/>
      <c r="Q451" s="176"/>
      <c r="R451" s="176"/>
      <c r="S451" s="176"/>
      <c r="T451" s="176"/>
      <c r="U451" s="176"/>
      <c r="V451" s="176"/>
      <c r="W451" s="176"/>
      <c r="X451" s="176"/>
      <c r="Y451" s="176"/>
      <c r="Z451" s="176"/>
      <c r="AA451" s="176"/>
      <c r="AB451" s="176"/>
      <c r="AC451" s="176"/>
      <c r="AD451" s="176"/>
      <c r="AE451" s="176"/>
      <c r="AF451" s="176"/>
      <c r="AG451" s="176"/>
      <c r="AH451" s="109"/>
      <c r="AI451" s="109"/>
      <c r="AJ451" s="109"/>
      <c r="AK451" s="109"/>
      <c r="AL451" s="109"/>
      <c r="AM451" s="109"/>
      <c r="AN451" s="109"/>
      <c r="AO451" s="109"/>
      <c r="AP451" s="109"/>
      <c r="AQ451" s="109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</row>
    <row r="452" spans="1:256">
      <c r="A452" s="176"/>
      <c r="B452" s="176"/>
      <c r="C452" s="176"/>
      <c r="D452" s="176"/>
      <c r="E452" s="176"/>
      <c r="F452" s="176"/>
      <c r="G452" s="176"/>
      <c r="H452" s="176"/>
      <c r="I452" s="176"/>
      <c r="J452" s="176"/>
      <c r="K452" s="176"/>
      <c r="L452" s="176"/>
      <c r="M452" s="176"/>
      <c r="N452" s="176"/>
      <c r="O452" s="176"/>
      <c r="P452" s="176"/>
      <c r="Q452" s="176"/>
      <c r="R452" s="176"/>
      <c r="S452" s="176"/>
      <c r="T452" s="176"/>
      <c r="U452" s="176"/>
      <c r="V452" s="176"/>
      <c r="W452" s="176"/>
      <c r="X452" s="176"/>
      <c r="Y452" s="176"/>
      <c r="Z452" s="176"/>
      <c r="AA452" s="176"/>
      <c r="AB452" s="176"/>
      <c r="AC452" s="176"/>
      <c r="AD452" s="176"/>
      <c r="AE452" s="176"/>
      <c r="AF452" s="176"/>
      <c r="AG452" s="176"/>
      <c r="AH452" s="109"/>
      <c r="AI452" s="109"/>
      <c r="AJ452" s="109"/>
      <c r="AK452" s="109"/>
      <c r="AL452" s="109"/>
      <c r="AM452" s="109"/>
      <c r="AN452" s="109"/>
      <c r="AO452" s="109"/>
      <c r="AP452" s="109"/>
      <c r="AQ452" s="109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</row>
    <row r="453" spans="1:256">
      <c r="A453" s="176"/>
      <c r="B453" s="176"/>
      <c r="C453" s="176"/>
      <c r="D453" s="176"/>
      <c r="E453" s="176"/>
      <c r="F453" s="176"/>
      <c r="G453" s="176"/>
      <c r="H453" s="176"/>
      <c r="I453" s="176"/>
      <c r="J453" s="176"/>
      <c r="K453" s="176"/>
      <c r="L453" s="176"/>
      <c r="M453" s="176"/>
      <c r="N453" s="176"/>
      <c r="O453" s="176"/>
      <c r="P453" s="176"/>
      <c r="Q453" s="176"/>
      <c r="R453" s="176"/>
      <c r="S453" s="176"/>
      <c r="T453" s="176"/>
      <c r="U453" s="176"/>
      <c r="V453" s="176"/>
      <c r="W453" s="176"/>
      <c r="X453" s="176"/>
      <c r="Y453" s="176"/>
      <c r="Z453" s="176"/>
      <c r="AA453" s="176"/>
      <c r="AB453" s="176"/>
      <c r="AC453" s="176"/>
      <c r="AD453" s="176"/>
      <c r="AE453" s="176"/>
      <c r="AF453" s="176"/>
      <c r="AG453" s="176"/>
      <c r="AH453" s="109"/>
      <c r="AI453" s="109"/>
      <c r="AJ453" s="109"/>
      <c r="AK453" s="109"/>
      <c r="AL453" s="109"/>
      <c r="AM453" s="109"/>
      <c r="AN453" s="109"/>
      <c r="AO453" s="109"/>
      <c r="AP453" s="109"/>
      <c r="AQ453" s="109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</row>
    <row r="454" spans="1:256">
      <c r="A454" s="176"/>
      <c r="B454" s="176"/>
      <c r="C454" s="176"/>
      <c r="D454" s="176"/>
      <c r="E454" s="176"/>
      <c r="F454" s="176"/>
      <c r="G454" s="176"/>
      <c r="H454" s="176"/>
      <c r="I454" s="176"/>
      <c r="J454" s="176"/>
      <c r="K454" s="176"/>
      <c r="L454" s="176"/>
      <c r="M454" s="176"/>
      <c r="N454" s="176"/>
      <c r="O454" s="176"/>
      <c r="P454" s="176"/>
      <c r="Q454" s="176"/>
      <c r="R454" s="176"/>
      <c r="S454" s="176"/>
      <c r="T454" s="176"/>
      <c r="U454" s="176"/>
      <c r="V454" s="176"/>
      <c r="W454" s="176"/>
      <c r="X454" s="176"/>
      <c r="Y454" s="176"/>
      <c r="Z454" s="176"/>
      <c r="AA454" s="176"/>
      <c r="AB454" s="176"/>
      <c r="AC454" s="176"/>
      <c r="AD454" s="176"/>
      <c r="AE454" s="176"/>
      <c r="AF454" s="176"/>
      <c r="AG454" s="176"/>
      <c r="AH454" s="109"/>
      <c r="AI454" s="109"/>
      <c r="AJ454" s="109"/>
      <c r="AK454" s="109"/>
      <c r="AL454" s="109"/>
      <c r="AM454" s="109"/>
      <c r="AN454" s="109"/>
      <c r="AO454" s="109"/>
      <c r="AP454" s="109"/>
      <c r="AQ454" s="109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</row>
    <row r="455" spans="1:256">
      <c r="A455" s="176"/>
      <c r="B455" s="176"/>
      <c r="C455" s="176"/>
      <c r="D455" s="176"/>
      <c r="E455" s="176"/>
      <c r="F455" s="176"/>
      <c r="G455" s="176"/>
      <c r="H455" s="176"/>
      <c r="I455" s="176"/>
      <c r="J455" s="176"/>
      <c r="K455" s="176"/>
      <c r="L455" s="176"/>
      <c r="M455" s="176"/>
      <c r="N455" s="176"/>
      <c r="O455" s="176"/>
      <c r="P455" s="176"/>
      <c r="Q455" s="176"/>
      <c r="R455" s="176"/>
      <c r="S455" s="176"/>
      <c r="T455" s="176"/>
      <c r="U455" s="176"/>
      <c r="V455" s="176"/>
      <c r="W455" s="176"/>
      <c r="X455" s="176"/>
      <c r="Y455" s="176"/>
      <c r="Z455" s="176"/>
      <c r="AA455" s="176"/>
      <c r="AB455" s="176"/>
      <c r="AC455" s="176"/>
      <c r="AD455" s="176"/>
      <c r="AE455" s="176"/>
      <c r="AF455" s="176"/>
      <c r="AG455" s="176"/>
      <c r="AH455" s="109"/>
      <c r="AI455" s="109"/>
      <c r="AJ455" s="109"/>
      <c r="AK455" s="109"/>
      <c r="AL455" s="109"/>
      <c r="AM455" s="109"/>
      <c r="AN455" s="109"/>
      <c r="AO455" s="109"/>
      <c r="AP455" s="109"/>
      <c r="AQ455" s="109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</row>
    <row r="456" spans="1:256">
      <c r="A456" s="176"/>
      <c r="B456" s="176"/>
      <c r="C456" s="176"/>
      <c r="D456" s="176"/>
      <c r="E456" s="176"/>
      <c r="F456" s="176"/>
      <c r="G456" s="176"/>
      <c r="H456" s="176"/>
      <c r="I456" s="176"/>
      <c r="J456" s="176"/>
      <c r="K456" s="176"/>
      <c r="L456" s="176"/>
      <c r="M456" s="176"/>
      <c r="N456" s="176"/>
      <c r="O456" s="176"/>
      <c r="P456" s="176"/>
      <c r="Q456" s="176"/>
      <c r="R456" s="176"/>
      <c r="S456" s="176"/>
      <c r="T456" s="176"/>
      <c r="U456" s="176"/>
      <c r="V456" s="176"/>
      <c r="W456" s="176"/>
      <c r="X456" s="176"/>
      <c r="Y456" s="176"/>
      <c r="Z456" s="176"/>
      <c r="AA456" s="176"/>
      <c r="AB456" s="176"/>
      <c r="AC456" s="176"/>
      <c r="AD456" s="176"/>
      <c r="AE456" s="176"/>
      <c r="AF456" s="176"/>
      <c r="AG456" s="176"/>
      <c r="AH456" s="109"/>
      <c r="AI456" s="109"/>
      <c r="AJ456" s="109"/>
      <c r="AK456" s="109"/>
      <c r="AL456" s="109"/>
      <c r="AM456" s="109"/>
      <c r="AN456" s="109"/>
      <c r="AO456" s="109"/>
      <c r="AP456" s="109"/>
      <c r="AQ456" s="109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</row>
    <row r="457" spans="1:256">
      <c r="A457" s="176"/>
      <c r="B457" s="176"/>
      <c r="C457" s="176"/>
      <c r="D457" s="176"/>
      <c r="E457" s="176"/>
      <c r="F457" s="176"/>
      <c r="G457" s="176"/>
      <c r="H457" s="176"/>
      <c r="I457" s="176"/>
      <c r="J457" s="176"/>
      <c r="K457" s="176"/>
      <c r="L457" s="176"/>
      <c r="M457" s="176"/>
      <c r="N457" s="176"/>
      <c r="O457" s="176"/>
      <c r="P457" s="176"/>
      <c r="Q457" s="176"/>
      <c r="R457" s="176"/>
      <c r="S457" s="176"/>
      <c r="T457" s="176"/>
      <c r="U457" s="176"/>
      <c r="V457" s="176"/>
      <c r="W457" s="176"/>
      <c r="X457" s="176"/>
      <c r="Y457" s="176"/>
      <c r="Z457" s="176"/>
      <c r="AA457" s="176"/>
      <c r="AB457" s="176"/>
      <c r="AC457" s="176"/>
      <c r="AD457" s="176"/>
      <c r="AE457" s="176"/>
      <c r="AF457" s="176"/>
      <c r="AG457" s="176"/>
      <c r="AH457" s="109"/>
      <c r="AI457" s="109"/>
      <c r="AJ457" s="109"/>
      <c r="AK457" s="109"/>
      <c r="AL457" s="109"/>
      <c r="AM457" s="109"/>
      <c r="AN457" s="109"/>
      <c r="AO457" s="109"/>
      <c r="AP457" s="109"/>
      <c r="AQ457" s="109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</row>
    <row r="458" spans="1:256">
      <c r="A458" s="176"/>
      <c r="B458" s="176"/>
      <c r="C458" s="176"/>
      <c r="D458" s="176"/>
      <c r="E458" s="176"/>
      <c r="F458" s="176"/>
      <c r="G458" s="176"/>
      <c r="H458" s="176"/>
      <c r="I458" s="176"/>
      <c r="J458" s="176"/>
      <c r="K458" s="176"/>
      <c r="L458" s="176"/>
      <c r="M458" s="176"/>
      <c r="N458" s="176"/>
      <c r="O458" s="176"/>
      <c r="P458" s="176"/>
      <c r="Q458" s="176"/>
      <c r="R458" s="176"/>
      <c r="S458" s="176"/>
      <c r="T458" s="176"/>
      <c r="U458" s="176"/>
      <c r="V458" s="176"/>
      <c r="W458" s="176"/>
      <c r="X458" s="176"/>
      <c r="Y458" s="176"/>
      <c r="Z458" s="176"/>
      <c r="AA458" s="176"/>
      <c r="AB458" s="176"/>
      <c r="AC458" s="176"/>
      <c r="AD458" s="176"/>
      <c r="AE458" s="176"/>
      <c r="AF458" s="176"/>
      <c r="AG458" s="176"/>
      <c r="AH458" s="109"/>
      <c r="AI458" s="109"/>
      <c r="AJ458" s="109"/>
      <c r="AK458" s="109"/>
      <c r="AL458" s="109"/>
      <c r="AM458" s="109"/>
      <c r="AN458" s="109"/>
      <c r="AO458" s="109"/>
      <c r="AP458" s="109"/>
      <c r="AQ458" s="109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</row>
    <row r="459" spans="1:256">
      <c r="A459" s="176"/>
      <c r="B459" s="176"/>
      <c r="C459" s="176"/>
      <c r="D459" s="176"/>
      <c r="E459" s="176"/>
      <c r="F459" s="176"/>
      <c r="G459" s="176"/>
      <c r="H459" s="176"/>
      <c r="I459" s="176"/>
      <c r="J459" s="176"/>
      <c r="K459" s="176"/>
      <c r="L459" s="176"/>
      <c r="M459" s="176"/>
      <c r="N459" s="176"/>
      <c r="O459" s="176"/>
      <c r="P459" s="176"/>
      <c r="Q459" s="176"/>
      <c r="R459" s="176"/>
      <c r="S459" s="176"/>
      <c r="T459" s="176"/>
      <c r="U459" s="176"/>
      <c r="V459" s="176"/>
      <c r="W459" s="176"/>
      <c r="X459" s="176"/>
      <c r="Y459" s="176"/>
      <c r="Z459" s="176"/>
      <c r="AA459" s="176"/>
      <c r="AB459" s="176"/>
      <c r="AC459" s="176"/>
      <c r="AD459" s="176"/>
      <c r="AE459" s="176"/>
      <c r="AF459" s="176"/>
      <c r="AG459" s="176"/>
      <c r="AH459" s="109"/>
      <c r="AI459" s="109"/>
      <c r="AJ459" s="109"/>
      <c r="AK459" s="109"/>
      <c r="AL459" s="109"/>
      <c r="AM459" s="109"/>
      <c r="AN459" s="109"/>
      <c r="AO459" s="109"/>
      <c r="AP459" s="109"/>
      <c r="AQ459" s="10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</row>
    <row r="460" spans="1:256">
      <c r="A460" s="176"/>
      <c r="B460" s="176"/>
      <c r="C460" s="176"/>
      <c r="D460" s="176"/>
      <c r="E460" s="176"/>
      <c r="F460" s="176"/>
      <c r="G460" s="176"/>
      <c r="H460" s="176"/>
      <c r="I460" s="176"/>
      <c r="J460" s="176"/>
      <c r="K460" s="176"/>
      <c r="L460" s="176"/>
      <c r="M460" s="176"/>
      <c r="N460" s="176"/>
      <c r="O460" s="176"/>
      <c r="P460" s="176"/>
      <c r="Q460" s="176"/>
      <c r="R460" s="176"/>
      <c r="S460" s="176"/>
      <c r="T460" s="176"/>
      <c r="U460" s="176"/>
      <c r="V460" s="176"/>
      <c r="W460" s="176"/>
      <c r="X460" s="176"/>
      <c r="Y460" s="176"/>
      <c r="Z460" s="176"/>
      <c r="AA460" s="176"/>
      <c r="AB460" s="176"/>
      <c r="AC460" s="176"/>
      <c r="AD460" s="176"/>
      <c r="AE460" s="176"/>
      <c r="AF460" s="176"/>
      <c r="AG460" s="176"/>
      <c r="AH460" s="109"/>
      <c r="AI460" s="109"/>
      <c r="AJ460" s="109"/>
      <c r="AK460" s="109"/>
      <c r="AL460" s="109"/>
      <c r="AM460" s="109"/>
      <c r="AN460" s="109"/>
      <c r="AO460" s="109"/>
      <c r="AP460" s="109"/>
      <c r="AQ460" s="109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</row>
    <row r="461" spans="1:256">
      <c r="A461" s="176"/>
      <c r="B461" s="176"/>
      <c r="C461" s="176"/>
      <c r="D461" s="176"/>
      <c r="E461" s="176"/>
      <c r="F461" s="176"/>
      <c r="G461" s="176"/>
      <c r="H461" s="176"/>
      <c r="I461" s="176"/>
      <c r="J461" s="176"/>
      <c r="K461" s="176"/>
      <c r="L461" s="176"/>
      <c r="M461" s="176"/>
      <c r="N461" s="176"/>
      <c r="O461" s="176"/>
      <c r="P461" s="176"/>
      <c r="Q461" s="176"/>
      <c r="R461" s="176"/>
      <c r="S461" s="176"/>
      <c r="T461" s="176"/>
      <c r="U461" s="176"/>
      <c r="V461" s="176"/>
      <c r="W461" s="176"/>
      <c r="X461" s="176"/>
      <c r="Y461" s="176"/>
      <c r="Z461" s="176"/>
      <c r="AA461" s="176"/>
      <c r="AB461" s="176"/>
      <c r="AC461" s="176"/>
      <c r="AD461" s="176"/>
      <c r="AE461" s="176"/>
      <c r="AF461" s="176"/>
      <c r="AG461" s="176"/>
      <c r="AH461" s="109"/>
      <c r="AI461" s="109"/>
      <c r="AJ461" s="109"/>
      <c r="AK461" s="109"/>
      <c r="AL461" s="109"/>
      <c r="AM461" s="109"/>
      <c r="AN461" s="109"/>
      <c r="AO461" s="109"/>
      <c r="AP461" s="109"/>
      <c r="AQ461" s="109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</row>
    <row r="462" spans="1:256">
      <c r="A462" s="176"/>
      <c r="B462" s="176"/>
      <c r="C462" s="176"/>
      <c r="D462" s="176"/>
      <c r="E462" s="176"/>
      <c r="F462" s="176"/>
      <c r="G462" s="176"/>
      <c r="H462" s="176"/>
      <c r="I462" s="176"/>
      <c r="J462" s="176"/>
      <c r="K462" s="176"/>
      <c r="L462" s="176"/>
      <c r="M462" s="176"/>
      <c r="N462" s="176"/>
      <c r="O462" s="176"/>
      <c r="P462" s="176"/>
      <c r="Q462" s="176"/>
      <c r="R462" s="176"/>
      <c r="S462" s="176"/>
      <c r="T462" s="176"/>
      <c r="U462" s="176"/>
      <c r="V462" s="176"/>
      <c r="W462" s="176"/>
      <c r="X462" s="176"/>
      <c r="Y462" s="176"/>
      <c r="Z462" s="176"/>
      <c r="AA462" s="176"/>
      <c r="AB462" s="176"/>
      <c r="AC462" s="176"/>
      <c r="AD462" s="176"/>
      <c r="AE462" s="176"/>
      <c r="AF462" s="176"/>
      <c r="AG462" s="176"/>
      <c r="AH462" s="109"/>
      <c r="AI462" s="109"/>
      <c r="AJ462" s="109"/>
      <c r="AK462" s="109"/>
      <c r="AL462" s="109"/>
      <c r="AM462" s="109"/>
      <c r="AN462" s="109"/>
      <c r="AO462" s="109"/>
      <c r="AP462" s="109"/>
      <c r="AQ462" s="109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</row>
    <row r="463" spans="1:256">
      <c r="A463" s="176"/>
      <c r="B463" s="176"/>
      <c r="C463" s="176"/>
      <c r="D463" s="176"/>
      <c r="E463" s="176"/>
      <c r="F463" s="176"/>
      <c r="G463" s="176"/>
      <c r="H463" s="176"/>
      <c r="I463" s="176"/>
      <c r="J463" s="176"/>
      <c r="K463" s="176"/>
      <c r="L463" s="176"/>
      <c r="M463" s="176"/>
      <c r="N463" s="176"/>
      <c r="O463" s="176"/>
      <c r="P463" s="176"/>
      <c r="Q463" s="176"/>
      <c r="R463" s="176"/>
      <c r="S463" s="176"/>
      <c r="T463" s="176"/>
      <c r="U463" s="176"/>
      <c r="V463" s="176"/>
      <c r="W463" s="176"/>
      <c r="X463" s="176"/>
      <c r="Y463" s="176"/>
      <c r="Z463" s="176"/>
      <c r="AA463" s="176"/>
      <c r="AB463" s="176"/>
      <c r="AC463" s="176"/>
      <c r="AD463" s="176"/>
      <c r="AE463" s="176"/>
      <c r="AF463" s="176"/>
      <c r="AG463" s="176"/>
      <c r="AH463" s="109"/>
      <c r="AI463" s="109"/>
      <c r="AJ463" s="109"/>
      <c r="AK463" s="109"/>
      <c r="AL463" s="109"/>
      <c r="AM463" s="109"/>
      <c r="AN463" s="109"/>
      <c r="AO463" s="109"/>
      <c r="AP463" s="109"/>
      <c r="AQ463" s="109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</row>
    <row r="464" spans="1:256">
      <c r="A464" s="176"/>
      <c r="B464" s="176"/>
      <c r="C464" s="176"/>
      <c r="D464" s="176"/>
      <c r="E464" s="176"/>
      <c r="F464" s="176"/>
      <c r="G464" s="176"/>
      <c r="H464" s="176"/>
      <c r="I464" s="176"/>
      <c r="J464" s="176"/>
      <c r="K464" s="176"/>
      <c r="L464" s="176"/>
      <c r="M464" s="176"/>
      <c r="N464" s="176"/>
      <c r="O464" s="176"/>
      <c r="P464" s="176"/>
      <c r="Q464" s="176"/>
      <c r="R464" s="176"/>
      <c r="S464" s="176"/>
      <c r="T464" s="176"/>
      <c r="U464" s="176"/>
      <c r="V464" s="176"/>
      <c r="W464" s="176"/>
      <c r="X464" s="176"/>
      <c r="Y464" s="176"/>
      <c r="Z464" s="176"/>
      <c r="AA464" s="176"/>
      <c r="AB464" s="176"/>
      <c r="AC464" s="176"/>
      <c r="AD464" s="176"/>
      <c r="AE464" s="176"/>
      <c r="AF464" s="176"/>
      <c r="AG464" s="176"/>
      <c r="AH464" s="109"/>
      <c r="AI464" s="109"/>
      <c r="AJ464" s="109"/>
      <c r="AK464" s="109"/>
      <c r="AL464" s="109"/>
      <c r="AM464" s="109"/>
      <c r="AN464" s="109"/>
      <c r="AO464" s="109"/>
      <c r="AP464" s="109"/>
      <c r="AQ464" s="109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</row>
    <row r="465" spans="1:256">
      <c r="A465" s="176"/>
      <c r="B465" s="176"/>
      <c r="C465" s="176"/>
      <c r="D465" s="176"/>
      <c r="E465" s="176"/>
      <c r="F465" s="176"/>
      <c r="G465" s="176"/>
      <c r="H465" s="176"/>
      <c r="I465" s="176"/>
      <c r="J465" s="176"/>
      <c r="K465" s="176"/>
      <c r="L465" s="176"/>
      <c r="M465" s="176"/>
      <c r="N465" s="176"/>
      <c r="O465" s="176"/>
      <c r="P465" s="176"/>
      <c r="Q465" s="176"/>
      <c r="R465" s="176"/>
      <c r="S465" s="176"/>
      <c r="T465" s="176"/>
      <c r="U465" s="176"/>
      <c r="V465" s="176"/>
      <c r="W465" s="176"/>
      <c r="X465" s="176"/>
      <c r="Y465" s="176"/>
      <c r="Z465" s="176"/>
      <c r="AA465" s="176"/>
      <c r="AB465" s="176"/>
      <c r="AC465" s="176"/>
      <c r="AD465" s="176"/>
      <c r="AE465" s="176"/>
      <c r="AF465" s="176"/>
      <c r="AG465" s="176"/>
      <c r="AH465" s="109"/>
      <c r="AI465" s="109"/>
      <c r="AJ465" s="109"/>
      <c r="AK465" s="109"/>
      <c r="AL465" s="109"/>
      <c r="AM465" s="109"/>
      <c r="AN465" s="109"/>
      <c r="AO465" s="109"/>
      <c r="AP465" s="109"/>
      <c r="AQ465" s="109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</row>
    <row r="466" spans="1:256">
      <c r="A466" s="176"/>
      <c r="B466" s="176"/>
      <c r="C466" s="176"/>
      <c r="D466" s="176"/>
      <c r="E466" s="176"/>
      <c r="F466" s="176"/>
      <c r="G466" s="176"/>
      <c r="H466" s="176"/>
      <c r="I466" s="176"/>
      <c r="J466" s="176"/>
      <c r="K466" s="176"/>
      <c r="L466" s="176"/>
      <c r="M466" s="176"/>
      <c r="N466" s="176"/>
      <c r="O466" s="176"/>
      <c r="P466" s="176"/>
      <c r="Q466" s="176"/>
      <c r="R466" s="176"/>
      <c r="S466" s="176"/>
      <c r="T466" s="176"/>
      <c r="U466" s="176"/>
      <c r="V466" s="176"/>
      <c r="W466" s="176"/>
      <c r="X466" s="176"/>
      <c r="Y466" s="176"/>
      <c r="Z466" s="176"/>
      <c r="AA466" s="176"/>
      <c r="AB466" s="176"/>
      <c r="AC466" s="176"/>
      <c r="AD466" s="176"/>
      <c r="AE466" s="176"/>
      <c r="AF466" s="176"/>
      <c r="AG466" s="176"/>
      <c r="AH466" s="109"/>
      <c r="AI466" s="109"/>
      <c r="AJ466" s="109"/>
      <c r="AK466" s="109"/>
      <c r="AL466" s="109"/>
      <c r="AM466" s="109"/>
      <c r="AN466" s="109"/>
      <c r="AO466" s="109"/>
      <c r="AP466" s="109"/>
      <c r="AQ466" s="109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</row>
    <row r="467" spans="1:256">
      <c r="A467" s="176"/>
      <c r="B467" s="176"/>
      <c r="C467" s="176"/>
      <c r="D467" s="176"/>
      <c r="E467" s="176"/>
      <c r="F467" s="176"/>
      <c r="G467" s="176"/>
      <c r="H467" s="176"/>
      <c r="I467" s="176"/>
      <c r="J467" s="176"/>
      <c r="K467" s="176"/>
      <c r="L467" s="176"/>
      <c r="M467" s="176"/>
      <c r="N467" s="176"/>
      <c r="O467" s="176"/>
      <c r="P467" s="176"/>
      <c r="Q467" s="176"/>
      <c r="R467" s="176"/>
      <c r="S467" s="176"/>
      <c r="T467" s="176"/>
      <c r="U467" s="176"/>
      <c r="V467" s="176"/>
      <c r="W467" s="176"/>
      <c r="X467" s="176"/>
      <c r="Y467" s="176"/>
      <c r="Z467" s="176"/>
      <c r="AA467" s="176"/>
      <c r="AB467" s="176"/>
      <c r="AC467" s="176"/>
      <c r="AD467" s="176"/>
      <c r="AE467" s="176"/>
      <c r="AF467" s="176"/>
      <c r="AG467" s="176"/>
      <c r="AH467" s="109"/>
      <c r="AI467" s="109"/>
      <c r="AJ467" s="109"/>
      <c r="AK467" s="109"/>
      <c r="AL467" s="109"/>
      <c r="AM467" s="109"/>
      <c r="AN467" s="109"/>
      <c r="AO467" s="109"/>
      <c r="AP467" s="109"/>
      <c r="AQ467" s="109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</row>
    <row r="468" spans="1:256">
      <c r="A468" s="176"/>
      <c r="B468" s="176"/>
      <c r="C468" s="176"/>
      <c r="D468" s="176"/>
      <c r="E468" s="176"/>
      <c r="F468" s="176"/>
      <c r="G468" s="176"/>
      <c r="H468" s="176"/>
      <c r="I468" s="176"/>
      <c r="J468" s="176"/>
      <c r="K468" s="176"/>
      <c r="L468" s="176"/>
      <c r="M468" s="176"/>
      <c r="N468" s="176"/>
      <c r="O468" s="176"/>
      <c r="P468" s="176"/>
      <c r="Q468" s="176"/>
      <c r="R468" s="176"/>
      <c r="S468" s="176"/>
      <c r="T468" s="176"/>
      <c r="U468" s="176"/>
      <c r="V468" s="176"/>
      <c r="W468" s="176"/>
      <c r="X468" s="176"/>
      <c r="Y468" s="176"/>
      <c r="Z468" s="176"/>
      <c r="AA468" s="176"/>
      <c r="AB468" s="176"/>
      <c r="AC468" s="176"/>
      <c r="AD468" s="176"/>
      <c r="AE468" s="176"/>
      <c r="AF468" s="176"/>
      <c r="AG468" s="176"/>
      <c r="AH468" s="109"/>
      <c r="AI468" s="109"/>
      <c r="AJ468" s="109"/>
      <c r="AK468" s="109"/>
      <c r="AL468" s="109"/>
      <c r="AM468" s="109"/>
      <c r="AN468" s="109"/>
      <c r="AO468" s="109"/>
      <c r="AP468" s="109"/>
      <c r="AQ468" s="109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</row>
    <row r="469" spans="1:256">
      <c r="A469" s="176"/>
      <c r="B469" s="176"/>
      <c r="C469" s="176"/>
      <c r="D469" s="176"/>
      <c r="E469" s="176"/>
      <c r="F469" s="176"/>
      <c r="G469" s="176"/>
      <c r="H469" s="176"/>
      <c r="I469" s="176"/>
      <c r="J469" s="176"/>
      <c r="K469" s="176"/>
      <c r="L469" s="176"/>
      <c r="M469" s="176"/>
      <c r="N469" s="176"/>
      <c r="O469" s="176"/>
      <c r="P469" s="176"/>
      <c r="Q469" s="176"/>
      <c r="R469" s="176"/>
      <c r="S469" s="176"/>
      <c r="T469" s="176"/>
      <c r="U469" s="176"/>
      <c r="V469" s="176"/>
      <c r="W469" s="176"/>
      <c r="X469" s="176"/>
      <c r="Y469" s="176"/>
      <c r="Z469" s="176"/>
      <c r="AA469" s="176"/>
      <c r="AB469" s="176"/>
      <c r="AC469" s="176"/>
      <c r="AD469" s="176"/>
      <c r="AE469" s="176"/>
      <c r="AF469" s="176"/>
      <c r="AG469" s="176"/>
      <c r="AH469" s="109"/>
      <c r="AI469" s="109"/>
      <c r="AJ469" s="109"/>
      <c r="AK469" s="109"/>
      <c r="AL469" s="109"/>
      <c r="AM469" s="109"/>
      <c r="AN469" s="109"/>
      <c r="AO469" s="109"/>
      <c r="AP469" s="109"/>
      <c r="AQ469" s="10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</row>
    <row r="470" spans="1:256">
      <c r="A470" s="176"/>
      <c r="B470" s="176"/>
      <c r="C470" s="176"/>
      <c r="D470" s="176"/>
      <c r="E470" s="176"/>
      <c r="F470" s="176"/>
      <c r="G470" s="176"/>
      <c r="H470" s="176"/>
      <c r="I470" s="176"/>
      <c r="J470" s="176"/>
      <c r="K470" s="176"/>
      <c r="L470" s="176"/>
      <c r="M470" s="176"/>
      <c r="N470" s="176"/>
      <c r="O470" s="176"/>
      <c r="P470" s="176"/>
      <c r="Q470" s="176"/>
      <c r="R470" s="176"/>
      <c r="S470" s="176"/>
      <c r="T470" s="176"/>
      <c r="U470" s="176"/>
      <c r="V470" s="176"/>
      <c r="W470" s="176"/>
      <c r="X470" s="176"/>
      <c r="Y470" s="176"/>
      <c r="Z470" s="176"/>
      <c r="AA470" s="176"/>
      <c r="AB470" s="176"/>
      <c r="AC470" s="176"/>
      <c r="AD470" s="176"/>
      <c r="AE470" s="176"/>
      <c r="AF470" s="176"/>
      <c r="AG470" s="176"/>
      <c r="AH470" s="109"/>
      <c r="AI470" s="109"/>
      <c r="AJ470" s="109"/>
      <c r="AK470" s="109"/>
      <c r="AL470" s="109"/>
      <c r="AM470" s="109"/>
      <c r="AN470" s="109"/>
      <c r="AO470" s="109"/>
      <c r="AP470" s="109"/>
      <c r="AQ470" s="109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</row>
    <row r="471" spans="1:256">
      <c r="A471" s="176"/>
      <c r="B471" s="176"/>
      <c r="C471" s="176"/>
      <c r="D471" s="176"/>
      <c r="E471" s="176"/>
      <c r="F471" s="176"/>
      <c r="G471" s="176"/>
      <c r="H471" s="176"/>
      <c r="I471" s="176"/>
      <c r="J471" s="176"/>
      <c r="K471" s="176"/>
      <c r="L471" s="176"/>
      <c r="M471" s="176"/>
      <c r="N471" s="176"/>
      <c r="O471" s="176"/>
      <c r="P471" s="176"/>
      <c r="Q471" s="176"/>
      <c r="R471" s="176"/>
      <c r="S471" s="176"/>
      <c r="T471" s="176"/>
      <c r="U471" s="176"/>
      <c r="V471" s="176"/>
      <c r="W471" s="176"/>
      <c r="X471" s="176"/>
      <c r="Y471" s="176"/>
      <c r="Z471" s="176"/>
      <c r="AA471" s="176"/>
      <c r="AB471" s="176"/>
      <c r="AC471" s="176"/>
      <c r="AD471" s="176"/>
      <c r="AE471" s="176"/>
      <c r="AF471" s="176"/>
      <c r="AG471" s="176"/>
      <c r="AH471" s="109"/>
      <c r="AI471" s="109"/>
      <c r="AJ471" s="109"/>
      <c r="AK471" s="109"/>
      <c r="AL471" s="109"/>
      <c r="AM471" s="109"/>
      <c r="AN471" s="109"/>
      <c r="AO471" s="109"/>
      <c r="AP471" s="109"/>
      <c r="AQ471" s="109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</row>
    <row r="472" spans="1:256">
      <c r="A472" s="176"/>
      <c r="B472" s="176"/>
      <c r="C472" s="176"/>
      <c r="D472" s="176"/>
      <c r="E472" s="176"/>
      <c r="F472" s="176"/>
      <c r="G472" s="176"/>
      <c r="H472" s="176"/>
      <c r="I472" s="176"/>
      <c r="J472" s="176"/>
      <c r="K472" s="176"/>
      <c r="L472" s="176"/>
      <c r="M472" s="176"/>
      <c r="N472" s="176"/>
      <c r="O472" s="176"/>
      <c r="P472" s="176"/>
      <c r="Q472" s="176"/>
      <c r="R472" s="176"/>
      <c r="S472" s="176"/>
      <c r="T472" s="176"/>
      <c r="U472" s="176"/>
      <c r="V472" s="176"/>
      <c r="W472" s="176"/>
      <c r="X472" s="176"/>
      <c r="Y472" s="176"/>
      <c r="Z472" s="176"/>
      <c r="AA472" s="176"/>
      <c r="AB472" s="176"/>
      <c r="AC472" s="176"/>
      <c r="AD472" s="176"/>
      <c r="AE472" s="176"/>
      <c r="AF472" s="176"/>
      <c r="AG472" s="176"/>
      <c r="AH472" s="109"/>
      <c r="AI472" s="109"/>
      <c r="AJ472" s="109"/>
      <c r="AK472" s="109"/>
      <c r="AL472" s="109"/>
      <c r="AM472" s="109"/>
      <c r="AN472" s="109"/>
      <c r="AO472" s="109"/>
      <c r="AP472" s="109"/>
      <c r="AQ472" s="109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</row>
    <row r="473" spans="1:256">
      <c r="A473" s="176"/>
      <c r="B473" s="176"/>
      <c r="C473" s="176"/>
      <c r="D473" s="176"/>
      <c r="E473" s="176"/>
      <c r="F473" s="176"/>
      <c r="G473" s="176"/>
      <c r="H473" s="176"/>
      <c r="I473" s="176"/>
      <c r="J473" s="176"/>
      <c r="K473" s="176"/>
      <c r="L473" s="176"/>
      <c r="M473" s="176"/>
      <c r="N473" s="176"/>
      <c r="O473" s="176"/>
      <c r="P473" s="176"/>
      <c r="Q473" s="176"/>
      <c r="R473" s="176"/>
      <c r="S473" s="176"/>
      <c r="T473" s="176"/>
      <c r="U473" s="176"/>
      <c r="V473" s="176"/>
      <c r="W473" s="176"/>
      <c r="X473" s="176"/>
      <c r="Y473" s="176"/>
      <c r="Z473" s="176"/>
      <c r="AA473" s="176"/>
      <c r="AB473" s="176"/>
      <c r="AC473" s="176"/>
      <c r="AD473" s="176"/>
      <c r="AE473" s="176"/>
      <c r="AF473" s="176"/>
      <c r="AG473" s="176"/>
      <c r="AH473" s="109"/>
      <c r="AI473" s="109"/>
      <c r="AJ473" s="109"/>
      <c r="AK473" s="109"/>
      <c r="AL473" s="109"/>
      <c r="AM473" s="109"/>
      <c r="AN473" s="109"/>
      <c r="AO473" s="109"/>
      <c r="AP473" s="109"/>
      <c r="AQ473" s="109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</row>
    <row r="474" spans="1:256">
      <c r="A474" s="176"/>
      <c r="B474" s="176"/>
      <c r="C474" s="176"/>
      <c r="D474" s="176"/>
      <c r="E474" s="176"/>
      <c r="F474" s="176"/>
      <c r="G474" s="176"/>
      <c r="H474" s="176"/>
      <c r="I474" s="176"/>
      <c r="J474" s="176"/>
      <c r="K474" s="176"/>
      <c r="L474" s="176"/>
      <c r="M474" s="176"/>
      <c r="N474" s="176"/>
      <c r="O474" s="176"/>
      <c r="P474" s="176"/>
      <c r="Q474" s="176"/>
      <c r="R474" s="176"/>
      <c r="S474" s="176"/>
      <c r="T474" s="176"/>
      <c r="U474" s="176"/>
      <c r="V474" s="176"/>
      <c r="W474" s="176"/>
      <c r="X474" s="176"/>
      <c r="Y474" s="176"/>
      <c r="Z474" s="176"/>
      <c r="AA474" s="176"/>
      <c r="AB474" s="176"/>
      <c r="AC474" s="176"/>
      <c r="AD474" s="176"/>
      <c r="AE474" s="176"/>
      <c r="AF474" s="176"/>
      <c r="AG474" s="176"/>
      <c r="AH474" s="109"/>
      <c r="AI474" s="109"/>
      <c r="AJ474" s="109"/>
      <c r="AK474" s="109"/>
      <c r="AL474" s="109"/>
      <c r="AM474" s="109"/>
      <c r="AN474" s="109"/>
      <c r="AO474" s="109"/>
      <c r="AP474" s="109"/>
      <c r="AQ474" s="109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</row>
    <row r="475" spans="1:256">
      <c r="A475" s="176"/>
      <c r="B475" s="176"/>
      <c r="C475" s="176"/>
      <c r="D475" s="176"/>
      <c r="E475" s="176"/>
      <c r="F475" s="176"/>
      <c r="G475" s="176"/>
      <c r="H475" s="176"/>
      <c r="I475" s="176"/>
      <c r="J475" s="176"/>
      <c r="K475" s="176"/>
      <c r="L475" s="176"/>
      <c r="M475" s="176"/>
      <c r="N475" s="176"/>
      <c r="O475" s="176"/>
      <c r="P475" s="176"/>
      <c r="Q475" s="176"/>
      <c r="R475" s="176"/>
      <c r="S475" s="176"/>
      <c r="T475" s="176"/>
      <c r="U475" s="176"/>
      <c r="V475" s="176"/>
      <c r="W475" s="176"/>
      <c r="X475" s="176"/>
      <c r="Y475" s="176"/>
      <c r="Z475" s="176"/>
      <c r="AA475" s="176"/>
      <c r="AB475" s="176"/>
      <c r="AC475" s="176"/>
      <c r="AD475" s="176"/>
      <c r="AE475" s="176"/>
      <c r="AF475" s="176"/>
      <c r="AG475" s="176"/>
      <c r="AH475" s="109"/>
      <c r="AI475" s="109"/>
      <c r="AJ475" s="109"/>
      <c r="AK475" s="109"/>
      <c r="AL475" s="109"/>
      <c r="AM475" s="109"/>
      <c r="AN475" s="109"/>
      <c r="AO475" s="109"/>
      <c r="AP475" s="109"/>
      <c r="AQ475" s="109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</row>
    <row r="476" spans="1:256">
      <c r="A476" s="176"/>
      <c r="B476" s="176"/>
      <c r="C476" s="176"/>
      <c r="D476" s="176"/>
      <c r="E476" s="176"/>
      <c r="F476" s="176"/>
      <c r="G476" s="176"/>
      <c r="H476" s="176"/>
      <c r="I476" s="176"/>
      <c r="J476" s="176"/>
      <c r="K476" s="176"/>
      <c r="L476" s="176"/>
      <c r="M476" s="176"/>
      <c r="N476" s="176"/>
      <c r="O476" s="176"/>
      <c r="P476" s="176"/>
      <c r="Q476" s="176"/>
      <c r="R476" s="176"/>
      <c r="S476" s="176"/>
      <c r="T476" s="176"/>
      <c r="U476" s="176"/>
      <c r="V476" s="176"/>
      <c r="W476" s="176"/>
      <c r="X476" s="176"/>
      <c r="Y476" s="176"/>
      <c r="Z476" s="176"/>
      <c r="AA476" s="176"/>
      <c r="AB476" s="176"/>
      <c r="AC476" s="176"/>
      <c r="AD476" s="176"/>
      <c r="AE476" s="176"/>
      <c r="AF476" s="176"/>
      <c r="AG476" s="176"/>
      <c r="AH476" s="109"/>
      <c r="AI476" s="109"/>
      <c r="AJ476" s="109"/>
      <c r="AK476" s="109"/>
      <c r="AL476" s="109"/>
      <c r="AM476" s="109"/>
      <c r="AN476" s="109"/>
      <c r="AO476" s="109"/>
      <c r="AP476" s="109"/>
      <c r="AQ476" s="109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</row>
    <row r="477" spans="1:256">
      <c r="A477" s="176"/>
      <c r="B477" s="176"/>
      <c r="C477" s="176"/>
      <c r="D477" s="176"/>
      <c r="E477" s="176"/>
      <c r="F477" s="176"/>
      <c r="G477" s="176"/>
      <c r="H477" s="176"/>
      <c r="I477" s="176"/>
      <c r="J477" s="176"/>
      <c r="K477" s="176"/>
      <c r="L477" s="176"/>
      <c r="M477" s="176"/>
      <c r="N477" s="176"/>
      <c r="O477" s="176"/>
      <c r="P477" s="176"/>
      <c r="Q477" s="176"/>
      <c r="R477" s="176"/>
      <c r="S477" s="176"/>
      <c r="T477" s="176"/>
      <c r="U477" s="176"/>
      <c r="V477" s="176"/>
      <c r="W477" s="176"/>
      <c r="X477" s="176"/>
      <c r="Y477" s="176"/>
      <c r="Z477" s="176"/>
      <c r="AA477" s="176"/>
      <c r="AB477" s="176"/>
      <c r="AC477" s="176"/>
      <c r="AD477" s="176"/>
      <c r="AE477" s="176"/>
      <c r="AF477" s="176"/>
      <c r="AG477" s="176"/>
      <c r="AH477" s="109"/>
      <c r="AI477" s="109"/>
      <c r="AJ477" s="109"/>
      <c r="AK477" s="109"/>
      <c r="AL477" s="109"/>
      <c r="AM477" s="109"/>
      <c r="AN477" s="109"/>
      <c r="AO477" s="109"/>
      <c r="AP477" s="109"/>
      <c r="AQ477" s="109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</row>
    <row r="478" spans="1:256">
      <c r="A478" s="176"/>
      <c r="B478" s="176"/>
      <c r="C478" s="176"/>
      <c r="D478" s="176"/>
      <c r="E478" s="176"/>
      <c r="F478" s="176"/>
      <c r="G478" s="176"/>
      <c r="H478" s="176"/>
      <c r="I478" s="176"/>
      <c r="J478" s="176"/>
      <c r="K478" s="176"/>
      <c r="L478" s="176"/>
      <c r="M478" s="176"/>
      <c r="N478" s="176"/>
      <c r="O478" s="176"/>
      <c r="P478" s="176"/>
      <c r="Q478" s="176"/>
      <c r="R478" s="176"/>
      <c r="S478" s="176"/>
      <c r="T478" s="176"/>
      <c r="U478" s="176"/>
      <c r="V478" s="176"/>
      <c r="W478" s="176"/>
      <c r="X478" s="176"/>
      <c r="Y478" s="176"/>
      <c r="Z478" s="176"/>
      <c r="AA478" s="176"/>
      <c r="AB478" s="176"/>
      <c r="AC478" s="176"/>
      <c r="AD478" s="176"/>
      <c r="AE478" s="176"/>
      <c r="AF478" s="176"/>
      <c r="AG478" s="176"/>
      <c r="AH478" s="109"/>
      <c r="AI478" s="109"/>
      <c r="AJ478" s="109"/>
      <c r="AK478" s="109"/>
      <c r="AL478" s="109"/>
      <c r="AM478" s="109"/>
      <c r="AN478" s="109"/>
      <c r="AO478" s="109"/>
      <c r="AP478" s="109"/>
      <c r="AQ478" s="109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</row>
    <row r="479" spans="1:256">
      <c r="A479" s="176"/>
      <c r="B479" s="176"/>
      <c r="C479" s="176"/>
      <c r="D479" s="176"/>
      <c r="E479" s="176"/>
      <c r="F479" s="176"/>
      <c r="G479" s="176"/>
      <c r="H479" s="176"/>
      <c r="I479" s="176"/>
      <c r="J479" s="176"/>
      <c r="K479" s="176"/>
      <c r="L479" s="176"/>
      <c r="M479" s="176"/>
      <c r="N479" s="176"/>
      <c r="O479" s="176"/>
      <c r="P479" s="176"/>
      <c r="Q479" s="176"/>
      <c r="R479" s="176"/>
      <c r="S479" s="176"/>
      <c r="T479" s="176"/>
      <c r="U479" s="176"/>
      <c r="V479" s="176"/>
      <c r="W479" s="176"/>
      <c r="X479" s="176"/>
      <c r="Y479" s="176"/>
      <c r="Z479" s="176"/>
      <c r="AA479" s="176"/>
      <c r="AB479" s="176"/>
      <c r="AC479" s="176"/>
      <c r="AD479" s="176"/>
      <c r="AE479" s="176"/>
      <c r="AF479" s="176"/>
      <c r="AG479" s="176"/>
      <c r="AH479" s="109"/>
      <c r="AI479" s="109"/>
      <c r="AJ479" s="109"/>
      <c r="AK479" s="109"/>
      <c r="AL479" s="109"/>
      <c r="AM479" s="109"/>
      <c r="AN479" s="109"/>
      <c r="AO479" s="109"/>
      <c r="AP479" s="109"/>
      <c r="AQ479" s="10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</row>
    <row r="480" spans="1:256">
      <c r="A480" s="176"/>
      <c r="B480" s="176"/>
      <c r="C480" s="176"/>
      <c r="D480" s="176"/>
      <c r="E480" s="176"/>
      <c r="F480" s="176"/>
      <c r="G480" s="176"/>
      <c r="H480" s="176"/>
      <c r="I480" s="176"/>
      <c r="J480" s="176"/>
      <c r="K480" s="176"/>
      <c r="L480" s="176"/>
      <c r="M480" s="176"/>
      <c r="N480" s="176"/>
      <c r="O480" s="176"/>
      <c r="P480" s="176"/>
      <c r="Q480" s="176"/>
      <c r="R480" s="176"/>
      <c r="S480" s="176"/>
      <c r="T480" s="176"/>
      <c r="U480" s="176"/>
      <c r="V480" s="176"/>
      <c r="W480" s="176"/>
      <c r="X480" s="176"/>
      <c r="Y480" s="176"/>
      <c r="Z480" s="176"/>
      <c r="AA480" s="176"/>
      <c r="AB480" s="176"/>
      <c r="AC480" s="176"/>
      <c r="AD480" s="176"/>
      <c r="AE480" s="176"/>
      <c r="AF480" s="176"/>
      <c r="AG480" s="176"/>
      <c r="AH480" s="109"/>
      <c r="AI480" s="109"/>
      <c r="AJ480" s="109"/>
      <c r="AK480" s="109"/>
      <c r="AL480" s="109"/>
      <c r="AM480" s="109"/>
      <c r="AN480" s="109"/>
      <c r="AO480" s="109"/>
      <c r="AP480" s="109"/>
      <c r="AQ480" s="109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</row>
    <row r="481" spans="1:256">
      <c r="A481" s="176"/>
      <c r="B481" s="176"/>
      <c r="C481" s="176"/>
      <c r="D481" s="176"/>
      <c r="E481" s="176"/>
      <c r="F481" s="176"/>
      <c r="G481" s="176"/>
      <c r="H481" s="176"/>
      <c r="I481" s="176"/>
      <c r="J481" s="176"/>
      <c r="K481" s="176"/>
      <c r="L481" s="176"/>
      <c r="M481" s="176"/>
      <c r="N481" s="176"/>
      <c r="O481" s="176"/>
      <c r="P481" s="176"/>
      <c r="Q481" s="176"/>
      <c r="R481" s="176"/>
      <c r="S481" s="176"/>
      <c r="T481" s="176"/>
      <c r="U481" s="176"/>
      <c r="V481" s="176"/>
      <c r="W481" s="176"/>
      <c r="X481" s="176"/>
      <c r="Y481" s="176"/>
      <c r="Z481" s="176"/>
      <c r="AA481" s="176"/>
      <c r="AB481" s="176"/>
      <c r="AC481" s="176"/>
      <c r="AD481" s="176"/>
      <c r="AE481" s="176"/>
      <c r="AF481" s="176"/>
      <c r="AG481" s="176"/>
      <c r="AH481" s="109"/>
      <c r="AI481" s="109"/>
      <c r="AJ481" s="109"/>
      <c r="AK481" s="109"/>
      <c r="AL481" s="109"/>
      <c r="AM481" s="109"/>
      <c r="AN481" s="109"/>
      <c r="AO481" s="109"/>
      <c r="AP481" s="109"/>
      <c r="AQ481" s="109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</row>
    <row r="482" spans="1:256">
      <c r="A482" s="176"/>
      <c r="B482" s="176"/>
      <c r="C482" s="176"/>
      <c r="D482" s="176"/>
      <c r="E482" s="176"/>
      <c r="F482" s="176"/>
      <c r="G482" s="176"/>
      <c r="H482" s="176"/>
      <c r="I482" s="176"/>
      <c r="J482" s="176"/>
      <c r="K482" s="176"/>
      <c r="L482" s="176"/>
      <c r="M482" s="176"/>
      <c r="N482" s="176"/>
      <c r="O482" s="176"/>
      <c r="P482" s="176"/>
      <c r="Q482" s="176"/>
      <c r="R482" s="176"/>
      <c r="S482" s="176"/>
      <c r="T482" s="176"/>
      <c r="U482" s="176"/>
      <c r="V482" s="176"/>
      <c r="W482" s="176"/>
      <c r="X482" s="176"/>
      <c r="Y482" s="176"/>
      <c r="Z482" s="176"/>
      <c r="AA482" s="176"/>
      <c r="AB482" s="176"/>
      <c r="AC482" s="176"/>
      <c r="AD482" s="176"/>
      <c r="AE482" s="176"/>
      <c r="AF482" s="176"/>
      <c r="AG482" s="176"/>
      <c r="AH482" s="109"/>
      <c r="AI482" s="109"/>
      <c r="AJ482" s="109"/>
      <c r="AK482" s="109"/>
      <c r="AL482" s="109"/>
      <c r="AM482" s="109"/>
      <c r="AN482" s="109"/>
      <c r="AO482" s="109"/>
      <c r="AP482" s="109"/>
      <c r="AQ482" s="109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</row>
    <row r="483" spans="1:256">
      <c r="A483" s="176"/>
      <c r="B483" s="176"/>
      <c r="C483" s="176"/>
      <c r="D483" s="176"/>
      <c r="E483" s="176"/>
      <c r="F483" s="176"/>
      <c r="G483" s="176"/>
      <c r="H483" s="176"/>
      <c r="I483" s="176"/>
      <c r="J483" s="176"/>
      <c r="K483" s="176"/>
      <c r="L483" s="176"/>
      <c r="M483" s="176"/>
      <c r="N483" s="176"/>
      <c r="O483" s="176"/>
      <c r="P483" s="176"/>
      <c r="Q483" s="176"/>
      <c r="R483" s="176"/>
      <c r="S483" s="176"/>
      <c r="T483" s="176"/>
      <c r="U483" s="176"/>
      <c r="V483" s="176"/>
      <c r="W483" s="176"/>
      <c r="X483" s="176"/>
      <c r="Y483" s="176"/>
      <c r="Z483" s="176"/>
      <c r="AA483" s="176"/>
      <c r="AB483" s="176"/>
      <c r="AC483" s="176"/>
      <c r="AD483" s="176"/>
      <c r="AE483" s="176"/>
      <c r="AF483" s="176"/>
      <c r="AG483" s="176"/>
      <c r="AH483" s="109"/>
      <c r="AI483" s="109"/>
      <c r="AJ483" s="109"/>
      <c r="AK483" s="109"/>
      <c r="AL483" s="109"/>
      <c r="AM483" s="109"/>
      <c r="AN483" s="109"/>
      <c r="AO483" s="109"/>
      <c r="AP483" s="109"/>
      <c r="AQ483" s="109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</row>
    <row r="484" spans="1:256">
      <c r="A484" s="176"/>
      <c r="B484" s="176"/>
      <c r="C484" s="176"/>
      <c r="D484" s="176"/>
      <c r="E484" s="176"/>
      <c r="F484" s="176"/>
      <c r="G484" s="176"/>
      <c r="H484" s="176"/>
      <c r="I484" s="176"/>
      <c r="J484" s="176"/>
      <c r="K484" s="176"/>
      <c r="L484" s="176"/>
      <c r="M484" s="176"/>
      <c r="N484" s="176"/>
      <c r="O484" s="176"/>
      <c r="P484" s="176"/>
      <c r="Q484" s="176"/>
      <c r="R484" s="176"/>
      <c r="S484" s="176"/>
      <c r="T484" s="176"/>
      <c r="U484" s="176"/>
      <c r="V484" s="176"/>
      <c r="W484" s="176"/>
      <c r="X484" s="176"/>
      <c r="Y484" s="176"/>
      <c r="Z484" s="176"/>
      <c r="AA484" s="176"/>
      <c r="AB484" s="176"/>
      <c r="AC484" s="176"/>
      <c r="AD484" s="176"/>
      <c r="AE484" s="176"/>
      <c r="AF484" s="176"/>
      <c r="AG484" s="176"/>
      <c r="AH484" s="109"/>
      <c r="AI484" s="109"/>
      <c r="AJ484" s="109"/>
      <c r="AK484" s="109"/>
      <c r="AL484" s="109"/>
      <c r="AM484" s="109"/>
      <c r="AN484" s="109"/>
      <c r="AO484" s="109"/>
      <c r="AP484" s="109"/>
      <c r="AQ484" s="109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</row>
    <row r="485" spans="1:256">
      <c r="A485" s="176"/>
      <c r="B485" s="176"/>
      <c r="C485" s="176"/>
      <c r="D485" s="176"/>
      <c r="E485" s="176"/>
      <c r="F485" s="176"/>
      <c r="G485" s="176"/>
      <c r="H485" s="176"/>
      <c r="I485" s="176"/>
      <c r="J485" s="176"/>
      <c r="K485" s="176"/>
      <c r="L485" s="176"/>
      <c r="M485" s="176"/>
      <c r="N485" s="176"/>
      <c r="O485" s="176"/>
      <c r="P485" s="176"/>
      <c r="Q485" s="176"/>
      <c r="R485" s="176"/>
      <c r="S485" s="176"/>
      <c r="T485" s="176"/>
      <c r="U485" s="176"/>
      <c r="V485" s="176"/>
      <c r="W485" s="176"/>
      <c r="X485" s="176"/>
      <c r="Y485" s="176"/>
      <c r="Z485" s="176"/>
      <c r="AA485" s="176"/>
      <c r="AB485" s="176"/>
      <c r="AC485" s="176"/>
      <c r="AD485" s="176"/>
      <c r="AE485" s="176"/>
      <c r="AF485" s="176"/>
      <c r="AG485" s="176"/>
      <c r="AH485" s="109"/>
      <c r="AI485" s="109"/>
      <c r="AJ485" s="109"/>
      <c r="AK485" s="109"/>
      <c r="AL485" s="109"/>
      <c r="AM485" s="109"/>
      <c r="AN485" s="109"/>
      <c r="AO485" s="109"/>
      <c r="AP485" s="109"/>
      <c r="AQ485" s="109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</row>
    <row r="486" spans="1:256">
      <c r="A486" s="176"/>
      <c r="B486" s="176"/>
      <c r="C486" s="176"/>
      <c r="D486" s="176"/>
      <c r="E486" s="176"/>
      <c r="F486" s="176"/>
      <c r="G486" s="176"/>
      <c r="H486" s="176"/>
      <c r="I486" s="176"/>
      <c r="J486" s="176"/>
      <c r="K486" s="176"/>
      <c r="L486" s="176"/>
      <c r="M486" s="176"/>
      <c r="N486" s="176"/>
      <c r="O486" s="176"/>
      <c r="P486" s="176"/>
      <c r="Q486" s="176"/>
      <c r="R486" s="176"/>
      <c r="S486" s="176"/>
      <c r="T486" s="176"/>
      <c r="U486" s="176"/>
      <c r="V486" s="176"/>
      <c r="W486" s="176"/>
      <c r="X486" s="176"/>
      <c r="Y486" s="176"/>
      <c r="Z486" s="176"/>
      <c r="AA486" s="176"/>
      <c r="AB486" s="176"/>
      <c r="AC486" s="176"/>
      <c r="AD486" s="176"/>
      <c r="AE486" s="176"/>
      <c r="AF486" s="176"/>
      <c r="AG486" s="176"/>
      <c r="AH486" s="109"/>
      <c r="AI486" s="109"/>
      <c r="AJ486" s="109"/>
      <c r="AK486" s="109"/>
      <c r="AL486" s="109"/>
      <c r="AM486" s="109"/>
      <c r="AN486" s="109"/>
      <c r="AO486" s="109"/>
      <c r="AP486" s="109"/>
      <c r="AQ486" s="109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</row>
    <row r="487" spans="1:256">
      <c r="A487" s="176"/>
      <c r="B487" s="176"/>
      <c r="C487" s="176"/>
      <c r="D487" s="176"/>
      <c r="E487" s="176"/>
      <c r="F487" s="176"/>
      <c r="G487" s="176"/>
      <c r="H487" s="176"/>
      <c r="I487" s="176"/>
      <c r="J487" s="176"/>
      <c r="K487" s="176"/>
      <c r="L487" s="176"/>
      <c r="M487" s="176"/>
      <c r="N487" s="176"/>
      <c r="O487" s="176"/>
      <c r="P487" s="176"/>
      <c r="Q487" s="176"/>
      <c r="R487" s="176"/>
      <c r="S487" s="176"/>
      <c r="T487" s="176"/>
      <c r="U487" s="176"/>
      <c r="V487" s="176"/>
      <c r="W487" s="176"/>
      <c r="X487" s="176"/>
      <c r="Y487" s="176"/>
      <c r="Z487" s="176"/>
      <c r="AA487" s="176"/>
      <c r="AB487" s="176"/>
      <c r="AC487" s="176"/>
      <c r="AD487" s="176"/>
      <c r="AE487" s="176"/>
      <c r="AF487" s="176"/>
      <c r="AG487" s="176"/>
      <c r="AH487" s="109"/>
      <c r="AI487" s="109"/>
      <c r="AJ487" s="109"/>
      <c r="AK487" s="109"/>
      <c r="AL487" s="109"/>
      <c r="AM487" s="109"/>
      <c r="AN487" s="109"/>
      <c r="AO487" s="109"/>
      <c r="AP487" s="109"/>
      <c r="AQ487" s="109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</row>
    <row r="488" spans="1:256">
      <c r="A488" s="176"/>
      <c r="B488" s="176"/>
      <c r="C488" s="176"/>
      <c r="D488" s="176"/>
      <c r="E488" s="176"/>
      <c r="F488" s="176"/>
      <c r="G488" s="176"/>
      <c r="H488" s="176"/>
      <c r="I488" s="176"/>
      <c r="J488" s="176"/>
      <c r="K488" s="176"/>
      <c r="L488" s="176"/>
      <c r="M488" s="176"/>
      <c r="N488" s="176"/>
      <c r="O488" s="176"/>
      <c r="P488" s="176"/>
      <c r="Q488" s="176"/>
      <c r="R488" s="176"/>
      <c r="S488" s="176"/>
      <c r="T488" s="176"/>
      <c r="U488" s="176"/>
      <c r="V488" s="176"/>
      <c r="W488" s="176"/>
      <c r="X488" s="176"/>
      <c r="Y488" s="176"/>
      <c r="Z488" s="176"/>
      <c r="AA488" s="176"/>
      <c r="AB488" s="176"/>
      <c r="AC488" s="176"/>
      <c r="AD488" s="176"/>
      <c r="AE488" s="176"/>
      <c r="AF488" s="176"/>
      <c r="AG488" s="176"/>
      <c r="AH488" s="109"/>
      <c r="AI488" s="109"/>
      <c r="AJ488" s="109"/>
      <c r="AK488" s="109"/>
      <c r="AL488" s="109"/>
      <c r="AM488" s="109"/>
      <c r="AN488" s="109"/>
      <c r="AO488" s="109"/>
      <c r="AP488" s="109"/>
      <c r="AQ488" s="109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</row>
    <row r="489" spans="1:256">
      <c r="A489" s="176"/>
      <c r="B489" s="176"/>
      <c r="C489" s="176"/>
      <c r="D489" s="176"/>
      <c r="E489" s="176"/>
      <c r="F489" s="176"/>
      <c r="G489" s="176"/>
      <c r="H489" s="176"/>
      <c r="I489" s="176"/>
      <c r="J489" s="176"/>
      <c r="K489" s="176"/>
      <c r="L489" s="176"/>
      <c r="M489" s="176"/>
      <c r="N489" s="176"/>
      <c r="O489" s="176"/>
      <c r="P489" s="176"/>
      <c r="Q489" s="176"/>
      <c r="R489" s="176"/>
      <c r="S489" s="176"/>
      <c r="T489" s="176"/>
      <c r="U489" s="176"/>
      <c r="V489" s="176"/>
      <c r="W489" s="176"/>
      <c r="X489" s="176"/>
      <c r="Y489" s="176"/>
      <c r="Z489" s="176"/>
      <c r="AA489" s="176"/>
      <c r="AB489" s="176"/>
      <c r="AC489" s="176"/>
      <c r="AD489" s="176"/>
      <c r="AE489" s="176"/>
      <c r="AF489" s="176"/>
      <c r="AG489" s="176"/>
      <c r="AH489" s="109"/>
      <c r="AI489" s="109"/>
      <c r="AJ489" s="109"/>
      <c r="AK489" s="109"/>
      <c r="AL489" s="109"/>
      <c r="AM489" s="109"/>
      <c r="AN489" s="109"/>
      <c r="AO489" s="109"/>
      <c r="AP489" s="109"/>
      <c r="AQ489" s="10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</row>
    <row r="490" spans="1:256">
      <c r="A490" s="176"/>
      <c r="B490" s="176"/>
      <c r="C490" s="176"/>
      <c r="D490" s="176"/>
      <c r="E490" s="176"/>
      <c r="F490" s="176"/>
      <c r="G490" s="176"/>
      <c r="H490" s="176"/>
      <c r="I490" s="176"/>
      <c r="J490" s="176"/>
      <c r="K490" s="176"/>
      <c r="L490" s="176"/>
      <c r="M490" s="176"/>
      <c r="N490" s="176"/>
      <c r="O490" s="176"/>
      <c r="P490" s="176"/>
      <c r="Q490" s="176"/>
      <c r="R490" s="176"/>
      <c r="S490" s="176"/>
      <c r="T490" s="176"/>
      <c r="U490" s="176"/>
      <c r="V490" s="176"/>
      <c r="W490" s="176"/>
      <c r="X490" s="176"/>
      <c r="Y490" s="176"/>
      <c r="Z490" s="176"/>
      <c r="AA490" s="176"/>
      <c r="AB490" s="176"/>
      <c r="AC490" s="176"/>
      <c r="AD490" s="176"/>
      <c r="AE490" s="176"/>
      <c r="AF490" s="176"/>
      <c r="AG490" s="176"/>
      <c r="AH490" s="109"/>
      <c r="AI490" s="109"/>
      <c r="AJ490" s="109"/>
      <c r="AK490" s="109"/>
      <c r="AL490" s="109"/>
      <c r="AM490" s="109"/>
      <c r="AN490" s="109"/>
      <c r="AO490" s="109"/>
      <c r="AP490" s="109"/>
      <c r="AQ490" s="109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</row>
    <row r="491" spans="1:256">
      <c r="A491" s="176"/>
      <c r="B491" s="176"/>
      <c r="C491" s="176"/>
      <c r="D491" s="176"/>
      <c r="E491" s="176"/>
      <c r="F491" s="176"/>
      <c r="G491" s="176"/>
      <c r="H491" s="176"/>
      <c r="I491" s="176"/>
      <c r="J491" s="176"/>
      <c r="K491" s="176"/>
      <c r="L491" s="176"/>
      <c r="M491" s="176"/>
      <c r="N491" s="176"/>
      <c r="O491" s="176"/>
      <c r="P491" s="176"/>
      <c r="Q491" s="176"/>
      <c r="R491" s="176"/>
      <c r="S491" s="176"/>
      <c r="T491" s="176"/>
      <c r="U491" s="176"/>
      <c r="V491" s="176"/>
      <c r="W491" s="176"/>
      <c r="X491" s="176"/>
      <c r="Y491" s="176"/>
      <c r="Z491" s="176"/>
      <c r="AA491" s="176"/>
      <c r="AB491" s="176"/>
      <c r="AC491" s="176"/>
      <c r="AD491" s="176"/>
      <c r="AE491" s="176"/>
      <c r="AF491" s="176"/>
      <c r="AG491" s="176"/>
      <c r="AH491" s="109"/>
      <c r="AI491" s="109"/>
      <c r="AJ491" s="109"/>
      <c r="AK491" s="109"/>
      <c r="AL491" s="109"/>
      <c r="AM491" s="109"/>
      <c r="AN491" s="109"/>
      <c r="AO491" s="109"/>
      <c r="AP491" s="109"/>
      <c r="AQ491" s="109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</row>
    <row r="492" spans="1:256">
      <c r="A492" s="176"/>
      <c r="B492" s="176"/>
      <c r="C492" s="176"/>
      <c r="D492" s="176"/>
      <c r="E492" s="176"/>
      <c r="F492" s="176"/>
      <c r="G492" s="176"/>
      <c r="H492" s="176"/>
      <c r="I492" s="176"/>
      <c r="J492" s="176"/>
      <c r="K492" s="176"/>
      <c r="L492" s="176"/>
      <c r="M492" s="176"/>
      <c r="N492" s="176"/>
      <c r="O492" s="176"/>
      <c r="P492" s="176"/>
      <c r="Q492" s="176"/>
      <c r="R492" s="176"/>
      <c r="S492" s="176"/>
      <c r="T492" s="176"/>
      <c r="U492" s="176"/>
      <c r="V492" s="176"/>
      <c r="W492" s="176"/>
      <c r="X492" s="176"/>
      <c r="Y492" s="176"/>
      <c r="Z492" s="176"/>
      <c r="AA492" s="176"/>
      <c r="AB492" s="176"/>
      <c r="AC492" s="176"/>
      <c r="AD492" s="176"/>
      <c r="AE492" s="176"/>
      <c r="AF492" s="176"/>
      <c r="AG492" s="176"/>
      <c r="AH492" s="109"/>
      <c r="AI492" s="109"/>
      <c r="AJ492" s="109"/>
      <c r="AK492" s="109"/>
      <c r="AL492" s="109"/>
      <c r="AM492" s="109"/>
      <c r="AN492" s="109"/>
      <c r="AO492" s="109"/>
      <c r="AP492" s="109"/>
      <c r="AQ492" s="109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</row>
    <row r="493" spans="1:256">
      <c r="A493" s="176"/>
      <c r="B493" s="176"/>
      <c r="C493" s="176"/>
      <c r="D493" s="176"/>
      <c r="E493" s="176"/>
      <c r="F493" s="176"/>
      <c r="G493" s="176"/>
      <c r="H493" s="176"/>
      <c r="I493" s="176"/>
      <c r="J493" s="176"/>
      <c r="K493" s="176"/>
      <c r="L493" s="176"/>
      <c r="M493" s="176"/>
      <c r="N493" s="176"/>
      <c r="O493" s="176"/>
      <c r="P493" s="176"/>
      <c r="Q493" s="176"/>
      <c r="R493" s="176"/>
      <c r="S493" s="176"/>
      <c r="T493" s="176"/>
      <c r="U493" s="176"/>
      <c r="V493" s="176"/>
      <c r="W493" s="176"/>
      <c r="X493" s="176"/>
      <c r="Y493" s="176"/>
      <c r="Z493" s="176"/>
      <c r="AA493" s="176"/>
      <c r="AB493" s="176"/>
      <c r="AC493" s="176"/>
      <c r="AD493" s="176"/>
      <c r="AE493" s="176"/>
      <c r="AF493" s="176"/>
      <c r="AG493" s="176"/>
      <c r="AH493" s="109"/>
      <c r="AI493" s="109"/>
      <c r="AJ493" s="109"/>
      <c r="AK493" s="109"/>
      <c r="AL493" s="109"/>
      <c r="AM493" s="109"/>
      <c r="AN493" s="109"/>
      <c r="AO493" s="109"/>
      <c r="AP493" s="109"/>
      <c r="AQ493" s="109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</row>
    <row r="494" spans="1:256">
      <c r="A494" s="176"/>
      <c r="B494" s="176"/>
      <c r="C494" s="176"/>
      <c r="D494" s="176"/>
      <c r="E494" s="176"/>
      <c r="F494" s="176"/>
      <c r="G494" s="176"/>
      <c r="H494" s="176"/>
      <c r="I494" s="176"/>
      <c r="J494" s="176"/>
      <c r="K494" s="176"/>
      <c r="L494" s="176"/>
      <c r="M494" s="176"/>
      <c r="N494" s="176"/>
      <c r="O494" s="176"/>
      <c r="P494" s="176"/>
      <c r="Q494" s="176"/>
      <c r="R494" s="176"/>
      <c r="S494" s="176"/>
      <c r="T494" s="176"/>
      <c r="U494" s="176"/>
      <c r="V494" s="176"/>
      <c r="W494" s="176"/>
      <c r="X494" s="176"/>
      <c r="Y494" s="176"/>
      <c r="Z494" s="176"/>
      <c r="AA494" s="176"/>
      <c r="AB494" s="176"/>
      <c r="AC494" s="176"/>
      <c r="AD494" s="176"/>
      <c r="AE494" s="176"/>
      <c r="AF494" s="176"/>
      <c r="AG494" s="176"/>
      <c r="AH494" s="109"/>
      <c r="AI494" s="109"/>
      <c r="AJ494" s="109"/>
      <c r="AK494" s="109"/>
      <c r="AL494" s="109"/>
      <c r="AM494" s="109"/>
      <c r="AN494" s="109"/>
      <c r="AO494" s="109"/>
      <c r="AP494" s="109"/>
      <c r="AQ494" s="109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</row>
    <row r="495" spans="1:256">
      <c r="A495" s="176"/>
      <c r="B495" s="176"/>
      <c r="C495" s="176"/>
      <c r="D495" s="176"/>
      <c r="E495" s="176"/>
      <c r="F495" s="176"/>
      <c r="G495" s="176"/>
      <c r="H495" s="176"/>
      <c r="I495" s="176"/>
      <c r="J495" s="176"/>
      <c r="K495" s="176"/>
      <c r="L495" s="176"/>
      <c r="M495" s="176"/>
      <c r="N495" s="176"/>
      <c r="O495" s="176"/>
      <c r="P495" s="176"/>
      <c r="Q495" s="176"/>
      <c r="R495" s="176"/>
      <c r="S495" s="176"/>
      <c r="T495" s="176"/>
      <c r="U495" s="176"/>
      <c r="V495" s="176"/>
      <c r="W495" s="176"/>
      <c r="X495" s="176"/>
      <c r="Y495" s="176"/>
      <c r="Z495" s="176"/>
      <c r="AA495" s="176"/>
      <c r="AB495" s="176"/>
      <c r="AC495" s="176"/>
      <c r="AD495" s="176"/>
      <c r="AE495" s="176"/>
      <c r="AF495" s="176"/>
      <c r="AG495" s="176"/>
      <c r="AH495" s="109"/>
      <c r="AI495" s="109"/>
      <c r="AJ495" s="109"/>
      <c r="AK495" s="109"/>
      <c r="AL495" s="109"/>
      <c r="AM495" s="109"/>
      <c r="AN495" s="109"/>
      <c r="AO495" s="109"/>
      <c r="AP495" s="109"/>
      <c r="AQ495" s="109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</row>
    <row r="496" spans="1:256">
      <c r="A496" s="176"/>
      <c r="B496" s="176"/>
      <c r="C496" s="176"/>
      <c r="D496" s="176"/>
      <c r="E496" s="176"/>
      <c r="F496" s="176"/>
      <c r="G496" s="176"/>
      <c r="H496" s="176"/>
      <c r="I496" s="176"/>
      <c r="J496" s="176"/>
      <c r="K496" s="176"/>
      <c r="L496" s="176"/>
      <c r="M496" s="176"/>
      <c r="N496" s="176"/>
      <c r="O496" s="176"/>
      <c r="P496" s="176"/>
      <c r="Q496" s="176"/>
      <c r="R496" s="176"/>
      <c r="S496" s="176"/>
      <c r="T496" s="176"/>
      <c r="U496" s="176"/>
      <c r="V496" s="176"/>
      <c r="W496" s="176"/>
      <c r="X496" s="176"/>
      <c r="Y496" s="176"/>
      <c r="Z496" s="176"/>
      <c r="AA496" s="176"/>
      <c r="AB496" s="176"/>
      <c r="AC496" s="176"/>
      <c r="AD496" s="176"/>
      <c r="AE496" s="176"/>
      <c r="AF496" s="176"/>
      <c r="AG496" s="176"/>
      <c r="AH496" s="109"/>
      <c r="AI496" s="109"/>
      <c r="AJ496" s="109"/>
      <c r="AK496" s="109"/>
      <c r="AL496" s="109"/>
      <c r="AM496" s="109"/>
      <c r="AN496" s="109"/>
      <c r="AO496" s="109"/>
      <c r="AP496" s="109"/>
      <c r="AQ496" s="109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</row>
    <row r="497" spans="1:256">
      <c r="A497" s="176"/>
      <c r="B497" s="176"/>
      <c r="C497" s="176"/>
      <c r="D497" s="176"/>
      <c r="E497" s="176"/>
      <c r="F497" s="176"/>
      <c r="G497" s="176"/>
      <c r="H497" s="176"/>
      <c r="I497" s="176"/>
      <c r="J497" s="176"/>
      <c r="K497" s="176"/>
      <c r="L497" s="176"/>
      <c r="M497" s="176"/>
      <c r="N497" s="176"/>
      <c r="O497" s="176"/>
      <c r="P497" s="176"/>
      <c r="Q497" s="176"/>
      <c r="R497" s="176"/>
      <c r="S497" s="176"/>
      <c r="T497" s="176"/>
      <c r="U497" s="176"/>
      <c r="V497" s="176"/>
      <c r="W497" s="176"/>
      <c r="X497" s="176"/>
      <c r="Y497" s="176"/>
      <c r="Z497" s="176"/>
      <c r="AA497" s="176"/>
      <c r="AB497" s="176"/>
      <c r="AC497" s="176"/>
      <c r="AD497" s="176"/>
      <c r="AE497" s="176"/>
      <c r="AF497" s="176"/>
      <c r="AG497" s="176"/>
      <c r="AH497" s="109"/>
      <c r="AI497" s="109"/>
      <c r="AJ497" s="109"/>
      <c r="AK497" s="109"/>
      <c r="AL497" s="109"/>
      <c r="AM497" s="109"/>
      <c r="AN497" s="109"/>
      <c r="AO497" s="109"/>
      <c r="AP497" s="109"/>
      <c r="AQ497" s="109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</row>
    <row r="498" spans="1:256">
      <c r="A498" s="176"/>
      <c r="B498" s="176"/>
      <c r="C498" s="176"/>
      <c r="D498" s="176"/>
      <c r="E498" s="176"/>
      <c r="F498" s="176"/>
      <c r="G498" s="176"/>
      <c r="H498" s="176"/>
      <c r="I498" s="176"/>
      <c r="J498" s="176"/>
      <c r="K498" s="176"/>
      <c r="L498" s="176"/>
      <c r="M498" s="176"/>
      <c r="N498" s="176"/>
      <c r="O498" s="176"/>
      <c r="P498" s="176"/>
      <c r="Q498" s="176"/>
      <c r="R498" s="176"/>
      <c r="S498" s="176"/>
      <c r="T498" s="176"/>
      <c r="U498" s="176"/>
      <c r="V498" s="176"/>
      <c r="W498" s="176"/>
      <c r="X498" s="176"/>
      <c r="Y498" s="176"/>
      <c r="Z498" s="176"/>
      <c r="AA498" s="176"/>
      <c r="AB498" s="176"/>
      <c r="AC498" s="176"/>
      <c r="AD498" s="176"/>
      <c r="AE498" s="176"/>
      <c r="AF498" s="176"/>
      <c r="AG498" s="176"/>
      <c r="AH498" s="109"/>
      <c r="AI498" s="109"/>
      <c r="AJ498" s="109"/>
      <c r="AK498" s="109"/>
      <c r="AL498" s="109"/>
      <c r="AM498" s="109"/>
      <c r="AN498" s="109"/>
      <c r="AO498" s="109"/>
      <c r="AP498" s="109"/>
      <c r="AQ498" s="109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</row>
    <row r="499" spans="1:256">
      <c r="A499" s="176"/>
      <c r="B499" s="176"/>
      <c r="C499" s="176"/>
      <c r="D499" s="176"/>
      <c r="E499" s="176"/>
      <c r="F499" s="176"/>
      <c r="G499" s="176"/>
      <c r="H499" s="176"/>
      <c r="I499" s="176"/>
      <c r="J499" s="176"/>
      <c r="K499" s="176"/>
      <c r="L499" s="176"/>
      <c r="M499" s="176"/>
      <c r="N499" s="176"/>
      <c r="O499" s="176"/>
      <c r="P499" s="176"/>
      <c r="Q499" s="176"/>
      <c r="R499" s="176"/>
      <c r="S499" s="176"/>
      <c r="T499" s="176"/>
      <c r="U499" s="176"/>
      <c r="V499" s="176"/>
      <c r="W499" s="176"/>
      <c r="X499" s="176"/>
      <c r="Y499" s="176"/>
      <c r="Z499" s="176"/>
      <c r="AA499" s="176"/>
      <c r="AB499" s="176"/>
      <c r="AC499" s="176"/>
      <c r="AD499" s="176"/>
      <c r="AE499" s="176"/>
      <c r="AF499" s="176"/>
      <c r="AG499" s="176"/>
      <c r="AH499" s="109"/>
      <c r="AI499" s="109"/>
      <c r="AJ499" s="109"/>
      <c r="AK499" s="109"/>
      <c r="AL499" s="109"/>
      <c r="AM499" s="109"/>
      <c r="AN499" s="109"/>
      <c r="AO499" s="109"/>
      <c r="AP499" s="109"/>
      <c r="AQ499" s="10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</row>
    <row r="500" spans="1:256">
      <c r="A500" s="176"/>
      <c r="B500" s="176"/>
      <c r="C500" s="176"/>
      <c r="D500" s="176"/>
      <c r="E500" s="176"/>
      <c r="F500" s="176"/>
      <c r="G500" s="176"/>
      <c r="H500" s="176"/>
      <c r="I500" s="176"/>
      <c r="J500" s="176"/>
      <c r="K500" s="176"/>
      <c r="L500" s="176"/>
      <c r="M500" s="176"/>
      <c r="N500" s="176"/>
      <c r="O500" s="176"/>
      <c r="P500" s="176"/>
      <c r="Q500" s="176"/>
      <c r="R500" s="176"/>
      <c r="S500" s="176"/>
      <c r="T500" s="176"/>
      <c r="U500" s="176"/>
      <c r="V500" s="176"/>
      <c r="W500" s="176"/>
      <c r="X500" s="176"/>
      <c r="Y500" s="176"/>
      <c r="Z500" s="176"/>
      <c r="AA500" s="176"/>
      <c r="AB500" s="176"/>
      <c r="AC500" s="176"/>
      <c r="AD500" s="176"/>
      <c r="AE500" s="176"/>
      <c r="AF500" s="176"/>
      <c r="AG500" s="176"/>
      <c r="AH500" s="109"/>
      <c r="AI500" s="109"/>
      <c r="AJ500" s="109"/>
      <c r="AK500" s="109"/>
      <c r="AL500" s="109"/>
      <c r="AM500" s="109"/>
      <c r="AN500" s="109"/>
      <c r="AO500" s="109"/>
      <c r="AP500" s="109"/>
      <c r="AQ500" s="109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</row>
    <row r="501" spans="1:256">
      <c r="A501" s="176"/>
      <c r="B501" s="176"/>
      <c r="C501" s="176"/>
      <c r="D501" s="176"/>
      <c r="E501" s="176"/>
      <c r="F501" s="176"/>
      <c r="G501" s="176"/>
      <c r="H501" s="176"/>
      <c r="I501" s="176"/>
      <c r="J501" s="176"/>
      <c r="K501" s="176"/>
      <c r="L501" s="176"/>
      <c r="M501" s="176"/>
      <c r="N501" s="176"/>
      <c r="O501" s="176"/>
      <c r="P501" s="176"/>
      <c r="Q501" s="176"/>
      <c r="R501" s="176"/>
      <c r="S501" s="176"/>
      <c r="T501" s="176"/>
      <c r="U501" s="176"/>
      <c r="V501" s="176"/>
      <c r="W501" s="176"/>
      <c r="X501" s="176"/>
      <c r="Y501" s="176"/>
      <c r="Z501" s="176"/>
      <c r="AA501" s="176"/>
      <c r="AB501" s="176"/>
      <c r="AC501" s="176"/>
      <c r="AD501" s="176"/>
      <c r="AE501" s="176"/>
      <c r="AF501" s="176"/>
      <c r="AG501" s="176"/>
      <c r="AH501" s="109"/>
      <c r="AI501" s="109"/>
      <c r="AJ501" s="109"/>
      <c r="AK501" s="109"/>
      <c r="AL501" s="109"/>
      <c r="AM501" s="109"/>
      <c r="AN501" s="109"/>
      <c r="AO501" s="109"/>
      <c r="AP501" s="109"/>
      <c r="AQ501" s="109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</row>
    <row r="502" spans="1:256">
      <c r="A502" s="176"/>
      <c r="B502" s="176"/>
      <c r="C502" s="176"/>
      <c r="D502" s="176"/>
      <c r="E502" s="176"/>
      <c r="F502" s="176"/>
      <c r="G502" s="176"/>
      <c r="H502" s="176"/>
      <c r="I502" s="176"/>
      <c r="J502" s="176"/>
      <c r="K502" s="176"/>
      <c r="L502" s="176"/>
      <c r="M502" s="176"/>
      <c r="N502" s="176"/>
      <c r="O502" s="176"/>
      <c r="P502" s="176"/>
      <c r="Q502" s="176"/>
      <c r="R502" s="176"/>
      <c r="S502" s="176"/>
      <c r="T502" s="176"/>
      <c r="U502" s="176"/>
      <c r="V502" s="176"/>
      <c r="W502" s="176"/>
      <c r="X502" s="176"/>
      <c r="Y502" s="176"/>
      <c r="Z502" s="176"/>
      <c r="AA502" s="176"/>
      <c r="AB502" s="176"/>
      <c r="AC502" s="176"/>
      <c r="AD502" s="176"/>
      <c r="AE502" s="176"/>
      <c r="AF502" s="176"/>
      <c r="AG502" s="176"/>
      <c r="AH502" s="109"/>
      <c r="AI502" s="109"/>
      <c r="AJ502" s="109"/>
      <c r="AK502" s="109"/>
      <c r="AL502" s="109"/>
      <c r="AM502" s="109"/>
      <c r="AN502" s="109"/>
      <c r="AO502" s="109"/>
      <c r="AP502" s="109"/>
      <c r="AQ502" s="109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</row>
    <row r="503" spans="1:256">
      <c r="A503" s="176"/>
      <c r="B503" s="176"/>
      <c r="C503" s="176"/>
      <c r="D503" s="176"/>
      <c r="E503" s="176"/>
      <c r="F503" s="176"/>
      <c r="G503" s="176"/>
      <c r="H503" s="176"/>
      <c r="I503" s="176"/>
      <c r="J503" s="176"/>
      <c r="K503" s="176"/>
      <c r="L503" s="176"/>
      <c r="M503" s="176"/>
      <c r="N503" s="176"/>
      <c r="O503" s="176"/>
      <c r="P503" s="176"/>
      <c r="Q503" s="176"/>
      <c r="R503" s="176"/>
      <c r="S503" s="176"/>
      <c r="T503" s="176"/>
      <c r="U503" s="176"/>
      <c r="V503" s="176"/>
      <c r="W503" s="176"/>
      <c r="X503" s="176"/>
      <c r="Y503" s="176"/>
      <c r="Z503" s="176"/>
      <c r="AA503" s="176"/>
      <c r="AB503" s="176"/>
      <c r="AC503" s="176"/>
      <c r="AD503" s="176"/>
      <c r="AE503" s="176"/>
      <c r="AF503" s="176"/>
      <c r="AG503" s="176"/>
      <c r="AH503" s="109"/>
      <c r="AI503" s="109"/>
      <c r="AJ503" s="109"/>
      <c r="AK503" s="109"/>
      <c r="AL503" s="109"/>
      <c r="AM503" s="109"/>
      <c r="AN503" s="109"/>
      <c r="AO503" s="109"/>
      <c r="AP503" s="109"/>
      <c r="AQ503" s="109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</row>
    <row r="504" spans="1:256">
      <c r="A504" s="176"/>
      <c r="B504" s="176"/>
      <c r="C504" s="176"/>
      <c r="D504" s="176"/>
      <c r="E504" s="176"/>
      <c r="F504" s="176"/>
      <c r="G504" s="176"/>
      <c r="H504" s="176"/>
      <c r="I504" s="176"/>
      <c r="J504" s="176"/>
      <c r="K504" s="176"/>
      <c r="L504" s="176"/>
      <c r="M504" s="176"/>
      <c r="N504" s="176"/>
      <c r="O504" s="176"/>
      <c r="P504" s="176"/>
      <c r="Q504" s="176"/>
      <c r="R504" s="176"/>
      <c r="S504" s="176"/>
      <c r="T504" s="176"/>
      <c r="U504" s="176"/>
      <c r="V504" s="176"/>
      <c r="W504" s="176"/>
      <c r="X504" s="176"/>
      <c r="Y504" s="176"/>
      <c r="Z504" s="176"/>
      <c r="AA504" s="176"/>
      <c r="AB504" s="176"/>
      <c r="AC504" s="176"/>
      <c r="AD504" s="176"/>
      <c r="AE504" s="176"/>
      <c r="AF504" s="176"/>
      <c r="AG504" s="176"/>
      <c r="AH504" s="109"/>
      <c r="AI504" s="109"/>
      <c r="AJ504" s="109"/>
      <c r="AK504" s="109"/>
      <c r="AL504" s="109"/>
      <c r="AM504" s="109"/>
      <c r="AN504" s="109"/>
      <c r="AO504" s="109"/>
      <c r="AP504" s="109"/>
      <c r="AQ504" s="109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</row>
    <row r="505" spans="1:256">
      <c r="A505" s="176"/>
      <c r="B505" s="176"/>
      <c r="C505" s="176"/>
      <c r="D505" s="176"/>
      <c r="E505" s="176"/>
      <c r="F505" s="176"/>
      <c r="G505" s="176"/>
      <c r="H505" s="176"/>
      <c r="I505" s="176"/>
      <c r="J505" s="176"/>
      <c r="K505" s="176"/>
      <c r="L505" s="176"/>
      <c r="M505" s="176"/>
      <c r="N505" s="176"/>
      <c r="O505" s="176"/>
      <c r="P505" s="176"/>
      <c r="Q505" s="176"/>
      <c r="R505" s="176"/>
      <c r="S505" s="176"/>
      <c r="T505" s="176"/>
      <c r="U505" s="176"/>
      <c r="V505" s="176"/>
      <c r="W505" s="176"/>
      <c r="X505" s="176"/>
      <c r="Y505" s="176"/>
      <c r="Z505" s="176"/>
      <c r="AA505" s="176"/>
      <c r="AB505" s="176"/>
      <c r="AC505" s="176"/>
      <c r="AD505" s="176"/>
      <c r="AE505" s="176"/>
      <c r="AF505" s="176"/>
      <c r="AG505" s="176"/>
      <c r="AH505" s="109"/>
      <c r="AI505" s="109"/>
      <c r="AJ505" s="109"/>
      <c r="AK505" s="109"/>
      <c r="AL505" s="109"/>
      <c r="AM505" s="109"/>
      <c r="AN505" s="109"/>
      <c r="AO505" s="109"/>
      <c r="AP505" s="109"/>
      <c r="AQ505" s="109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</row>
    <row r="506" spans="1:256">
      <c r="A506" s="176"/>
      <c r="B506" s="176"/>
      <c r="C506" s="176"/>
      <c r="D506" s="176"/>
      <c r="E506" s="176"/>
      <c r="F506" s="176"/>
      <c r="G506" s="176"/>
      <c r="H506" s="176"/>
      <c r="I506" s="176"/>
      <c r="J506" s="176"/>
      <c r="K506" s="176"/>
      <c r="L506" s="176"/>
      <c r="M506" s="176"/>
      <c r="N506" s="176"/>
      <c r="O506" s="176"/>
      <c r="P506" s="176"/>
      <c r="Q506" s="176"/>
      <c r="R506" s="176"/>
      <c r="S506" s="176"/>
      <c r="T506" s="176"/>
      <c r="U506" s="176"/>
      <c r="V506" s="176"/>
      <c r="W506" s="176"/>
      <c r="X506" s="176"/>
      <c r="Y506" s="176"/>
      <c r="Z506" s="176"/>
      <c r="AA506" s="176"/>
      <c r="AB506" s="176"/>
      <c r="AC506" s="176"/>
      <c r="AD506" s="176"/>
      <c r="AE506" s="176"/>
      <c r="AF506" s="176"/>
      <c r="AG506" s="176"/>
      <c r="AH506" s="109"/>
      <c r="AI506" s="109"/>
      <c r="AJ506" s="109"/>
      <c r="AK506" s="109"/>
      <c r="AL506" s="109"/>
      <c r="AM506" s="109"/>
      <c r="AN506" s="109"/>
      <c r="AO506" s="109"/>
      <c r="AP506" s="109"/>
      <c r="AQ506" s="109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</row>
    <row r="507" spans="1:256">
      <c r="A507" s="176"/>
      <c r="B507" s="176"/>
      <c r="C507" s="176"/>
      <c r="D507" s="176"/>
      <c r="E507" s="176"/>
      <c r="F507" s="176"/>
      <c r="G507" s="176"/>
      <c r="H507" s="176"/>
      <c r="I507" s="176"/>
      <c r="J507" s="176"/>
      <c r="K507" s="176"/>
      <c r="L507" s="176"/>
      <c r="M507" s="176"/>
      <c r="N507" s="176"/>
      <c r="O507" s="176"/>
      <c r="P507" s="176"/>
      <c r="Q507" s="176"/>
      <c r="R507" s="176"/>
      <c r="S507" s="176"/>
      <c r="T507" s="176"/>
      <c r="U507" s="176"/>
      <c r="V507" s="176"/>
      <c r="W507" s="176"/>
      <c r="X507" s="176"/>
      <c r="Y507" s="176"/>
      <c r="Z507" s="176"/>
      <c r="AA507" s="176"/>
      <c r="AB507" s="176"/>
      <c r="AC507" s="176"/>
      <c r="AD507" s="176"/>
      <c r="AE507" s="176"/>
      <c r="AF507" s="176"/>
      <c r="AG507" s="176"/>
      <c r="AH507" s="109"/>
      <c r="AI507" s="109"/>
      <c r="AJ507" s="109"/>
      <c r="AK507" s="109"/>
      <c r="AL507" s="109"/>
      <c r="AM507" s="109"/>
      <c r="AN507" s="109"/>
      <c r="AO507" s="109"/>
      <c r="AP507" s="109"/>
      <c r="AQ507" s="109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</row>
    <row r="508" spans="1:256">
      <c r="A508" s="176"/>
      <c r="B508" s="176"/>
      <c r="C508" s="176"/>
      <c r="D508" s="176"/>
      <c r="E508" s="176"/>
      <c r="F508" s="176"/>
      <c r="G508" s="176"/>
      <c r="H508" s="176"/>
      <c r="I508" s="176"/>
      <c r="J508" s="176"/>
      <c r="K508" s="176"/>
      <c r="L508" s="176"/>
      <c r="M508" s="176"/>
      <c r="N508" s="176"/>
      <c r="O508" s="176"/>
      <c r="P508" s="176"/>
      <c r="Q508" s="176"/>
      <c r="R508" s="176"/>
      <c r="S508" s="176"/>
      <c r="T508" s="176"/>
      <c r="U508" s="176"/>
      <c r="V508" s="176"/>
      <c r="W508" s="176"/>
      <c r="X508" s="176"/>
      <c r="Y508" s="176"/>
      <c r="Z508" s="176"/>
      <c r="AA508" s="176"/>
      <c r="AB508" s="176"/>
      <c r="AC508" s="176"/>
      <c r="AD508" s="176"/>
      <c r="AE508" s="176"/>
      <c r="AF508" s="176"/>
      <c r="AG508" s="176"/>
      <c r="AH508" s="109"/>
      <c r="AI508" s="109"/>
      <c r="AJ508" s="109"/>
      <c r="AK508" s="109"/>
      <c r="AL508" s="109"/>
      <c r="AM508" s="109"/>
      <c r="AN508" s="109"/>
      <c r="AO508" s="109"/>
      <c r="AP508" s="109"/>
      <c r="AQ508" s="109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</row>
    <row r="509" spans="1:256">
      <c r="A509" s="176"/>
      <c r="B509" s="176"/>
      <c r="C509" s="176"/>
      <c r="D509" s="176"/>
      <c r="E509" s="176"/>
      <c r="F509" s="176"/>
      <c r="G509" s="176"/>
      <c r="H509" s="176"/>
      <c r="I509" s="176"/>
      <c r="J509" s="176"/>
      <c r="K509" s="176"/>
      <c r="L509" s="176"/>
      <c r="M509" s="176"/>
      <c r="N509" s="176"/>
      <c r="O509" s="176"/>
      <c r="P509" s="176"/>
      <c r="Q509" s="176"/>
      <c r="R509" s="176"/>
      <c r="S509" s="176"/>
      <c r="T509" s="176"/>
      <c r="U509" s="176"/>
      <c r="V509" s="176"/>
      <c r="W509" s="176"/>
      <c r="X509" s="176"/>
      <c r="Y509" s="176"/>
      <c r="Z509" s="176"/>
      <c r="AA509" s="176"/>
      <c r="AB509" s="176"/>
      <c r="AC509" s="176"/>
      <c r="AD509" s="176"/>
      <c r="AE509" s="176"/>
      <c r="AF509" s="176"/>
      <c r="AG509" s="176"/>
      <c r="AH509" s="109"/>
      <c r="AI509" s="109"/>
      <c r="AJ509" s="109"/>
      <c r="AK509" s="109"/>
      <c r="AL509" s="109"/>
      <c r="AM509" s="109"/>
      <c r="AN509" s="109"/>
      <c r="AO509" s="109"/>
      <c r="AP509" s="109"/>
      <c r="AQ509" s="1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</row>
    <row r="510" spans="1:256">
      <c r="A510" s="176"/>
      <c r="B510" s="176"/>
      <c r="C510" s="176"/>
      <c r="D510" s="176"/>
      <c r="E510" s="176"/>
      <c r="F510" s="176"/>
      <c r="G510" s="176"/>
      <c r="H510" s="176"/>
      <c r="I510" s="176"/>
      <c r="J510" s="176"/>
      <c r="K510" s="176"/>
      <c r="L510" s="176"/>
      <c r="M510" s="176"/>
      <c r="N510" s="176"/>
      <c r="O510" s="176"/>
      <c r="P510" s="176"/>
      <c r="Q510" s="176"/>
      <c r="R510" s="176"/>
      <c r="S510" s="176"/>
      <c r="T510" s="176"/>
      <c r="U510" s="176"/>
      <c r="V510" s="176"/>
      <c r="W510" s="176"/>
      <c r="X510" s="176"/>
      <c r="Y510" s="176"/>
      <c r="Z510" s="176"/>
      <c r="AA510" s="176"/>
      <c r="AB510" s="176"/>
      <c r="AC510" s="176"/>
      <c r="AD510" s="176"/>
      <c r="AE510" s="176"/>
      <c r="AF510" s="176"/>
      <c r="AG510" s="176"/>
      <c r="AH510" s="109"/>
      <c r="AI510" s="109"/>
      <c r="AJ510" s="109"/>
      <c r="AK510" s="109"/>
      <c r="AL510" s="109"/>
      <c r="AM510" s="109"/>
      <c r="AN510" s="109"/>
      <c r="AO510" s="109"/>
      <c r="AP510" s="109"/>
      <c r="AQ510" s="109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</row>
    <row r="511" spans="1:256">
      <c r="A511" s="176"/>
      <c r="B511" s="176"/>
      <c r="C511" s="176"/>
      <c r="D511" s="176"/>
      <c r="E511" s="176"/>
      <c r="F511" s="176"/>
      <c r="G511" s="176"/>
      <c r="H511" s="176"/>
      <c r="I511" s="176"/>
      <c r="J511" s="176"/>
      <c r="K511" s="176"/>
      <c r="L511" s="176"/>
      <c r="M511" s="176"/>
      <c r="N511" s="176"/>
      <c r="O511" s="176"/>
      <c r="P511" s="176"/>
      <c r="Q511" s="176"/>
      <c r="R511" s="176"/>
      <c r="S511" s="176"/>
      <c r="T511" s="176"/>
      <c r="U511" s="176"/>
      <c r="V511" s="176"/>
      <c r="W511" s="176"/>
      <c r="X511" s="176"/>
      <c r="Y511" s="176"/>
      <c r="Z511" s="176"/>
      <c r="AA511" s="176"/>
      <c r="AB511" s="176"/>
      <c r="AC511" s="176"/>
      <c r="AD511" s="176"/>
      <c r="AE511" s="176"/>
      <c r="AF511" s="176"/>
      <c r="AG511" s="176"/>
      <c r="AH511" s="109"/>
      <c r="AI511" s="109"/>
      <c r="AJ511" s="109"/>
      <c r="AK511" s="109"/>
      <c r="AL511" s="109"/>
      <c r="AM511" s="109"/>
      <c r="AN511" s="109"/>
      <c r="AO511" s="109"/>
      <c r="AP511" s="109"/>
      <c r="AQ511" s="109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</row>
    <row r="512" spans="1:256">
      <c r="A512" s="176"/>
      <c r="B512" s="176"/>
      <c r="C512" s="176"/>
      <c r="D512" s="176"/>
      <c r="E512" s="176"/>
      <c r="F512" s="176"/>
      <c r="G512" s="176"/>
      <c r="H512" s="176"/>
      <c r="I512" s="176"/>
      <c r="J512" s="176"/>
      <c r="K512" s="176"/>
      <c r="L512" s="176"/>
      <c r="M512" s="176"/>
      <c r="N512" s="176"/>
      <c r="O512" s="176"/>
      <c r="P512" s="176"/>
      <c r="Q512" s="176"/>
      <c r="R512" s="176"/>
      <c r="S512" s="176"/>
      <c r="T512" s="176"/>
      <c r="U512" s="176"/>
      <c r="V512" s="176"/>
      <c r="W512" s="176"/>
      <c r="X512" s="176"/>
      <c r="Y512" s="176"/>
      <c r="Z512" s="176"/>
      <c r="AA512" s="176"/>
      <c r="AB512" s="176"/>
      <c r="AC512" s="176"/>
      <c r="AD512" s="176"/>
      <c r="AE512" s="176"/>
      <c r="AF512" s="176"/>
      <c r="AG512" s="176"/>
      <c r="AH512" s="109"/>
      <c r="AI512" s="109"/>
      <c r="AJ512" s="109"/>
      <c r="AK512" s="109"/>
      <c r="AL512" s="109"/>
      <c r="AM512" s="109"/>
      <c r="AN512" s="109"/>
      <c r="AO512" s="109"/>
      <c r="AP512" s="109"/>
      <c r="AQ512" s="109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</row>
    <row r="513" spans="1:256">
      <c r="A513" s="176"/>
      <c r="B513" s="176"/>
      <c r="C513" s="176"/>
      <c r="D513" s="176"/>
      <c r="E513" s="176"/>
      <c r="F513" s="176"/>
      <c r="G513" s="176"/>
      <c r="H513" s="176"/>
      <c r="I513" s="176"/>
      <c r="J513" s="176"/>
      <c r="K513" s="176"/>
      <c r="L513" s="176"/>
      <c r="M513" s="176"/>
      <c r="N513" s="176"/>
      <c r="O513" s="176"/>
      <c r="P513" s="176"/>
      <c r="Q513" s="176"/>
      <c r="R513" s="176"/>
      <c r="S513" s="176"/>
      <c r="T513" s="176"/>
      <c r="U513" s="176"/>
      <c r="V513" s="176"/>
      <c r="W513" s="176"/>
      <c r="X513" s="176"/>
      <c r="Y513" s="176"/>
      <c r="Z513" s="176"/>
      <c r="AA513" s="176"/>
      <c r="AB513" s="176"/>
      <c r="AC513" s="176"/>
      <c r="AD513" s="176"/>
      <c r="AE513" s="176"/>
      <c r="AF513" s="176"/>
      <c r="AG513" s="176"/>
      <c r="AH513" s="109"/>
      <c r="AI513" s="109"/>
      <c r="AJ513" s="109"/>
      <c r="AK513" s="109"/>
      <c r="AL513" s="109"/>
      <c r="AM513" s="109"/>
      <c r="AN513" s="109"/>
      <c r="AO513" s="109"/>
      <c r="AP513" s="109"/>
      <c r="AQ513" s="109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</row>
    <row r="514" spans="1:256">
      <c r="A514" s="176"/>
      <c r="B514" s="176"/>
      <c r="C514" s="176"/>
      <c r="D514" s="176"/>
      <c r="E514" s="176"/>
      <c r="F514" s="176"/>
      <c r="G514" s="176"/>
      <c r="H514" s="176"/>
      <c r="I514" s="176"/>
      <c r="J514" s="176"/>
      <c r="K514" s="176"/>
      <c r="L514" s="176"/>
      <c r="M514" s="176"/>
      <c r="N514" s="176"/>
      <c r="O514" s="176"/>
      <c r="P514" s="176"/>
      <c r="Q514" s="176"/>
      <c r="R514" s="176"/>
      <c r="S514" s="176"/>
      <c r="T514" s="176"/>
      <c r="U514" s="176"/>
      <c r="V514" s="176"/>
      <c r="W514" s="176"/>
      <c r="X514" s="176"/>
      <c r="Y514" s="176"/>
      <c r="Z514" s="176"/>
      <c r="AA514" s="176"/>
      <c r="AB514" s="176"/>
      <c r="AC514" s="176"/>
      <c r="AD514" s="176"/>
      <c r="AE514" s="176"/>
      <c r="AF514" s="176"/>
      <c r="AG514" s="176"/>
      <c r="AH514" s="109"/>
      <c r="AI514" s="109"/>
      <c r="AJ514" s="109"/>
      <c r="AK514" s="109"/>
      <c r="AL514" s="109"/>
      <c r="AM514" s="109"/>
      <c r="AN514" s="109"/>
      <c r="AO514" s="109"/>
      <c r="AP514" s="109"/>
      <c r="AQ514" s="109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</row>
    <row r="515" spans="1:256">
      <c r="A515" s="176"/>
      <c r="B515" s="176"/>
      <c r="C515" s="176"/>
      <c r="D515" s="176"/>
      <c r="E515" s="176"/>
      <c r="F515" s="176"/>
      <c r="G515" s="176"/>
      <c r="H515" s="176"/>
      <c r="I515" s="176"/>
      <c r="J515" s="176"/>
      <c r="K515" s="176"/>
      <c r="L515" s="176"/>
      <c r="M515" s="176"/>
      <c r="N515" s="176"/>
      <c r="O515" s="176"/>
      <c r="P515" s="176"/>
      <c r="Q515" s="176"/>
      <c r="R515" s="176"/>
      <c r="S515" s="176"/>
      <c r="T515" s="176"/>
      <c r="U515" s="176"/>
      <c r="V515" s="176"/>
      <c r="W515" s="176"/>
      <c r="X515" s="176"/>
      <c r="Y515" s="176"/>
      <c r="Z515" s="176"/>
      <c r="AA515" s="176"/>
      <c r="AB515" s="176"/>
      <c r="AC515" s="176"/>
      <c r="AD515" s="176"/>
      <c r="AE515" s="176"/>
      <c r="AF515" s="176"/>
      <c r="AG515" s="176"/>
      <c r="AH515" s="109"/>
      <c r="AI515" s="109"/>
      <c r="AJ515" s="109"/>
      <c r="AK515" s="109"/>
      <c r="AL515" s="109"/>
      <c r="AM515" s="109"/>
      <c r="AN515" s="109"/>
      <c r="AO515" s="109"/>
      <c r="AP515" s="109"/>
      <c r="AQ515" s="109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</row>
    <row r="516" spans="1:256">
      <c r="A516" s="176"/>
      <c r="B516" s="176"/>
      <c r="C516" s="176"/>
      <c r="D516" s="176"/>
      <c r="E516" s="176"/>
      <c r="F516" s="176"/>
      <c r="G516" s="176"/>
      <c r="H516" s="176"/>
      <c r="I516" s="176"/>
      <c r="J516" s="176"/>
      <c r="K516" s="176"/>
      <c r="L516" s="176"/>
      <c r="M516" s="176"/>
      <c r="N516" s="176"/>
      <c r="O516" s="176"/>
      <c r="P516" s="176"/>
      <c r="Q516" s="176"/>
      <c r="R516" s="176"/>
      <c r="S516" s="176"/>
      <c r="T516" s="176"/>
      <c r="U516" s="176"/>
      <c r="V516" s="176"/>
      <c r="W516" s="176"/>
      <c r="X516" s="176"/>
      <c r="Y516" s="176"/>
      <c r="Z516" s="176"/>
      <c r="AA516" s="176"/>
      <c r="AB516" s="176"/>
      <c r="AC516" s="176"/>
      <c r="AD516" s="176"/>
      <c r="AE516" s="176"/>
      <c r="AF516" s="176"/>
      <c r="AG516" s="176"/>
      <c r="AH516" s="109"/>
      <c r="AI516" s="109"/>
      <c r="AJ516" s="109"/>
      <c r="AK516" s="109"/>
      <c r="AL516" s="109"/>
      <c r="AM516" s="109"/>
      <c r="AN516" s="109"/>
      <c r="AO516" s="109"/>
      <c r="AP516" s="109"/>
      <c r="AQ516" s="109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</row>
    <row r="517" spans="1:256">
      <c r="A517" s="176"/>
      <c r="B517" s="176"/>
      <c r="C517" s="176"/>
      <c r="D517" s="176"/>
      <c r="E517" s="176"/>
      <c r="F517" s="176"/>
      <c r="G517" s="176"/>
      <c r="H517" s="176"/>
      <c r="I517" s="176"/>
      <c r="J517" s="176"/>
      <c r="K517" s="176"/>
      <c r="L517" s="176"/>
      <c r="M517" s="176"/>
      <c r="N517" s="176"/>
      <c r="O517" s="176"/>
      <c r="P517" s="176"/>
      <c r="Q517" s="176"/>
      <c r="R517" s="176"/>
      <c r="S517" s="176"/>
      <c r="T517" s="176"/>
      <c r="U517" s="176"/>
      <c r="V517" s="176"/>
      <c r="W517" s="176"/>
      <c r="X517" s="176"/>
      <c r="Y517" s="176"/>
      <c r="Z517" s="176"/>
      <c r="AA517" s="176"/>
      <c r="AB517" s="176"/>
      <c r="AC517" s="176"/>
      <c r="AD517" s="176"/>
      <c r="AE517" s="176"/>
      <c r="AF517" s="176"/>
      <c r="AG517" s="176"/>
      <c r="AH517" s="109"/>
      <c r="AI517" s="109"/>
      <c r="AJ517" s="109"/>
      <c r="AK517" s="109"/>
      <c r="AL517" s="109"/>
      <c r="AM517" s="109"/>
      <c r="AN517" s="109"/>
      <c r="AO517" s="109"/>
      <c r="AP517" s="109"/>
      <c r="AQ517" s="109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</row>
    <row r="518" spans="1:256">
      <c r="A518" s="176"/>
      <c r="B518" s="176"/>
      <c r="C518" s="176"/>
      <c r="D518" s="176"/>
      <c r="E518" s="176"/>
      <c r="F518" s="176"/>
      <c r="G518" s="176"/>
      <c r="H518" s="176"/>
      <c r="I518" s="176"/>
      <c r="J518" s="176"/>
      <c r="K518" s="176"/>
      <c r="L518" s="176"/>
      <c r="M518" s="176"/>
      <c r="N518" s="176"/>
      <c r="O518" s="176"/>
      <c r="P518" s="176"/>
      <c r="Q518" s="176"/>
      <c r="R518" s="176"/>
      <c r="S518" s="176"/>
      <c r="T518" s="176"/>
      <c r="U518" s="176"/>
      <c r="V518" s="176"/>
      <c r="W518" s="176"/>
      <c r="X518" s="176"/>
      <c r="Y518" s="176"/>
      <c r="Z518" s="176"/>
      <c r="AA518" s="176"/>
      <c r="AB518" s="176"/>
      <c r="AC518" s="176"/>
      <c r="AD518" s="176"/>
      <c r="AE518" s="176"/>
      <c r="AF518" s="176"/>
      <c r="AG518" s="176"/>
      <c r="AH518" s="109"/>
      <c r="AI518" s="109"/>
      <c r="AJ518" s="109"/>
      <c r="AK518" s="109"/>
      <c r="AL518" s="109"/>
      <c r="AM518" s="109"/>
      <c r="AN518" s="109"/>
      <c r="AO518" s="109"/>
      <c r="AP518" s="109"/>
      <c r="AQ518" s="109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</row>
    <row r="519" spans="1:256">
      <c r="A519" s="176"/>
      <c r="B519" s="176"/>
      <c r="C519" s="176"/>
      <c r="D519" s="176"/>
      <c r="E519" s="176"/>
      <c r="F519" s="176"/>
      <c r="G519" s="176"/>
      <c r="H519" s="176"/>
      <c r="I519" s="176"/>
      <c r="J519" s="176"/>
      <c r="K519" s="176"/>
      <c r="L519" s="176"/>
      <c r="M519" s="176"/>
      <c r="N519" s="176"/>
      <c r="O519" s="176"/>
      <c r="P519" s="176"/>
      <c r="Q519" s="176"/>
      <c r="R519" s="176"/>
      <c r="S519" s="176"/>
      <c r="T519" s="176"/>
      <c r="U519" s="176"/>
      <c r="V519" s="176"/>
      <c r="W519" s="176"/>
      <c r="X519" s="176"/>
      <c r="Y519" s="176"/>
      <c r="Z519" s="176"/>
      <c r="AA519" s="176"/>
      <c r="AB519" s="176"/>
      <c r="AC519" s="176"/>
      <c r="AD519" s="176"/>
      <c r="AE519" s="176"/>
      <c r="AF519" s="176"/>
      <c r="AG519" s="176"/>
      <c r="AH519" s="109"/>
      <c r="AI519" s="109"/>
      <c r="AJ519" s="109"/>
      <c r="AK519" s="109"/>
      <c r="AL519" s="109"/>
      <c r="AM519" s="109"/>
      <c r="AN519" s="109"/>
      <c r="AO519" s="109"/>
      <c r="AP519" s="109"/>
      <c r="AQ519" s="10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</row>
    <row r="520" spans="1:256">
      <c r="A520" s="176"/>
      <c r="B520" s="176"/>
      <c r="C520" s="176"/>
      <c r="D520" s="176"/>
      <c r="E520" s="176"/>
      <c r="F520" s="176"/>
      <c r="G520" s="176"/>
      <c r="H520" s="176"/>
      <c r="I520" s="176"/>
      <c r="J520" s="176"/>
      <c r="K520" s="176"/>
      <c r="L520" s="176"/>
      <c r="M520" s="176"/>
      <c r="N520" s="176"/>
      <c r="O520" s="176"/>
      <c r="P520" s="176"/>
      <c r="Q520" s="176"/>
      <c r="R520" s="176"/>
      <c r="S520" s="176"/>
      <c r="T520" s="176"/>
      <c r="U520" s="176"/>
      <c r="V520" s="176"/>
      <c r="W520" s="176"/>
      <c r="X520" s="176"/>
      <c r="Y520" s="176"/>
      <c r="Z520" s="176"/>
      <c r="AA520" s="176"/>
      <c r="AB520" s="176"/>
      <c r="AC520" s="176"/>
      <c r="AD520" s="176"/>
      <c r="AE520" s="176"/>
      <c r="AF520" s="176"/>
      <c r="AG520" s="176"/>
      <c r="AH520" s="109"/>
      <c r="AI520" s="109"/>
      <c r="AJ520" s="109"/>
      <c r="AK520" s="109"/>
      <c r="AL520" s="109"/>
      <c r="AM520" s="109"/>
      <c r="AN520" s="109"/>
      <c r="AO520" s="109"/>
      <c r="AP520" s="109"/>
      <c r="AQ520" s="109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</row>
    <row r="521" spans="1:256">
      <c r="A521" s="176"/>
      <c r="B521" s="176"/>
      <c r="C521" s="176"/>
      <c r="D521" s="176"/>
      <c r="E521" s="176"/>
      <c r="F521" s="176"/>
      <c r="G521" s="176"/>
      <c r="H521" s="176"/>
      <c r="I521" s="176"/>
      <c r="J521" s="176"/>
      <c r="K521" s="176"/>
      <c r="L521" s="176"/>
      <c r="M521" s="176"/>
      <c r="N521" s="176"/>
      <c r="O521" s="176"/>
      <c r="P521" s="176"/>
      <c r="Q521" s="176"/>
      <c r="R521" s="176"/>
      <c r="S521" s="176"/>
      <c r="T521" s="176"/>
      <c r="U521" s="176"/>
      <c r="V521" s="176"/>
      <c r="W521" s="176"/>
      <c r="X521" s="176"/>
      <c r="Y521" s="176"/>
      <c r="Z521" s="176"/>
      <c r="AA521" s="176"/>
      <c r="AB521" s="176"/>
      <c r="AC521" s="176"/>
      <c r="AD521" s="176"/>
      <c r="AE521" s="176"/>
      <c r="AF521" s="176"/>
      <c r="AG521" s="176"/>
      <c r="AH521" s="109"/>
      <c r="AI521" s="109"/>
      <c r="AJ521" s="109"/>
      <c r="AK521" s="109"/>
      <c r="AL521" s="109"/>
      <c r="AM521" s="109"/>
      <c r="AN521" s="109"/>
      <c r="AO521" s="109"/>
      <c r="AP521" s="109"/>
      <c r="AQ521" s="109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</row>
    <row r="522" spans="1:256">
      <c r="A522" s="176"/>
      <c r="B522" s="176"/>
      <c r="C522" s="176"/>
      <c r="D522" s="176"/>
      <c r="E522" s="176"/>
      <c r="F522" s="176"/>
      <c r="G522" s="176"/>
      <c r="H522" s="176"/>
      <c r="I522" s="176"/>
      <c r="J522" s="176"/>
      <c r="K522" s="176"/>
      <c r="L522" s="176"/>
      <c r="M522" s="176"/>
      <c r="N522" s="176"/>
      <c r="O522" s="176"/>
      <c r="P522" s="176"/>
      <c r="Q522" s="176"/>
      <c r="R522" s="176"/>
      <c r="S522" s="176"/>
      <c r="T522" s="176"/>
      <c r="U522" s="176"/>
      <c r="V522" s="176"/>
      <c r="W522" s="176"/>
      <c r="X522" s="176"/>
      <c r="Y522" s="176"/>
      <c r="Z522" s="176"/>
      <c r="AA522" s="176"/>
      <c r="AB522" s="176"/>
      <c r="AC522" s="176"/>
      <c r="AD522" s="176"/>
      <c r="AE522" s="176"/>
      <c r="AF522" s="176"/>
      <c r="AG522" s="176"/>
      <c r="AH522" s="109"/>
      <c r="AI522" s="109"/>
      <c r="AJ522" s="109"/>
      <c r="AK522" s="109"/>
      <c r="AL522" s="109"/>
      <c r="AM522" s="109"/>
      <c r="AN522" s="109"/>
      <c r="AO522" s="109"/>
      <c r="AP522" s="109"/>
      <c r="AQ522" s="109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</row>
    <row r="523" spans="1:256">
      <c r="A523" s="176"/>
      <c r="B523" s="176"/>
      <c r="C523" s="176"/>
      <c r="D523" s="176"/>
      <c r="E523" s="176"/>
      <c r="F523" s="176"/>
      <c r="G523" s="176"/>
      <c r="H523" s="176"/>
      <c r="I523" s="176"/>
      <c r="J523" s="176"/>
      <c r="K523" s="176"/>
      <c r="L523" s="176"/>
      <c r="M523" s="176"/>
      <c r="N523" s="176"/>
      <c r="O523" s="176"/>
      <c r="P523" s="176"/>
      <c r="Q523" s="176"/>
      <c r="R523" s="176"/>
      <c r="S523" s="176"/>
      <c r="T523" s="176"/>
      <c r="U523" s="176"/>
      <c r="V523" s="176"/>
      <c r="W523" s="176"/>
      <c r="X523" s="176"/>
      <c r="Y523" s="176"/>
      <c r="Z523" s="176"/>
      <c r="AA523" s="176"/>
      <c r="AB523" s="176"/>
      <c r="AC523" s="176"/>
      <c r="AD523" s="176"/>
      <c r="AE523" s="176"/>
      <c r="AF523" s="176"/>
      <c r="AG523" s="176"/>
      <c r="AH523" s="109"/>
      <c r="AI523" s="109"/>
      <c r="AJ523" s="109"/>
      <c r="AK523" s="109"/>
      <c r="AL523" s="109"/>
      <c r="AM523" s="109"/>
      <c r="AN523" s="109"/>
      <c r="AO523" s="109"/>
      <c r="AP523" s="109"/>
      <c r="AQ523" s="109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</row>
    <row r="524" spans="1:256">
      <c r="A524" s="176"/>
      <c r="B524" s="176"/>
      <c r="C524" s="176"/>
      <c r="D524" s="176"/>
      <c r="E524" s="176"/>
      <c r="F524" s="176"/>
      <c r="G524" s="176"/>
      <c r="H524" s="176"/>
      <c r="I524" s="176"/>
      <c r="J524" s="176"/>
      <c r="K524" s="176"/>
      <c r="L524" s="176"/>
      <c r="M524" s="176"/>
      <c r="N524" s="176"/>
      <c r="O524" s="176"/>
      <c r="P524" s="176"/>
      <c r="Q524" s="176"/>
      <c r="R524" s="176"/>
      <c r="S524" s="176"/>
      <c r="T524" s="176"/>
      <c r="U524" s="176"/>
      <c r="V524" s="176"/>
      <c r="W524" s="176"/>
      <c r="X524" s="176"/>
      <c r="Y524" s="176"/>
      <c r="Z524" s="176"/>
      <c r="AA524" s="176"/>
      <c r="AB524" s="176"/>
      <c r="AC524" s="176"/>
      <c r="AD524" s="176"/>
      <c r="AE524" s="176"/>
      <c r="AF524" s="176"/>
      <c r="AG524" s="176"/>
      <c r="AH524" s="109"/>
      <c r="AI524" s="109"/>
      <c r="AJ524" s="109"/>
      <c r="AK524" s="109"/>
      <c r="AL524" s="109"/>
      <c r="AM524" s="109"/>
      <c r="AN524" s="109"/>
      <c r="AO524" s="109"/>
      <c r="AP524" s="109"/>
      <c r="AQ524" s="109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</row>
    <row r="525" spans="1:256">
      <c r="A525" s="176"/>
      <c r="B525" s="176"/>
      <c r="C525" s="176"/>
      <c r="D525" s="176"/>
      <c r="E525" s="176"/>
      <c r="F525" s="176"/>
      <c r="G525" s="176"/>
      <c r="H525" s="176"/>
      <c r="I525" s="176"/>
      <c r="J525" s="176"/>
      <c r="K525" s="176"/>
      <c r="L525" s="176"/>
      <c r="M525" s="176"/>
      <c r="N525" s="176"/>
      <c r="O525" s="176"/>
      <c r="P525" s="176"/>
      <c r="Q525" s="176"/>
      <c r="R525" s="176"/>
      <c r="S525" s="176"/>
      <c r="T525" s="176"/>
      <c r="U525" s="176"/>
      <c r="V525" s="176"/>
      <c r="W525" s="176"/>
      <c r="X525" s="176"/>
      <c r="Y525" s="176"/>
      <c r="Z525" s="176"/>
      <c r="AA525" s="176"/>
      <c r="AB525" s="176"/>
      <c r="AC525" s="176"/>
      <c r="AD525" s="176"/>
      <c r="AE525" s="176"/>
      <c r="AF525" s="176"/>
      <c r="AG525" s="176"/>
      <c r="AH525" s="109"/>
      <c r="AI525" s="109"/>
      <c r="AJ525" s="109"/>
      <c r="AK525" s="109"/>
      <c r="AL525" s="109"/>
      <c r="AM525" s="109"/>
      <c r="AN525" s="109"/>
      <c r="AO525" s="109"/>
      <c r="AP525" s="109"/>
      <c r="AQ525" s="109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</row>
    <row r="526" spans="1:256">
      <c r="A526" s="176"/>
      <c r="B526" s="176"/>
      <c r="C526" s="176"/>
      <c r="D526" s="176"/>
      <c r="E526" s="176"/>
      <c r="F526" s="176"/>
      <c r="G526" s="176"/>
      <c r="H526" s="176"/>
      <c r="I526" s="176"/>
      <c r="J526" s="176"/>
      <c r="K526" s="176"/>
      <c r="L526" s="176"/>
      <c r="M526" s="176"/>
      <c r="N526" s="176"/>
      <c r="O526" s="176"/>
      <c r="P526" s="176"/>
      <c r="Q526" s="176"/>
      <c r="R526" s="176"/>
      <c r="S526" s="176"/>
      <c r="T526" s="176"/>
      <c r="U526" s="176"/>
      <c r="V526" s="176"/>
      <c r="W526" s="176"/>
      <c r="X526" s="176"/>
      <c r="Y526" s="176"/>
      <c r="Z526" s="176"/>
      <c r="AA526" s="176"/>
      <c r="AB526" s="176"/>
      <c r="AC526" s="176"/>
      <c r="AD526" s="176"/>
      <c r="AE526" s="176"/>
      <c r="AF526" s="176"/>
      <c r="AG526" s="176"/>
      <c r="AH526" s="109"/>
      <c r="AI526" s="109"/>
      <c r="AJ526" s="109"/>
      <c r="AK526" s="109"/>
      <c r="AL526" s="109"/>
      <c r="AM526" s="109"/>
      <c r="AN526" s="109"/>
      <c r="AO526" s="109"/>
      <c r="AP526" s="109"/>
      <c r="AQ526" s="109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</row>
    <row r="527" spans="1:256">
      <c r="A527" s="176"/>
      <c r="B527" s="176"/>
      <c r="C527" s="176"/>
      <c r="D527" s="176"/>
      <c r="E527" s="176"/>
      <c r="F527" s="176"/>
      <c r="G527" s="176"/>
      <c r="H527" s="176"/>
      <c r="I527" s="176"/>
      <c r="J527" s="176"/>
      <c r="K527" s="176"/>
      <c r="L527" s="176"/>
      <c r="M527" s="176"/>
      <c r="N527" s="176"/>
      <c r="O527" s="176"/>
      <c r="P527" s="176"/>
      <c r="Q527" s="176"/>
      <c r="R527" s="176"/>
      <c r="S527" s="176"/>
      <c r="T527" s="176"/>
      <c r="U527" s="176"/>
      <c r="V527" s="176"/>
      <c r="W527" s="176"/>
      <c r="X527" s="176"/>
      <c r="Y527" s="176"/>
      <c r="Z527" s="176"/>
      <c r="AA527" s="176"/>
      <c r="AB527" s="176"/>
      <c r="AC527" s="176"/>
      <c r="AD527" s="176"/>
      <c r="AE527" s="176"/>
      <c r="AF527" s="176"/>
      <c r="AG527" s="176"/>
      <c r="AH527" s="109"/>
      <c r="AI527" s="109"/>
      <c r="AJ527" s="109"/>
      <c r="AK527" s="109"/>
      <c r="AL527" s="109"/>
      <c r="AM527" s="109"/>
      <c r="AN527" s="109"/>
      <c r="AO527" s="109"/>
      <c r="AP527" s="109"/>
      <c r="AQ527" s="109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</row>
    <row r="528" spans="1:256">
      <c r="A528" s="176"/>
      <c r="B528" s="176"/>
      <c r="C528" s="176"/>
      <c r="D528" s="176"/>
      <c r="E528" s="176"/>
      <c r="F528" s="176"/>
      <c r="G528" s="176"/>
      <c r="H528" s="176"/>
      <c r="I528" s="176"/>
      <c r="J528" s="176"/>
      <c r="K528" s="176"/>
      <c r="L528" s="176"/>
      <c r="M528" s="176"/>
      <c r="N528" s="176"/>
      <c r="O528" s="176"/>
      <c r="P528" s="176"/>
      <c r="Q528" s="176"/>
      <c r="R528" s="176"/>
      <c r="S528" s="176"/>
      <c r="T528" s="176"/>
      <c r="U528" s="176"/>
      <c r="V528" s="176"/>
      <c r="W528" s="176"/>
      <c r="X528" s="176"/>
      <c r="Y528" s="176"/>
      <c r="Z528" s="176"/>
      <c r="AA528" s="176"/>
      <c r="AB528" s="176"/>
      <c r="AC528" s="176"/>
      <c r="AD528" s="176"/>
      <c r="AE528" s="176"/>
      <c r="AF528" s="176"/>
      <c r="AG528" s="176"/>
      <c r="AH528" s="109"/>
      <c r="AI528" s="109"/>
      <c r="AJ528" s="109"/>
      <c r="AK528" s="109"/>
      <c r="AL528" s="109"/>
      <c r="AM528" s="109"/>
      <c r="AN528" s="109"/>
      <c r="AO528" s="109"/>
      <c r="AP528" s="109"/>
      <c r="AQ528" s="109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</row>
    <row r="529" spans="1:256">
      <c r="A529" s="176"/>
      <c r="B529" s="176"/>
      <c r="C529" s="176"/>
      <c r="D529" s="176"/>
      <c r="E529" s="176"/>
      <c r="F529" s="176"/>
      <c r="G529" s="176"/>
      <c r="H529" s="176"/>
      <c r="I529" s="176"/>
      <c r="J529" s="176"/>
      <c r="K529" s="176"/>
      <c r="L529" s="176"/>
      <c r="M529" s="176"/>
      <c r="N529" s="176"/>
      <c r="O529" s="176"/>
      <c r="P529" s="176"/>
      <c r="Q529" s="176"/>
      <c r="R529" s="176"/>
      <c r="S529" s="176"/>
      <c r="T529" s="176"/>
      <c r="U529" s="176"/>
      <c r="V529" s="176"/>
      <c r="W529" s="176"/>
      <c r="X529" s="176"/>
      <c r="Y529" s="176"/>
      <c r="Z529" s="176"/>
      <c r="AA529" s="176"/>
      <c r="AB529" s="176"/>
      <c r="AC529" s="176"/>
      <c r="AD529" s="176"/>
      <c r="AE529" s="176"/>
      <c r="AF529" s="176"/>
      <c r="AG529" s="176"/>
      <c r="AH529" s="109"/>
      <c r="AI529" s="109"/>
      <c r="AJ529" s="109"/>
      <c r="AK529" s="109"/>
      <c r="AL529" s="109"/>
      <c r="AM529" s="109"/>
      <c r="AN529" s="109"/>
      <c r="AO529" s="109"/>
      <c r="AP529" s="109"/>
      <c r="AQ529" s="10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</row>
    <row r="530" spans="1:256">
      <c r="A530" s="176"/>
      <c r="B530" s="176"/>
      <c r="C530" s="176"/>
      <c r="D530" s="176"/>
      <c r="E530" s="176"/>
      <c r="F530" s="176"/>
      <c r="G530" s="176"/>
      <c r="H530" s="176"/>
      <c r="I530" s="176"/>
      <c r="J530" s="176"/>
      <c r="K530" s="176"/>
      <c r="L530" s="176"/>
      <c r="M530" s="176"/>
      <c r="N530" s="176"/>
      <c r="O530" s="176"/>
      <c r="P530" s="176"/>
      <c r="Q530" s="176"/>
      <c r="R530" s="176"/>
      <c r="S530" s="176"/>
      <c r="T530" s="176"/>
      <c r="U530" s="176"/>
      <c r="V530" s="176"/>
      <c r="W530" s="176"/>
      <c r="X530" s="176"/>
      <c r="Y530" s="176"/>
      <c r="Z530" s="176"/>
      <c r="AA530" s="176"/>
      <c r="AB530" s="176"/>
      <c r="AC530" s="176"/>
      <c r="AD530" s="176"/>
      <c r="AE530" s="176"/>
      <c r="AF530" s="176"/>
      <c r="AG530" s="176"/>
      <c r="AH530" s="109"/>
      <c r="AI530" s="109"/>
      <c r="AJ530" s="109"/>
      <c r="AK530" s="109"/>
      <c r="AL530" s="109"/>
      <c r="AM530" s="109"/>
      <c r="AN530" s="109"/>
      <c r="AO530" s="109"/>
      <c r="AP530" s="109"/>
      <c r="AQ530" s="109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</row>
    <row r="531" spans="1:256">
      <c r="A531" s="176"/>
      <c r="B531" s="176"/>
      <c r="C531" s="176"/>
      <c r="D531" s="176"/>
      <c r="E531" s="176"/>
      <c r="F531" s="176"/>
      <c r="G531" s="176"/>
      <c r="H531" s="176"/>
      <c r="I531" s="176"/>
      <c r="J531" s="176"/>
      <c r="K531" s="176"/>
      <c r="L531" s="176"/>
      <c r="M531" s="176"/>
      <c r="N531" s="176"/>
      <c r="O531" s="176"/>
      <c r="P531" s="176"/>
      <c r="Q531" s="176"/>
      <c r="R531" s="176"/>
      <c r="S531" s="176"/>
      <c r="T531" s="176"/>
      <c r="U531" s="176"/>
      <c r="V531" s="176"/>
      <c r="W531" s="176"/>
      <c r="X531" s="176"/>
      <c r="Y531" s="176"/>
      <c r="Z531" s="176"/>
      <c r="AA531" s="176"/>
      <c r="AB531" s="176"/>
      <c r="AC531" s="176"/>
      <c r="AD531" s="176"/>
      <c r="AE531" s="176"/>
      <c r="AF531" s="176"/>
      <c r="AG531" s="176"/>
      <c r="AH531" s="109"/>
      <c r="AI531" s="109"/>
      <c r="AJ531" s="109"/>
      <c r="AK531" s="109"/>
      <c r="AL531" s="109"/>
      <c r="AM531" s="109"/>
      <c r="AN531" s="109"/>
      <c r="AO531" s="109"/>
      <c r="AP531" s="109"/>
      <c r="AQ531" s="109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</row>
    <row r="532" spans="1:256">
      <c r="A532" s="176"/>
      <c r="B532" s="176"/>
      <c r="C532" s="176"/>
      <c r="D532" s="176"/>
      <c r="E532" s="176"/>
      <c r="F532" s="176"/>
      <c r="G532" s="176"/>
      <c r="H532" s="176"/>
      <c r="I532" s="176"/>
      <c r="J532" s="176"/>
      <c r="K532" s="176"/>
      <c r="L532" s="176"/>
      <c r="M532" s="176"/>
      <c r="N532" s="176"/>
      <c r="O532" s="176"/>
      <c r="P532" s="176"/>
      <c r="Q532" s="176"/>
      <c r="R532" s="176"/>
      <c r="S532" s="176"/>
      <c r="T532" s="176"/>
      <c r="U532" s="176"/>
      <c r="V532" s="176"/>
      <c r="W532" s="176"/>
      <c r="X532" s="176"/>
      <c r="Y532" s="176"/>
      <c r="Z532" s="176"/>
      <c r="AA532" s="176"/>
      <c r="AB532" s="176"/>
      <c r="AC532" s="176"/>
      <c r="AD532" s="176"/>
      <c r="AE532" s="176"/>
      <c r="AF532" s="176"/>
      <c r="AG532" s="176"/>
      <c r="AH532" s="109"/>
      <c r="AI532" s="109"/>
      <c r="AJ532" s="109"/>
      <c r="AK532" s="109"/>
      <c r="AL532" s="109"/>
      <c r="AM532" s="109"/>
      <c r="AN532" s="109"/>
      <c r="AO532" s="109"/>
      <c r="AP532" s="109"/>
      <c r="AQ532" s="109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</row>
    <row r="533" spans="1:256">
      <c r="A533" s="176"/>
      <c r="B533" s="176"/>
      <c r="C533" s="176"/>
      <c r="D533" s="176"/>
      <c r="E533" s="176"/>
      <c r="F533" s="176"/>
      <c r="G533" s="176"/>
      <c r="H533" s="176"/>
      <c r="I533" s="176"/>
      <c r="J533" s="176"/>
      <c r="K533" s="176"/>
      <c r="L533" s="176"/>
      <c r="M533" s="176"/>
      <c r="N533" s="176"/>
      <c r="O533" s="176"/>
      <c r="P533" s="176"/>
      <c r="Q533" s="176"/>
      <c r="R533" s="176"/>
      <c r="S533" s="176"/>
      <c r="T533" s="176"/>
      <c r="U533" s="176"/>
      <c r="V533" s="176"/>
      <c r="W533" s="176"/>
      <c r="X533" s="176"/>
      <c r="Y533" s="176"/>
      <c r="Z533" s="176"/>
      <c r="AA533" s="176"/>
      <c r="AB533" s="176"/>
      <c r="AC533" s="176"/>
      <c r="AD533" s="176"/>
      <c r="AE533" s="176"/>
      <c r="AF533" s="176"/>
      <c r="AG533" s="176"/>
      <c r="AH533" s="109"/>
      <c r="AI533" s="109"/>
      <c r="AJ533" s="109"/>
      <c r="AK533" s="109"/>
      <c r="AL533" s="109"/>
      <c r="AM533" s="109"/>
      <c r="AN533" s="109"/>
      <c r="AO533" s="109"/>
      <c r="AP533" s="109"/>
      <c r="AQ533" s="109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</row>
    <row r="534" spans="1:256">
      <c r="A534" s="176"/>
      <c r="B534" s="176"/>
      <c r="C534" s="176"/>
      <c r="D534" s="176"/>
      <c r="E534" s="176"/>
      <c r="F534" s="176"/>
      <c r="G534" s="176"/>
      <c r="H534" s="176"/>
      <c r="I534" s="176"/>
      <c r="J534" s="176"/>
      <c r="K534" s="176"/>
      <c r="L534" s="176"/>
      <c r="M534" s="176"/>
      <c r="N534" s="176"/>
      <c r="O534" s="176"/>
      <c r="P534" s="176"/>
      <c r="Q534" s="176"/>
      <c r="R534" s="176"/>
      <c r="S534" s="176"/>
      <c r="T534" s="176"/>
      <c r="U534" s="176"/>
      <c r="V534" s="176"/>
      <c r="W534" s="176"/>
      <c r="X534" s="176"/>
      <c r="Y534" s="176"/>
      <c r="Z534" s="176"/>
      <c r="AA534" s="176"/>
      <c r="AB534" s="176"/>
      <c r="AC534" s="176"/>
      <c r="AD534" s="176"/>
      <c r="AE534" s="176"/>
      <c r="AF534" s="176"/>
      <c r="AG534" s="176"/>
      <c r="AH534" s="109"/>
      <c r="AI534" s="109"/>
      <c r="AJ534" s="109"/>
      <c r="AK534" s="109"/>
      <c r="AL534" s="109"/>
      <c r="AM534" s="109"/>
      <c r="AN534" s="109"/>
      <c r="AO534" s="109"/>
      <c r="AP534" s="109"/>
      <c r="AQ534" s="109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</row>
    <row r="535" spans="1:256">
      <c r="A535" s="176"/>
      <c r="B535" s="176"/>
      <c r="C535" s="176"/>
      <c r="D535" s="176"/>
      <c r="E535" s="176"/>
      <c r="F535" s="176"/>
      <c r="G535" s="176"/>
      <c r="H535" s="176"/>
      <c r="I535" s="176"/>
      <c r="J535" s="176"/>
      <c r="K535" s="176"/>
      <c r="L535" s="176"/>
      <c r="M535" s="176"/>
      <c r="N535" s="176"/>
      <c r="O535" s="176"/>
      <c r="P535" s="176"/>
      <c r="Q535" s="176"/>
      <c r="R535" s="176"/>
      <c r="S535" s="176"/>
      <c r="T535" s="176"/>
      <c r="U535" s="176"/>
      <c r="V535" s="176"/>
      <c r="W535" s="176"/>
      <c r="X535" s="176"/>
      <c r="Y535" s="176"/>
      <c r="Z535" s="176"/>
      <c r="AA535" s="176"/>
      <c r="AB535" s="176"/>
      <c r="AC535" s="176"/>
      <c r="AD535" s="176"/>
      <c r="AE535" s="176"/>
      <c r="AF535" s="176"/>
      <c r="AG535" s="176"/>
      <c r="AH535" s="109"/>
      <c r="AI535" s="109"/>
      <c r="AJ535" s="109"/>
      <c r="AK535" s="109"/>
      <c r="AL535" s="109"/>
      <c r="AM535" s="109"/>
      <c r="AN535" s="109"/>
      <c r="AO535" s="109"/>
      <c r="AP535" s="109"/>
      <c r="AQ535" s="109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</row>
    <row r="536" spans="1:256">
      <c r="A536" s="176"/>
      <c r="B536" s="176"/>
      <c r="C536" s="176"/>
      <c r="D536" s="176"/>
      <c r="E536" s="176"/>
      <c r="F536" s="176"/>
      <c r="G536" s="176"/>
      <c r="H536" s="176"/>
      <c r="I536" s="176"/>
      <c r="J536" s="176"/>
      <c r="K536" s="176"/>
      <c r="L536" s="176"/>
      <c r="M536" s="176"/>
      <c r="N536" s="176"/>
      <c r="O536" s="176"/>
      <c r="P536" s="176"/>
      <c r="Q536" s="176"/>
      <c r="R536" s="176"/>
      <c r="S536" s="176"/>
      <c r="T536" s="176"/>
      <c r="U536" s="176"/>
      <c r="V536" s="176"/>
      <c r="W536" s="176"/>
      <c r="X536" s="176"/>
      <c r="Y536" s="176"/>
      <c r="Z536" s="176"/>
      <c r="AA536" s="176"/>
      <c r="AB536" s="176"/>
      <c r="AC536" s="176"/>
      <c r="AD536" s="176"/>
      <c r="AE536" s="176"/>
      <c r="AF536" s="176"/>
      <c r="AG536" s="176"/>
      <c r="AH536" s="109"/>
      <c r="AI536" s="109"/>
      <c r="AJ536" s="109"/>
      <c r="AK536" s="109"/>
      <c r="AL536" s="109"/>
      <c r="AM536" s="109"/>
      <c r="AN536" s="109"/>
      <c r="AO536" s="109"/>
      <c r="AP536" s="109"/>
      <c r="AQ536" s="109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</row>
    <row r="537" spans="1:256">
      <c r="A537" s="176"/>
      <c r="B537" s="176"/>
      <c r="C537" s="176"/>
      <c r="D537" s="176"/>
      <c r="E537" s="176"/>
      <c r="F537" s="176"/>
      <c r="G537" s="176"/>
      <c r="H537" s="176"/>
      <c r="I537" s="176"/>
      <c r="J537" s="176"/>
      <c r="K537" s="176"/>
      <c r="L537" s="176"/>
      <c r="M537" s="176"/>
      <c r="N537" s="176"/>
      <c r="O537" s="176"/>
      <c r="P537" s="176"/>
      <c r="Q537" s="176"/>
      <c r="R537" s="176"/>
      <c r="S537" s="176"/>
      <c r="T537" s="176"/>
      <c r="U537" s="176"/>
      <c r="V537" s="176"/>
      <c r="W537" s="176"/>
      <c r="X537" s="176"/>
      <c r="Y537" s="176"/>
      <c r="Z537" s="176"/>
      <c r="AA537" s="176"/>
      <c r="AB537" s="176"/>
      <c r="AC537" s="176"/>
      <c r="AD537" s="176"/>
      <c r="AE537" s="176"/>
      <c r="AF537" s="176"/>
      <c r="AG537" s="176"/>
      <c r="AH537" s="109"/>
      <c r="AI537" s="109"/>
      <c r="AJ537" s="109"/>
      <c r="AK537" s="109"/>
      <c r="AL537" s="109"/>
      <c r="AM537" s="109"/>
      <c r="AN537" s="109"/>
      <c r="AO537" s="109"/>
      <c r="AP537" s="109"/>
      <c r="AQ537" s="109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</row>
    <row r="538" spans="1:256">
      <c r="A538" s="176"/>
      <c r="B538" s="176"/>
      <c r="C538" s="176"/>
      <c r="D538" s="176"/>
      <c r="E538" s="176"/>
      <c r="F538" s="176"/>
      <c r="G538" s="176"/>
      <c r="H538" s="176"/>
      <c r="I538" s="176"/>
      <c r="J538" s="176"/>
      <c r="K538" s="176"/>
      <c r="L538" s="176"/>
      <c r="M538" s="176"/>
      <c r="N538" s="176"/>
      <c r="O538" s="176"/>
      <c r="P538" s="176"/>
      <c r="Q538" s="176"/>
      <c r="R538" s="176"/>
      <c r="S538" s="176"/>
      <c r="T538" s="176"/>
      <c r="U538" s="176"/>
      <c r="V538" s="176"/>
      <c r="W538" s="176"/>
      <c r="X538" s="176"/>
      <c r="Y538" s="176"/>
      <c r="Z538" s="176"/>
      <c r="AA538" s="176"/>
      <c r="AB538" s="176"/>
      <c r="AC538" s="176"/>
      <c r="AD538" s="176"/>
      <c r="AE538" s="176"/>
      <c r="AF538" s="176"/>
      <c r="AG538" s="176"/>
      <c r="AH538" s="109"/>
      <c r="AI538" s="109"/>
      <c r="AJ538" s="109"/>
      <c r="AK538" s="109"/>
      <c r="AL538" s="109"/>
      <c r="AM538" s="109"/>
      <c r="AN538" s="109"/>
      <c r="AO538" s="109"/>
      <c r="AP538" s="109"/>
      <c r="AQ538" s="109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</row>
    <row r="539" spans="1:256">
      <c r="A539" s="176"/>
      <c r="B539" s="176"/>
      <c r="C539" s="176"/>
      <c r="D539" s="176"/>
      <c r="E539" s="176"/>
      <c r="F539" s="176"/>
      <c r="G539" s="176"/>
      <c r="H539" s="176"/>
      <c r="I539" s="176"/>
      <c r="J539" s="176"/>
      <c r="K539" s="176"/>
      <c r="L539" s="176"/>
      <c r="M539" s="176"/>
      <c r="N539" s="176"/>
      <c r="O539" s="176"/>
      <c r="P539" s="176"/>
      <c r="Q539" s="176"/>
      <c r="R539" s="176"/>
      <c r="S539" s="176"/>
      <c r="T539" s="176"/>
      <c r="U539" s="176"/>
      <c r="V539" s="176"/>
      <c r="W539" s="176"/>
      <c r="X539" s="176"/>
      <c r="Y539" s="176"/>
      <c r="Z539" s="176"/>
      <c r="AA539" s="176"/>
      <c r="AB539" s="176"/>
      <c r="AC539" s="176"/>
      <c r="AD539" s="176"/>
      <c r="AE539" s="176"/>
      <c r="AF539" s="176"/>
      <c r="AG539" s="176"/>
      <c r="AH539" s="109"/>
      <c r="AI539" s="109"/>
      <c r="AJ539" s="109"/>
      <c r="AK539" s="109"/>
      <c r="AL539" s="109"/>
      <c r="AM539" s="109"/>
      <c r="AN539" s="109"/>
      <c r="AO539" s="109"/>
      <c r="AP539" s="109"/>
      <c r="AQ539" s="10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</row>
    <row r="540" spans="1:256">
      <c r="A540" s="176"/>
      <c r="B540" s="176"/>
      <c r="C540" s="176"/>
      <c r="D540" s="176"/>
      <c r="E540" s="176"/>
      <c r="F540" s="176"/>
      <c r="G540" s="176"/>
      <c r="H540" s="176"/>
      <c r="I540" s="176"/>
      <c r="J540" s="176"/>
      <c r="K540" s="176"/>
      <c r="L540" s="176"/>
      <c r="M540" s="176"/>
      <c r="N540" s="176"/>
      <c r="O540" s="176"/>
      <c r="P540" s="176"/>
      <c r="Q540" s="176"/>
      <c r="R540" s="176"/>
      <c r="S540" s="176"/>
      <c r="T540" s="176"/>
      <c r="U540" s="176"/>
      <c r="V540" s="176"/>
      <c r="W540" s="176"/>
      <c r="X540" s="176"/>
      <c r="Y540" s="176"/>
      <c r="Z540" s="176"/>
      <c r="AA540" s="176"/>
      <c r="AB540" s="176"/>
      <c r="AC540" s="176"/>
      <c r="AD540" s="176"/>
      <c r="AE540" s="176"/>
      <c r="AF540" s="176"/>
      <c r="AG540" s="176"/>
      <c r="AH540" s="109"/>
      <c r="AI540" s="109"/>
      <c r="AJ540" s="109"/>
      <c r="AK540" s="109"/>
      <c r="AL540" s="109"/>
      <c r="AM540" s="109"/>
      <c r="AN540" s="109"/>
      <c r="AO540" s="109"/>
      <c r="AP540" s="109"/>
      <c r="AQ540" s="109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</row>
    <row r="541" spans="1:256">
      <c r="A541" s="176"/>
      <c r="B541" s="176"/>
      <c r="C541" s="176"/>
      <c r="D541" s="176"/>
      <c r="E541" s="176"/>
      <c r="F541" s="176"/>
      <c r="G541" s="176"/>
      <c r="H541" s="176"/>
      <c r="I541" s="176"/>
      <c r="J541" s="176"/>
      <c r="K541" s="176"/>
      <c r="L541" s="176"/>
      <c r="M541" s="176"/>
      <c r="N541" s="176"/>
      <c r="O541" s="176"/>
      <c r="P541" s="176"/>
      <c r="Q541" s="176"/>
      <c r="R541" s="176"/>
      <c r="S541" s="176"/>
      <c r="T541" s="176"/>
      <c r="U541" s="176"/>
      <c r="V541" s="176"/>
      <c r="W541" s="176"/>
      <c r="X541" s="176"/>
      <c r="Y541" s="176"/>
      <c r="Z541" s="176"/>
      <c r="AA541" s="176"/>
      <c r="AB541" s="176"/>
      <c r="AC541" s="176"/>
      <c r="AD541" s="176"/>
      <c r="AE541" s="176"/>
      <c r="AF541" s="176"/>
      <c r="AG541" s="176"/>
      <c r="AH541" s="109"/>
      <c r="AI541" s="109"/>
      <c r="AJ541" s="109"/>
      <c r="AK541" s="109"/>
      <c r="AL541" s="109"/>
      <c r="AM541" s="109"/>
      <c r="AN541" s="109"/>
      <c r="AO541" s="109"/>
      <c r="AP541" s="109"/>
      <c r="AQ541" s="109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</row>
    <row r="542" spans="1:256">
      <c r="A542" s="176"/>
      <c r="B542" s="176"/>
      <c r="C542" s="176"/>
      <c r="D542" s="176"/>
      <c r="E542" s="176"/>
      <c r="F542" s="176"/>
      <c r="G542" s="176"/>
      <c r="H542" s="176"/>
      <c r="I542" s="176"/>
      <c r="J542" s="176"/>
      <c r="K542" s="176"/>
      <c r="L542" s="176"/>
      <c r="M542" s="176"/>
      <c r="N542" s="176"/>
      <c r="O542" s="176"/>
      <c r="P542" s="176"/>
      <c r="Q542" s="176"/>
      <c r="R542" s="176"/>
      <c r="S542" s="176"/>
      <c r="T542" s="176"/>
      <c r="U542" s="176"/>
      <c r="V542" s="176"/>
      <c r="W542" s="176"/>
      <c r="X542" s="176"/>
      <c r="Y542" s="176"/>
      <c r="Z542" s="176"/>
      <c r="AA542" s="176"/>
      <c r="AB542" s="176"/>
      <c r="AC542" s="176"/>
      <c r="AD542" s="176"/>
      <c r="AE542" s="176"/>
      <c r="AF542" s="176"/>
      <c r="AG542" s="176"/>
      <c r="AH542" s="109"/>
      <c r="AI542" s="109"/>
      <c r="AJ542" s="109"/>
      <c r="AK542" s="109"/>
      <c r="AL542" s="109"/>
      <c r="AM542" s="109"/>
      <c r="AN542" s="109"/>
      <c r="AO542" s="109"/>
      <c r="AP542" s="109"/>
      <c r="AQ542" s="109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</row>
    <row r="543" spans="1:256">
      <c r="A543" s="176"/>
      <c r="B543" s="176"/>
      <c r="C543" s="176"/>
      <c r="D543" s="176"/>
      <c r="E543" s="176"/>
      <c r="F543" s="176"/>
      <c r="G543" s="176"/>
      <c r="H543" s="176"/>
      <c r="I543" s="176"/>
      <c r="J543" s="176"/>
      <c r="K543" s="176"/>
      <c r="L543" s="176"/>
      <c r="M543" s="176"/>
      <c r="N543" s="176"/>
      <c r="O543" s="176"/>
      <c r="P543" s="176"/>
      <c r="Q543" s="176"/>
      <c r="R543" s="176"/>
      <c r="S543" s="176"/>
      <c r="T543" s="176"/>
      <c r="U543" s="176"/>
      <c r="V543" s="176"/>
      <c r="W543" s="176"/>
      <c r="X543" s="176"/>
      <c r="Y543" s="176"/>
      <c r="Z543" s="176"/>
      <c r="AA543" s="176"/>
      <c r="AB543" s="176"/>
      <c r="AC543" s="176"/>
      <c r="AD543" s="176"/>
      <c r="AE543" s="176"/>
      <c r="AF543" s="176"/>
      <c r="AG543" s="176"/>
      <c r="AH543" s="109"/>
      <c r="AI543" s="109"/>
      <c r="AJ543" s="109"/>
      <c r="AK543" s="109"/>
      <c r="AL543" s="109"/>
      <c r="AM543" s="109"/>
      <c r="AN543" s="109"/>
      <c r="AO543" s="109"/>
      <c r="AP543" s="109"/>
      <c r="AQ543" s="109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</row>
    <row r="544" spans="1:256">
      <c r="A544" s="176"/>
      <c r="B544" s="176"/>
      <c r="C544" s="176"/>
      <c r="D544" s="176"/>
      <c r="E544" s="176"/>
      <c r="F544" s="176"/>
      <c r="G544" s="176"/>
      <c r="H544" s="176"/>
      <c r="I544" s="176"/>
      <c r="J544" s="176"/>
      <c r="K544" s="176"/>
      <c r="L544" s="176"/>
      <c r="M544" s="176"/>
      <c r="N544" s="176"/>
      <c r="O544" s="176"/>
      <c r="P544" s="176"/>
      <c r="Q544" s="176"/>
      <c r="R544" s="176"/>
      <c r="S544" s="176"/>
      <c r="T544" s="176"/>
      <c r="U544" s="176"/>
      <c r="V544" s="176"/>
      <c r="W544" s="176"/>
      <c r="X544" s="176"/>
      <c r="Y544" s="176"/>
      <c r="Z544" s="176"/>
      <c r="AA544" s="176"/>
      <c r="AB544" s="176"/>
      <c r="AC544" s="176"/>
      <c r="AD544" s="176"/>
      <c r="AE544" s="176"/>
      <c r="AF544" s="176"/>
      <c r="AG544" s="176"/>
      <c r="AH544" s="109"/>
      <c r="AI544" s="109"/>
      <c r="AJ544" s="109"/>
      <c r="AK544" s="109"/>
      <c r="AL544" s="109"/>
      <c r="AM544" s="109"/>
      <c r="AN544" s="109"/>
      <c r="AO544" s="109"/>
      <c r="AP544" s="109"/>
      <c r="AQ544" s="109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</row>
    <row r="545" spans="1:256">
      <c r="A545" s="176"/>
      <c r="B545" s="176"/>
      <c r="C545" s="176"/>
      <c r="D545" s="176"/>
      <c r="E545" s="176"/>
      <c r="F545" s="176"/>
      <c r="G545" s="176"/>
      <c r="H545" s="176"/>
      <c r="I545" s="176"/>
      <c r="J545" s="176"/>
      <c r="K545" s="176"/>
      <c r="L545" s="176"/>
      <c r="M545" s="176"/>
      <c r="N545" s="176"/>
      <c r="O545" s="176"/>
      <c r="P545" s="176"/>
      <c r="Q545" s="176"/>
      <c r="R545" s="176"/>
      <c r="S545" s="176"/>
      <c r="T545" s="176"/>
      <c r="U545" s="176"/>
      <c r="V545" s="176"/>
      <c r="W545" s="176"/>
      <c r="X545" s="176"/>
      <c r="Y545" s="176"/>
      <c r="Z545" s="176"/>
      <c r="AA545" s="176"/>
      <c r="AB545" s="176"/>
      <c r="AC545" s="176"/>
      <c r="AD545" s="176"/>
      <c r="AE545" s="176"/>
      <c r="AF545" s="176"/>
      <c r="AG545" s="176"/>
      <c r="AH545" s="109"/>
      <c r="AI545" s="109"/>
      <c r="AJ545" s="109"/>
      <c r="AK545" s="109"/>
      <c r="AL545" s="109"/>
      <c r="AM545" s="109"/>
      <c r="AN545" s="109"/>
      <c r="AO545" s="109"/>
      <c r="AP545" s="109"/>
      <c r="AQ545" s="109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</row>
    <row r="546" spans="1:256">
      <c r="A546" s="176"/>
      <c r="B546" s="176"/>
      <c r="C546" s="176"/>
      <c r="D546" s="176"/>
      <c r="E546" s="176"/>
      <c r="F546" s="176"/>
      <c r="G546" s="176"/>
      <c r="H546" s="176"/>
      <c r="I546" s="176"/>
      <c r="J546" s="176"/>
      <c r="K546" s="176"/>
      <c r="L546" s="176"/>
      <c r="M546" s="176"/>
      <c r="N546" s="176"/>
      <c r="O546" s="176"/>
      <c r="P546" s="176"/>
      <c r="Q546" s="176"/>
      <c r="R546" s="176"/>
      <c r="S546" s="176"/>
      <c r="T546" s="176"/>
      <c r="U546" s="176"/>
      <c r="V546" s="176"/>
      <c r="W546" s="176"/>
      <c r="X546" s="176"/>
      <c r="Y546" s="176"/>
      <c r="Z546" s="176"/>
      <c r="AA546" s="176"/>
      <c r="AB546" s="176"/>
      <c r="AC546" s="176"/>
      <c r="AD546" s="176"/>
      <c r="AE546" s="176"/>
      <c r="AF546" s="176"/>
      <c r="AG546" s="176"/>
      <c r="AH546" s="109"/>
      <c r="AI546" s="109"/>
      <c r="AJ546" s="109"/>
      <c r="AK546" s="109"/>
      <c r="AL546" s="109"/>
      <c r="AM546" s="109"/>
      <c r="AN546" s="109"/>
      <c r="AO546" s="109"/>
      <c r="AP546" s="109"/>
      <c r="AQ546" s="109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</row>
    <row r="547" spans="1:256">
      <c r="A547" s="176"/>
      <c r="B547" s="176"/>
      <c r="C547" s="176"/>
      <c r="D547" s="176"/>
      <c r="E547" s="176"/>
      <c r="F547" s="176"/>
      <c r="G547" s="176"/>
      <c r="H547" s="176"/>
      <c r="I547" s="176"/>
      <c r="J547" s="176"/>
      <c r="K547" s="176"/>
      <c r="L547" s="176"/>
      <c r="M547" s="176"/>
      <c r="N547" s="176"/>
      <c r="O547" s="176"/>
      <c r="P547" s="176"/>
      <c r="Q547" s="176"/>
      <c r="R547" s="176"/>
      <c r="S547" s="176"/>
      <c r="T547" s="176"/>
      <c r="U547" s="176"/>
      <c r="V547" s="176"/>
      <c r="W547" s="176"/>
      <c r="X547" s="176"/>
      <c r="Y547" s="176"/>
      <c r="Z547" s="176"/>
      <c r="AA547" s="176"/>
      <c r="AB547" s="176"/>
      <c r="AC547" s="176"/>
      <c r="AD547" s="176"/>
      <c r="AE547" s="176"/>
      <c r="AF547" s="176"/>
      <c r="AG547" s="176"/>
      <c r="AH547" s="109"/>
      <c r="AI547" s="109"/>
      <c r="AJ547" s="109"/>
      <c r="AK547" s="109"/>
      <c r="AL547" s="109"/>
      <c r="AM547" s="109"/>
      <c r="AN547" s="109"/>
      <c r="AO547" s="109"/>
      <c r="AP547" s="109"/>
      <c r="AQ547" s="109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</row>
    <row r="548" spans="1:256">
      <c r="A548" s="176"/>
      <c r="B548" s="176"/>
      <c r="C548" s="176"/>
      <c r="D548" s="176"/>
      <c r="E548" s="176"/>
      <c r="F548" s="176"/>
      <c r="G548" s="176"/>
      <c r="H548" s="176"/>
      <c r="I548" s="176"/>
      <c r="J548" s="176"/>
      <c r="K548" s="176"/>
      <c r="L548" s="176"/>
      <c r="M548" s="176"/>
      <c r="N548" s="176"/>
      <c r="O548" s="176"/>
      <c r="P548" s="176"/>
      <c r="Q548" s="176"/>
      <c r="R548" s="176"/>
      <c r="S548" s="176"/>
      <c r="T548" s="176"/>
      <c r="U548" s="176"/>
      <c r="V548" s="176"/>
      <c r="W548" s="176"/>
      <c r="X548" s="176"/>
      <c r="Y548" s="176"/>
      <c r="Z548" s="176"/>
      <c r="AA548" s="176"/>
      <c r="AB548" s="176"/>
      <c r="AC548" s="176"/>
      <c r="AD548" s="176"/>
      <c r="AE548" s="176"/>
      <c r="AF548" s="176"/>
      <c r="AG548" s="176"/>
      <c r="AH548" s="109"/>
      <c r="AI548" s="109"/>
      <c r="AJ548" s="109"/>
      <c r="AK548" s="109"/>
      <c r="AL548" s="109"/>
      <c r="AM548" s="109"/>
      <c r="AN548" s="109"/>
      <c r="AO548" s="109"/>
      <c r="AP548" s="109"/>
      <c r="AQ548" s="109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</row>
    <row r="549" spans="1:256">
      <c r="A549" s="176"/>
      <c r="B549" s="176"/>
      <c r="C549" s="176"/>
      <c r="D549" s="176"/>
      <c r="E549" s="176"/>
      <c r="F549" s="176"/>
      <c r="G549" s="176"/>
      <c r="H549" s="176"/>
      <c r="I549" s="176"/>
      <c r="J549" s="176"/>
      <c r="K549" s="176"/>
      <c r="L549" s="176"/>
      <c r="M549" s="176"/>
      <c r="N549" s="176"/>
      <c r="O549" s="176"/>
      <c r="P549" s="176"/>
      <c r="Q549" s="176"/>
      <c r="R549" s="176"/>
      <c r="S549" s="176"/>
      <c r="T549" s="176"/>
      <c r="U549" s="176"/>
      <c r="V549" s="176"/>
      <c r="W549" s="176"/>
      <c r="X549" s="176"/>
      <c r="Y549" s="176"/>
      <c r="Z549" s="176"/>
      <c r="AA549" s="176"/>
      <c r="AB549" s="176"/>
      <c r="AC549" s="176"/>
      <c r="AD549" s="176"/>
      <c r="AE549" s="176"/>
      <c r="AF549" s="176"/>
      <c r="AG549" s="176"/>
      <c r="AH549" s="109"/>
      <c r="AI549" s="109"/>
      <c r="AJ549" s="109"/>
      <c r="AK549" s="109"/>
      <c r="AL549" s="109"/>
      <c r="AM549" s="109"/>
      <c r="AN549" s="109"/>
      <c r="AO549" s="109"/>
      <c r="AP549" s="109"/>
      <c r="AQ549" s="10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</row>
    <row r="550" spans="1:256">
      <c r="A550" s="176"/>
      <c r="B550" s="176"/>
      <c r="C550" s="176"/>
      <c r="D550" s="176"/>
      <c r="E550" s="176"/>
      <c r="F550" s="176"/>
      <c r="G550" s="176"/>
      <c r="H550" s="176"/>
      <c r="I550" s="176"/>
      <c r="J550" s="176"/>
      <c r="K550" s="176"/>
      <c r="L550" s="176"/>
      <c r="M550" s="176"/>
      <c r="N550" s="176"/>
      <c r="O550" s="176"/>
      <c r="P550" s="176"/>
      <c r="Q550" s="176"/>
      <c r="R550" s="176"/>
      <c r="S550" s="176"/>
      <c r="T550" s="176"/>
      <c r="U550" s="176"/>
      <c r="V550" s="176"/>
      <c r="W550" s="176"/>
      <c r="X550" s="176"/>
      <c r="Y550" s="176"/>
      <c r="Z550" s="176"/>
      <c r="AA550" s="176"/>
      <c r="AB550" s="176"/>
      <c r="AC550" s="176"/>
      <c r="AD550" s="176"/>
      <c r="AE550" s="176"/>
      <c r="AF550" s="176"/>
      <c r="AG550" s="176"/>
      <c r="AH550" s="109"/>
      <c r="AI550" s="109"/>
      <c r="AJ550" s="109"/>
      <c r="AK550" s="109"/>
      <c r="AL550" s="109"/>
      <c r="AM550" s="109"/>
      <c r="AN550" s="109"/>
      <c r="AO550" s="109"/>
      <c r="AP550" s="109"/>
      <c r="AQ550" s="109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</row>
    <row r="551" spans="1:256">
      <c r="A551" s="176"/>
      <c r="B551" s="176"/>
      <c r="C551" s="176"/>
      <c r="D551" s="176"/>
      <c r="E551" s="176"/>
      <c r="F551" s="176"/>
      <c r="G551" s="176"/>
      <c r="H551" s="176"/>
      <c r="I551" s="176"/>
      <c r="J551" s="176"/>
      <c r="K551" s="176"/>
      <c r="L551" s="176"/>
      <c r="M551" s="176"/>
      <c r="N551" s="176"/>
      <c r="O551" s="176"/>
      <c r="P551" s="176"/>
      <c r="Q551" s="176"/>
      <c r="R551" s="176"/>
      <c r="S551" s="176"/>
      <c r="T551" s="176"/>
      <c r="U551" s="176"/>
      <c r="V551" s="176"/>
      <c r="W551" s="176"/>
      <c r="X551" s="176"/>
      <c r="Y551" s="176"/>
      <c r="Z551" s="176"/>
      <c r="AA551" s="176"/>
      <c r="AB551" s="176"/>
      <c r="AC551" s="176"/>
      <c r="AD551" s="176"/>
      <c r="AE551" s="176"/>
      <c r="AF551" s="176"/>
      <c r="AG551" s="176"/>
      <c r="AH551" s="109"/>
      <c r="AI551" s="109"/>
      <c r="AJ551" s="109"/>
      <c r="AK551" s="109"/>
      <c r="AL551" s="109"/>
      <c r="AM551" s="109"/>
      <c r="AN551" s="109"/>
      <c r="AO551" s="109"/>
      <c r="AP551" s="109"/>
      <c r="AQ551" s="109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</row>
    <row r="552" spans="1:256">
      <c r="A552" s="176"/>
      <c r="B552" s="176"/>
      <c r="C552" s="176"/>
      <c r="D552" s="176"/>
      <c r="E552" s="176"/>
      <c r="F552" s="176"/>
      <c r="G552" s="176"/>
      <c r="H552" s="176"/>
      <c r="I552" s="176"/>
      <c r="J552" s="176"/>
      <c r="K552" s="176"/>
      <c r="L552" s="176"/>
      <c r="M552" s="176"/>
      <c r="N552" s="176"/>
      <c r="O552" s="176"/>
      <c r="P552" s="176"/>
      <c r="Q552" s="176"/>
      <c r="R552" s="176"/>
      <c r="S552" s="176"/>
      <c r="T552" s="176"/>
      <c r="U552" s="176"/>
      <c r="V552" s="176"/>
      <c r="W552" s="176"/>
      <c r="X552" s="176"/>
      <c r="Y552" s="176"/>
      <c r="Z552" s="176"/>
      <c r="AA552" s="176"/>
      <c r="AB552" s="176"/>
      <c r="AC552" s="176"/>
      <c r="AD552" s="176"/>
      <c r="AE552" s="176"/>
      <c r="AF552" s="176"/>
      <c r="AG552" s="176"/>
      <c r="AH552" s="109"/>
      <c r="AI552" s="109"/>
      <c r="AJ552" s="109"/>
      <c r="AK552" s="109"/>
      <c r="AL552" s="109"/>
      <c r="AM552" s="109"/>
      <c r="AN552" s="109"/>
      <c r="AO552" s="109"/>
      <c r="AP552" s="109"/>
      <c r="AQ552" s="109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</row>
    <row r="553" spans="1:256">
      <c r="A553" s="176"/>
      <c r="B553" s="176"/>
      <c r="C553" s="176"/>
      <c r="D553" s="176"/>
      <c r="E553" s="176"/>
      <c r="F553" s="176"/>
      <c r="G553" s="176"/>
      <c r="H553" s="176"/>
      <c r="I553" s="176"/>
      <c r="J553" s="176"/>
      <c r="K553" s="176"/>
      <c r="L553" s="176"/>
      <c r="M553" s="176"/>
      <c r="N553" s="176"/>
      <c r="O553" s="176"/>
      <c r="P553" s="176"/>
      <c r="Q553" s="176"/>
      <c r="R553" s="176"/>
      <c r="S553" s="176"/>
      <c r="T553" s="176"/>
      <c r="U553" s="176"/>
      <c r="V553" s="176"/>
      <c r="W553" s="176"/>
      <c r="X553" s="176"/>
      <c r="Y553" s="176"/>
      <c r="Z553" s="176"/>
      <c r="AA553" s="176"/>
      <c r="AB553" s="176"/>
      <c r="AC553" s="176"/>
      <c r="AD553" s="176"/>
      <c r="AE553" s="176"/>
      <c r="AF553" s="176"/>
      <c r="AG553" s="176"/>
      <c r="AH553" s="109"/>
      <c r="AI553" s="109"/>
      <c r="AJ553" s="109"/>
      <c r="AK553" s="109"/>
      <c r="AL553" s="109"/>
      <c r="AM553" s="109"/>
      <c r="AN553" s="109"/>
      <c r="AO553" s="109"/>
      <c r="AP553" s="109"/>
      <c r="AQ553" s="109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</row>
    <row r="554" spans="1:256">
      <c r="A554" s="176"/>
      <c r="B554" s="176"/>
      <c r="C554" s="176"/>
      <c r="D554" s="176"/>
      <c r="E554" s="176"/>
      <c r="F554" s="176"/>
      <c r="G554" s="176"/>
      <c r="H554" s="176"/>
      <c r="I554" s="176"/>
      <c r="J554" s="176"/>
      <c r="K554" s="176"/>
      <c r="L554" s="176"/>
      <c r="M554" s="176"/>
      <c r="N554" s="176"/>
      <c r="O554" s="176"/>
      <c r="P554" s="176"/>
      <c r="Q554" s="176"/>
      <c r="R554" s="176"/>
      <c r="S554" s="176"/>
      <c r="T554" s="176"/>
      <c r="U554" s="176"/>
      <c r="V554" s="176"/>
      <c r="W554" s="176"/>
      <c r="X554" s="176"/>
      <c r="Y554" s="176"/>
      <c r="Z554" s="176"/>
      <c r="AA554" s="176"/>
      <c r="AB554" s="176"/>
      <c r="AC554" s="176"/>
      <c r="AD554" s="176"/>
      <c r="AE554" s="176"/>
      <c r="AF554" s="176"/>
      <c r="AG554" s="176"/>
      <c r="AH554" s="109"/>
      <c r="AI554" s="109"/>
      <c r="AJ554" s="109"/>
      <c r="AK554" s="109"/>
      <c r="AL554" s="109"/>
      <c r="AM554" s="109"/>
      <c r="AN554" s="109"/>
      <c r="AO554" s="109"/>
      <c r="AP554" s="109"/>
      <c r="AQ554" s="109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</row>
    <row r="555" spans="1:256">
      <c r="A555" s="176"/>
      <c r="B555" s="176"/>
      <c r="C555" s="176"/>
      <c r="D555" s="176"/>
      <c r="E555" s="176"/>
      <c r="F555" s="176"/>
      <c r="G555" s="176"/>
      <c r="H555" s="176"/>
      <c r="I555" s="176"/>
      <c r="J555" s="176"/>
      <c r="K555" s="176"/>
      <c r="L555" s="176"/>
      <c r="M555" s="176"/>
      <c r="N555" s="176"/>
      <c r="O555" s="176"/>
      <c r="P555" s="176"/>
      <c r="Q555" s="176"/>
      <c r="R555" s="176"/>
      <c r="S555" s="176"/>
      <c r="T555" s="176"/>
      <c r="U555" s="176"/>
      <c r="V555" s="176"/>
      <c r="W555" s="176"/>
      <c r="X555" s="176"/>
      <c r="Y555" s="176"/>
      <c r="Z555" s="176"/>
      <c r="AA555" s="176"/>
      <c r="AB555" s="176"/>
      <c r="AC555" s="176"/>
      <c r="AD555" s="176"/>
      <c r="AE555" s="176"/>
      <c r="AF555" s="176"/>
      <c r="AG555" s="176"/>
      <c r="AH555" s="109"/>
      <c r="AI555" s="109"/>
      <c r="AJ555" s="109"/>
      <c r="AK555" s="109"/>
      <c r="AL555" s="109"/>
      <c r="AM555" s="109"/>
      <c r="AN555" s="109"/>
      <c r="AO555" s="109"/>
      <c r="AP555" s="109"/>
      <c r="AQ555" s="109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</row>
    <row r="556" spans="1:256">
      <c r="A556" s="176"/>
      <c r="B556" s="176"/>
      <c r="C556" s="176"/>
      <c r="D556" s="176"/>
      <c r="E556" s="176"/>
      <c r="F556" s="176"/>
      <c r="G556" s="176"/>
      <c r="H556" s="176"/>
      <c r="I556" s="176"/>
      <c r="J556" s="176"/>
      <c r="K556" s="176"/>
      <c r="L556" s="176"/>
      <c r="M556" s="176"/>
      <c r="N556" s="176"/>
      <c r="O556" s="176"/>
      <c r="P556" s="176"/>
      <c r="Q556" s="176"/>
      <c r="R556" s="176"/>
      <c r="S556" s="176"/>
      <c r="T556" s="176"/>
      <c r="U556" s="176"/>
      <c r="V556" s="176"/>
      <c r="W556" s="176"/>
      <c r="X556" s="176"/>
      <c r="Y556" s="176"/>
      <c r="Z556" s="176"/>
      <c r="AA556" s="176"/>
      <c r="AB556" s="176"/>
      <c r="AC556" s="176"/>
      <c r="AD556" s="176"/>
      <c r="AE556" s="176"/>
      <c r="AF556" s="176"/>
      <c r="AG556" s="176"/>
      <c r="AH556" s="109"/>
      <c r="AI556" s="109"/>
      <c r="AJ556" s="109"/>
      <c r="AK556" s="109"/>
      <c r="AL556" s="109"/>
      <c r="AM556" s="109"/>
      <c r="AN556" s="109"/>
      <c r="AO556" s="109"/>
      <c r="AP556" s="109"/>
      <c r="AQ556" s="109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</row>
    <row r="557" spans="1:256">
      <c r="A557" s="176"/>
      <c r="B557" s="176"/>
      <c r="C557" s="176"/>
      <c r="D557" s="176"/>
      <c r="E557" s="176"/>
      <c r="F557" s="176"/>
      <c r="G557" s="176"/>
      <c r="H557" s="176"/>
      <c r="I557" s="176"/>
      <c r="J557" s="176"/>
      <c r="K557" s="176"/>
      <c r="L557" s="176"/>
      <c r="M557" s="176"/>
      <c r="N557" s="176"/>
      <c r="O557" s="176"/>
      <c r="P557" s="176"/>
      <c r="Q557" s="176"/>
      <c r="R557" s="176"/>
      <c r="S557" s="176"/>
      <c r="T557" s="176"/>
      <c r="U557" s="176"/>
      <c r="V557" s="176"/>
      <c r="W557" s="176"/>
      <c r="X557" s="176"/>
      <c r="Y557" s="176"/>
      <c r="Z557" s="176"/>
      <c r="AA557" s="176"/>
      <c r="AB557" s="176"/>
      <c r="AC557" s="176"/>
      <c r="AD557" s="176"/>
      <c r="AE557" s="176"/>
      <c r="AF557" s="176"/>
      <c r="AG557" s="176"/>
      <c r="AH557" s="109"/>
      <c r="AI557" s="109"/>
      <c r="AJ557" s="109"/>
      <c r="AK557" s="109"/>
      <c r="AL557" s="109"/>
      <c r="AM557" s="109"/>
      <c r="AN557" s="109"/>
      <c r="AO557" s="109"/>
      <c r="AP557" s="109"/>
      <c r="AQ557" s="109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</row>
    <row r="558" spans="1:256">
      <c r="A558" s="176"/>
      <c r="B558" s="176"/>
      <c r="C558" s="176"/>
      <c r="D558" s="176"/>
      <c r="E558" s="176"/>
      <c r="F558" s="176"/>
      <c r="G558" s="176"/>
      <c r="H558" s="176"/>
      <c r="I558" s="176"/>
      <c r="J558" s="176"/>
      <c r="K558" s="176"/>
      <c r="L558" s="176"/>
      <c r="M558" s="176"/>
      <c r="N558" s="176"/>
      <c r="O558" s="176"/>
      <c r="P558" s="176"/>
      <c r="Q558" s="176"/>
      <c r="R558" s="176"/>
      <c r="S558" s="176"/>
      <c r="T558" s="176"/>
      <c r="U558" s="176"/>
      <c r="V558" s="176"/>
      <c r="W558" s="176"/>
      <c r="X558" s="176"/>
      <c r="Y558" s="176"/>
      <c r="Z558" s="176"/>
      <c r="AA558" s="176"/>
      <c r="AB558" s="176"/>
      <c r="AC558" s="176"/>
      <c r="AD558" s="176"/>
      <c r="AE558" s="176"/>
      <c r="AF558" s="176"/>
      <c r="AG558" s="176"/>
      <c r="AH558" s="109"/>
      <c r="AI558" s="109"/>
      <c r="AJ558" s="109"/>
      <c r="AK558" s="109"/>
      <c r="AL558" s="109"/>
      <c r="AM558" s="109"/>
      <c r="AN558" s="109"/>
      <c r="AO558" s="109"/>
      <c r="AP558" s="109"/>
      <c r="AQ558" s="109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</row>
    <row r="559" spans="1:256">
      <c r="A559" s="176"/>
      <c r="B559" s="176"/>
      <c r="C559" s="176"/>
      <c r="D559" s="176"/>
      <c r="E559" s="176"/>
      <c r="F559" s="176"/>
      <c r="G559" s="176"/>
      <c r="H559" s="176"/>
      <c r="I559" s="176"/>
      <c r="J559" s="176"/>
      <c r="K559" s="176"/>
      <c r="L559" s="176"/>
      <c r="M559" s="176"/>
      <c r="N559" s="176"/>
      <c r="O559" s="176"/>
      <c r="P559" s="176"/>
      <c r="Q559" s="176"/>
      <c r="R559" s="176"/>
      <c r="S559" s="176"/>
      <c r="T559" s="176"/>
      <c r="U559" s="176"/>
      <c r="V559" s="176"/>
      <c r="W559" s="176"/>
      <c r="X559" s="176"/>
      <c r="Y559" s="176"/>
      <c r="Z559" s="176"/>
      <c r="AA559" s="176"/>
      <c r="AB559" s="176"/>
      <c r="AC559" s="176"/>
      <c r="AD559" s="176"/>
      <c r="AE559" s="176"/>
      <c r="AF559" s="176"/>
      <c r="AG559" s="176"/>
      <c r="AH559" s="109"/>
      <c r="AI559" s="109"/>
      <c r="AJ559" s="109"/>
      <c r="AK559" s="109"/>
      <c r="AL559" s="109"/>
      <c r="AM559" s="109"/>
      <c r="AN559" s="109"/>
      <c r="AO559" s="109"/>
      <c r="AP559" s="109"/>
      <c r="AQ559" s="10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</row>
    <row r="560" spans="1:256">
      <c r="A560" s="176"/>
      <c r="B560" s="176"/>
      <c r="C560" s="176"/>
      <c r="D560" s="176"/>
      <c r="E560" s="176"/>
      <c r="F560" s="176"/>
      <c r="G560" s="176"/>
      <c r="H560" s="176"/>
      <c r="I560" s="176"/>
      <c r="J560" s="176"/>
      <c r="K560" s="176"/>
      <c r="L560" s="176"/>
      <c r="M560" s="176"/>
      <c r="N560" s="176"/>
      <c r="O560" s="176"/>
      <c r="P560" s="176"/>
      <c r="Q560" s="176"/>
      <c r="R560" s="176"/>
      <c r="S560" s="176"/>
      <c r="T560" s="176"/>
      <c r="U560" s="176"/>
      <c r="V560" s="176"/>
      <c r="W560" s="176"/>
      <c r="X560" s="176"/>
      <c r="Y560" s="176"/>
      <c r="Z560" s="176"/>
      <c r="AA560" s="176"/>
      <c r="AB560" s="176"/>
      <c r="AC560" s="176"/>
      <c r="AD560" s="176"/>
      <c r="AE560" s="176"/>
      <c r="AF560" s="176"/>
      <c r="AG560" s="176"/>
      <c r="AH560" s="109"/>
      <c r="AI560" s="109"/>
      <c r="AJ560" s="109"/>
      <c r="AK560" s="109"/>
      <c r="AL560" s="109"/>
      <c r="AM560" s="109"/>
      <c r="AN560" s="109"/>
      <c r="AO560" s="109"/>
      <c r="AP560" s="109"/>
      <c r="AQ560" s="109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</row>
    <row r="561" spans="1:256">
      <c r="A561" s="176"/>
      <c r="B561" s="176"/>
      <c r="C561" s="176"/>
      <c r="D561" s="176"/>
      <c r="E561" s="176"/>
      <c r="F561" s="176"/>
      <c r="G561" s="176"/>
      <c r="H561" s="176"/>
      <c r="I561" s="176"/>
      <c r="J561" s="176"/>
      <c r="K561" s="176"/>
      <c r="L561" s="176"/>
      <c r="M561" s="176"/>
      <c r="N561" s="176"/>
      <c r="O561" s="176"/>
      <c r="P561" s="176"/>
      <c r="Q561" s="176"/>
      <c r="R561" s="176"/>
      <c r="S561" s="176"/>
      <c r="T561" s="176"/>
      <c r="U561" s="176"/>
      <c r="V561" s="176"/>
      <c r="W561" s="176"/>
      <c r="X561" s="176"/>
      <c r="Y561" s="176"/>
      <c r="Z561" s="176"/>
      <c r="AA561" s="176"/>
      <c r="AB561" s="176"/>
      <c r="AC561" s="176"/>
      <c r="AD561" s="176"/>
      <c r="AE561" s="176"/>
      <c r="AF561" s="176"/>
      <c r="AG561" s="176"/>
      <c r="AH561" s="109"/>
      <c r="AI561" s="109"/>
      <c r="AJ561" s="109"/>
      <c r="AK561" s="109"/>
      <c r="AL561" s="109"/>
      <c r="AM561" s="109"/>
      <c r="AN561" s="109"/>
      <c r="AO561" s="109"/>
      <c r="AP561" s="109"/>
      <c r="AQ561" s="109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</row>
    <row r="562" spans="1:256">
      <c r="A562" s="176"/>
      <c r="B562" s="176"/>
      <c r="C562" s="176"/>
      <c r="D562" s="176"/>
      <c r="E562" s="176"/>
      <c r="F562" s="176"/>
      <c r="G562" s="176"/>
      <c r="H562" s="176"/>
      <c r="I562" s="176"/>
      <c r="J562" s="176"/>
      <c r="K562" s="176"/>
      <c r="L562" s="176"/>
      <c r="M562" s="176"/>
      <c r="N562" s="176"/>
      <c r="O562" s="176"/>
      <c r="P562" s="176"/>
      <c r="Q562" s="176"/>
      <c r="R562" s="176"/>
      <c r="S562" s="176"/>
      <c r="T562" s="176"/>
      <c r="U562" s="176"/>
      <c r="V562" s="176"/>
      <c r="W562" s="176"/>
      <c r="X562" s="176"/>
      <c r="Y562" s="176"/>
      <c r="Z562" s="176"/>
      <c r="AA562" s="176"/>
      <c r="AB562" s="176"/>
      <c r="AC562" s="176"/>
      <c r="AD562" s="176"/>
      <c r="AE562" s="176"/>
      <c r="AF562" s="176"/>
      <c r="AG562" s="176"/>
      <c r="AH562" s="109"/>
      <c r="AI562" s="109"/>
      <c r="AJ562" s="109"/>
      <c r="AK562" s="109"/>
      <c r="AL562" s="109"/>
      <c r="AM562" s="109"/>
      <c r="AN562" s="109"/>
      <c r="AO562" s="109"/>
      <c r="AP562" s="109"/>
      <c r="AQ562" s="109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</row>
    <row r="563" spans="1:256">
      <c r="A563" s="176"/>
      <c r="B563" s="176"/>
      <c r="C563" s="176"/>
      <c r="D563" s="176"/>
      <c r="E563" s="176"/>
      <c r="F563" s="176"/>
      <c r="G563" s="176"/>
      <c r="H563" s="176"/>
      <c r="I563" s="176"/>
      <c r="J563" s="176"/>
      <c r="K563" s="176"/>
      <c r="L563" s="176"/>
      <c r="M563" s="176"/>
      <c r="N563" s="176"/>
      <c r="O563" s="176"/>
      <c r="P563" s="176"/>
      <c r="Q563" s="176"/>
      <c r="R563" s="176"/>
      <c r="S563" s="176"/>
      <c r="T563" s="176"/>
      <c r="U563" s="176"/>
      <c r="V563" s="176"/>
      <c r="W563" s="176"/>
      <c r="X563" s="176"/>
      <c r="Y563" s="176"/>
      <c r="Z563" s="176"/>
      <c r="AA563" s="176"/>
      <c r="AB563" s="176"/>
      <c r="AC563" s="176"/>
      <c r="AD563" s="176"/>
      <c r="AE563" s="176"/>
      <c r="AF563" s="176"/>
      <c r="AG563" s="176"/>
      <c r="AH563" s="109"/>
      <c r="AI563" s="109"/>
      <c r="AJ563" s="109"/>
      <c r="AK563" s="109"/>
      <c r="AL563" s="109"/>
      <c r="AM563" s="109"/>
      <c r="AN563" s="109"/>
      <c r="AO563" s="109"/>
      <c r="AP563" s="109"/>
      <c r="AQ563" s="109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</row>
    <row r="564" spans="1:256">
      <c r="A564" s="176"/>
      <c r="B564" s="176"/>
      <c r="C564" s="176"/>
      <c r="D564" s="176"/>
      <c r="E564" s="176"/>
      <c r="F564" s="176"/>
      <c r="G564" s="176"/>
      <c r="H564" s="176"/>
      <c r="I564" s="176"/>
      <c r="J564" s="176"/>
      <c r="K564" s="176"/>
      <c r="L564" s="176"/>
      <c r="M564" s="176"/>
      <c r="N564" s="176"/>
      <c r="O564" s="176"/>
      <c r="P564" s="176"/>
      <c r="Q564" s="176"/>
      <c r="R564" s="176"/>
      <c r="S564" s="176"/>
      <c r="T564" s="176"/>
      <c r="U564" s="176"/>
      <c r="V564" s="176"/>
      <c r="W564" s="176"/>
      <c r="X564" s="176"/>
      <c r="Y564" s="176"/>
      <c r="Z564" s="176"/>
      <c r="AA564" s="176"/>
      <c r="AB564" s="176"/>
      <c r="AC564" s="176"/>
      <c r="AD564" s="176"/>
      <c r="AE564" s="176"/>
      <c r="AF564" s="176"/>
      <c r="AG564" s="176"/>
      <c r="AH564" s="109"/>
      <c r="AI564" s="109"/>
      <c r="AJ564" s="109"/>
      <c r="AK564" s="109"/>
      <c r="AL564" s="109"/>
      <c r="AM564" s="109"/>
      <c r="AN564" s="109"/>
      <c r="AO564" s="109"/>
      <c r="AP564" s="109"/>
      <c r="AQ564" s="109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</row>
    <row r="565" spans="1:256">
      <c r="A565" s="176"/>
      <c r="B565" s="176"/>
      <c r="C565" s="176"/>
      <c r="D565" s="176"/>
      <c r="E565" s="176"/>
      <c r="F565" s="176"/>
      <c r="G565" s="176"/>
      <c r="H565" s="176"/>
      <c r="I565" s="176"/>
      <c r="J565" s="176"/>
      <c r="K565" s="176"/>
      <c r="L565" s="176"/>
      <c r="M565" s="176"/>
      <c r="N565" s="176"/>
      <c r="O565" s="176"/>
      <c r="P565" s="176"/>
      <c r="Q565" s="176"/>
      <c r="R565" s="176"/>
      <c r="S565" s="176"/>
      <c r="T565" s="176"/>
      <c r="U565" s="176"/>
      <c r="V565" s="176"/>
      <c r="W565" s="176"/>
      <c r="X565" s="176"/>
      <c r="Y565" s="176"/>
      <c r="Z565" s="176"/>
      <c r="AA565" s="176"/>
      <c r="AB565" s="176"/>
      <c r="AC565" s="176"/>
      <c r="AD565" s="176"/>
      <c r="AE565" s="176"/>
      <c r="AF565" s="176"/>
      <c r="AG565" s="176"/>
      <c r="AH565" s="109"/>
      <c r="AI565" s="109"/>
      <c r="AJ565" s="109"/>
      <c r="AK565" s="109"/>
      <c r="AL565" s="109"/>
      <c r="AM565" s="109"/>
      <c r="AN565" s="109"/>
      <c r="AO565" s="109"/>
      <c r="AP565" s="109"/>
      <c r="AQ565" s="109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</row>
    <row r="566" spans="1:256">
      <c r="A566" s="176"/>
      <c r="B566" s="176"/>
      <c r="C566" s="176"/>
      <c r="D566" s="176"/>
      <c r="E566" s="176"/>
      <c r="F566" s="176"/>
      <c r="G566" s="176"/>
      <c r="H566" s="176"/>
      <c r="I566" s="176"/>
      <c r="J566" s="176"/>
      <c r="K566" s="176"/>
      <c r="L566" s="176"/>
      <c r="M566" s="176"/>
      <c r="N566" s="176"/>
      <c r="O566" s="176"/>
      <c r="P566" s="176"/>
      <c r="Q566" s="176"/>
      <c r="R566" s="176"/>
      <c r="S566" s="176"/>
      <c r="T566" s="176"/>
      <c r="U566" s="176"/>
      <c r="V566" s="176"/>
      <c r="W566" s="176"/>
      <c r="X566" s="176"/>
      <c r="Y566" s="176"/>
      <c r="Z566" s="176"/>
      <c r="AA566" s="176"/>
      <c r="AB566" s="176"/>
      <c r="AC566" s="176"/>
      <c r="AD566" s="176"/>
      <c r="AE566" s="176"/>
      <c r="AF566" s="176"/>
      <c r="AG566" s="176"/>
      <c r="AH566" s="109"/>
      <c r="AI566" s="109"/>
      <c r="AJ566" s="109"/>
      <c r="AK566" s="109"/>
      <c r="AL566" s="109"/>
      <c r="AM566" s="109"/>
      <c r="AN566" s="109"/>
      <c r="AO566" s="109"/>
      <c r="AP566" s="109"/>
      <c r="AQ566" s="109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</row>
    <row r="567" spans="1:256">
      <c r="A567" s="176"/>
      <c r="B567" s="176"/>
      <c r="C567" s="176"/>
      <c r="D567" s="176"/>
      <c r="E567" s="176"/>
      <c r="F567" s="176"/>
      <c r="G567" s="176"/>
      <c r="H567" s="176"/>
      <c r="I567" s="176"/>
      <c r="J567" s="176"/>
      <c r="K567" s="176"/>
      <c r="L567" s="176"/>
      <c r="M567" s="176"/>
      <c r="N567" s="176"/>
      <c r="O567" s="176"/>
      <c r="P567" s="176"/>
      <c r="Q567" s="176"/>
      <c r="R567" s="176"/>
      <c r="S567" s="176"/>
      <c r="T567" s="176"/>
      <c r="U567" s="176"/>
      <c r="V567" s="176"/>
      <c r="W567" s="176"/>
      <c r="X567" s="176"/>
      <c r="Y567" s="176"/>
      <c r="Z567" s="176"/>
      <c r="AA567" s="176"/>
      <c r="AB567" s="176"/>
      <c r="AC567" s="176"/>
      <c r="AD567" s="176"/>
      <c r="AE567" s="176"/>
      <c r="AF567" s="176"/>
      <c r="AG567" s="176"/>
      <c r="AH567" s="109"/>
      <c r="AI567" s="109"/>
      <c r="AJ567" s="109"/>
      <c r="AK567" s="109"/>
      <c r="AL567" s="109"/>
      <c r="AM567" s="109"/>
      <c r="AN567" s="109"/>
      <c r="AO567" s="109"/>
      <c r="AP567" s="109"/>
      <c r="AQ567" s="109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</row>
    <row r="568" spans="1:256">
      <c r="A568" s="176"/>
      <c r="B568" s="176"/>
      <c r="C568" s="176"/>
      <c r="D568" s="176"/>
      <c r="E568" s="176"/>
      <c r="F568" s="176"/>
      <c r="G568" s="176"/>
      <c r="H568" s="176"/>
      <c r="I568" s="176"/>
      <c r="J568" s="176"/>
      <c r="K568" s="176"/>
      <c r="L568" s="176"/>
      <c r="M568" s="176"/>
      <c r="N568" s="176"/>
      <c r="O568" s="176"/>
      <c r="P568" s="176"/>
      <c r="Q568" s="176"/>
      <c r="R568" s="176"/>
      <c r="S568" s="176"/>
      <c r="T568" s="176"/>
      <c r="U568" s="176"/>
      <c r="V568" s="176"/>
      <c r="W568" s="176"/>
      <c r="X568" s="176"/>
      <c r="Y568" s="176"/>
      <c r="Z568" s="176"/>
      <c r="AA568" s="176"/>
      <c r="AB568" s="176"/>
      <c r="AC568" s="176"/>
      <c r="AD568" s="176"/>
      <c r="AE568" s="176"/>
      <c r="AF568" s="176"/>
      <c r="AG568" s="176"/>
      <c r="AH568" s="109"/>
      <c r="AI568" s="109"/>
      <c r="AJ568" s="109"/>
      <c r="AK568" s="109"/>
      <c r="AL568" s="109"/>
      <c r="AM568" s="109"/>
      <c r="AN568" s="109"/>
      <c r="AO568" s="109"/>
      <c r="AP568" s="109"/>
      <c r="AQ568" s="109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</row>
    <row r="569" spans="1:256">
      <c r="A569" s="176"/>
      <c r="B569" s="176"/>
      <c r="C569" s="176"/>
      <c r="D569" s="176"/>
      <c r="E569" s="176"/>
      <c r="F569" s="176"/>
      <c r="G569" s="176"/>
      <c r="H569" s="176"/>
      <c r="I569" s="176"/>
      <c r="J569" s="176"/>
      <c r="K569" s="176"/>
      <c r="L569" s="176"/>
      <c r="M569" s="176"/>
      <c r="N569" s="176"/>
      <c r="O569" s="176"/>
      <c r="P569" s="176"/>
      <c r="Q569" s="176"/>
      <c r="R569" s="176"/>
      <c r="S569" s="176"/>
      <c r="T569" s="176"/>
      <c r="U569" s="176"/>
      <c r="V569" s="176"/>
      <c r="W569" s="176"/>
      <c r="X569" s="176"/>
      <c r="Y569" s="176"/>
      <c r="Z569" s="176"/>
      <c r="AA569" s="176"/>
      <c r="AB569" s="176"/>
      <c r="AC569" s="176"/>
      <c r="AD569" s="176"/>
      <c r="AE569" s="176"/>
      <c r="AF569" s="176"/>
      <c r="AG569" s="176"/>
      <c r="AH569" s="109"/>
      <c r="AI569" s="109"/>
      <c r="AJ569" s="109"/>
      <c r="AK569" s="109"/>
      <c r="AL569" s="109"/>
      <c r="AM569" s="109"/>
      <c r="AN569" s="109"/>
      <c r="AO569" s="109"/>
      <c r="AP569" s="109"/>
      <c r="AQ569" s="10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</row>
    <row r="570" spans="1:256">
      <c r="A570" s="176"/>
      <c r="B570" s="176"/>
      <c r="C570" s="176"/>
      <c r="D570" s="176"/>
      <c r="E570" s="176"/>
      <c r="F570" s="176"/>
      <c r="G570" s="176"/>
      <c r="H570" s="176"/>
      <c r="I570" s="176"/>
      <c r="J570" s="176"/>
      <c r="K570" s="176"/>
      <c r="L570" s="176"/>
      <c r="M570" s="176"/>
      <c r="N570" s="176"/>
      <c r="O570" s="176"/>
      <c r="P570" s="176"/>
      <c r="Q570" s="176"/>
      <c r="R570" s="176"/>
      <c r="S570" s="176"/>
      <c r="T570" s="176"/>
      <c r="U570" s="176"/>
      <c r="V570" s="176"/>
      <c r="W570" s="176"/>
      <c r="X570" s="176"/>
      <c r="Y570" s="176"/>
      <c r="Z570" s="176"/>
      <c r="AA570" s="176"/>
      <c r="AB570" s="176"/>
      <c r="AC570" s="176"/>
      <c r="AD570" s="176"/>
      <c r="AE570" s="176"/>
      <c r="AF570" s="176"/>
      <c r="AG570" s="176"/>
      <c r="AH570" s="109"/>
      <c r="AI570" s="109"/>
      <c r="AJ570" s="109"/>
      <c r="AK570" s="109"/>
      <c r="AL570" s="109"/>
      <c r="AM570" s="109"/>
      <c r="AN570" s="109"/>
      <c r="AO570" s="109"/>
      <c r="AP570" s="109"/>
      <c r="AQ570" s="109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</row>
    <row r="571" spans="1:256">
      <c r="A571" s="176"/>
      <c r="B571" s="176"/>
      <c r="C571" s="176"/>
      <c r="D571" s="176"/>
      <c r="E571" s="176"/>
      <c r="F571" s="176"/>
      <c r="G571" s="176"/>
      <c r="H571" s="176"/>
      <c r="I571" s="176"/>
      <c r="J571" s="176"/>
      <c r="K571" s="176"/>
      <c r="L571" s="176"/>
      <c r="M571" s="176"/>
      <c r="N571" s="176"/>
      <c r="O571" s="176"/>
      <c r="P571" s="176"/>
      <c r="Q571" s="176"/>
      <c r="R571" s="176"/>
      <c r="S571" s="176"/>
      <c r="T571" s="176"/>
      <c r="U571" s="176"/>
      <c r="V571" s="176"/>
      <c r="W571" s="176"/>
      <c r="X571" s="176"/>
      <c r="Y571" s="176"/>
      <c r="Z571" s="176"/>
      <c r="AA571" s="176"/>
      <c r="AB571" s="176"/>
      <c r="AC571" s="176"/>
      <c r="AD571" s="176"/>
      <c r="AE571" s="176"/>
      <c r="AF571" s="176"/>
      <c r="AG571" s="176"/>
      <c r="AH571" s="109"/>
      <c r="AI571" s="109"/>
      <c r="AJ571" s="109"/>
      <c r="AK571" s="109"/>
      <c r="AL571" s="109"/>
      <c r="AM571" s="109"/>
      <c r="AN571" s="109"/>
      <c r="AO571" s="109"/>
      <c r="AP571" s="109"/>
      <c r="AQ571" s="109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</row>
    <row r="572" spans="1:256">
      <c r="A572" s="176"/>
      <c r="B572" s="176"/>
      <c r="C572" s="176"/>
      <c r="D572" s="176"/>
      <c r="E572" s="176"/>
      <c r="F572" s="176"/>
      <c r="G572" s="176"/>
      <c r="H572" s="176"/>
      <c r="I572" s="176"/>
      <c r="J572" s="176"/>
      <c r="K572" s="176"/>
      <c r="L572" s="176"/>
      <c r="M572" s="176"/>
      <c r="N572" s="176"/>
      <c r="O572" s="176"/>
      <c r="P572" s="176"/>
      <c r="Q572" s="176"/>
      <c r="R572" s="176"/>
      <c r="S572" s="176"/>
      <c r="T572" s="176"/>
      <c r="U572" s="176"/>
      <c r="V572" s="176"/>
      <c r="W572" s="176"/>
      <c r="X572" s="176"/>
      <c r="Y572" s="176"/>
      <c r="Z572" s="176"/>
      <c r="AA572" s="176"/>
      <c r="AB572" s="176"/>
      <c r="AC572" s="176"/>
      <c r="AD572" s="176"/>
      <c r="AE572" s="176"/>
      <c r="AF572" s="176"/>
      <c r="AG572" s="176"/>
      <c r="AH572" s="109"/>
      <c r="AI572" s="109"/>
      <c r="AJ572" s="109"/>
      <c r="AK572" s="109"/>
      <c r="AL572" s="109"/>
      <c r="AM572" s="109"/>
      <c r="AN572" s="109"/>
      <c r="AO572" s="109"/>
      <c r="AP572" s="109"/>
      <c r="AQ572" s="109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</row>
    <row r="573" spans="1:256">
      <c r="A573" s="176"/>
      <c r="B573" s="176"/>
      <c r="C573" s="176"/>
      <c r="D573" s="176"/>
      <c r="E573" s="176"/>
      <c r="F573" s="176"/>
      <c r="G573" s="176"/>
      <c r="H573" s="176"/>
      <c r="I573" s="176"/>
      <c r="J573" s="176"/>
      <c r="K573" s="176"/>
      <c r="L573" s="176"/>
      <c r="M573" s="176"/>
      <c r="N573" s="176"/>
      <c r="O573" s="176"/>
      <c r="P573" s="176"/>
      <c r="Q573" s="176"/>
      <c r="R573" s="176"/>
      <c r="S573" s="176"/>
      <c r="T573" s="176"/>
      <c r="U573" s="176"/>
      <c r="V573" s="176"/>
      <c r="W573" s="176"/>
      <c r="X573" s="176"/>
      <c r="Y573" s="176"/>
      <c r="Z573" s="176"/>
      <c r="AA573" s="176"/>
      <c r="AB573" s="176"/>
      <c r="AC573" s="176"/>
      <c r="AD573" s="176"/>
      <c r="AE573" s="176"/>
      <c r="AF573" s="176"/>
      <c r="AG573" s="176"/>
      <c r="AH573" s="109"/>
      <c r="AI573" s="109"/>
      <c r="AJ573" s="109"/>
      <c r="AK573" s="109"/>
      <c r="AL573" s="109"/>
      <c r="AM573" s="109"/>
      <c r="AN573" s="109"/>
      <c r="AO573" s="109"/>
      <c r="AP573" s="109"/>
      <c r="AQ573" s="109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</row>
    <row r="574" spans="1:256">
      <c r="A574" s="176"/>
      <c r="B574" s="176"/>
      <c r="C574" s="176"/>
      <c r="D574" s="176"/>
      <c r="E574" s="176"/>
      <c r="F574" s="176"/>
      <c r="G574" s="176"/>
      <c r="H574" s="176"/>
      <c r="I574" s="176"/>
      <c r="J574" s="176"/>
      <c r="K574" s="176"/>
      <c r="L574" s="176"/>
      <c r="M574" s="176"/>
      <c r="N574" s="176"/>
      <c r="O574" s="176"/>
      <c r="P574" s="176"/>
      <c r="Q574" s="176"/>
      <c r="R574" s="176"/>
      <c r="S574" s="176"/>
      <c r="T574" s="176"/>
      <c r="U574" s="176"/>
      <c r="V574" s="176"/>
      <c r="W574" s="176"/>
      <c r="X574" s="176"/>
      <c r="Y574" s="176"/>
      <c r="Z574" s="176"/>
      <c r="AA574" s="176"/>
      <c r="AB574" s="176"/>
      <c r="AC574" s="176"/>
      <c r="AD574" s="176"/>
      <c r="AE574" s="176"/>
      <c r="AF574" s="176"/>
      <c r="AG574" s="176"/>
      <c r="AH574" s="109"/>
      <c r="AI574" s="109"/>
      <c r="AJ574" s="109"/>
      <c r="AK574" s="109"/>
      <c r="AL574" s="109"/>
      <c r="AM574" s="109"/>
      <c r="AN574" s="109"/>
      <c r="AO574" s="109"/>
      <c r="AP574" s="109"/>
      <c r="AQ574" s="109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</row>
    <row r="575" spans="1:256">
      <c r="A575" s="176"/>
      <c r="B575" s="176"/>
      <c r="C575" s="176"/>
      <c r="D575" s="176"/>
      <c r="E575" s="176"/>
      <c r="F575" s="176"/>
      <c r="G575" s="176"/>
      <c r="H575" s="176"/>
      <c r="I575" s="176"/>
      <c r="J575" s="176"/>
      <c r="K575" s="176"/>
      <c r="L575" s="176"/>
      <c r="M575" s="176"/>
      <c r="N575" s="176"/>
      <c r="O575" s="176"/>
      <c r="P575" s="176"/>
      <c r="Q575" s="176"/>
      <c r="R575" s="176"/>
      <c r="S575" s="176"/>
      <c r="T575" s="176"/>
      <c r="U575" s="176"/>
      <c r="V575" s="176"/>
      <c r="W575" s="176"/>
      <c r="X575" s="176"/>
      <c r="Y575" s="176"/>
      <c r="Z575" s="176"/>
      <c r="AA575" s="176"/>
      <c r="AB575" s="176"/>
      <c r="AC575" s="176"/>
      <c r="AD575" s="176"/>
      <c r="AE575" s="176"/>
      <c r="AF575" s="176"/>
      <c r="AG575" s="176"/>
      <c r="AH575" s="109"/>
      <c r="AI575" s="109"/>
      <c r="AJ575" s="109"/>
      <c r="AK575" s="109"/>
      <c r="AL575" s="109"/>
      <c r="AM575" s="109"/>
      <c r="AN575" s="109"/>
      <c r="AO575" s="109"/>
      <c r="AP575" s="109"/>
      <c r="AQ575" s="109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</row>
    <row r="576" spans="1:256">
      <c r="A576" s="176"/>
      <c r="B576" s="176"/>
      <c r="C576" s="176"/>
      <c r="D576" s="176"/>
      <c r="E576" s="176"/>
      <c r="F576" s="176"/>
      <c r="G576" s="176"/>
      <c r="H576" s="176"/>
      <c r="I576" s="176"/>
      <c r="J576" s="176"/>
      <c r="K576" s="176"/>
      <c r="L576" s="176"/>
      <c r="M576" s="176"/>
      <c r="N576" s="176"/>
      <c r="O576" s="176"/>
      <c r="P576" s="176"/>
      <c r="Q576" s="176"/>
      <c r="R576" s="176"/>
      <c r="S576" s="176"/>
      <c r="T576" s="176"/>
      <c r="U576" s="176"/>
      <c r="V576" s="176"/>
      <c r="W576" s="176"/>
      <c r="X576" s="176"/>
      <c r="Y576" s="176"/>
      <c r="Z576" s="176"/>
      <c r="AA576" s="176"/>
      <c r="AB576" s="176"/>
      <c r="AC576" s="176"/>
      <c r="AD576" s="176"/>
      <c r="AE576" s="176"/>
      <c r="AF576" s="176"/>
      <c r="AG576" s="176"/>
      <c r="AH576" s="109"/>
      <c r="AI576" s="109"/>
      <c r="AJ576" s="109"/>
      <c r="AK576" s="109"/>
      <c r="AL576" s="109"/>
      <c r="AM576" s="109"/>
      <c r="AN576" s="109"/>
      <c r="AO576" s="109"/>
      <c r="AP576" s="109"/>
      <c r="AQ576" s="109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</row>
    <row r="577" spans="1:256">
      <c r="A577" s="176"/>
      <c r="B577" s="176"/>
      <c r="C577" s="176"/>
      <c r="D577" s="176"/>
      <c r="E577" s="176"/>
      <c r="F577" s="176"/>
      <c r="G577" s="176"/>
      <c r="H577" s="176"/>
      <c r="I577" s="176"/>
      <c r="J577" s="176"/>
      <c r="K577" s="176"/>
      <c r="L577" s="176"/>
      <c r="M577" s="176"/>
      <c r="N577" s="176"/>
      <c r="O577" s="176"/>
      <c r="P577" s="176"/>
      <c r="Q577" s="176"/>
      <c r="R577" s="176"/>
      <c r="S577" s="176"/>
      <c r="T577" s="176"/>
      <c r="U577" s="176"/>
      <c r="V577" s="176"/>
      <c r="W577" s="176"/>
      <c r="X577" s="176"/>
      <c r="Y577" s="176"/>
      <c r="Z577" s="176"/>
      <c r="AA577" s="176"/>
      <c r="AB577" s="176"/>
      <c r="AC577" s="176"/>
      <c r="AD577" s="176"/>
      <c r="AE577" s="176"/>
      <c r="AF577" s="176"/>
      <c r="AG577" s="176"/>
      <c r="AH577" s="109"/>
      <c r="AI577" s="109"/>
      <c r="AJ577" s="109"/>
      <c r="AK577" s="109"/>
      <c r="AL577" s="109"/>
      <c r="AM577" s="109"/>
      <c r="AN577" s="109"/>
      <c r="AO577" s="109"/>
      <c r="AP577" s="109"/>
      <c r="AQ577" s="109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</row>
    <row r="578" spans="1:256">
      <c r="A578" s="176"/>
      <c r="B578" s="176"/>
      <c r="C578" s="176"/>
      <c r="D578" s="176"/>
      <c r="E578" s="176"/>
      <c r="F578" s="176"/>
      <c r="G578" s="176"/>
      <c r="H578" s="176"/>
      <c r="I578" s="176"/>
      <c r="J578" s="176"/>
      <c r="K578" s="176"/>
      <c r="L578" s="176"/>
      <c r="M578" s="176"/>
      <c r="N578" s="176"/>
      <c r="O578" s="176"/>
      <c r="P578" s="176"/>
      <c r="Q578" s="176"/>
      <c r="R578" s="176"/>
      <c r="S578" s="176"/>
      <c r="T578" s="176"/>
      <c r="U578" s="176"/>
      <c r="V578" s="176"/>
      <c r="W578" s="176"/>
      <c r="X578" s="176"/>
      <c r="Y578" s="176"/>
      <c r="Z578" s="176"/>
      <c r="AA578" s="176"/>
      <c r="AB578" s="176"/>
      <c r="AC578" s="176"/>
      <c r="AD578" s="176"/>
      <c r="AE578" s="176"/>
      <c r="AF578" s="176"/>
      <c r="AG578" s="176"/>
      <c r="AH578" s="109"/>
      <c r="AI578" s="109"/>
      <c r="AJ578" s="109"/>
      <c r="AK578" s="109"/>
      <c r="AL578" s="109"/>
      <c r="AM578" s="109"/>
      <c r="AN578" s="109"/>
      <c r="AO578" s="109"/>
      <c r="AP578" s="109"/>
      <c r="AQ578" s="109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</row>
    <row r="579" spans="1:256">
      <c r="A579" s="176"/>
      <c r="B579" s="176"/>
      <c r="C579" s="176"/>
      <c r="D579" s="176"/>
      <c r="E579" s="176"/>
      <c r="F579" s="176"/>
      <c r="G579" s="176"/>
      <c r="H579" s="176"/>
      <c r="I579" s="176"/>
      <c r="J579" s="176"/>
      <c r="K579" s="176"/>
      <c r="L579" s="176"/>
      <c r="M579" s="176"/>
      <c r="N579" s="176"/>
      <c r="O579" s="176"/>
      <c r="P579" s="176"/>
      <c r="Q579" s="176"/>
      <c r="R579" s="176"/>
      <c r="S579" s="176"/>
      <c r="T579" s="176"/>
      <c r="U579" s="176"/>
      <c r="V579" s="176"/>
      <c r="W579" s="176"/>
      <c r="X579" s="176"/>
      <c r="Y579" s="176"/>
      <c r="Z579" s="176"/>
      <c r="AA579" s="176"/>
      <c r="AB579" s="176"/>
      <c r="AC579" s="176"/>
      <c r="AD579" s="176"/>
      <c r="AE579" s="176"/>
      <c r="AF579" s="176"/>
      <c r="AG579" s="176"/>
      <c r="AH579" s="109"/>
      <c r="AI579" s="109"/>
      <c r="AJ579" s="109"/>
      <c r="AK579" s="109"/>
      <c r="AL579" s="109"/>
      <c r="AM579" s="109"/>
      <c r="AN579" s="109"/>
      <c r="AO579" s="109"/>
      <c r="AP579" s="109"/>
      <c r="AQ579" s="10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</row>
    <row r="580" spans="1:256">
      <c r="A580" s="176"/>
      <c r="B580" s="176"/>
      <c r="C580" s="176"/>
      <c r="D580" s="176"/>
      <c r="E580" s="176"/>
      <c r="F580" s="176"/>
      <c r="G580" s="176"/>
      <c r="H580" s="176"/>
      <c r="I580" s="176"/>
      <c r="J580" s="176"/>
      <c r="K580" s="176"/>
      <c r="L580" s="176"/>
      <c r="M580" s="176"/>
      <c r="N580" s="176"/>
      <c r="O580" s="176"/>
      <c r="P580" s="176"/>
      <c r="Q580" s="176"/>
      <c r="R580" s="176"/>
      <c r="S580" s="176"/>
      <c r="T580" s="176"/>
      <c r="U580" s="176"/>
      <c r="V580" s="176"/>
      <c r="W580" s="176"/>
      <c r="X580" s="176"/>
      <c r="Y580" s="176"/>
      <c r="Z580" s="176"/>
      <c r="AA580" s="176"/>
      <c r="AB580" s="176"/>
      <c r="AC580" s="176"/>
      <c r="AD580" s="176"/>
      <c r="AE580" s="176"/>
      <c r="AF580" s="176"/>
      <c r="AG580" s="176"/>
      <c r="AH580" s="109"/>
      <c r="AI580" s="109"/>
      <c r="AJ580" s="109"/>
      <c r="AK580" s="109"/>
      <c r="AL580" s="109"/>
      <c r="AM580" s="109"/>
      <c r="AN580" s="109"/>
      <c r="AO580" s="109"/>
      <c r="AP580" s="109"/>
      <c r="AQ580" s="109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</row>
    <row r="581" spans="1:256">
      <c r="A581" s="176"/>
      <c r="B581" s="176"/>
      <c r="C581" s="176"/>
      <c r="D581" s="176"/>
      <c r="E581" s="176"/>
      <c r="F581" s="176"/>
      <c r="G581" s="176"/>
      <c r="H581" s="176"/>
      <c r="I581" s="176"/>
      <c r="J581" s="176"/>
      <c r="K581" s="176"/>
      <c r="L581" s="176"/>
      <c r="M581" s="176"/>
      <c r="N581" s="176"/>
      <c r="O581" s="176"/>
      <c r="P581" s="176"/>
      <c r="Q581" s="176"/>
      <c r="R581" s="176"/>
      <c r="S581" s="176"/>
      <c r="T581" s="176"/>
      <c r="U581" s="176"/>
      <c r="V581" s="176"/>
      <c r="W581" s="176"/>
      <c r="X581" s="176"/>
      <c r="Y581" s="176"/>
      <c r="Z581" s="176"/>
      <c r="AA581" s="176"/>
      <c r="AB581" s="176"/>
      <c r="AC581" s="176"/>
      <c r="AD581" s="176"/>
      <c r="AE581" s="176"/>
      <c r="AF581" s="176"/>
      <c r="AG581" s="176"/>
      <c r="AH581" s="109"/>
      <c r="AI581" s="109"/>
      <c r="AJ581" s="109"/>
      <c r="AK581" s="109"/>
      <c r="AL581" s="109"/>
      <c r="AM581" s="109"/>
      <c r="AN581" s="109"/>
      <c r="AO581" s="109"/>
      <c r="AP581" s="109"/>
      <c r="AQ581" s="109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</row>
    <row r="582" spans="1:256">
      <c r="A582" s="176"/>
      <c r="B582" s="176"/>
      <c r="C582" s="176"/>
      <c r="D582" s="176"/>
      <c r="E582" s="176"/>
      <c r="F582" s="176"/>
      <c r="G582" s="176"/>
      <c r="H582" s="176"/>
      <c r="I582" s="176"/>
      <c r="J582" s="176"/>
      <c r="K582" s="176"/>
      <c r="L582" s="176"/>
      <c r="M582" s="176"/>
      <c r="N582" s="176"/>
      <c r="O582" s="176"/>
      <c r="P582" s="176"/>
      <c r="Q582" s="176"/>
      <c r="R582" s="176"/>
      <c r="S582" s="176"/>
      <c r="T582" s="176"/>
      <c r="U582" s="176"/>
      <c r="V582" s="176"/>
      <c r="W582" s="176"/>
      <c r="X582" s="176"/>
      <c r="Y582" s="176"/>
      <c r="Z582" s="176"/>
      <c r="AA582" s="176"/>
      <c r="AB582" s="176"/>
      <c r="AC582" s="176"/>
      <c r="AD582" s="176"/>
      <c r="AE582" s="176"/>
      <c r="AF582" s="176"/>
      <c r="AG582" s="176"/>
      <c r="AH582" s="109"/>
      <c r="AI582" s="109"/>
      <c r="AJ582" s="109"/>
      <c r="AK582" s="109"/>
      <c r="AL582" s="109"/>
      <c r="AM582" s="109"/>
      <c r="AN582" s="109"/>
      <c r="AO582" s="109"/>
      <c r="AP582" s="109"/>
      <c r="AQ582" s="109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</row>
    <row r="583" spans="1:256">
      <c r="A583" s="176"/>
      <c r="B583" s="176"/>
      <c r="C583" s="176"/>
      <c r="D583" s="176"/>
      <c r="E583" s="176"/>
      <c r="F583" s="176"/>
      <c r="G583" s="176"/>
      <c r="H583" s="176"/>
      <c r="I583" s="176"/>
      <c r="J583" s="176"/>
      <c r="K583" s="176"/>
      <c r="L583" s="176"/>
      <c r="M583" s="176"/>
      <c r="N583" s="176"/>
      <c r="O583" s="176"/>
      <c r="P583" s="176"/>
      <c r="Q583" s="176"/>
      <c r="R583" s="176"/>
      <c r="S583" s="176"/>
      <c r="T583" s="176"/>
      <c r="U583" s="176"/>
      <c r="V583" s="176"/>
      <c r="W583" s="176"/>
      <c r="X583" s="176"/>
      <c r="Y583" s="176"/>
      <c r="Z583" s="176"/>
      <c r="AA583" s="176"/>
      <c r="AB583" s="176"/>
      <c r="AC583" s="176"/>
      <c r="AD583" s="176"/>
      <c r="AE583" s="176"/>
      <c r="AF583" s="176"/>
      <c r="AG583" s="176"/>
      <c r="AH583" s="109"/>
      <c r="AI583" s="109"/>
      <c r="AJ583" s="109"/>
      <c r="AK583" s="109"/>
      <c r="AL583" s="109"/>
      <c r="AM583" s="109"/>
      <c r="AN583" s="109"/>
      <c r="AO583" s="109"/>
      <c r="AP583" s="109"/>
      <c r="AQ583" s="109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</row>
    <row r="584" spans="1:256">
      <c r="A584" s="176"/>
      <c r="B584" s="176"/>
      <c r="C584" s="176"/>
      <c r="D584" s="176"/>
      <c r="E584" s="176"/>
      <c r="F584" s="176"/>
      <c r="G584" s="176"/>
      <c r="H584" s="176"/>
      <c r="I584" s="176"/>
      <c r="J584" s="176"/>
      <c r="K584" s="176"/>
      <c r="L584" s="176"/>
      <c r="M584" s="176"/>
      <c r="N584" s="176"/>
      <c r="O584" s="176"/>
      <c r="P584" s="176"/>
      <c r="Q584" s="176"/>
      <c r="R584" s="176"/>
      <c r="S584" s="176"/>
      <c r="T584" s="176"/>
      <c r="U584" s="176"/>
      <c r="V584" s="176"/>
      <c r="W584" s="176"/>
      <c r="X584" s="176"/>
      <c r="Y584" s="176"/>
      <c r="Z584" s="176"/>
      <c r="AA584" s="176"/>
      <c r="AB584" s="176"/>
      <c r="AC584" s="176"/>
      <c r="AD584" s="176"/>
      <c r="AE584" s="176"/>
      <c r="AF584" s="176"/>
      <c r="AG584" s="176"/>
      <c r="AH584" s="109"/>
      <c r="AI584" s="109"/>
      <c r="AJ584" s="109"/>
      <c r="AK584" s="109"/>
      <c r="AL584" s="109"/>
      <c r="AM584" s="109"/>
      <c r="AN584" s="109"/>
      <c r="AO584" s="109"/>
      <c r="AP584" s="109"/>
      <c r="AQ584" s="109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</row>
    <row r="585" spans="1:256">
      <c r="A585" s="176"/>
      <c r="B585" s="176"/>
      <c r="C585" s="176"/>
      <c r="D585" s="176"/>
      <c r="E585" s="176"/>
      <c r="F585" s="176"/>
      <c r="G585" s="176"/>
      <c r="H585" s="176"/>
      <c r="I585" s="176"/>
      <c r="J585" s="176"/>
      <c r="K585" s="176"/>
      <c r="L585" s="176"/>
      <c r="M585" s="176"/>
      <c r="N585" s="176"/>
      <c r="O585" s="176"/>
      <c r="P585" s="176"/>
      <c r="Q585" s="176"/>
      <c r="R585" s="176"/>
      <c r="S585" s="176"/>
      <c r="T585" s="176"/>
      <c r="U585" s="176"/>
      <c r="V585" s="176"/>
      <c r="W585" s="176"/>
      <c r="X585" s="176"/>
      <c r="Y585" s="176"/>
      <c r="Z585" s="176"/>
      <c r="AA585" s="176"/>
      <c r="AB585" s="176"/>
      <c r="AC585" s="176"/>
      <c r="AD585" s="176"/>
      <c r="AE585" s="176"/>
      <c r="AF585" s="176"/>
      <c r="AG585" s="176"/>
      <c r="AH585" s="109"/>
      <c r="AI585" s="109"/>
      <c r="AJ585" s="109"/>
      <c r="AK585" s="109"/>
      <c r="AL585" s="109"/>
      <c r="AM585" s="109"/>
      <c r="AN585" s="109"/>
      <c r="AO585" s="109"/>
      <c r="AP585" s="109"/>
      <c r="AQ585" s="109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</row>
    <row r="586" spans="1:256">
      <c r="A586" s="176"/>
      <c r="B586" s="176"/>
      <c r="C586" s="176"/>
      <c r="D586" s="176"/>
      <c r="E586" s="176"/>
      <c r="F586" s="176"/>
      <c r="G586" s="176"/>
      <c r="H586" s="176"/>
      <c r="I586" s="176"/>
      <c r="J586" s="176"/>
      <c r="K586" s="176"/>
      <c r="L586" s="176"/>
      <c r="M586" s="176"/>
      <c r="N586" s="176"/>
      <c r="O586" s="176"/>
      <c r="P586" s="176"/>
      <c r="Q586" s="176"/>
      <c r="R586" s="176"/>
      <c r="S586" s="176"/>
      <c r="T586" s="176"/>
      <c r="U586" s="176"/>
      <c r="V586" s="176"/>
      <c r="W586" s="176"/>
      <c r="X586" s="176"/>
      <c r="Y586" s="176"/>
      <c r="Z586" s="176"/>
      <c r="AA586" s="176"/>
      <c r="AB586" s="176"/>
      <c r="AC586" s="176"/>
      <c r="AD586" s="176"/>
      <c r="AE586" s="176"/>
      <c r="AF586" s="176"/>
      <c r="AG586" s="176"/>
      <c r="AH586" s="109"/>
      <c r="AI586" s="109"/>
      <c r="AJ586" s="109"/>
      <c r="AK586" s="109"/>
      <c r="AL586" s="109"/>
      <c r="AM586" s="109"/>
      <c r="AN586" s="109"/>
      <c r="AO586" s="109"/>
      <c r="AP586" s="109"/>
      <c r="AQ586" s="109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</row>
    <row r="587" spans="1:256">
      <c r="A587" s="176"/>
      <c r="B587" s="176"/>
      <c r="C587" s="176"/>
      <c r="D587" s="176"/>
      <c r="E587" s="176"/>
      <c r="F587" s="176"/>
      <c r="G587" s="176"/>
      <c r="H587" s="176"/>
      <c r="I587" s="176"/>
      <c r="J587" s="176"/>
      <c r="K587" s="176"/>
      <c r="L587" s="176"/>
      <c r="M587" s="176"/>
      <c r="N587" s="176"/>
      <c r="O587" s="176"/>
      <c r="P587" s="176"/>
      <c r="Q587" s="176"/>
      <c r="R587" s="176"/>
      <c r="S587" s="176"/>
      <c r="T587" s="176"/>
      <c r="U587" s="176"/>
      <c r="V587" s="176"/>
      <c r="W587" s="176"/>
      <c r="X587" s="176"/>
      <c r="Y587" s="176"/>
      <c r="Z587" s="176"/>
      <c r="AA587" s="176"/>
      <c r="AB587" s="176"/>
      <c r="AC587" s="176"/>
      <c r="AD587" s="176"/>
      <c r="AE587" s="176"/>
      <c r="AF587" s="176"/>
      <c r="AG587" s="176"/>
      <c r="AH587" s="109"/>
      <c r="AI587" s="109"/>
      <c r="AJ587" s="109"/>
      <c r="AK587" s="109"/>
      <c r="AL587" s="109"/>
      <c r="AM587" s="109"/>
      <c r="AN587" s="109"/>
      <c r="AO587" s="109"/>
      <c r="AP587" s="109"/>
      <c r="AQ587" s="109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</row>
    <row r="588" spans="1:256">
      <c r="A588" s="176"/>
      <c r="B588" s="176"/>
      <c r="C588" s="176"/>
      <c r="D588" s="176"/>
      <c r="E588" s="176"/>
      <c r="F588" s="176"/>
      <c r="G588" s="176"/>
      <c r="H588" s="176"/>
      <c r="I588" s="176"/>
      <c r="J588" s="176"/>
      <c r="K588" s="176"/>
      <c r="L588" s="176"/>
      <c r="M588" s="176"/>
      <c r="N588" s="176"/>
      <c r="O588" s="176"/>
      <c r="P588" s="176"/>
      <c r="Q588" s="176"/>
      <c r="R588" s="176"/>
      <c r="S588" s="176"/>
      <c r="T588" s="176"/>
      <c r="U588" s="176"/>
      <c r="V588" s="176"/>
      <c r="W588" s="176"/>
      <c r="X588" s="176"/>
      <c r="Y588" s="176"/>
      <c r="Z588" s="176"/>
      <c r="AA588" s="176"/>
      <c r="AB588" s="176"/>
      <c r="AC588" s="176"/>
      <c r="AD588" s="176"/>
      <c r="AE588" s="176"/>
      <c r="AF588" s="176"/>
      <c r="AG588" s="176"/>
      <c r="AH588" s="109"/>
      <c r="AI588" s="109"/>
      <c r="AJ588" s="109"/>
      <c r="AK588" s="109"/>
      <c r="AL588" s="109"/>
      <c r="AM588" s="109"/>
      <c r="AN588" s="109"/>
      <c r="AO588" s="109"/>
      <c r="AP588" s="109"/>
      <c r="AQ588" s="109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</row>
    <row r="589" spans="1:256">
      <c r="A589" s="176"/>
      <c r="B589" s="176"/>
      <c r="C589" s="176"/>
      <c r="D589" s="176"/>
      <c r="E589" s="176"/>
      <c r="F589" s="176"/>
      <c r="G589" s="176"/>
      <c r="H589" s="176"/>
      <c r="I589" s="176"/>
      <c r="J589" s="176"/>
      <c r="K589" s="176"/>
      <c r="L589" s="176"/>
      <c r="M589" s="176"/>
      <c r="N589" s="176"/>
      <c r="O589" s="176"/>
      <c r="P589" s="176"/>
      <c r="Q589" s="176"/>
      <c r="R589" s="176"/>
      <c r="S589" s="176"/>
      <c r="T589" s="176"/>
      <c r="U589" s="176"/>
      <c r="V589" s="176"/>
      <c r="W589" s="176"/>
      <c r="X589" s="176"/>
      <c r="Y589" s="176"/>
      <c r="Z589" s="176"/>
      <c r="AA589" s="176"/>
      <c r="AB589" s="176"/>
      <c r="AC589" s="176"/>
      <c r="AD589" s="176"/>
      <c r="AE589" s="176"/>
      <c r="AF589" s="176"/>
      <c r="AG589" s="176"/>
      <c r="AH589" s="109"/>
      <c r="AI589" s="109"/>
      <c r="AJ589" s="109"/>
      <c r="AK589" s="109"/>
      <c r="AL589" s="109"/>
      <c r="AM589" s="109"/>
      <c r="AN589" s="109"/>
      <c r="AO589" s="109"/>
      <c r="AP589" s="109"/>
      <c r="AQ589" s="10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</row>
    <row r="590" spans="1:256">
      <c r="A590" s="176"/>
      <c r="B590" s="176"/>
      <c r="C590" s="176"/>
      <c r="D590" s="176"/>
      <c r="E590" s="176"/>
      <c r="F590" s="176"/>
      <c r="G590" s="176"/>
      <c r="H590" s="176"/>
      <c r="I590" s="176"/>
      <c r="J590" s="176"/>
      <c r="K590" s="176"/>
      <c r="L590" s="176"/>
      <c r="M590" s="176"/>
      <c r="N590" s="176"/>
      <c r="O590" s="176"/>
      <c r="P590" s="176"/>
      <c r="Q590" s="176"/>
      <c r="R590" s="176"/>
      <c r="S590" s="176"/>
      <c r="T590" s="176"/>
      <c r="U590" s="176"/>
      <c r="V590" s="176"/>
      <c r="W590" s="176"/>
      <c r="X590" s="176"/>
      <c r="Y590" s="176"/>
      <c r="Z590" s="176"/>
      <c r="AA590" s="176"/>
      <c r="AB590" s="176"/>
      <c r="AC590" s="176"/>
      <c r="AD590" s="176"/>
      <c r="AE590" s="176"/>
      <c r="AF590" s="176"/>
      <c r="AG590" s="176"/>
      <c r="AH590" s="109"/>
      <c r="AI590" s="109"/>
      <c r="AJ590" s="109"/>
      <c r="AK590" s="109"/>
      <c r="AL590" s="109"/>
      <c r="AM590" s="109"/>
      <c r="AN590" s="109"/>
      <c r="AO590" s="109"/>
      <c r="AP590" s="109"/>
      <c r="AQ590" s="109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</row>
    <row r="591" spans="1:256">
      <c r="A591" s="176"/>
      <c r="B591" s="176"/>
      <c r="C591" s="176"/>
      <c r="D591" s="176"/>
      <c r="E591" s="176"/>
      <c r="F591" s="176"/>
      <c r="G591" s="176"/>
      <c r="H591" s="176"/>
      <c r="I591" s="176"/>
      <c r="J591" s="176"/>
      <c r="K591" s="176"/>
      <c r="L591" s="176"/>
      <c r="M591" s="176"/>
      <c r="N591" s="176"/>
      <c r="O591" s="176"/>
      <c r="P591" s="176"/>
      <c r="Q591" s="176"/>
      <c r="R591" s="176"/>
      <c r="S591" s="176"/>
      <c r="T591" s="176"/>
      <c r="U591" s="176"/>
      <c r="V591" s="176"/>
      <c r="W591" s="176"/>
      <c r="X591" s="176"/>
      <c r="Y591" s="176"/>
      <c r="Z591" s="176"/>
      <c r="AA591" s="176"/>
      <c r="AB591" s="176"/>
      <c r="AC591" s="176"/>
      <c r="AD591" s="176"/>
      <c r="AE591" s="176"/>
      <c r="AF591" s="176"/>
      <c r="AG591" s="176"/>
      <c r="AH591" s="109"/>
      <c r="AI591" s="109"/>
      <c r="AJ591" s="109"/>
      <c r="AK591" s="109"/>
      <c r="AL591" s="109"/>
      <c r="AM591" s="109"/>
      <c r="AN591" s="109"/>
      <c r="AO591" s="109"/>
      <c r="AP591" s="109"/>
      <c r="AQ591" s="109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</row>
    <row r="592" spans="1:256">
      <c r="A592" s="176"/>
      <c r="B592" s="176"/>
      <c r="C592" s="176"/>
      <c r="D592" s="176"/>
      <c r="E592" s="176"/>
      <c r="F592" s="176"/>
      <c r="G592" s="176"/>
      <c r="H592" s="176"/>
      <c r="I592" s="176"/>
      <c r="J592" s="176"/>
      <c r="K592" s="176"/>
      <c r="L592" s="176"/>
      <c r="M592" s="176"/>
      <c r="N592" s="176"/>
      <c r="O592" s="176"/>
      <c r="P592" s="176"/>
      <c r="Q592" s="176"/>
      <c r="R592" s="176"/>
      <c r="S592" s="176"/>
      <c r="T592" s="176"/>
      <c r="U592" s="176"/>
      <c r="V592" s="176"/>
      <c r="W592" s="176"/>
      <c r="X592" s="176"/>
      <c r="Y592" s="176"/>
      <c r="Z592" s="176"/>
      <c r="AA592" s="176"/>
      <c r="AB592" s="176"/>
      <c r="AC592" s="176"/>
      <c r="AD592" s="176"/>
      <c r="AE592" s="176"/>
      <c r="AF592" s="176"/>
      <c r="AG592" s="176"/>
      <c r="AH592" s="109"/>
      <c r="AI592" s="109"/>
      <c r="AJ592" s="109"/>
      <c r="AK592" s="109"/>
      <c r="AL592" s="109"/>
      <c r="AM592" s="109"/>
      <c r="AN592" s="109"/>
      <c r="AO592" s="109"/>
      <c r="AP592" s="109"/>
      <c r="AQ592" s="109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</row>
    <row r="593" spans="1:256">
      <c r="A593" s="176"/>
      <c r="B593" s="176"/>
      <c r="C593" s="176"/>
      <c r="D593" s="176"/>
      <c r="E593" s="176"/>
      <c r="F593" s="176"/>
      <c r="G593" s="176"/>
      <c r="H593" s="176"/>
      <c r="I593" s="176"/>
      <c r="J593" s="176"/>
      <c r="K593" s="176"/>
      <c r="L593" s="176"/>
      <c r="M593" s="176"/>
      <c r="N593" s="176"/>
      <c r="O593" s="176"/>
      <c r="P593" s="176"/>
      <c r="Q593" s="176"/>
      <c r="R593" s="176"/>
      <c r="S593" s="176"/>
      <c r="T593" s="176"/>
      <c r="U593" s="176"/>
      <c r="V593" s="176"/>
      <c r="W593" s="176"/>
      <c r="X593" s="176"/>
      <c r="Y593" s="176"/>
      <c r="Z593" s="176"/>
      <c r="AA593" s="176"/>
      <c r="AB593" s="176"/>
      <c r="AC593" s="176"/>
      <c r="AD593" s="176"/>
      <c r="AE593" s="176"/>
      <c r="AF593" s="176"/>
      <c r="AG593" s="176"/>
      <c r="AH593" s="109"/>
      <c r="AI593" s="109"/>
      <c r="AJ593" s="109"/>
      <c r="AK593" s="109"/>
      <c r="AL593" s="109"/>
      <c r="AM593" s="109"/>
      <c r="AN593" s="109"/>
      <c r="AO593" s="109"/>
      <c r="AP593" s="109"/>
      <c r="AQ593" s="109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</row>
    <row r="594" spans="1:256">
      <c r="A594" s="176"/>
      <c r="B594" s="176"/>
      <c r="C594" s="176"/>
      <c r="D594" s="176"/>
      <c r="E594" s="176"/>
      <c r="F594" s="176"/>
      <c r="G594" s="176"/>
      <c r="H594" s="176"/>
      <c r="I594" s="176"/>
      <c r="J594" s="176"/>
      <c r="K594" s="176"/>
      <c r="L594" s="176"/>
      <c r="M594" s="176"/>
      <c r="N594" s="176"/>
      <c r="O594" s="176"/>
      <c r="P594" s="176"/>
      <c r="Q594" s="176"/>
      <c r="R594" s="176"/>
      <c r="S594" s="176"/>
      <c r="T594" s="176"/>
      <c r="U594" s="176"/>
      <c r="V594" s="176"/>
      <c r="W594" s="176"/>
      <c r="X594" s="176"/>
      <c r="Y594" s="176"/>
      <c r="Z594" s="176"/>
      <c r="AA594" s="176"/>
      <c r="AB594" s="176"/>
      <c r="AC594" s="176"/>
      <c r="AD594" s="176"/>
      <c r="AE594" s="176"/>
      <c r="AF594" s="176"/>
      <c r="AG594" s="176"/>
      <c r="AH594" s="109"/>
      <c r="AI594" s="109"/>
      <c r="AJ594" s="109"/>
      <c r="AK594" s="109"/>
      <c r="AL594" s="109"/>
      <c r="AM594" s="109"/>
      <c r="AN594" s="109"/>
      <c r="AO594" s="109"/>
      <c r="AP594" s="109"/>
      <c r="AQ594" s="109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</row>
    <row r="595" spans="1:256">
      <c r="A595" s="176"/>
      <c r="B595" s="176"/>
      <c r="C595" s="176"/>
      <c r="D595" s="176"/>
      <c r="E595" s="176"/>
      <c r="F595" s="176"/>
      <c r="G595" s="176"/>
      <c r="H595" s="176"/>
      <c r="I595" s="176"/>
      <c r="J595" s="176"/>
      <c r="K595" s="176"/>
      <c r="L595" s="176"/>
      <c r="M595" s="176"/>
      <c r="N595" s="176"/>
      <c r="O595" s="176"/>
      <c r="P595" s="176"/>
      <c r="Q595" s="176"/>
      <c r="R595" s="176"/>
      <c r="S595" s="176"/>
      <c r="T595" s="176"/>
      <c r="U595" s="176"/>
      <c r="V595" s="176"/>
      <c r="W595" s="176"/>
      <c r="X595" s="176"/>
      <c r="Y595" s="176"/>
      <c r="Z595" s="176"/>
      <c r="AA595" s="176"/>
      <c r="AB595" s="176"/>
      <c r="AC595" s="176"/>
      <c r="AD595" s="176"/>
      <c r="AE595" s="176"/>
      <c r="AF595" s="176"/>
      <c r="AG595" s="176"/>
      <c r="AH595" s="109"/>
      <c r="AI595" s="109"/>
      <c r="AJ595" s="109"/>
      <c r="AK595" s="109"/>
      <c r="AL595" s="109"/>
      <c r="AM595" s="109"/>
      <c r="AN595" s="109"/>
      <c r="AO595" s="109"/>
      <c r="AP595" s="109"/>
      <c r="AQ595" s="109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</row>
    <row r="596" spans="1:256">
      <c r="A596" s="176"/>
      <c r="B596" s="176"/>
      <c r="C596" s="176"/>
      <c r="D596" s="176"/>
      <c r="E596" s="176"/>
      <c r="F596" s="176"/>
      <c r="G596" s="176"/>
      <c r="H596" s="176"/>
      <c r="I596" s="176"/>
      <c r="J596" s="176"/>
      <c r="K596" s="176"/>
      <c r="L596" s="176"/>
      <c r="M596" s="176"/>
      <c r="N596" s="176"/>
      <c r="O596" s="176"/>
      <c r="P596" s="176"/>
      <c r="Q596" s="176"/>
      <c r="R596" s="176"/>
      <c r="S596" s="176"/>
      <c r="T596" s="176"/>
      <c r="U596" s="176"/>
      <c r="V596" s="176"/>
      <c r="W596" s="176"/>
      <c r="X596" s="176"/>
      <c r="Y596" s="176"/>
      <c r="Z596" s="176"/>
      <c r="AA596" s="176"/>
      <c r="AB596" s="176"/>
      <c r="AC596" s="176"/>
      <c r="AD596" s="176"/>
      <c r="AE596" s="176"/>
      <c r="AF596" s="176"/>
      <c r="AG596" s="176"/>
      <c r="AH596" s="109"/>
      <c r="AI596" s="109"/>
      <c r="AJ596" s="109"/>
      <c r="AK596" s="109"/>
      <c r="AL596" s="109"/>
      <c r="AM596" s="109"/>
      <c r="AN596" s="109"/>
      <c r="AO596" s="109"/>
      <c r="AP596" s="109"/>
      <c r="AQ596" s="109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</row>
    <row r="597" spans="1:256">
      <c r="A597" s="176"/>
      <c r="B597" s="176"/>
      <c r="C597" s="176"/>
      <c r="D597" s="176"/>
      <c r="E597" s="176"/>
      <c r="F597" s="176"/>
      <c r="G597" s="176"/>
      <c r="H597" s="176"/>
      <c r="I597" s="176"/>
      <c r="J597" s="176"/>
      <c r="K597" s="176"/>
      <c r="L597" s="176"/>
      <c r="M597" s="176"/>
      <c r="N597" s="176"/>
      <c r="O597" s="176"/>
      <c r="P597" s="176"/>
      <c r="Q597" s="176"/>
      <c r="R597" s="176"/>
      <c r="S597" s="176"/>
      <c r="T597" s="176"/>
      <c r="U597" s="176"/>
      <c r="V597" s="176"/>
      <c r="W597" s="176"/>
      <c r="X597" s="176"/>
      <c r="Y597" s="176"/>
      <c r="Z597" s="176"/>
      <c r="AA597" s="176"/>
      <c r="AB597" s="176"/>
      <c r="AC597" s="176"/>
      <c r="AD597" s="176"/>
      <c r="AE597" s="176"/>
      <c r="AF597" s="176"/>
      <c r="AG597" s="176"/>
      <c r="AH597" s="109"/>
      <c r="AI597" s="109"/>
      <c r="AJ597" s="109"/>
      <c r="AK597" s="109"/>
      <c r="AL597" s="109"/>
      <c r="AM597" s="109"/>
      <c r="AN597" s="109"/>
      <c r="AO597" s="109"/>
      <c r="AP597" s="109"/>
      <c r="AQ597" s="109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</row>
    <row r="598" spans="1:256">
      <c r="A598" s="176"/>
      <c r="B598" s="176"/>
      <c r="C598" s="176"/>
      <c r="D598" s="176"/>
      <c r="E598" s="176"/>
      <c r="F598" s="176"/>
      <c r="G598" s="176"/>
      <c r="H598" s="176"/>
      <c r="I598" s="176"/>
      <c r="J598" s="176"/>
      <c r="K598" s="176"/>
      <c r="L598" s="176"/>
      <c r="M598" s="176"/>
      <c r="N598" s="176"/>
      <c r="O598" s="176"/>
      <c r="P598" s="176"/>
      <c r="Q598" s="176"/>
      <c r="R598" s="176"/>
      <c r="S598" s="176"/>
      <c r="T598" s="176"/>
      <c r="U598" s="176"/>
      <c r="V598" s="176"/>
      <c r="W598" s="176"/>
      <c r="X598" s="176"/>
      <c r="Y598" s="176"/>
      <c r="Z598" s="176"/>
      <c r="AA598" s="176"/>
      <c r="AB598" s="176"/>
      <c r="AC598" s="176"/>
      <c r="AD598" s="176"/>
      <c r="AE598" s="176"/>
      <c r="AF598" s="176"/>
      <c r="AG598" s="176"/>
      <c r="AH598" s="109"/>
      <c r="AI598" s="109"/>
      <c r="AJ598" s="109"/>
      <c r="AK598" s="109"/>
      <c r="AL598" s="109"/>
      <c r="AM598" s="109"/>
      <c r="AN598" s="109"/>
      <c r="AO598" s="109"/>
      <c r="AP598" s="109"/>
      <c r="AQ598" s="109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</row>
    <row r="599" spans="1:256">
      <c r="A599" s="176"/>
      <c r="B599" s="176"/>
      <c r="C599" s="176"/>
      <c r="D599" s="176"/>
      <c r="E599" s="176"/>
      <c r="F599" s="176"/>
      <c r="G599" s="176"/>
      <c r="H599" s="176"/>
      <c r="I599" s="176"/>
      <c r="J599" s="176"/>
      <c r="K599" s="176"/>
      <c r="L599" s="176"/>
      <c r="M599" s="176"/>
      <c r="N599" s="176"/>
      <c r="O599" s="176"/>
      <c r="P599" s="176"/>
      <c r="Q599" s="176"/>
      <c r="R599" s="176"/>
      <c r="S599" s="176"/>
      <c r="T599" s="176"/>
      <c r="U599" s="176"/>
      <c r="V599" s="176"/>
      <c r="W599" s="176"/>
      <c r="X599" s="176"/>
      <c r="Y599" s="176"/>
      <c r="Z599" s="176"/>
      <c r="AA599" s="176"/>
      <c r="AB599" s="176"/>
      <c r="AC599" s="176"/>
      <c r="AD599" s="176"/>
      <c r="AE599" s="176"/>
      <c r="AF599" s="176"/>
      <c r="AG599" s="176"/>
      <c r="AH599" s="109"/>
      <c r="AI599" s="109"/>
      <c r="AJ599" s="109"/>
      <c r="AK599" s="109"/>
      <c r="AL599" s="109"/>
      <c r="AM599" s="109"/>
      <c r="AN599" s="109"/>
      <c r="AO599" s="109"/>
      <c r="AP599" s="109"/>
      <c r="AQ599" s="10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</row>
    <row r="600" spans="1:256">
      <c r="A600" s="176"/>
      <c r="B600" s="176"/>
      <c r="C600" s="176"/>
      <c r="D600" s="176"/>
      <c r="E600" s="176"/>
      <c r="F600" s="176"/>
      <c r="G600" s="176"/>
      <c r="H600" s="176"/>
      <c r="I600" s="176"/>
      <c r="J600" s="176"/>
      <c r="K600" s="176"/>
      <c r="L600" s="176"/>
      <c r="M600" s="176"/>
      <c r="N600" s="176"/>
      <c r="O600" s="176"/>
      <c r="P600" s="176"/>
      <c r="Q600" s="176"/>
      <c r="R600" s="176"/>
      <c r="S600" s="176"/>
      <c r="T600" s="176"/>
      <c r="U600" s="176"/>
      <c r="V600" s="176"/>
      <c r="W600" s="176"/>
      <c r="X600" s="176"/>
      <c r="Y600" s="176"/>
      <c r="Z600" s="176"/>
      <c r="AA600" s="176"/>
      <c r="AB600" s="176"/>
      <c r="AC600" s="176"/>
      <c r="AD600" s="176"/>
      <c r="AE600" s="176"/>
      <c r="AF600" s="176"/>
      <c r="AG600" s="176"/>
      <c r="AH600" s="109"/>
      <c r="AI600" s="109"/>
      <c r="AJ600" s="109"/>
      <c r="AK600" s="109"/>
      <c r="AL600" s="109"/>
      <c r="AM600" s="109"/>
      <c r="AN600" s="109"/>
      <c r="AO600" s="109"/>
      <c r="AP600" s="109"/>
      <c r="AQ600" s="109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</row>
    <row r="601" spans="1:256">
      <c r="A601" s="176"/>
      <c r="B601" s="176"/>
      <c r="C601" s="176"/>
      <c r="D601" s="176"/>
      <c r="E601" s="176"/>
      <c r="F601" s="176"/>
      <c r="G601" s="176"/>
      <c r="H601" s="176"/>
      <c r="I601" s="176"/>
      <c r="J601" s="176"/>
      <c r="K601" s="176"/>
      <c r="L601" s="176"/>
      <c r="M601" s="176"/>
      <c r="N601" s="176"/>
      <c r="O601" s="176"/>
      <c r="P601" s="176"/>
      <c r="Q601" s="176"/>
      <c r="R601" s="176"/>
      <c r="S601" s="176"/>
      <c r="T601" s="176"/>
      <c r="U601" s="176"/>
      <c r="V601" s="176"/>
      <c r="W601" s="176"/>
      <c r="X601" s="176"/>
      <c r="Y601" s="176"/>
      <c r="Z601" s="176"/>
      <c r="AA601" s="176"/>
      <c r="AB601" s="176"/>
      <c r="AC601" s="176"/>
      <c r="AD601" s="176"/>
      <c r="AE601" s="176"/>
      <c r="AF601" s="176"/>
      <c r="AG601" s="176"/>
      <c r="AH601" s="109"/>
      <c r="AI601" s="109"/>
      <c r="AJ601" s="109"/>
      <c r="AK601" s="109"/>
      <c r="AL601" s="109"/>
      <c r="AM601" s="109"/>
      <c r="AN601" s="109"/>
      <c r="AO601" s="109"/>
      <c r="AP601" s="109"/>
      <c r="AQ601" s="109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</row>
    <row r="602" spans="1:256">
      <c r="A602" s="176"/>
      <c r="B602" s="176"/>
      <c r="C602" s="176"/>
      <c r="D602" s="176"/>
      <c r="E602" s="176"/>
      <c r="F602" s="176"/>
      <c r="G602" s="176"/>
      <c r="H602" s="176"/>
      <c r="I602" s="176"/>
      <c r="J602" s="176"/>
      <c r="K602" s="176"/>
      <c r="L602" s="176"/>
      <c r="M602" s="176"/>
      <c r="N602" s="176"/>
      <c r="O602" s="176"/>
      <c r="P602" s="176"/>
      <c r="Q602" s="176"/>
      <c r="R602" s="176"/>
      <c r="S602" s="176"/>
      <c r="T602" s="176"/>
      <c r="U602" s="176"/>
      <c r="V602" s="176"/>
      <c r="W602" s="176"/>
      <c r="X602" s="176"/>
      <c r="Y602" s="176"/>
      <c r="Z602" s="176"/>
      <c r="AA602" s="176"/>
      <c r="AB602" s="176"/>
      <c r="AC602" s="176"/>
      <c r="AD602" s="176"/>
      <c r="AE602" s="176"/>
      <c r="AF602" s="176"/>
      <c r="AG602" s="176"/>
      <c r="AH602" s="109"/>
      <c r="AI602" s="109"/>
      <c r="AJ602" s="109"/>
      <c r="AK602" s="109"/>
      <c r="AL602" s="109"/>
      <c r="AM602" s="109"/>
      <c r="AN602" s="109"/>
      <c r="AO602" s="109"/>
      <c r="AP602" s="109"/>
      <c r="AQ602" s="109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</row>
    <row r="603" spans="1:256">
      <c r="A603" s="176"/>
      <c r="B603" s="176"/>
      <c r="C603" s="176"/>
      <c r="D603" s="176"/>
      <c r="E603" s="176"/>
      <c r="F603" s="176"/>
      <c r="G603" s="176"/>
      <c r="H603" s="176"/>
      <c r="I603" s="176"/>
      <c r="J603" s="176"/>
      <c r="K603" s="176"/>
      <c r="L603" s="176"/>
      <c r="M603" s="176"/>
      <c r="N603" s="176"/>
      <c r="O603" s="176"/>
      <c r="P603" s="176"/>
      <c r="Q603" s="176"/>
      <c r="R603" s="176"/>
      <c r="S603" s="176"/>
      <c r="T603" s="176"/>
      <c r="U603" s="176"/>
      <c r="V603" s="176"/>
      <c r="W603" s="176"/>
      <c r="X603" s="176"/>
      <c r="Y603" s="176"/>
      <c r="Z603" s="176"/>
      <c r="AA603" s="176"/>
      <c r="AB603" s="176"/>
      <c r="AC603" s="176"/>
      <c r="AD603" s="176"/>
      <c r="AE603" s="176"/>
      <c r="AF603" s="176"/>
      <c r="AG603" s="176"/>
      <c r="AH603" s="109"/>
      <c r="AI603" s="109"/>
      <c r="AJ603" s="109"/>
      <c r="AK603" s="109"/>
      <c r="AL603" s="109"/>
      <c r="AM603" s="109"/>
      <c r="AN603" s="109"/>
      <c r="AO603" s="109"/>
      <c r="AP603" s="109"/>
      <c r="AQ603" s="109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</row>
    <row r="604" spans="1:256">
      <c r="A604" s="176"/>
      <c r="B604" s="176"/>
      <c r="C604" s="176"/>
      <c r="D604" s="176"/>
      <c r="E604" s="176"/>
      <c r="F604" s="176"/>
      <c r="G604" s="176"/>
      <c r="H604" s="176"/>
      <c r="I604" s="176"/>
      <c r="J604" s="176"/>
      <c r="K604" s="176"/>
      <c r="L604" s="176"/>
      <c r="M604" s="176"/>
      <c r="N604" s="176"/>
      <c r="O604" s="176"/>
      <c r="P604" s="176"/>
      <c r="Q604" s="176"/>
      <c r="R604" s="176"/>
      <c r="S604" s="176"/>
      <c r="T604" s="176"/>
      <c r="U604" s="176"/>
      <c r="V604" s="176"/>
      <c r="W604" s="176"/>
      <c r="X604" s="176"/>
      <c r="Y604" s="176"/>
      <c r="Z604" s="176"/>
      <c r="AA604" s="176"/>
      <c r="AB604" s="176"/>
      <c r="AC604" s="176"/>
      <c r="AD604" s="176"/>
      <c r="AE604" s="176"/>
      <c r="AF604" s="176"/>
      <c r="AG604" s="176"/>
      <c r="AH604" s="109"/>
      <c r="AI604" s="109"/>
      <c r="AJ604" s="109"/>
      <c r="AK604" s="109"/>
      <c r="AL604" s="109"/>
      <c r="AM604" s="109"/>
      <c r="AN604" s="109"/>
      <c r="AO604" s="109"/>
      <c r="AP604" s="109"/>
      <c r="AQ604" s="109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</row>
    <row r="605" spans="1:256">
      <c r="A605" s="176"/>
      <c r="B605" s="176"/>
      <c r="C605" s="176"/>
      <c r="D605" s="176"/>
      <c r="E605" s="176"/>
      <c r="F605" s="176"/>
      <c r="G605" s="176"/>
      <c r="H605" s="176"/>
      <c r="I605" s="176"/>
      <c r="J605" s="176"/>
      <c r="K605" s="176"/>
      <c r="L605" s="176"/>
      <c r="M605" s="176"/>
      <c r="N605" s="176"/>
      <c r="O605" s="176"/>
      <c r="P605" s="176"/>
      <c r="Q605" s="176"/>
      <c r="R605" s="176"/>
      <c r="S605" s="176"/>
      <c r="T605" s="176"/>
      <c r="U605" s="176"/>
      <c r="V605" s="176"/>
      <c r="W605" s="176"/>
      <c r="X605" s="176"/>
      <c r="Y605" s="176"/>
      <c r="Z605" s="176"/>
      <c r="AA605" s="176"/>
      <c r="AB605" s="176"/>
      <c r="AC605" s="176"/>
      <c r="AD605" s="176"/>
      <c r="AE605" s="176"/>
      <c r="AF605" s="176"/>
      <c r="AG605" s="176"/>
      <c r="AH605" s="109"/>
      <c r="AI605" s="109"/>
      <c r="AJ605" s="109"/>
      <c r="AK605" s="109"/>
      <c r="AL605" s="109"/>
      <c r="AM605" s="109"/>
      <c r="AN605" s="109"/>
      <c r="AO605" s="109"/>
      <c r="AP605" s="109"/>
      <c r="AQ605" s="109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</row>
    <row r="606" spans="1:256">
      <c r="A606"/>
      <c r="B606" s="109"/>
      <c r="C606" s="109"/>
      <c r="D606" s="109"/>
      <c r="E606" s="109"/>
      <c r="F606" s="109"/>
      <c r="G606" s="109"/>
      <c r="H606" s="109"/>
      <c r="I606" s="109"/>
      <c r="J606" s="109"/>
      <c r="K606" s="109"/>
      <c r="L606" s="109"/>
      <c r="M606" s="109"/>
      <c r="N606" s="109"/>
      <c r="O606" s="109"/>
      <c r="P606" s="109"/>
      <c r="Q606" s="109"/>
      <c r="R606" s="109"/>
      <c r="S606" s="109"/>
      <c r="T606" s="109"/>
      <c r="U606" s="109"/>
      <c r="V606" s="109"/>
      <c r="W606" s="109"/>
      <c r="X606" s="109"/>
      <c r="Y606" s="109"/>
      <c r="Z606" s="109"/>
      <c r="AA606" s="109"/>
      <c r="AB606" s="109"/>
      <c r="AC606" s="109"/>
      <c r="AD606" s="109"/>
      <c r="AE606" s="109"/>
      <c r="AF606" s="109"/>
      <c r="AG606" s="109"/>
      <c r="AH606" s="109"/>
      <c r="AI606" s="109"/>
      <c r="AJ606" s="109"/>
      <c r="AK606" s="109"/>
      <c r="AL606" s="109"/>
      <c r="AM606" s="109"/>
      <c r="AN606" s="109"/>
      <c r="AO606" s="109"/>
      <c r="AP606" s="109"/>
      <c r="AQ606" s="109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</row>
    <row r="607" spans="1:256">
      <c r="A607"/>
      <c r="B607" s="109"/>
      <c r="C607" s="109"/>
      <c r="D607" s="109"/>
      <c r="E607" s="109"/>
      <c r="F607" s="109"/>
      <c r="G607" s="109"/>
      <c r="H607" s="109"/>
      <c r="I607" s="109"/>
      <c r="J607" s="109"/>
      <c r="K607" s="164"/>
      <c r="L607" s="109"/>
      <c r="M607" s="164"/>
      <c r="N607" s="164"/>
      <c r="O607" s="109"/>
      <c r="P607" s="109"/>
      <c r="Q607" s="109"/>
      <c r="R607" s="109"/>
      <c r="S607" s="109"/>
      <c r="T607" s="109"/>
      <c r="U607" s="109"/>
      <c r="V607" s="109"/>
      <c r="W607" s="109"/>
      <c r="X607" s="109"/>
      <c r="Y607" s="109"/>
      <c r="Z607" s="109"/>
      <c r="AA607" s="109"/>
      <c r="AB607" s="109"/>
      <c r="AC607" s="109"/>
      <c r="AD607" s="109"/>
      <c r="AE607" s="109"/>
      <c r="AF607" s="109"/>
      <c r="AG607" s="109"/>
      <c r="AH607" s="109"/>
      <c r="AI607" s="109"/>
      <c r="AJ607" s="109"/>
      <c r="AK607" s="109"/>
      <c r="AL607" s="109"/>
      <c r="AM607" s="109"/>
      <c r="AN607" s="109"/>
      <c r="AO607" s="109"/>
      <c r="AP607" s="109"/>
      <c r="AQ607" s="109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</row>
    <row r="608" spans="1:256">
      <c r="A608"/>
      <c r="B608" s="109"/>
      <c r="C608" s="109"/>
      <c r="D608" s="109"/>
      <c r="E608" s="109"/>
      <c r="F608" s="109"/>
      <c r="G608" s="109"/>
      <c r="H608" s="109"/>
      <c r="I608" s="109"/>
      <c r="J608" s="109"/>
      <c r="K608" s="109"/>
      <c r="L608" s="109"/>
      <c r="M608" s="109"/>
      <c r="N608" s="109"/>
      <c r="O608" s="109"/>
      <c r="P608" s="109"/>
      <c r="Q608" s="109"/>
      <c r="R608" s="109"/>
      <c r="S608" s="109"/>
      <c r="T608" s="109"/>
      <c r="U608" s="109"/>
      <c r="V608" s="109"/>
      <c r="W608" s="109"/>
      <c r="X608" s="109"/>
      <c r="Y608" s="109"/>
      <c r="Z608" s="109"/>
      <c r="AA608" s="109"/>
      <c r="AB608" s="109"/>
      <c r="AC608" s="109"/>
      <c r="AD608" s="109"/>
      <c r="AE608" s="109"/>
      <c r="AF608" s="109"/>
      <c r="AG608" s="109"/>
      <c r="AH608" s="109"/>
      <c r="AI608" s="109"/>
      <c r="AJ608" s="109"/>
      <c r="AK608" s="109"/>
      <c r="AL608" s="109"/>
      <c r="AM608" s="109"/>
      <c r="AN608" s="109"/>
      <c r="AO608" s="109"/>
      <c r="AP608" s="109"/>
      <c r="AQ608" s="109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</row>
    <row r="609" spans="1:256">
      <c r="A609"/>
      <c r="B609" s="109"/>
      <c r="C609" s="109"/>
      <c r="D609" s="109"/>
      <c r="E609" s="109"/>
      <c r="F609" s="109"/>
      <c r="G609" s="109"/>
      <c r="H609" s="109"/>
      <c r="I609" s="109"/>
      <c r="J609" s="109"/>
      <c r="K609" s="109"/>
      <c r="L609" s="109"/>
      <c r="M609" s="109"/>
      <c r="N609" s="109"/>
      <c r="O609" s="109"/>
      <c r="P609" s="109"/>
      <c r="Q609" s="109"/>
      <c r="R609" s="109"/>
      <c r="S609" s="109"/>
      <c r="T609" s="109"/>
      <c r="U609" s="109"/>
      <c r="V609" s="109"/>
      <c r="W609" s="109"/>
      <c r="X609" s="109"/>
      <c r="Y609" s="109"/>
      <c r="Z609" s="109"/>
      <c r="AA609" s="109"/>
      <c r="AB609" s="109"/>
      <c r="AC609" s="109"/>
      <c r="AD609" s="109"/>
      <c r="AE609" s="109"/>
      <c r="AF609" s="109"/>
      <c r="AG609" s="109"/>
      <c r="AH609" s="109"/>
      <c r="AI609" s="109"/>
      <c r="AJ609" s="109"/>
      <c r="AK609" s="109"/>
      <c r="AL609" s="109"/>
      <c r="AM609" s="109"/>
      <c r="AN609" s="109"/>
      <c r="AO609" s="109"/>
      <c r="AP609" s="109"/>
      <c r="AQ609" s="1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</row>
    <row r="610" spans="1:256">
      <c r="A610"/>
      <c r="B610" s="109"/>
      <c r="C610" s="109"/>
      <c r="D610" s="109"/>
      <c r="E610" s="109"/>
      <c r="F610" s="109"/>
      <c r="G610" s="109"/>
      <c r="H610" s="109"/>
      <c r="I610" s="109"/>
      <c r="J610" s="109"/>
      <c r="K610" s="109"/>
      <c r="L610" s="109"/>
      <c r="M610" s="109"/>
      <c r="N610" s="109"/>
      <c r="O610" s="109"/>
      <c r="P610" s="109"/>
      <c r="Q610" s="109"/>
      <c r="R610" s="109"/>
      <c r="S610" s="109"/>
      <c r="T610" s="109"/>
      <c r="U610" s="109"/>
      <c r="V610" s="109"/>
      <c r="W610" s="109"/>
      <c r="X610" s="109"/>
      <c r="Y610" s="109"/>
      <c r="Z610" s="109"/>
      <c r="AA610" s="109"/>
      <c r="AB610" s="109"/>
      <c r="AC610" s="109"/>
      <c r="AD610" s="109"/>
      <c r="AE610" s="109"/>
      <c r="AF610" s="109"/>
      <c r="AG610" s="109"/>
      <c r="AH610" s="109"/>
      <c r="AI610" s="109"/>
      <c r="AJ610" s="109"/>
      <c r="AK610" s="109"/>
      <c r="AL610" s="109"/>
      <c r="AM610" s="109"/>
      <c r="AN610" s="109"/>
      <c r="AO610" s="109"/>
      <c r="AP610" s="109"/>
      <c r="AQ610" s="109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</row>
    <row r="611" spans="1:256">
      <c r="A611"/>
      <c r="B611" s="109"/>
      <c r="C611" s="109"/>
      <c r="D611" s="109"/>
      <c r="E611" s="109"/>
      <c r="F611" s="109"/>
      <c r="G611" s="109"/>
      <c r="H611" s="109"/>
      <c r="I611" s="109"/>
      <c r="J611" s="109"/>
      <c r="K611" s="109"/>
      <c r="L611" s="109"/>
      <c r="M611" s="109"/>
      <c r="N611" s="109"/>
      <c r="O611" s="109"/>
      <c r="P611" s="109"/>
      <c r="Q611" s="109"/>
      <c r="R611" s="109"/>
      <c r="S611" s="109"/>
      <c r="T611" s="109"/>
      <c r="U611" s="109"/>
      <c r="V611" s="109"/>
      <c r="W611" s="109"/>
      <c r="X611" s="109"/>
      <c r="Y611" s="109"/>
      <c r="Z611" s="109"/>
      <c r="AA611" s="109"/>
      <c r="AB611" s="109"/>
      <c r="AC611" s="109"/>
      <c r="AD611" s="109"/>
      <c r="AE611" s="109"/>
      <c r="AF611" s="109"/>
      <c r="AG611" s="109"/>
      <c r="AH611" s="109"/>
      <c r="AI611" s="109"/>
      <c r="AJ611" s="109"/>
      <c r="AK611" s="109"/>
      <c r="AL611" s="109"/>
      <c r="AM611" s="109"/>
      <c r="AN611" s="109"/>
      <c r="AO611" s="109"/>
      <c r="AP611" s="109"/>
      <c r="AQ611" s="109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</row>
    <row r="612" spans="1:256">
      <c r="A612"/>
      <c r="B612" s="109"/>
      <c r="C612" s="109"/>
      <c r="D612" s="109"/>
      <c r="E612" s="109"/>
      <c r="F612" s="109"/>
      <c r="G612" s="109"/>
      <c r="H612" s="109"/>
      <c r="I612" s="109"/>
      <c r="J612" s="109"/>
      <c r="K612" s="109"/>
      <c r="L612" s="109"/>
      <c r="M612" s="109"/>
      <c r="N612" s="109"/>
      <c r="O612" s="109"/>
      <c r="P612" s="109"/>
      <c r="Q612" s="109"/>
      <c r="R612" s="109"/>
      <c r="S612" s="109"/>
      <c r="T612" s="109"/>
      <c r="U612" s="109"/>
      <c r="V612" s="109"/>
      <c r="W612" s="109"/>
      <c r="X612" s="109"/>
      <c r="Y612" s="109"/>
      <c r="Z612" s="109"/>
      <c r="AA612" s="109"/>
      <c r="AB612" s="109"/>
      <c r="AC612" s="109"/>
      <c r="AD612" s="109"/>
      <c r="AE612" s="109"/>
      <c r="AF612" s="109"/>
      <c r="AG612" s="109"/>
      <c r="AH612" s="109"/>
      <c r="AI612" s="109"/>
      <c r="AJ612" s="109"/>
      <c r="AK612" s="109"/>
      <c r="AL612" s="109"/>
      <c r="AM612" s="109"/>
      <c r="AN612" s="109"/>
      <c r="AO612" s="109"/>
      <c r="AP612" s="109"/>
      <c r="AQ612" s="109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</row>
    <row r="613" spans="1:256">
      <c r="A613"/>
      <c r="B613" s="109"/>
      <c r="C613" s="109"/>
      <c r="D613" s="109"/>
      <c r="E613" s="109"/>
      <c r="F613" s="109"/>
      <c r="G613" s="109"/>
      <c r="H613" s="109"/>
      <c r="I613" s="109"/>
      <c r="J613" s="109"/>
      <c r="K613" s="109"/>
      <c r="L613" s="109"/>
      <c r="M613" s="109"/>
      <c r="N613" s="109"/>
      <c r="O613" s="109"/>
      <c r="P613" s="109"/>
      <c r="Q613" s="109"/>
      <c r="R613" s="109"/>
      <c r="S613" s="109"/>
      <c r="T613" s="109"/>
      <c r="U613" s="109"/>
      <c r="V613" s="109"/>
      <c r="W613" s="109"/>
      <c r="X613" s="109"/>
      <c r="Y613" s="109"/>
      <c r="Z613" s="109"/>
      <c r="AA613" s="109"/>
      <c r="AB613" s="109"/>
      <c r="AC613" s="109"/>
      <c r="AD613" s="109"/>
      <c r="AE613" s="109"/>
      <c r="AF613" s="109"/>
      <c r="AG613" s="109"/>
      <c r="AH613" s="109"/>
      <c r="AI613" s="109"/>
      <c r="AJ613" s="109"/>
      <c r="AK613" s="109"/>
      <c r="AL613" s="109"/>
      <c r="AM613" s="109"/>
      <c r="AN613" s="109"/>
      <c r="AO613" s="109"/>
      <c r="AP613" s="109"/>
      <c r="AQ613" s="109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</row>
    <row r="614" spans="1:256">
      <c r="A614"/>
      <c r="B614" s="109"/>
      <c r="C614" s="109"/>
      <c r="D614" s="109"/>
      <c r="E614" s="109"/>
      <c r="F614" s="109"/>
      <c r="G614" s="109"/>
      <c r="H614" s="109"/>
      <c r="I614" s="109"/>
      <c r="J614" s="109"/>
      <c r="K614" s="109"/>
      <c r="L614" s="109"/>
      <c r="M614" s="109"/>
      <c r="N614" s="109"/>
      <c r="O614" s="109"/>
      <c r="P614" s="109"/>
      <c r="Q614" s="109"/>
      <c r="R614" s="109"/>
      <c r="S614" s="109"/>
      <c r="T614" s="109"/>
      <c r="U614" s="109"/>
      <c r="V614" s="109"/>
      <c r="W614" s="109"/>
      <c r="X614" s="109"/>
      <c r="Y614" s="109"/>
      <c r="Z614" s="109"/>
      <c r="AA614" s="109"/>
      <c r="AB614" s="109"/>
      <c r="AC614" s="109"/>
      <c r="AD614" s="109"/>
      <c r="AE614" s="109"/>
      <c r="AF614" s="109"/>
      <c r="AG614" s="109"/>
      <c r="AH614" s="109"/>
      <c r="AI614" s="109"/>
      <c r="AJ614" s="109"/>
      <c r="AK614" s="109"/>
      <c r="AL614" s="109"/>
      <c r="AM614" s="109"/>
      <c r="AN614" s="109"/>
      <c r="AO614" s="109"/>
      <c r="AP614" s="109"/>
      <c r="AQ614" s="109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</row>
    <row r="615" spans="1:256">
      <c r="A615"/>
      <c r="B615" s="109"/>
      <c r="C615" s="109"/>
      <c r="D615" s="109"/>
      <c r="E615" s="109"/>
      <c r="F615" s="109"/>
      <c r="G615" s="109"/>
      <c r="H615" s="109"/>
      <c r="I615" s="109"/>
      <c r="J615" s="109"/>
      <c r="K615" s="109"/>
      <c r="L615" s="109"/>
      <c r="M615" s="109"/>
      <c r="N615" s="109"/>
      <c r="O615" s="109"/>
      <c r="P615" s="109"/>
      <c r="Q615" s="109"/>
      <c r="R615" s="109"/>
      <c r="S615" s="109"/>
      <c r="T615" s="109"/>
      <c r="U615" s="109"/>
      <c r="V615" s="109"/>
      <c r="W615" s="109"/>
      <c r="X615" s="109"/>
      <c r="Y615" s="109"/>
      <c r="Z615" s="109"/>
      <c r="AA615" s="109"/>
      <c r="AB615" s="109"/>
      <c r="AC615" s="109"/>
      <c r="AD615" s="109"/>
      <c r="AE615" s="109"/>
      <c r="AF615" s="109"/>
      <c r="AG615" s="109"/>
      <c r="AH615" s="109"/>
      <c r="AI615" s="109"/>
      <c r="AJ615" s="109"/>
      <c r="AK615" s="109"/>
      <c r="AL615" s="109"/>
      <c r="AM615" s="109"/>
      <c r="AN615" s="109"/>
      <c r="AO615" s="109"/>
      <c r="AP615" s="109"/>
      <c r="AQ615" s="109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</row>
    <row r="616" spans="1:256">
      <c r="A616"/>
      <c r="B616" s="109"/>
      <c r="C616" s="109"/>
      <c r="D616" s="109"/>
      <c r="E616" s="109"/>
      <c r="F616" s="109"/>
      <c r="G616" s="109"/>
      <c r="H616" s="109"/>
      <c r="I616" s="109"/>
      <c r="J616" s="109"/>
      <c r="K616" s="109"/>
      <c r="L616" s="109"/>
      <c r="M616" s="109"/>
      <c r="N616" s="109"/>
      <c r="O616" s="109"/>
      <c r="P616" s="109"/>
      <c r="Q616" s="109"/>
      <c r="R616" s="109"/>
      <c r="S616" s="109"/>
      <c r="T616" s="109"/>
      <c r="U616" s="109"/>
      <c r="V616" s="109"/>
      <c r="W616" s="109"/>
      <c r="X616" s="109"/>
      <c r="Y616" s="109"/>
      <c r="Z616" s="109"/>
      <c r="AA616" s="109"/>
      <c r="AB616" s="109"/>
      <c r="AC616" s="109"/>
      <c r="AD616" s="109"/>
      <c r="AE616" s="109"/>
      <c r="AF616" s="109"/>
      <c r="AG616" s="109"/>
      <c r="AH616" s="109"/>
      <c r="AI616" s="109"/>
      <c r="AJ616" s="109"/>
      <c r="AK616" s="109"/>
      <c r="AL616" s="109"/>
      <c r="AM616" s="109"/>
      <c r="AN616" s="109"/>
      <c r="AO616" s="109"/>
      <c r="AP616" s="109"/>
      <c r="AQ616" s="109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</row>
    <row r="617" spans="1:256">
      <c r="A617"/>
      <c r="B617" s="109"/>
      <c r="C617" s="109"/>
      <c r="D617" s="109"/>
      <c r="E617" s="109"/>
      <c r="F617" s="109"/>
      <c r="G617" s="109"/>
      <c r="H617" s="109"/>
      <c r="I617" s="109"/>
      <c r="J617" s="109"/>
      <c r="K617" s="109"/>
      <c r="L617" s="109"/>
      <c r="M617" s="109"/>
      <c r="N617" s="109"/>
      <c r="O617" s="109"/>
      <c r="P617" s="109"/>
      <c r="Q617" s="109"/>
      <c r="R617" s="109"/>
      <c r="S617" s="109"/>
      <c r="T617" s="109"/>
      <c r="U617" s="109"/>
      <c r="V617" s="109"/>
      <c r="W617" s="109"/>
      <c r="X617" s="109"/>
      <c r="Y617" s="109"/>
      <c r="Z617" s="109"/>
      <c r="AA617" s="109"/>
      <c r="AB617" s="109"/>
      <c r="AC617" s="109"/>
      <c r="AD617" s="109"/>
      <c r="AE617" s="109"/>
      <c r="AF617" s="109"/>
      <c r="AG617" s="109"/>
      <c r="AH617" s="109"/>
      <c r="AI617" s="109"/>
      <c r="AJ617" s="109"/>
      <c r="AK617" s="109"/>
      <c r="AL617" s="109"/>
      <c r="AM617" s="109"/>
      <c r="AN617" s="109"/>
      <c r="AO617" s="109"/>
      <c r="AP617" s="109"/>
      <c r="AQ617" s="109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</row>
    <row r="618" spans="1:256">
      <c r="A618"/>
      <c r="B618" s="109"/>
      <c r="C618" s="109"/>
      <c r="D618" s="109"/>
      <c r="E618" s="109"/>
      <c r="F618" s="109"/>
      <c r="G618" s="109"/>
      <c r="H618" s="109"/>
      <c r="I618" s="109"/>
      <c r="J618" s="109"/>
      <c r="K618" s="109"/>
      <c r="L618" s="109"/>
      <c r="M618" s="109"/>
      <c r="N618" s="109"/>
      <c r="O618" s="109"/>
      <c r="P618" s="109"/>
      <c r="Q618" s="109"/>
      <c r="R618" s="109"/>
      <c r="S618" s="109"/>
      <c r="T618" s="109"/>
      <c r="U618" s="109"/>
      <c r="V618" s="109"/>
      <c r="W618" s="109"/>
      <c r="X618" s="109"/>
      <c r="Y618" s="109"/>
      <c r="Z618" s="109"/>
      <c r="AA618" s="109"/>
      <c r="AB618" s="109"/>
      <c r="AC618" s="109"/>
      <c r="AD618" s="109"/>
      <c r="AE618" s="109"/>
      <c r="AF618" s="109"/>
      <c r="AG618" s="109"/>
      <c r="AH618" s="109"/>
      <c r="AI618" s="109"/>
      <c r="AJ618" s="109"/>
      <c r="AK618" s="109"/>
      <c r="AL618" s="109"/>
      <c r="AM618" s="109"/>
      <c r="AN618" s="109"/>
      <c r="AO618" s="109"/>
      <c r="AP618" s="109"/>
      <c r="AQ618" s="109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</row>
    <row r="619" spans="1:256">
      <c r="A619"/>
      <c r="B619" s="109"/>
      <c r="C619" s="109"/>
      <c r="D619" s="109"/>
      <c r="E619" s="109"/>
      <c r="F619" s="109"/>
      <c r="G619" s="109"/>
      <c r="H619" s="109"/>
      <c r="I619" s="109"/>
      <c r="J619" s="109"/>
      <c r="K619" s="109"/>
      <c r="L619" s="109"/>
      <c r="M619" s="109"/>
      <c r="N619" s="109"/>
      <c r="O619" s="109"/>
      <c r="P619" s="109"/>
      <c r="Q619" s="109"/>
      <c r="R619" s="109"/>
      <c r="S619" s="109"/>
      <c r="T619" s="109"/>
      <c r="U619" s="109"/>
      <c r="V619" s="109"/>
      <c r="W619" s="109"/>
      <c r="X619" s="109"/>
      <c r="Y619" s="109"/>
      <c r="Z619" s="109"/>
      <c r="AA619" s="109"/>
      <c r="AB619" s="109"/>
      <c r="AC619" s="109"/>
      <c r="AD619" s="109"/>
      <c r="AE619" s="109"/>
      <c r="AF619" s="109"/>
      <c r="AG619" s="109"/>
      <c r="AH619" s="109"/>
      <c r="AI619" s="109"/>
      <c r="AJ619" s="109"/>
      <c r="AK619" s="109"/>
      <c r="AL619" s="109"/>
      <c r="AM619" s="109"/>
      <c r="AN619" s="109"/>
      <c r="AO619" s="109"/>
      <c r="AP619" s="109"/>
      <c r="AQ619" s="10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</row>
    <row r="620" spans="1:256">
      <c r="A620"/>
      <c r="B620" s="109"/>
      <c r="C620" s="109"/>
      <c r="D620" s="109"/>
      <c r="E620" s="109"/>
      <c r="F620" s="109"/>
      <c r="G620" s="109"/>
      <c r="H620" s="109"/>
      <c r="I620" s="109"/>
      <c r="J620" s="109"/>
      <c r="K620" s="109"/>
      <c r="L620" s="109"/>
      <c r="M620" s="109"/>
      <c r="N620" s="109"/>
      <c r="O620" s="109"/>
      <c r="P620" s="109"/>
      <c r="Q620" s="109"/>
      <c r="R620" s="109"/>
      <c r="S620" s="109"/>
      <c r="T620" s="109"/>
      <c r="U620" s="109"/>
      <c r="V620" s="109"/>
      <c r="W620" s="109"/>
      <c r="X620" s="109"/>
      <c r="Y620" s="109"/>
      <c r="Z620" s="109"/>
      <c r="AA620" s="109"/>
      <c r="AB620" s="109"/>
      <c r="AC620" s="109"/>
      <c r="AD620" s="109"/>
      <c r="AE620" s="109"/>
      <c r="AF620" s="109"/>
      <c r="AG620" s="109"/>
      <c r="AH620" s="109"/>
      <c r="AI620" s="109"/>
      <c r="AJ620" s="109"/>
      <c r="AK620" s="109"/>
      <c r="AL620" s="109"/>
      <c r="AM620" s="109"/>
      <c r="AN620" s="109"/>
      <c r="AO620" s="109"/>
      <c r="AP620" s="109"/>
      <c r="AQ620" s="109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</row>
    <row r="621" spans="1:256">
      <c r="A621"/>
      <c r="B621" s="109"/>
      <c r="C621" s="109"/>
      <c r="D621" s="109"/>
      <c r="E621" s="109"/>
      <c r="F621" s="109"/>
      <c r="G621" s="109"/>
      <c r="H621" s="109"/>
      <c r="I621" s="109"/>
      <c r="J621" s="109"/>
      <c r="K621" s="109"/>
      <c r="L621" s="109"/>
      <c r="M621" s="109"/>
      <c r="N621" s="109"/>
      <c r="O621" s="109"/>
      <c r="P621" s="109"/>
      <c r="Q621" s="109"/>
      <c r="R621" s="109"/>
      <c r="S621" s="109"/>
      <c r="T621" s="109"/>
      <c r="U621" s="109"/>
      <c r="V621" s="109"/>
      <c r="W621" s="109"/>
      <c r="X621" s="109"/>
      <c r="Y621" s="109"/>
      <c r="Z621" s="109"/>
      <c r="AA621" s="109"/>
      <c r="AB621" s="109"/>
      <c r="AC621" s="109"/>
      <c r="AD621" s="109"/>
      <c r="AE621" s="109"/>
      <c r="AF621" s="109"/>
      <c r="AG621" s="109"/>
      <c r="AH621" s="109"/>
      <c r="AI621" s="109"/>
      <c r="AJ621" s="109"/>
      <c r="AK621" s="109"/>
      <c r="AL621" s="109"/>
      <c r="AM621" s="109"/>
      <c r="AN621" s="109"/>
      <c r="AO621" s="109"/>
      <c r="AP621" s="109"/>
      <c r="AQ621" s="109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</row>
    <row r="622" spans="1:256">
      <c r="A622"/>
      <c r="B622" s="109"/>
      <c r="C622" s="109"/>
      <c r="D622" s="109"/>
      <c r="E622" s="109"/>
      <c r="F622" s="109"/>
      <c r="G622" s="109"/>
      <c r="H622" s="109"/>
      <c r="I622" s="109"/>
      <c r="J622" s="109"/>
      <c r="K622" s="109"/>
      <c r="L622" s="109"/>
      <c r="M622" s="109"/>
      <c r="N622" s="109"/>
      <c r="O622" s="109"/>
      <c r="P622" s="109"/>
      <c r="Q622" s="109"/>
      <c r="R622" s="109"/>
      <c r="S622" s="109"/>
      <c r="T622" s="109"/>
      <c r="U622" s="109"/>
      <c r="V622" s="109"/>
      <c r="W622" s="109"/>
      <c r="X622" s="109"/>
      <c r="Y622" s="109"/>
      <c r="Z622" s="109"/>
      <c r="AA622" s="109"/>
      <c r="AB622" s="109"/>
      <c r="AC622" s="109"/>
      <c r="AD622" s="109"/>
      <c r="AE622" s="109"/>
      <c r="AF622" s="109"/>
      <c r="AG622" s="109"/>
      <c r="AH622" s="109"/>
      <c r="AI622" s="109"/>
      <c r="AJ622" s="109"/>
      <c r="AK622" s="109"/>
      <c r="AL622" s="109"/>
      <c r="AM622" s="109"/>
      <c r="AN622" s="109"/>
      <c r="AO622" s="109"/>
      <c r="AP622" s="109"/>
      <c r="AQ622" s="109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</row>
    <row r="623" spans="1:256">
      <c r="A623"/>
      <c r="B623" s="109"/>
      <c r="C623" s="109"/>
      <c r="D623" s="109"/>
      <c r="E623" s="109"/>
      <c r="F623" s="109"/>
      <c r="G623" s="109"/>
      <c r="H623" s="109"/>
      <c r="I623" s="109"/>
      <c r="J623" s="109"/>
      <c r="K623" s="109"/>
      <c r="L623" s="109"/>
      <c r="M623" s="109"/>
      <c r="N623" s="109"/>
      <c r="O623" s="109"/>
      <c r="P623" s="109"/>
      <c r="Q623" s="109"/>
      <c r="R623" s="109"/>
      <c r="S623" s="109"/>
      <c r="T623" s="109"/>
      <c r="U623" s="109"/>
      <c r="V623" s="109"/>
      <c r="W623" s="109"/>
      <c r="X623" s="109"/>
      <c r="Y623" s="109"/>
      <c r="Z623" s="109"/>
      <c r="AA623" s="109"/>
      <c r="AB623" s="109"/>
      <c r="AC623" s="109"/>
      <c r="AD623" s="109"/>
      <c r="AE623" s="109"/>
      <c r="AF623" s="109"/>
      <c r="AG623" s="109"/>
      <c r="AH623" s="109"/>
      <c r="AI623" s="109"/>
      <c r="AJ623" s="109"/>
      <c r="AK623" s="109"/>
      <c r="AL623" s="109"/>
      <c r="AM623" s="109"/>
      <c r="AN623" s="109"/>
      <c r="AO623" s="109"/>
      <c r="AP623" s="109"/>
      <c r="AQ623" s="109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</row>
    <row r="624" spans="1:256">
      <c r="A624"/>
      <c r="B624" s="109"/>
      <c r="C624" s="109"/>
      <c r="D624" s="109"/>
      <c r="E624" s="109"/>
      <c r="F624" s="109"/>
      <c r="G624" s="109"/>
      <c r="H624" s="109"/>
      <c r="I624" s="109"/>
      <c r="J624" s="109"/>
      <c r="K624" s="109"/>
      <c r="L624" s="109"/>
      <c r="M624" s="109"/>
      <c r="N624" s="109"/>
      <c r="O624" s="109"/>
      <c r="P624" s="109"/>
      <c r="Q624" s="109"/>
      <c r="R624" s="109"/>
      <c r="S624" s="109"/>
      <c r="T624" s="109"/>
      <c r="U624" s="109"/>
      <c r="V624" s="109"/>
      <c r="W624" s="109"/>
      <c r="X624" s="109"/>
      <c r="Y624" s="109"/>
      <c r="Z624" s="109"/>
      <c r="AA624" s="109"/>
      <c r="AB624" s="109"/>
      <c r="AC624" s="109"/>
      <c r="AD624" s="109"/>
      <c r="AE624" s="109"/>
      <c r="AF624" s="109"/>
      <c r="AG624" s="109"/>
      <c r="AH624" s="109"/>
      <c r="AI624" s="109"/>
      <c r="AJ624" s="109"/>
      <c r="AK624" s="109"/>
      <c r="AL624" s="109"/>
      <c r="AM624" s="109"/>
      <c r="AN624" s="109"/>
      <c r="AO624" s="109"/>
      <c r="AP624" s="109"/>
      <c r="AQ624" s="109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</row>
    <row r="625" spans="1:256">
      <c r="A625"/>
      <c r="B625" s="109"/>
      <c r="C625" s="109"/>
      <c r="D625" s="109"/>
      <c r="E625" s="109"/>
      <c r="F625" s="109"/>
      <c r="G625" s="109"/>
      <c r="H625" s="109"/>
      <c r="I625" s="109"/>
      <c r="J625" s="109"/>
      <c r="K625" s="109"/>
      <c r="L625" s="109"/>
      <c r="M625" s="109"/>
      <c r="N625" s="109"/>
      <c r="O625" s="109"/>
      <c r="P625" s="109"/>
      <c r="Q625" s="109"/>
      <c r="R625" s="109"/>
      <c r="S625" s="109"/>
      <c r="T625" s="109"/>
      <c r="U625" s="109"/>
      <c r="V625" s="109"/>
      <c r="W625" s="109"/>
      <c r="X625" s="109"/>
      <c r="Y625" s="109"/>
      <c r="Z625" s="109"/>
      <c r="AA625" s="109"/>
      <c r="AB625" s="109"/>
      <c r="AC625" s="109"/>
      <c r="AD625" s="109"/>
      <c r="AE625" s="109"/>
      <c r="AF625" s="109"/>
      <c r="AG625" s="109"/>
      <c r="AH625" s="109"/>
      <c r="AI625" s="109"/>
      <c r="AJ625" s="109"/>
      <c r="AK625" s="109"/>
      <c r="AL625" s="109"/>
      <c r="AM625" s="109"/>
      <c r="AN625" s="109"/>
      <c r="AO625" s="109"/>
      <c r="AP625" s="109"/>
      <c r="AQ625" s="109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</row>
    <row r="626" spans="1:256">
      <c r="A626"/>
      <c r="B626" s="109"/>
      <c r="C626" s="109"/>
      <c r="D626" s="109"/>
      <c r="E626" s="109"/>
      <c r="F626" s="109"/>
      <c r="G626" s="109"/>
      <c r="H626" s="109"/>
      <c r="I626" s="109"/>
      <c r="J626" s="109"/>
      <c r="K626" s="109"/>
      <c r="L626" s="109"/>
      <c r="M626" s="109"/>
      <c r="N626" s="109"/>
      <c r="O626" s="109"/>
      <c r="P626" s="109"/>
      <c r="Q626" s="109"/>
      <c r="R626" s="109"/>
      <c r="S626" s="109"/>
      <c r="T626" s="109"/>
      <c r="U626" s="109"/>
      <c r="V626" s="109"/>
      <c r="W626" s="109"/>
      <c r="X626" s="109"/>
      <c r="Y626" s="109"/>
      <c r="Z626" s="109"/>
      <c r="AA626" s="109"/>
      <c r="AB626" s="109"/>
      <c r="AC626" s="109"/>
      <c r="AD626" s="109"/>
      <c r="AE626" s="109"/>
      <c r="AF626" s="109"/>
      <c r="AG626" s="109"/>
      <c r="AH626" s="109"/>
      <c r="AI626" s="109"/>
      <c r="AJ626" s="109"/>
      <c r="AK626" s="109"/>
      <c r="AL626" s="109"/>
      <c r="AM626" s="109"/>
      <c r="AN626" s="109"/>
      <c r="AO626" s="109"/>
      <c r="AP626" s="109"/>
      <c r="AQ626" s="109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</row>
    <row r="627" spans="1:256">
      <c r="A627"/>
      <c r="B627" s="109"/>
      <c r="C627" s="109"/>
      <c r="D627" s="109"/>
      <c r="E627" s="109"/>
      <c r="F627" s="109"/>
      <c r="G627" s="109"/>
      <c r="H627" s="109"/>
      <c r="I627" s="109"/>
      <c r="J627" s="109"/>
      <c r="K627" s="109"/>
      <c r="L627" s="109"/>
      <c r="M627" s="109"/>
      <c r="N627" s="109"/>
      <c r="O627" s="109"/>
      <c r="P627" s="109"/>
      <c r="Q627" s="109"/>
      <c r="R627" s="109"/>
      <c r="S627" s="109"/>
      <c r="T627" s="109"/>
      <c r="U627" s="109"/>
      <c r="V627" s="109"/>
      <c r="W627" s="109"/>
      <c r="X627" s="109"/>
      <c r="Y627" s="109"/>
      <c r="Z627" s="109"/>
      <c r="AA627" s="109"/>
      <c r="AB627" s="109"/>
      <c r="AC627" s="109"/>
      <c r="AD627" s="109"/>
      <c r="AE627" s="109"/>
      <c r="AF627" s="109"/>
      <c r="AG627" s="109"/>
      <c r="AH627" s="109"/>
      <c r="AI627" s="109"/>
      <c r="AJ627" s="109"/>
      <c r="AK627" s="109"/>
      <c r="AL627" s="109"/>
      <c r="AM627" s="109"/>
      <c r="AN627" s="109"/>
      <c r="AO627" s="109"/>
      <c r="AP627" s="109"/>
      <c r="AQ627" s="109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</row>
    <row r="628" spans="1:256">
      <c r="A628"/>
      <c r="B628" s="109"/>
      <c r="C628" s="109"/>
      <c r="D628" s="109"/>
      <c r="E628" s="109"/>
      <c r="F628" s="109"/>
      <c r="G628" s="109"/>
      <c r="H628" s="109"/>
      <c r="I628" s="109"/>
      <c r="J628" s="109"/>
      <c r="K628" s="109"/>
      <c r="L628" s="109"/>
      <c r="M628" s="109"/>
      <c r="N628" s="109"/>
      <c r="O628" s="109"/>
      <c r="P628" s="109"/>
      <c r="Q628" s="109"/>
      <c r="R628" s="109"/>
      <c r="S628" s="109"/>
      <c r="T628" s="109"/>
      <c r="U628" s="109"/>
      <c r="V628" s="109"/>
      <c r="W628" s="109"/>
      <c r="X628" s="109"/>
      <c r="Y628" s="109"/>
      <c r="Z628" s="109"/>
      <c r="AA628" s="109"/>
      <c r="AB628" s="109"/>
      <c r="AC628" s="109"/>
      <c r="AD628" s="109"/>
      <c r="AE628" s="109"/>
      <c r="AF628" s="109"/>
      <c r="AG628" s="109"/>
      <c r="AH628" s="109"/>
      <c r="AI628" s="109"/>
      <c r="AJ628" s="109"/>
      <c r="AK628" s="109"/>
      <c r="AL628" s="109"/>
      <c r="AM628" s="109"/>
      <c r="AN628" s="109"/>
      <c r="AO628" s="109"/>
      <c r="AP628" s="109"/>
      <c r="AQ628" s="109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</row>
    <row r="629" spans="1:256">
      <c r="A629"/>
      <c r="B629" s="109"/>
      <c r="C629" s="109"/>
      <c r="D629" s="109"/>
      <c r="E629" s="109"/>
      <c r="F629" s="109"/>
      <c r="G629" s="109"/>
      <c r="H629" s="109"/>
      <c r="I629" s="109"/>
      <c r="J629" s="109"/>
      <c r="K629" s="109"/>
      <c r="L629" s="109"/>
      <c r="M629" s="109"/>
      <c r="N629" s="109"/>
      <c r="O629" s="109"/>
      <c r="P629" s="109"/>
      <c r="Q629" s="109"/>
      <c r="R629" s="109"/>
      <c r="S629" s="109"/>
      <c r="T629" s="109"/>
      <c r="U629" s="109"/>
      <c r="V629" s="109"/>
      <c r="W629" s="109"/>
      <c r="X629" s="109"/>
      <c r="Y629" s="109"/>
      <c r="Z629" s="109"/>
      <c r="AA629" s="109"/>
      <c r="AB629" s="109"/>
      <c r="AC629" s="109"/>
      <c r="AD629" s="109"/>
      <c r="AE629" s="109"/>
      <c r="AF629" s="109"/>
      <c r="AG629" s="109"/>
      <c r="AH629" s="109"/>
      <c r="AI629" s="109"/>
      <c r="AJ629" s="109"/>
      <c r="AK629" s="109"/>
      <c r="AL629" s="109"/>
      <c r="AM629" s="109"/>
      <c r="AN629" s="109"/>
      <c r="AO629" s="109"/>
      <c r="AP629" s="109"/>
      <c r="AQ629" s="10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</row>
    <row r="630" spans="1:256">
      <c r="A630"/>
      <c r="B630" s="109"/>
      <c r="C630" s="109"/>
      <c r="D630" s="109"/>
      <c r="E630" s="109"/>
      <c r="F630" s="109"/>
      <c r="G630" s="109"/>
      <c r="H630" s="109"/>
      <c r="I630" s="109"/>
      <c r="J630" s="109"/>
      <c r="K630" s="109"/>
      <c r="L630" s="109"/>
      <c r="M630" s="109"/>
      <c r="N630" s="109"/>
      <c r="O630" s="109"/>
      <c r="P630" s="109"/>
      <c r="Q630" s="109"/>
      <c r="R630" s="109"/>
      <c r="S630" s="109"/>
      <c r="T630" s="109"/>
      <c r="U630" s="109"/>
      <c r="V630" s="109"/>
      <c r="W630" s="109"/>
      <c r="X630" s="109"/>
      <c r="Y630" s="109"/>
      <c r="Z630" s="109"/>
      <c r="AA630" s="109"/>
      <c r="AB630" s="109"/>
      <c r="AC630" s="109"/>
      <c r="AD630" s="109"/>
      <c r="AE630" s="109"/>
      <c r="AF630" s="109"/>
      <c r="AG630" s="109"/>
      <c r="AH630" s="109"/>
      <c r="AI630" s="109"/>
      <c r="AJ630" s="109"/>
      <c r="AK630" s="109"/>
      <c r="AL630" s="109"/>
      <c r="AM630" s="109"/>
      <c r="AN630" s="109"/>
      <c r="AO630" s="109"/>
      <c r="AP630" s="109"/>
      <c r="AQ630" s="109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</row>
    <row r="631" spans="1:256">
      <c r="A631"/>
      <c r="B631" s="109"/>
      <c r="C631" s="109"/>
      <c r="D631" s="109"/>
      <c r="E631" s="109"/>
      <c r="F631" s="109"/>
      <c r="G631" s="109"/>
      <c r="H631" s="109"/>
      <c r="I631" s="109"/>
      <c r="J631" s="109"/>
      <c r="K631" s="109"/>
      <c r="L631" s="109"/>
      <c r="M631" s="109"/>
      <c r="N631" s="109"/>
      <c r="O631" s="109"/>
      <c r="P631" s="109"/>
      <c r="Q631" s="109"/>
      <c r="R631" s="109"/>
      <c r="S631" s="109"/>
      <c r="T631" s="109"/>
      <c r="U631" s="109"/>
      <c r="V631" s="109"/>
      <c r="W631" s="109"/>
      <c r="X631" s="109"/>
      <c r="Y631" s="109"/>
      <c r="Z631" s="109"/>
      <c r="AA631" s="109"/>
      <c r="AB631" s="109"/>
      <c r="AC631" s="109"/>
      <c r="AD631" s="109"/>
      <c r="AE631" s="109"/>
      <c r="AF631" s="109"/>
      <c r="AG631" s="109"/>
      <c r="AH631" s="109"/>
      <c r="AI631" s="109"/>
      <c r="AJ631" s="109"/>
      <c r="AK631" s="109"/>
      <c r="AL631" s="109"/>
      <c r="AM631" s="109"/>
      <c r="AN631" s="109"/>
      <c r="AO631" s="109"/>
      <c r="AP631" s="109"/>
      <c r="AQ631" s="109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</row>
    <row r="632" spans="1:256">
      <c r="A632"/>
      <c r="B632" s="109"/>
      <c r="C632" s="109"/>
      <c r="D632" s="109"/>
      <c r="E632" s="109"/>
      <c r="F632" s="109"/>
      <c r="G632" s="109"/>
      <c r="H632" s="109"/>
      <c r="I632" s="109"/>
      <c r="J632" s="109"/>
      <c r="K632" s="109"/>
      <c r="L632" s="109"/>
      <c r="M632" s="109"/>
      <c r="N632" s="109"/>
      <c r="O632" s="109"/>
      <c r="P632" s="109"/>
      <c r="Q632" s="109"/>
      <c r="R632" s="109"/>
      <c r="S632" s="109"/>
      <c r="T632" s="109"/>
      <c r="U632" s="109"/>
      <c r="V632" s="109"/>
      <c r="W632" s="109"/>
      <c r="X632" s="109"/>
      <c r="Y632" s="109"/>
      <c r="Z632" s="109"/>
      <c r="AA632" s="109"/>
      <c r="AB632" s="109"/>
      <c r="AC632" s="109"/>
      <c r="AD632" s="109"/>
      <c r="AE632" s="109"/>
      <c r="AF632" s="109"/>
      <c r="AG632" s="109"/>
      <c r="AH632" s="109"/>
      <c r="AI632" s="109"/>
      <c r="AJ632" s="109"/>
      <c r="AK632" s="109"/>
      <c r="AL632" s="109"/>
      <c r="AM632" s="109"/>
      <c r="AN632" s="109"/>
      <c r="AO632" s="109"/>
      <c r="AP632" s="109"/>
      <c r="AQ632" s="109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</row>
    <row r="633" spans="1:256">
      <c r="A633"/>
      <c r="B633" s="109"/>
      <c r="C633" s="109"/>
      <c r="D633" s="109"/>
      <c r="E633" s="109"/>
      <c r="F633" s="109"/>
      <c r="G633" s="109"/>
      <c r="H633" s="109"/>
      <c r="I633" s="109"/>
      <c r="J633" s="109"/>
      <c r="K633" s="109"/>
      <c r="L633" s="109"/>
      <c r="M633" s="109"/>
      <c r="N633" s="109"/>
      <c r="O633" s="109"/>
      <c r="P633" s="109"/>
      <c r="Q633" s="109"/>
      <c r="R633" s="109"/>
      <c r="S633" s="109"/>
      <c r="T633" s="109"/>
      <c r="U633" s="109"/>
      <c r="V633" s="109"/>
      <c r="W633" s="109"/>
      <c r="X633" s="109"/>
      <c r="Y633" s="109"/>
      <c r="Z633" s="109"/>
      <c r="AA633" s="109"/>
      <c r="AB633" s="109"/>
      <c r="AC633" s="109"/>
      <c r="AD633" s="109"/>
      <c r="AE633" s="109"/>
      <c r="AF633" s="109"/>
      <c r="AG633" s="109"/>
      <c r="AH633" s="109"/>
      <c r="AI633" s="109"/>
      <c r="AJ633" s="109"/>
      <c r="AK633" s="109"/>
      <c r="AL633" s="109"/>
      <c r="AM633" s="109"/>
      <c r="AN633" s="109"/>
      <c r="AO633" s="109"/>
      <c r="AP633" s="109"/>
      <c r="AQ633" s="109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</row>
    <row r="634" spans="1:256">
      <c r="A634"/>
      <c r="B634" s="109"/>
      <c r="C634" s="109"/>
      <c r="D634" s="109"/>
      <c r="E634" s="109"/>
      <c r="F634" s="109"/>
      <c r="G634" s="109"/>
      <c r="H634" s="109"/>
      <c r="I634" s="109"/>
      <c r="J634" s="109"/>
      <c r="K634" s="109"/>
      <c r="L634" s="109"/>
      <c r="M634" s="109"/>
      <c r="N634" s="109"/>
      <c r="O634" s="109"/>
      <c r="P634" s="109"/>
      <c r="Q634" s="109"/>
      <c r="R634" s="109"/>
      <c r="S634" s="109"/>
      <c r="T634" s="109"/>
      <c r="U634" s="109"/>
      <c r="V634" s="109"/>
      <c r="W634" s="109"/>
      <c r="X634" s="109"/>
      <c r="Y634" s="109"/>
      <c r="Z634" s="109"/>
      <c r="AA634" s="109"/>
      <c r="AB634" s="109"/>
      <c r="AC634" s="109"/>
      <c r="AD634" s="109"/>
      <c r="AE634" s="109"/>
      <c r="AF634" s="109"/>
      <c r="AG634" s="109"/>
      <c r="AH634" s="109"/>
      <c r="AI634" s="109"/>
      <c r="AJ634" s="109"/>
      <c r="AK634" s="109"/>
      <c r="AL634" s="109"/>
      <c r="AM634" s="109"/>
      <c r="AN634" s="109"/>
      <c r="AO634" s="109"/>
      <c r="AP634" s="109"/>
      <c r="AQ634" s="109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</row>
    <row r="635" spans="1:256">
      <c r="A635"/>
      <c r="B635" s="109"/>
      <c r="C635" s="109"/>
      <c r="D635" s="109"/>
      <c r="E635" s="109"/>
      <c r="F635" s="109"/>
      <c r="G635" s="109"/>
      <c r="H635" s="109"/>
      <c r="I635" s="109"/>
      <c r="J635" s="109"/>
      <c r="K635" s="109"/>
      <c r="L635" s="109"/>
      <c r="M635" s="109"/>
      <c r="N635" s="109"/>
      <c r="O635" s="109"/>
      <c r="P635" s="109"/>
      <c r="Q635" s="109"/>
      <c r="R635" s="109"/>
      <c r="S635" s="109"/>
      <c r="T635" s="109"/>
      <c r="U635" s="109"/>
      <c r="V635" s="109"/>
      <c r="W635" s="109"/>
      <c r="X635" s="109"/>
      <c r="Y635" s="109"/>
      <c r="Z635" s="109"/>
      <c r="AA635" s="109"/>
      <c r="AB635" s="109"/>
      <c r="AC635" s="109"/>
      <c r="AD635" s="109"/>
      <c r="AE635" s="109"/>
      <c r="AF635" s="109"/>
      <c r="AG635" s="109"/>
      <c r="AH635" s="109"/>
      <c r="AI635" s="109"/>
      <c r="AJ635" s="109"/>
      <c r="AK635" s="109"/>
      <c r="AL635" s="109"/>
      <c r="AM635" s="109"/>
      <c r="AN635" s="109"/>
      <c r="AO635" s="109"/>
      <c r="AP635" s="109"/>
      <c r="AQ635" s="109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</row>
    <row r="636" spans="1:256">
      <c r="A636"/>
      <c r="B636" s="109"/>
      <c r="C636" s="109"/>
      <c r="D636" s="109"/>
      <c r="E636" s="109"/>
      <c r="F636" s="109"/>
      <c r="G636" s="109"/>
      <c r="H636" s="109"/>
      <c r="I636" s="109"/>
      <c r="J636" s="109"/>
      <c r="K636" s="109"/>
      <c r="L636" s="109"/>
      <c r="M636" s="109"/>
      <c r="N636" s="109"/>
      <c r="O636" s="109"/>
      <c r="P636" s="109"/>
      <c r="Q636" s="109"/>
      <c r="R636" s="109"/>
      <c r="S636" s="109"/>
      <c r="T636" s="109"/>
      <c r="U636" s="109"/>
      <c r="V636" s="109"/>
      <c r="W636" s="109"/>
      <c r="X636" s="109"/>
      <c r="Y636" s="109"/>
      <c r="Z636" s="109"/>
      <c r="AA636" s="109"/>
      <c r="AB636" s="109"/>
      <c r="AC636" s="109"/>
      <c r="AD636" s="109"/>
      <c r="AE636" s="109"/>
      <c r="AF636" s="109"/>
      <c r="AG636" s="109"/>
      <c r="AH636" s="109"/>
      <c r="AI636" s="109"/>
      <c r="AJ636" s="109"/>
      <c r="AK636" s="109"/>
      <c r="AL636" s="109"/>
      <c r="AM636" s="109"/>
      <c r="AN636" s="109"/>
      <c r="AO636" s="109"/>
      <c r="AP636" s="109"/>
      <c r="AQ636" s="109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</row>
    <row r="637" spans="1:256">
      <c r="A637"/>
      <c r="B637" s="109"/>
      <c r="C637" s="109"/>
      <c r="D637" s="109"/>
      <c r="E637" s="109"/>
      <c r="F637" s="109"/>
      <c r="G637" s="109"/>
      <c r="H637" s="109"/>
      <c r="I637" s="109"/>
      <c r="J637" s="109"/>
      <c r="K637" s="109"/>
      <c r="L637" s="109"/>
      <c r="M637" s="109"/>
      <c r="N637" s="109"/>
      <c r="O637" s="109"/>
      <c r="P637" s="109"/>
      <c r="Q637" s="109"/>
      <c r="R637" s="109"/>
      <c r="S637" s="109"/>
      <c r="T637" s="109"/>
      <c r="U637" s="109"/>
      <c r="V637" s="109"/>
      <c r="W637" s="109"/>
      <c r="X637" s="109"/>
      <c r="Y637" s="109"/>
      <c r="Z637" s="109"/>
      <c r="AA637" s="109"/>
      <c r="AB637" s="109"/>
      <c r="AC637" s="109"/>
      <c r="AD637" s="109"/>
      <c r="AE637" s="109"/>
      <c r="AF637" s="109"/>
      <c r="AG637" s="109"/>
      <c r="AH637" s="109"/>
      <c r="AI637" s="109"/>
      <c r="AJ637" s="109"/>
      <c r="AK637" s="109"/>
      <c r="AL637" s="109"/>
      <c r="AM637" s="109"/>
      <c r="AN637" s="109"/>
      <c r="AO637" s="109"/>
      <c r="AP637" s="109"/>
      <c r="AQ637" s="109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</row>
    <row r="638" spans="1:256">
      <c r="A638"/>
      <c r="B638" s="109"/>
      <c r="C638" s="109"/>
      <c r="D638" s="109"/>
      <c r="E638" s="109"/>
      <c r="F638" s="109"/>
      <c r="G638" s="109"/>
      <c r="H638" s="109"/>
      <c r="I638" s="109"/>
      <c r="J638" s="109"/>
      <c r="K638" s="109"/>
      <c r="L638" s="109"/>
      <c r="M638" s="109"/>
      <c r="N638" s="109"/>
      <c r="O638" s="109"/>
      <c r="P638" s="109"/>
      <c r="Q638" s="109"/>
      <c r="R638" s="109"/>
      <c r="S638" s="109"/>
      <c r="T638" s="109"/>
      <c r="U638" s="109"/>
      <c r="V638" s="109"/>
      <c r="W638" s="109"/>
      <c r="X638" s="109"/>
      <c r="Y638" s="109"/>
      <c r="Z638" s="109"/>
      <c r="AA638" s="109"/>
      <c r="AB638" s="109"/>
      <c r="AC638" s="109"/>
      <c r="AD638" s="109"/>
      <c r="AE638" s="109"/>
      <c r="AF638" s="109"/>
      <c r="AG638" s="109"/>
      <c r="AH638" s="109"/>
      <c r="AI638" s="109"/>
      <c r="AJ638" s="109"/>
      <c r="AK638" s="109"/>
      <c r="AL638" s="109"/>
      <c r="AM638" s="109"/>
      <c r="AN638" s="109"/>
      <c r="AO638" s="109"/>
      <c r="AP638" s="109"/>
      <c r="AQ638" s="109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</row>
    <row r="639" spans="1:256">
      <c r="A639"/>
      <c r="B639" s="109"/>
      <c r="C639" s="109"/>
      <c r="D639" s="109"/>
      <c r="E639" s="109"/>
      <c r="F639" s="109"/>
      <c r="G639" s="109"/>
      <c r="H639" s="109"/>
      <c r="I639" s="109"/>
      <c r="J639" s="109"/>
      <c r="K639" s="109"/>
      <c r="L639" s="109"/>
      <c r="M639" s="109"/>
      <c r="N639" s="109"/>
      <c r="O639" s="109"/>
      <c r="P639" s="109"/>
      <c r="Q639" s="109"/>
      <c r="R639" s="109"/>
      <c r="S639" s="109"/>
      <c r="T639" s="109"/>
      <c r="U639" s="109"/>
      <c r="V639" s="109"/>
      <c r="W639" s="109"/>
      <c r="X639" s="109"/>
      <c r="Y639" s="109"/>
      <c r="Z639" s="109"/>
      <c r="AA639" s="109"/>
      <c r="AB639" s="109"/>
      <c r="AC639" s="109"/>
      <c r="AD639" s="109"/>
      <c r="AE639" s="109"/>
      <c r="AF639" s="109"/>
      <c r="AG639" s="109"/>
      <c r="AH639" s="109"/>
      <c r="AI639" s="109"/>
      <c r="AJ639" s="109"/>
      <c r="AK639" s="109"/>
      <c r="AL639" s="109"/>
      <c r="AM639" s="109"/>
      <c r="AN639" s="109"/>
      <c r="AO639" s="109"/>
      <c r="AP639" s="109"/>
      <c r="AQ639" s="10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</row>
    <row r="640" spans="1:256">
      <c r="A640"/>
      <c r="B640" s="109"/>
      <c r="C640" s="109"/>
      <c r="D640" s="109"/>
      <c r="E640" s="109"/>
      <c r="F640" s="109"/>
      <c r="G640" s="109"/>
      <c r="H640" s="109"/>
      <c r="I640" s="109"/>
      <c r="J640" s="109"/>
      <c r="K640" s="109"/>
      <c r="L640" s="109"/>
      <c r="M640" s="109"/>
      <c r="N640" s="109"/>
      <c r="O640" s="109"/>
      <c r="P640" s="109"/>
      <c r="Q640" s="109"/>
      <c r="R640" s="109"/>
      <c r="S640" s="109"/>
      <c r="T640" s="109"/>
      <c r="U640" s="109"/>
      <c r="V640" s="109"/>
      <c r="W640" s="109"/>
      <c r="X640" s="109"/>
      <c r="Y640" s="109"/>
      <c r="Z640" s="109"/>
      <c r="AA640" s="109"/>
      <c r="AB640" s="109"/>
      <c r="AC640" s="109"/>
      <c r="AD640" s="109"/>
      <c r="AE640" s="109"/>
      <c r="AF640" s="109"/>
      <c r="AG640" s="109"/>
      <c r="AH640" s="109"/>
      <c r="AI640" s="109"/>
      <c r="AJ640" s="109"/>
      <c r="AK640" s="109"/>
      <c r="AL640" s="109"/>
      <c r="AM640" s="109"/>
      <c r="AN640" s="109"/>
      <c r="AO640" s="109"/>
      <c r="AP640" s="109"/>
      <c r="AQ640" s="109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</row>
    <row r="641" spans="1:256">
      <c r="A641"/>
      <c r="B641" s="109"/>
      <c r="C641" s="109"/>
      <c r="D641" s="109"/>
      <c r="E641" s="109"/>
      <c r="F641" s="109"/>
      <c r="G641" s="109"/>
      <c r="H641" s="109"/>
      <c r="I641" s="109"/>
      <c r="J641" s="109"/>
      <c r="K641" s="109"/>
      <c r="L641" s="109"/>
      <c r="M641" s="109"/>
      <c r="N641" s="109"/>
      <c r="O641" s="109"/>
      <c r="P641" s="109"/>
      <c r="Q641" s="109"/>
      <c r="R641" s="109"/>
      <c r="S641" s="109"/>
      <c r="T641" s="109"/>
      <c r="U641" s="109"/>
      <c r="V641" s="109"/>
      <c r="W641" s="109"/>
      <c r="X641" s="109"/>
      <c r="Y641" s="109"/>
      <c r="Z641" s="109"/>
      <c r="AA641" s="109"/>
      <c r="AB641" s="109"/>
      <c r="AC641" s="109"/>
      <c r="AD641" s="109"/>
      <c r="AE641" s="109"/>
      <c r="AF641" s="109"/>
      <c r="AG641" s="109"/>
      <c r="AH641" s="109"/>
      <c r="AI641" s="109"/>
      <c r="AJ641" s="109"/>
      <c r="AK641" s="109"/>
      <c r="AL641" s="109"/>
      <c r="AM641" s="109"/>
      <c r="AN641" s="109"/>
      <c r="AO641" s="109"/>
      <c r="AP641" s="109"/>
      <c r="AQ641" s="109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</row>
    <row r="642" spans="1:256">
      <c r="A642"/>
      <c r="B642" s="109"/>
      <c r="C642" s="109"/>
      <c r="D642" s="109"/>
      <c r="E642" s="109"/>
      <c r="F642" s="109"/>
      <c r="G642" s="109"/>
      <c r="H642" s="109"/>
      <c r="I642" s="109"/>
      <c r="J642" s="109"/>
      <c r="K642" s="109"/>
      <c r="L642" s="109"/>
      <c r="M642" s="109"/>
      <c r="N642" s="109"/>
      <c r="O642" s="109"/>
      <c r="P642" s="109"/>
      <c r="Q642" s="109"/>
      <c r="R642" s="109"/>
      <c r="S642" s="109"/>
      <c r="T642" s="109"/>
      <c r="U642" s="109"/>
      <c r="V642" s="109"/>
      <c r="W642" s="109"/>
      <c r="X642" s="109"/>
      <c r="Y642" s="109"/>
      <c r="Z642" s="109"/>
      <c r="AA642" s="109"/>
      <c r="AB642" s="109"/>
      <c r="AC642" s="109"/>
      <c r="AD642" s="109"/>
      <c r="AE642" s="109"/>
      <c r="AF642" s="109"/>
      <c r="AG642" s="109"/>
      <c r="AH642" s="109"/>
      <c r="AI642" s="109"/>
      <c r="AJ642" s="109"/>
      <c r="AK642" s="109"/>
      <c r="AL642" s="109"/>
      <c r="AM642" s="109"/>
      <c r="AN642" s="109"/>
      <c r="AO642" s="109"/>
      <c r="AP642" s="109"/>
      <c r="AQ642" s="109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</row>
    <row r="643" spans="1:256">
      <c r="A643"/>
      <c r="B643" s="109"/>
      <c r="C643" s="109"/>
      <c r="D643" s="109"/>
      <c r="E643" s="109"/>
      <c r="F643" s="109"/>
      <c r="G643" s="109"/>
      <c r="H643" s="109"/>
      <c r="I643" s="109"/>
      <c r="J643" s="109"/>
      <c r="K643" s="109"/>
      <c r="L643" s="109"/>
      <c r="M643" s="109"/>
      <c r="N643" s="109"/>
      <c r="O643" s="109"/>
      <c r="P643" s="109"/>
      <c r="Q643" s="109"/>
      <c r="R643" s="109"/>
      <c r="S643" s="109"/>
      <c r="T643" s="109"/>
      <c r="U643" s="109"/>
      <c r="V643" s="109"/>
      <c r="W643" s="109"/>
      <c r="X643" s="109"/>
      <c r="Y643" s="109"/>
      <c r="Z643" s="109"/>
      <c r="AA643" s="109"/>
      <c r="AB643" s="109"/>
      <c r="AC643" s="109"/>
      <c r="AD643" s="109"/>
      <c r="AE643" s="109"/>
      <c r="AF643" s="109"/>
      <c r="AG643" s="109"/>
      <c r="AH643" s="109"/>
      <c r="AI643" s="109"/>
      <c r="AJ643" s="109"/>
      <c r="AK643" s="109"/>
      <c r="AL643" s="109"/>
      <c r="AM643" s="109"/>
      <c r="AN643" s="109"/>
      <c r="AO643" s="109"/>
      <c r="AP643" s="109"/>
      <c r="AQ643" s="109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</row>
    <row r="644" spans="1:256">
      <c r="A644"/>
      <c r="B644" s="109"/>
      <c r="C644" s="109"/>
      <c r="D644" s="109"/>
      <c r="E644" s="109"/>
      <c r="F644" s="109"/>
      <c r="G644" s="109"/>
      <c r="H644" s="109"/>
      <c r="I644" s="109"/>
      <c r="J644" s="109"/>
      <c r="K644" s="109"/>
      <c r="L644" s="109"/>
      <c r="M644" s="109"/>
      <c r="N644" s="109"/>
      <c r="O644" s="109"/>
      <c r="P644" s="109"/>
      <c r="Q644" s="109"/>
      <c r="R644" s="109"/>
      <c r="S644" s="109"/>
      <c r="T644" s="109"/>
      <c r="U644" s="109"/>
      <c r="V644" s="109"/>
      <c r="W644" s="109"/>
      <c r="X644" s="109"/>
      <c r="Y644" s="109"/>
      <c r="Z644" s="109"/>
      <c r="AA644" s="109"/>
      <c r="AB644" s="109"/>
      <c r="AC644" s="109"/>
      <c r="AD644" s="109"/>
      <c r="AE644" s="109"/>
      <c r="AF644" s="109"/>
      <c r="AG644" s="109"/>
      <c r="AH644" s="109"/>
      <c r="AI644" s="109"/>
      <c r="AJ644" s="109"/>
      <c r="AK644" s="109"/>
      <c r="AL644" s="109"/>
      <c r="AM644" s="109"/>
      <c r="AN644" s="109"/>
      <c r="AO644" s="109"/>
      <c r="AP644" s="109"/>
      <c r="AQ644" s="109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</row>
    <row r="645" spans="1:256">
      <c r="A645"/>
      <c r="B645" s="109"/>
      <c r="C645" s="109"/>
      <c r="D645" s="109"/>
      <c r="E645" s="109"/>
      <c r="F645" s="109"/>
      <c r="G645" s="109"/>
      <c r="H645" s="109"/>
      <c r="I645" s="109"/>
      <c r="J645" s="109"/>
      <c r="K645" s="109"/>
      <c r="L645" s="109"/>
      <c r="M645" s="109"/>
      <c r="N645" s="109"/>
      <c r="O645" s="109"/>
      <c r="P645" s="109"/>
      <c r="Q645" s="109"/>
      <c r="R645" s="109"/>
      <c r="S645" s="109"/>
      <c r="T645" s="109"/>
      <c r="U645" s="109"/>
      <c r="V645" s="109"/>
      <c r="W645" s="109"/>
      <c r="X645" s="109"/>
      <c r="Y645" s="109"/>
      <c r="Z645" s="109"/>
      <c r="AA645" s="109"/>
      <c r="AB645" s="109"/>
      <c r="AC645" s="109"/>
      <c r="AD645" s="109"/>
      <c r="AE645" s="109"/>
      <c r="AF645" s="109"/>
      <c r="AG645" s="109"/>
      <c r="AH645" s="109"/>
      <c r="AI645" s="109"/>
      <c r="AJ645" s="109"/>
      <c r="AK645" s="109"/>
      <c r="AL645" s="109"/>
      <c r="AM645" s="109"/>
      <c r="AN645" s="109"/>
      <c r="AO645" s="109"/>
      <c r="AP645" s="109"/>
      <c r="AQ645" s="109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</row>
    <row r="646" spans="1:256">
      <c r="A646"/>
      <c r="B646" s="109"/>
      <c r="C646" s="109"/>
      <c r="D646" s="109"/>
      <c r="E646" s="109"/>
      <c r="F646" s="109"/>
      <c r="G646" s="109"/>
      <c r="H646" s="109"/>
      <c r="I646" s="109"/>
      <c r="J646" s="109"/>
      <c r="K646" s="109"/>
      <c r="L646" s="109"/>
      <c r="M646" s="109"/>
      <c r="N646" s="109"/>
      <c r="O646" s="109"/>
      <c r="P646" s="109"/>
      <c r="Q646" s="109"/>
      <c r="R646" s="109"/>
      <c r="S646" s="109"/>
      <c r="T646" s="109"/>
      <c r="U646" s="109"/>
      <c r="V646" s="109"/>
      <c r="W646" s="109"/>
      <c r="X646" s="109"/>
      <c r="Y646" s="109"/>
      <c r="Z646" s="109"/>
      <c r="AA646" s="109"/>
      <c r="AB646" s="109"/>
      <c r="AC646" s="109"/>
      <c r="AD646" s="109"/>
      <c r="AE646" s="109"/>
      <c r="AF646" s="109"/>
      <c r="AG646" s="109"/>
      <c r="AH646" s="109"/>
      <c r="AI646" s="109"/>
      <c r="AJ646" s="109"/>
      <c r="AK646" s="109"/>
      <c r="AL646" s="109"/>
      <c r="AM646" s="109"/>
      <c r="AN646" s="109"/>
      <c r="AO646" s="109"/>
      <c r="AP646" s="109"/>
      <c r="AQ646" s="109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</row>
    <row r="647" spans="1:256">
      <c r="A647"/>
      <c r="B647" s="109"/>
      <c r="C647" s="109"/>
      <c r="D647" s="109"/>
      <c r="E647" s="109"/>
      <c r="F647" s="109"/>
      <c r="G647" s="109"/>
      <c r="H647" s="109"/>
      <c r="I647" s="109"/>
      <c r="J647" s="109"/>
      <c r="K647" s="109"/>
      <c r="L647" s="109"/>
      <c r="M647" s="109"/>
      <c r="N647" s="109"/>
      <c r="O647" s="109"/>
      <c r="P647" s="109"/>
      <c r="Q647" s="109"/>
      <c r="R647" s="109"/>
      <c r="S647" s="109"/>
      <c r="T647" s="109"/>
      <c r="U647" s="109"/>
      <c r="V647" s="109"/>
      <c r="W647" s="109"/>
      <c r="X647" s="109"/>
      <c r="Y647" s="109"/>
      <c r="Z647" s="109"/>
      <c r="AA647" s="109"/>
      <c r="AB647" s="109"/>
      <c r="AC647" s="109"/>
      <c r="AD647" s="109"/>
      <c r="AE647" s="109"/>
      <c r="AF647" s="109"/>
      <c r="AG647" s="109"/>
      <c r="AH647" s="109"/>
      <c r="AI647" s="109"/>
      <c r="AJ647" s="109"/>
      <c r="AK647" s="109"/>
      <c r="AL647" s="109"/>
      <c r="AM647" s="109"/>
      <c r="AN647" s="109"/>
      <c r="AO647" s="109"/>
      <c r="AP647" s="109"/>
      <c r="AQ647" s="109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</row>
    <row r="648" spans="1:256">
      <c r="A648"/>
      <c r="B648" s="109"/>
      <c r="C648" s="109"/>
      <c r="D648" s="109"/>
      <c r="E648" s="109"/>
      <c r="F648" s="109"/>
      <c r="G648" s="109"/>
      <c r="H648" s="109"/>
      <c r="I648" s="109"/>
      <c r="J648" s="109"/>
      <c r="K648" s="109"/>
      <c r="L648" s="109"/>
      <c r="M648" s="109"/>
      <c r="N648" s="109"/>
      <c r="O648" s="109"/>
      <c r="P648" s="109"/>
      <c r="Q648" s="109"/>
      <c r="R648" s="109"/>
      <c r="S648" s="109"/>
      <c r="T648" s="109"/>
      <c r="U648" s="109"/>
      <c r="V648" s="109"/>
      <c r="W648" s="109"/>
      <c r="X648" s="109"/>
      <c r="Y648" s="109"/>
      <c r="Z648" s="109"/>
      <c r="AA648" s="109"/>
      <c r="AB648" s="109"/>
      <c r="AC648" s="109"/>
      <c r="AD648" s="109"/>
      <c r="AE648" s="109"/>
      <c r="AF648" s="109"/>
      <c r="AG648" s="109"/>
      <c r="AH648" s="109"/>
      <c r="AI648" s="109"/>
      <c r="AJ648" s="109"/>
      <c r="AK648" s="109"/>
      <c r="AL648" s="109"/>
      <c r="AM648" s="109"/>
      <c r="AN648" s="109"/>
      <c r="AO648" s="109"/>
      <c r="AP648" s="109"/>
      <c r="AQ648" s="109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</row>
    <row r="649" spans="1:256">
      <c r="A649"/>
      <c r="B649" s="109"/>
      <c r="C649" s="109"/>
      <c r="D649" s="109"/>
      <c r="E649" s="109"/>
      <c r="F649" s="109"/>
      <c r="G649" s="109"/>
      <c r="H649" s="109"/>
      <c r="I649" s="109"/>
      <c r="J649" s="109"/>
      <c r="K649" s="109"/>
      <c r="L649" s="109"/>
      <c r="M649" s="109"/>
      <c r="N649" s="109"/>
      <c r="O649" s="109"/>
      <c r="P649" s="109"/>
      <c r="Q649" s="109"/>
      <c r="R649" s="109"/>
      <c r="S649" s="109"/>
      <c r="T649" s="109"/>
      <c r="U649" s="109"/>
      <c r="V649" s="109"/>
      <c r="W649" s="109"/>
      <c r="X649" s="109"/>
      <c r="Y649" s="109"/>
      <c r="Z649" s="109"/>
      <c r="AA649" s="109"/>
      <c r="AB649" s="109"/>
      <c r="AC649" s="109"/>
      <c r="AD649" s="109"/>
      <c r="AE649" s="109"/>
      <c r="AF649" s="109"/>
      <c r="AG649" s="109"/>
      <c r="AH649" s="109"/>
      <c r="AI649" s="109"/>
      <c r="AJ649" s="109"/>
      <c r="AK649" s="109"/>
      <c r="AL649" s="109"/>
      <c r="AM649" s="109"/>
      <c r="AN649" s="109"/>
      <c r="AO649" s="109"/>
      <c r="AP649" s="109"/>
      <c r="AQ649" s="10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</row>
    <row r="650" spans="1:256">
      <c r="A650"/>
      <c r="B650" s="109"/>
      <c r="C650" s="109"/>
      <c r="D650" s="109"/>
      <c r="E650" s="109"/>
      <c r="F650" s="109"/>
      <c r="G650" s="109"/>
      <c r="H650" s="109"/>
      <c r="I650" s="109"/>
      <c r="J650" s="109"/>
      <c r="K650" s="109"/>
      <c r="L650" s="109"/>
      <c r="M650" s="109"/>
      <c r="N650" s="109"/>
      <c r="O650" s="109"/>
      <c r="P650" s="109"/>
      <c r="Q650" s="109"/>
      <c r="R650" s="109"/>
      <c r="S650" s="109"/>
      <c r="T650" s="109"/>
      <c r="U650" s="109"/>
      <c r="V650" s="109"/>
      <c r="W650" s="109"/>
      <c r="X650" s="109"/>
      <c r="Y650" s="109"/>
      <c r="Z650" s="109"/>
      <c r="AA650" s="109"/>
      <c r="AB650" s="109"/>
      <c r="AC650" s="109"/>
      <c r="AD650" s="109"/>
      <c r="AE650" s="109"/>
      <c r="AF650" s="109"/>
      <c r="AG650" s="109"/>
      <c r="AH650" s="109"/>
      <c r="AI650" s="109"/>
      <c r="AJ650" s="109"/>
      <c r="AK650" s="109"/>
      <c r="AL650" s="109"/>
      <c r="AM650" s="109"/>
      <c r="AN650" s="109"/>
      <c r="AO650" s="109"/>
      <c r="AP650" s="109"/>
      <c r="AQ650" s="109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</row>
    <row r="651" spans="1:256">
      <c r="A651"/>
      <c r="B651" s="109"/>
      <c r="C651" s="109"/>
      <c r="D651" s="109"/>
      <c r="E651" s="109"/>
      <c r="F651" s="109"/>
      <c r="G651" s="109"/>
      <c r="H651" s="109"/>
      <c r="I651" s="109"/>
      <c r="J651" s="109"/>
      <c r="K651" s="109"/>
      <c r="L651" s="109"/>
      <c r="M651" s="109"/>
      <c r="N651" s="109"/>
      <c r="O651" s="109"/>
      <c r="P651" s="109"/>
      <c r="Q651" s="109"/>
      <c r="R651" s="109"/>
      <c r="S651" s="109"/>
      <c r="T651" s="109"/>
      <c r="U651" s="109"/>
      <c r="V651" s="109"/>
      <c r="W651" s="109"/>
      <c r="X651" s="109"/>
      <c r="Y651" s="109"/>
      <c r="Z651" s="109"/>
      <c r="AA651" s="109"/>
      <c r="AB651" s="109"/>
      <c r="AC651" s="109"/>
      <c r="AD651" s="109"/>
      <c r="AE651" s="109"/>
      <c r="AF651" s="109"/>
      <c r="AG651" s="109"/>
      <c r="AH651" s="109"/>
      <c r="AI651" s="109"/>
      <c r="AJ651" s="109"/>
      <c r="AK651" s="109"/>
      <c r="AL651" s="109"/>
      <c r="AM651" s="109"/>
      <c r="AN651" s="109"/>
      <c r="AO651" s="109"/>
      <c r="AP651" s="109"/>
      <c r="AQ651" s="109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</row>
    <row r="652" spans="1:256">
      <c r="A652"/>
      <c r="B652" s="109"/>
      <c r="C652" s="109"/>
      <c r="D652" s="109"/>
      <c r="E652" s="109"/>
      <c r="F652" s="109"/>
      <c r="G652" s="109"/>
      <c r="H652" s="109"/>
      <c r="I652" s="109"/>
      <c r="J652" s="109"/>
      <c r="K652" s="109"/>
      <c r="L652" s="109"/>
      <c r="M652" s="109"/>
      <c r="N652" s="109"/>
      <c r="O652" s="109"/>
      <c r="P652" s="109"/>
      <c r="Q652" s="109"/>
      <c r="R652" s="109"/>
      <c r="S652" s="109"/>
      <c r="T652" s="109"/>
      <c r="U652" s="109"/>
      <c r="V652" s="109"/>
      <c r="W652" s="109"/>
      <c r="X652" s="109"/>
      <c r="Y652" s="109"/>
      <c r="Z652" s="109"/>
      <c r="AA652" s="109"/>
      <c r="AB652" s="109"/>
      <c r="AC652" s="109"/>
      <c r="AD652" s="109"/>
      <c r="AE652" s="109"/>
      <c r="AF652" s="109"/>
      <c r="AG652" s="109"/>
      <c r="AH652" s="109"/>
      <c r="AI652" s="109"/>
      <c r="AJ652" s="109"/>
      <c r="AK652" s="109"/>
      <c r="AL652" s="109"/>
      <c r="AM652" s="109"/>
      <c r="AN652" s="109"/>
      <c r="AO652" s="109"/>
      <c r="AP652" s="109"/>
      <c r="AQ652" s="109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</row>
    <row r="653" spans="1:256">
      <c r="A653"/>
      <c r="B653" s="109"/>
      <c r="C653" s="109"/>
      <c r="D653" s="109"/>
      <c r="E653" s="109"/>
      <c r="F653" s="109"/>
      <c r="G653" s="109"/>
      <c r="H653" s="109"/>
      <c r="I653" s="109"/>
      <c r="J653" s="109"/>
      <c r="K653" s="109"/>
      <c r="L653" s="109"/>
      <c r="M653" s="109"/>
      <c r="N653" s="109"/>
      <c r="O653" s="109"/>
      <c r="P653" s="109"/>
      <c r="Q653" s="109"/>
      <c r="R653" s="109"/>
      <c r="S653" s="109"/>
      <c r="T653" s="109"/>
      <c r="U653" s="109"/>
      <c r="V653" s="109"/>
      <c r="W653" s="109"/>
      <c r="X653" s="109"/>
      <c r="Y653" s="109"/>
      <c r="Z653" s="109"/>
      <c r="AA653" s="109"/>
      <c r="AB653" s="109"/>
      <c r="AC653" s="109"/>
      <c r="AD653" s="109"/>
      <c r="AE653" s="109"/>
      <c r="AF653" s="109"/>
      <c r="AG653" s="109"/>
      <c r="AH653" s="109"/>
      <c r="AI653" s="109"/>
      <c r="AJ653" s="109"/>
      <c r="AK653" s="109"/>
      <c r="AL653" s="109"/>
      <c r="AM653" s="109"/>
      <c r="AN653" s="109"/>
      <c r="AO653" s="109"/>
      <c r="AP653" s="109"/>
      <c r="AQ653" s="109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</row>
    <row r="654" spans="1:256">
      <c r="A654"/>
      <c r="B654" s="109"/>
      <c r="C654" s="109"/>
      <c r="D654" s="109"/>
      <c r="E654" s="109"/>
      <c r="F654" s="109"/>
      <c r="G654" s="109"/>
      <c r="H654" s="109"/>
      <c r="I654" s="109"/>
      <c r="J654" s="109"/>
      <c r="K654" s="109"/>
      <c r="L654" s="109"/>
      <c r="M654" s="109"/>
      <c r="N654" s="109"/>
      <c r="O654" s="109"/>
      <c r="P654" s="109"/>
      <c r="Q654" s="109"/>
      <c r="R654" s="109"/>
      <c r="S654" s="109"/>
      <c r="T654" s="109"/>
      <c r="U654" s="109"/>
      <c r="V654" s="109"/>
      <c r="W654" s="109"/>
      <c r="X654" s="109"/>
      <c r="Y654" s="109"/>
      <c r="Z654" s="109"/>
      <c r="AA654" s="109"/>
      <c r="AB654" s="109"/>
      <c r="AC654" s="109"/>
      <c r="AD654" s="109"/>
      <c r="AE654" s="109"/>
      <c r="AF654" s="109"/>
      <c r="AG654" s="109"/>
      <c r="AH654" s="109"/>
      <c r="AI654" s="109"/>
      <c r="AJ654" s="109"/>
      <c r="AK654" s="109"/>
      <c r="AL654" s="109"/>
      <c r="AM654" s="109"/>
      <c r="AN654" s="109"/>
      <c r="AO654" s="109"/>
      <c r="AP654" s="109"/>
      <c r="AQ654" s="109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</row>
    <row r="655" spans="1:256">
      <c r="A655"/>
      <c r="B655" s="109"/>
      <c r="C655" s="109"/>
      <c r="D655" s="109"/>
      <c r="E655" s="109"/>
      <c r="F655" s="109"/>
      <c r="G655" s="109"/>
      <c r="H655" s="109"/>
      <c r="I655" s="109"/>
      <c r="J655" s="109"/>
      <c r="K655" s="109"/>
      <c r="L655" s="109"/>
      <c r="M655" s="109"/>
      <c r="N655" s="109"/>
      <c r="O655" s="109"/>
      <c r="P655" s="109"/>
      <c r="Q655" s="109"/>
      <c r="R655" s="109"/>
      <c r="S655" s="109"/>
      <c r="T655" s="109"/>
      <c r="U655" s="109"/>
      <c r="V655" s="109"/>
      <c r="W655" s="109"/>
      <c r="X655" s="109"/>
      <c r="Y655" s="109"/>
      <c r="Z655" s="109"/>
      <c r="AA655" s="109"/>
      <c r="AB655" s="109"/>
      <c r="AC655" s="109"/>
      <c r="AD655" s="109"/>
      <c r="AE655" s="109"/>
      <c r="AF655" s="109"/>
      <c r="AG655" s="109"/>
      <c r="AH655" s="109"/>
      <c r="AI655" s="109"/>
      <c r="AJ655" s="109"/>
      <c r="AK655" s="109"/>
      <c r="AL655" s="109"/>
      <c r="AM655" s="109"/>
      <c r="AN655" s="109"/>
      <c r="AO655" s="109"/>
      <c r="AP655" s="109"/>
      <c r="AQ655" s="109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</row>
    <row r="656" spans="1:256">
      <c r="A656"/>
      <c r="B656" s="109"/>
      <c r="C656" s="109"/>
      <c r="D656" s="109"/>
      <c r="E656" s="109"/>
      <c r="F656" s="109"/>
      <c r="G656" s="109"/>
      <c r="H656" s="109"/>
      <c r="I656" s="109"/>
      <c r="J656" s="109"/>
      <c r="K656" s="109"/>
      <c r="L656" s="109"/>
      <c r="M656" s="109"/>
      <c r="N656" s="109"/>
      <c r="O656" s="109"/>
      <c r="P656" s="109"/>
      <c r="Q656" s="109"/>
      <c r="R656" s="109"/>
      <c r="S656" s="109"/>
      <c r="T656" s="109"/>
      <c r="U656" s="109"/>
      <c r="V656" s="109"/>
      <c r="W656" s="109"/>
      <c r="X656" s="109"/>
      <c r="Y656" s="109"/>
      <c r="Z656" s="109"/>
      <c r="AA656" s="109"/>
      <c r="AB656" s="109"/>
      <c r="AC656" s="109"/>
      <c r="AD656" s="109"/>
      <c r="AE656" s="109"/>
      <c r="AF656" s="109"/>
      <c r="AG656" s="109"/>
      <c r="AH656" s="109"/>
      <c r="AI656" s="109"/>
      <c r="AJ656" s="109"/>
      <c r="AK656" s="109"/>
      <c r="AL656" s="109"/>
      <c r="AM656" s="109"/>
      <c r="AN656" s="109"/>
      <c r="AO656" s="109"/>
      <c r="AP656" s="109"/>
      <c r="AQ656" s="109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</row>
    <row r="657" spans="1:256">
      <c r="A657"/>
      <c r="B657" s="109"/>
      <c r="C657" s="109"/>
      <c r="D657" s="109"/>
      <c r="E657" s="109"/>
      <c r="F657" s="109"/>
      <c r="G657" s="109"/>
      <c r="H657" s="109"/>
      <c r="I657" s="109"/>
      <c r="J657" s="109"/>
      <c r="K657" s="109"/>
      <c r="L657" s="109"/>
      <c r="M657" s="109"/>
      <c r="N657" s="109"/>
      <c r="O657" s="109"/>
      <c r="P657" s="109"/>
      <c r="Q657" s="109"/>
      <c r="R657" s="109"/>
      <c r="S657" s="109"/>
      <c r="T657" s="109"/>
      <c r="U657" s="109"/>
      <c r="V657" s="109"/>
      <c r="W657" s="109"/>
      <c r="X657" s="109"/>
      <c r="Y657" s="109"/>
      <c r="Z657" s="109"/>
      <c r="AA657" s="109"/>
      <c r="AB657" s="109"/>
      <c r="AC657" s="109"/>
      <c r="AD657" s="109"/>
      <c r="AE657" s="109"/>
      <c r="AF657" s="109"/>
      <c r="AG657" s="109"/>
      <c r="AH657" s="109"/>
      <c r="AI657" s="109"/>
      <c r="AJ657" s="109"/>
      <c r="AK657" s="109"/>
      <c r="AL657" s="109"/>
      <c r="AM657" s="109"/>
      <c r="AN657" s="109"/>
      <c r="AO657" s="109"/>
      <c r="AP657" s="109"/>
      <c r="AQ657" s="109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</row>
    <row r="658" spans="1:256">
      <c r="A658"/>
      <c r="B658" s="109"/>
      <c r="C658" s="109"/>
      <c r="D658" s="109"/>
      <c r="E658" s="109"/>
      <c r="F658" s="109"/>
      <c r="G658" s="109"/>
      <c r="H658" s="109"/>
      <c r="I658" s="109"/>
      <c r="J658" s="109"/>
      <c r="K658" s="109"/>
      <c r="L658" s="109"/>
      <c r="M658" s="109"/>
      <c r="N658" s="109"/>
      <c r="O658" s="109"/>
      <c r="P658" s="109"/>
      <c r="Q658" s="109"/>
      <c r="R658" s="109"/>
      <c r="S658" s="109"/>
      <c r="T658" s="109"/>
      <c r="U658" s="109"/>
      <c r="V658" s="109"/>
      <c r="W658" s="109"/>
      <c r="X658" s="109"/>
      <c r="Y658" s="109"/>
      <c r="Z658" s="109"/>
      <c r="AA658" s="109"/>
      <c r="AB658" s="109"/>
      <c r="AC658" s="109"/>
      <c r="AD658" s="109"/>
      <c r="AE658" s="109"/>
      <c r="AF658" s="109"/>
      <c r="AG658" s="109"/>
      <c r="AH658" s="109"/>
      <c r="AI658" s="109"/>
      <c r="AJ658" s="109"/>
      <c r="AK658" s="109"/>
      <c r="AL658" s="109"/>
      <c r="AM658" s="109"/>
      <c r="AN658" s="109"/>
      <c r="AO658" s="109"/>
      <c r="AP658" s="109"/>
      <c r="AQ658" s="109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</row>
    <row r="659" spans="1:256">
      <c r="A659"/>
      <c r="B659" s="109"/>
      <c r="C659" s="109"/>
      <c r="D659" s="109"/>
      <c r="E659" s="109"/>
      <c r="F659" s="109"/>
      <c r="G659" s="109"/>
      <c r="H659" s="109"/>
      <c r="I659" s="109"/>
      <c r="J659" s="109"/>
      <c r="K659" s="109"/>
      <c r="L659" s="109"/>
      <c r="M659" s="109"/>
      <c r="N659" s="109"/>
      <c r="O659" s="109"/>
      <c r="P659" s="109"/>
      <c r="Q659" s="109"/>
      <c r="R659" s="109"/>
      <c r="S659" s="109"/>
      <c r="T659" s="109"/>
      <c r="U659" s="109"/>
      <c r="V659" s="109"/>
      <c r="W659" s="109"/>
      <c r="X659" s="109"/>
      <c r="Y659" s="109"/>
      <c r="Z659" s="109"/>
      <c r="AA659" s="109"/>
      <c r="AB659" s="109"/>
      <c r="AC659" s="109"/>
      <c r="AD659" s="109"/>
      <c r="AE659" s="109"/>
      <c r="AF659" s="109"/>
      <c r="AG659" s="109"/>
      <c r="AH659" s="109"/>
      <c r="AI659" s="109"/>
      <c r="AJ659" s="109"/>
      <c r="AK659" s="109"/>
      <c r="AL659" s="109"/>
      <c r="AM659" s="109"/>
      <c r="AN659" s="109"/>
      <c r="AO659" s="109"/>
      <c r="AP659" s="109"/>
      <c r="AQ659" s="10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</row>
    <row r="660" spans="1:256">
      <c r="A660"/>
      <c r="B660" s="109"/>
      <c r="C660" s="109"/>
      <c r="D660" s="109"/>
      <c r="E660" s="109"/>
      <c r="F660" s="109"/>
      <c r="G660" s="109"/>
      <c r="H660" s="109"/>
      <c r="I660" s="109"/>
      <c r="J660" s="109"/>
      <c r="K660" s="109"/>
      <c r="L660" s="109"/>
      <c r="M660" s="109"/>
      <c r="N660" s="109"/>
      <c r="O660" s="109"/>
      <c r="P660" s="109"/>
      <c r="Q660" s="109"/>
      <c r="R660" s="109"/>
      <c r="S660" s="109"/>
      <c r="T660" s="109"/>
      <c r="U660" s="109"/>
      <c r="V660" s="109"/>
      <c r="W660" s="109"/>
      <c r="X660" s="109"/>
      <c r="Y660" s="109"/>
      <c r="Z660" s="109"/>
      <c r="AA660" s="109"/>
      <c r="AB660" s="109"/>
      <c r="AC660" s="109"/>
      <c r="AD660" s="109"/>
      <c r="AE660" s="109"/>
      <c r="AF660" s="109"/>
      <c r="AG660" s="109"/>
      <c r="AH660" s="109"/>
      <c r="AI660" s="109"/>
      <c r="AJ660" s="109"/>
      <c r="AK660" s="109"/>
      <c r="AL660" s="109"/>
      <c r="AM660" s="109"/>
      <c r="AN660" s="109"/>
      <c r="AO660" s="109"/>
      <c r="AP660" s="109"/>
      <c r="AQ660" s="109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</row>
    <row r="661" spans="1:256">
      <c r="A661"/>
      <c r="B661" s="109"/>
      <c r="C661" s="109"/>
      <c r="D661" s="109"/>
      <c r="E661" s="109"/>
      <c r="F661" s="109"/>
      <c r="G661" s="109"/>
      <c r="H661" s="109"/>
      <c r="I661" s="109"/>
      <c r="J661" s="109"/>
      <c r="K661" s="109"/>
      <c r="L661" s="109"/>
      <c r="M661" s="109"/>
      <c r="N661" s="109"/>
      <c r="O661" s="109"/>
      <c r="P661" s="109"/>
      <c r="Q661" s="109"/>
      <c r="R661" s="109"/>
      <c r="S661" s="109"/>
      <c r="T661" s="109"/>
      <c r="U661" s="109"/>
      <c r="V661" s="109"/>
      <c r="W661" s="109"/>
      <c r="X661" s="109"/>
      <c r="Y661" s="109"/>
      <c r="Z661" s="109"/>
      <c r="AA661" s="109"/>
      <c r="AB661" s="109"/>
      <c r="AC661" s="109"/>
      <c r="AD661" s="109"/>
      <c r="AE661" s="109"/>
      <c r="AF661" s="109"/>
      <c r="AG661" s="109"/>
      <c r="AH661" s="109"/>
      <c r="AI661" s="109"/>
      <c r="AJ661" s="109"/>
      <c r="AK661" s="109"/>
      <c r="AL661" s="109"/>
      <c r="AM661" s="109"/>
      <c r="AN661" s="109"/>
      <c r="AO661" s="109"/>
      <c r="AP661" s="109"/>
      <c r="AQ661" s="109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</row>
    <row r="662" spans="1:256">
      <c r="A662"/>
      <c r="B662" s="109"/>
      <c r="C662" s="109"/>
      <c r="D662" s="109"/>
      <c r="E662" s="109"/>
      <c r="F662" s="109"/>
      <c r="G662" s="109"/>
      <c r="H662" s="109"/>
      <c r="I662" s="109"/>
      <c r="J662" s="109"/>
      <c r="K662" s="109"/>
      <c r="L662" s="109"/>
      <c r="M662" s="109"/>
      <c r="N662" s="109"/>
      <c r="O662" s="109"/>
      <c r="P662" s="109"/>
      <c r="Q662" s="109"/>
      <c r="R662" s="109"/>
      <c r="S662" s="109"/>
      <c r="T662" s="109"/>
      <c r="U662" s="109"/>
      <c r="V662" s="109"/>
      <c r="W662" s="109"/>
      <c r="X662" s="109"/>
      <c r="Y662" s="109"/>
      <c r="Z662" s="109"/>
      <c r="AA662" s="109"/>
      <c r="AB662" s="109"/>
      <c r="AC662" s="109"/>
      <c r="AD662" s="109"/>
      <c r="AE662" s="109"/>
      <c r="AF662" s="109"/>
      <c r="AG662" s="109"/>
      <c r="AH662" s="109"/>
      <c r="AI662" s="109"/>
      <c r="AJ662" s="109"/>
      <c r="AK662" s="109"/>
      <c r="AL662" s="109"/>
      <c r="AM662" s="109"/>
      <c r="AN662" s="109"/>
      <c r="AO662" s="109"/>
      <c r="AP662" s="109"/>
      <c r="AQ662" s="109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</row>
    <row r="663" spans="1:256">
      <c r="A663"/>
      <c r="B663" s="109"/>
      <c r="C663" s="109"/>
      <c r="D663" s="109"/>
      <c r="E663" s="109"/>
      <c r="F663" s="109"/>
      <c r="G663" s="109"/>
      <c r="H663" s="109"/>
      <c r="I663" s="109"/>
      <c r="J663" s="109"/>
      <c r="K663" s="109"/>
      <c r="L663" s="109"/>
      <c r="M663" s="109"/>
      <c r="N663" s="109"/>
      <c r="O663" s="109"/>
      <c r="P663" s="109"/>
      <c r="Q663" s="109"/>
      <c r="R663" s="109"/>
      <c r="S663" s="109"/>
      <c r="T663" s="109"/>
      <c r="U663" s="109"/>
      <c r="V663" s="109"/>
      <c r="W663" s="109"/>
      <c r="X663" s="109"/>
      <c r="Y663" s="109"/>
      <c r="Z663" s="109"/>
      <c r="AA663" s="109"/>
      <c r="AB663" s="109"/>
      <c r="AC663" s="109"/>
      <c r="AD663" s="109"/>
      <c r="AE663" s="109"/>
      <c r="AF663" s="109"/>
      <c r="AG663" s="109"/>
      <c r="AH663" s="109"/>
      <c r="AI663" s="109"/>
      <c r="AJ663" s="109"/>
      <c r="AK663" s="109"/>
      <c r="AL663" s="109"/>
      <c r="AM663" s="109"/>
      <c r="AN663" s="109"/>
      <c r="AO663" s="109"/>
      <c r="AP663" s="109"/>
      <c r="AQ663" s="109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</row>
    <row r="664" spans="1:256">
      <c r="A664"/>
      <c r="B664" s="109"/>
      <c r="C664" s="109"/>
      <c r="D664" s="109"/>
      <c r="E664" s="109"/>
      <c r="F664" s="109"/>
      <c r="G664" s="109"/>
      <c r="H664" s="109"/>
      <c r="I664" s="109"/>
      <c r="J664" s="109"/>
      <c r="K664" s="109"/>
      <c r="L664" s="109"/>
      <c r="M664" s="109"/>
      <c r="N664" s="109"/>
      <c r="O664" s="109"/>
      <c r="P664" s="109"/>
      <c r="Q664" s="109"/>
      <c r="R664" s="109"/>
      <c r="S664" s="109"/>
      <c r="T664" s="109"/>
      <c r="U664" s="109"/>
      <c r="V664" s="109"/>
      <c r="W664" s="109"/>
      <c r="X664" s="109"/>
      <c r="Y664" s="109"/>
      <c r="Z664" s="109"/>
      <c r="AA664" s="109"/>
      <c r="AB664" s="109"/>
      <c r="AC664" s="109"/>
      <c r="AD664" s="109"/>
      <c r="AE664" s="109"/>
      <c r="AF664" s="109"/>
      <c r="AG664" s="109"/>
      <c r="AH664" s="109"/>
      <c r="AI664" s="109"/>
      <c r="AJ664" s="109"/>
      <c r="AK664" s="109"/>
      <c r="AL664" s="109"/>
      <c r="AM664" s="109"/>
      <c r="AN664" s="109"/>
      <c r="AO664" s="109"/>
      <c r="AP664" s="109"/>
      <c r="AQ664" s="109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</row>
    <row r="665" spans="1:256">
      <c r="A665"/>
      <c r="B665" s="109"/>
      <c r="C665" s="109"/>
      <c r="D665" s="109"/>
      <c r="E665" s="109"/>
      <c r="F665" s="109"/>
      <c r="G665" s="109"/>
      <c r="H665" s="109"/>
      <c r="I665" s="109"/>
      <c r="J665" s="109"/>
      <c r="K665" s="109"/>
      <c r="L665" s="109"/>
      <c r="M665" s="109"/>
      <c r="N665" s="109"/>
      <c r="O665" s="109"/>
      <c r="P665" s="109"/>
      <c r="Q665" s="109"/>
      <c r="R665" s="109"/>
      <c r="S665" s="109"/>
      <c r="T665" s="109"/>
      <c r="U665" s="109"/>
      <c r="V665" s="109"/>
      <c r="W665" s="109"/>
      <c r="X665" s="109"/>
      <c r="Y665" s="109"/>
      <c r="Z665" s="109"/>
      <c r="AA665" s="109"/>
      <c r="AB665" s="109"/>
      <c r="AC665" s="109"/>
      <c r="AD665" s="109"/>
      <c r="AE665" s="109"/>
      <c r="AF665" s="109"/>
      <c r="AG665" s="109"/>
      <c r="AH665" s="109"/>
      <c r="AI665" s="109"/>
      <c r="AJ665" s="109"/>
      <c r="AK665" s="109"/>
      <c r="AL665" s="109"/>
      <c r="AM665" s="109"/>
      <c r="AN665" s="109"/>
      <c r="AO665" s="109"/>
      <c r="AP665" s="109"/>
      <c r="AQ665" s="109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</row>
    <row r="666" spans="1:256">
      <c r="A666"/>
      <c r="B666" s="109"/>
      <c r="C666" s="109"/>
      <c r="D666" s="109"/>
      <c r="E666" s="109"/>
      <c r="F666" s="109"/>
      <c r="G666" s="109"/>
      <c r="H666" s="109"/>
      <c r="I666" s="109"/>
      <c r="J666" s="109"/>
      <c r="K666" s="109"/>
      <c r="L666" s="109"/>
      <c r="M666" s="109"/>
      <c r="N666" s="109"/>
      <c r="O666" s="109"/>
      <c r="P666" s="109"/>
      <c r="Q666" s="109"/>
      <c r="R666" s="109"/>
      <c r="S666" s="109"/>
      <c r="T666" s="109"/>
      <c r="U666" s="109"/>
      <c r="V666" s="109"/>
      <c r="W666" s="109"/>
      <c r="X666" s="109"/>
      <c r="Y666" s="109"/>
      <c r="Z666" s="109"/>
      <c r="AA666" s="109"/>
      <c r="AB666" s="109"/>
      <c r="AC666" s="109"/>
      <c r="AD666" s="109"/>
      <c r="AE666" s="109"/>
      <c r="AF666" s="109"/>
      <c r="AG666" s="109"/>
      <c r="AH666" s="109"/>
      <c r="AI666" s="109"/>
      <c r="AJ666" s="109"/>
      <c r="AK666" s="109"/>
      <c r="AL666" s="109"/>
      <c r="AM666" s="109"/>
      <c r="AN666" s="109"/>
      <c r="AO666" s="109"/>
      <c r="AP666" s="109"/>
      <c r="AQ666" s="109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</row>
    <row r="667" spans="1:256">
      <c r="A667"/>
      <c r="B667" s="109"/>
      <c r="C667" s="109"/>
      <c r="D667" s="109"/>
      <c r="E667" s="109"/>
      <c r="F667" s="109"/>
      <c r="G667" s="109"/>
      <c r="H667" s="109"/>
      <c r="I667" s="109"/>
      <c r="J667" s="109"/>
      <c r="K667" s="109"/>
      <c r="L667" s="109"/>
      <c r="M667" s="109"/>
      <c r="N667" s="109"/>
      <c r="O667" s="109"/>
      <c r="P667" s="109"/>
      <c r="Q667" s="109"/>
      <c r="R667" s="109"/>
      <c r="S667" s="109"/>
      <c r="T667" s="109"/>
      <c r="U667" s="109"/>
      <c r="V667" s="109"/>
      <c r="W667" s="109"/>
      <c r="X667" s="109"/>
      <c r="Y667" s="109"/>
      <c r="Z667" s="109"/>
      <c r="AA667" s="109"/>
      <c r="AB667" s="109"/>
      <c r="AC667" s="109"/>
      <c r="AD667" s="109"/>
      <c r="AE667" s="109"/>
      <c r="AF667" s="109"/>
      <c r="AG667" s="109"/>
      <c r="AH667" s="109"/>
      <c r="AI667" s="109"/>
      <c r="AJ667" s="109"/>
      <c r="AK667" s="109"/>
      <c r="AL667" s="109"/>
      <c r="AM667" s="109"/>
      <c r="AN667" s="109"/>
      <c r="AO667" s="109"/>
      <c r="AP667" s="109"/>
      <c r="AQ667" s="109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</row>
    <row r="668" spans="1:256">
      <c r="A668"/>
      <c r="B668" s="109"/>
      <c r="C668" s="109"/>
      <c r="D668" s="109"/>
      <c r="E668" s="109"/>
      <c r="F668" s="109"/>
      <c r="G668" s="109"/>
      <c r="H668" s="109"/>
      <c r="I668" s="109"/>
      <c r="J668" s="109"/>
      <c r="K668" s="109"/>
      <c r="L668" s="109"/>
      <c r="M668" s="109"/>
      <c r="N668" s="109"/>
      <c r="O668" s="109"/>
      <c r="P668" s="109"/>
      <c r="Q668" s="109"/>
      <c r="R668" s="109"/>
      <c r="S668" s="109"/>
      <c r="T668" s="109"/>
      <c r="U668" s="109"/>
      <c r="V668" s="109"/>
      <c r="W668" s="109"/>
      <c r="X668" s="109"/>
      <c r="Y668" s="109"/>
      <c r="Z668" s="109"/>
      <c r="AA668" s="109"/>
      <c r="AB668" s="109"/>
      <c r="AC668" s="109"/>
      <c r="AD668" s="109"/>
      <c r="AE668" s="109"/>
      <c r="AF668" s="109"/>
      <c r="AG668" s="109"/>
      <c r="AH668" s="109"/>
      <c r="AI668" s="109"/>
      <c r="AJ668" s="109"/>
      <c r="AK668" s="109"/>
      <c r="AL668" s="109"/>
      <c r="AM668" s="109"/>
      <c r="AN668" s="109"/>
      <c r="AO668" s="109"/>
      <c r="AP668" s="109"/>
      <c r="AQ668" s="109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</row>
    <row r="669" spans="1:256">
      <c r="A669"/>
      <c r="B669" s="109"/>
      <c r="C669" s="109"/>
      <c r="D669" s="109"/>
      <c r="E669" s="109"/>
      <c r="F669" s="109"/>
      <c r="G669" s="109"/>
      <c r="H669" s="109"/>
      <c r="I669" s="109"/>
      <c r="J669" s="109"/>
      <c r="K669" s="109"/>
      <c r="L669" s="109"/>
      <c r="M669" s="109"/>
      <c r="N669" s="109"/>
      <c r="O669" s="109"/>
      <c r="P669" s="109"/>
      <c r="Q669" s="109"/>
      <c r="R669" s="109"/>
      <c r="S669" s="109"/>
      <c r="T669" s="109"/>
      <c r="U669" s="109"/>
      <c r="V669" s="109"/>
      <c r="W669" s="109"/>
      <c r="X669" s="109"/>
      <c r="Y669" s="109"/>
      <c r="Z669" s="109"/>
      <c r="AA669" s="109"/>
      <c r="AB669" s="109"/>
      <c r="AC669" s="109"/>
      <c r="AD669" s="109"/>
      <c r="AE669" s="109"/>
      <c r="AF669" s="109"/>
      <c r="AG669" s="109"/>
      <c r="AH669" s="109"/>
      <c r="AI669" s="109"/>
      <c r="AJ669" s="109"/>
      <c r="AK669" s="109"/>
      <c r="AL669" s="109"/>
      <c r="AM669" s="109"/>
      <c r="AN669" s="109"/>
      <c r="AO669" s="109"/>
      <c r="AP669" s="109"/>
      <c r="AQ669" s="10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</row>
    <row r="670" spans="1:256">
      <c r="A670"/>
      <c r="B670" s="109"/>
      <c r="C670" s="109"/>
      <c r="D670" s="109"/>
      <c r="E670" s="109"/>
      <c r="F670" s="109"/>
      <c r="G670" s="109"/>
      <c r="H670" s="109"/>
      <c r="I670" s="109"/>
      <c r="J670" s="109"/>
      <c r="K670" s="109"/>
      <c r="L670" s="109"/>
      <c r="M670" s="109"/>
      <c r="N670" s="109"/>
      <c r="O670" s="109"/>
      <c r="P670" s="109"/>
      <c r="Q670" s="109"/>
      <c r="R670" s="109"/>
      <c r="S670" s="109"/>
      <c r="T670" s="109"/>
      <c r="U670" s="109"/>
      <c r="V670" s="109"/>
      <c r="W670" s="109"/>
      <c r="X670" s="109"/>
      <c r="Y670" s="109"/>
      <c r="Z670" s="109"/>
      <c r="AA670" s="109"/>
      <c r="AB670" s="109"/>
      <c r="AC670" s="109"/>
      <c r="AD670" s="109"/>
      <c r="AE670" s="109"/>
      <c r="AF670" s="109"/>
      <c r="AG670" s="109"/>
      <c r="AH670" s="109"/>
      <c r="AI670" s="109"/>
      <c r="AJ670" s="109"/>
      <c r="AK670" s="109"/>
      <c r="AL670" s="109"/>
      <c r="AM670" s="109"/>
      <c r="AN670" s="109"/>
      <c r="AO670" s="109"/>
      <c r="AP670" s="109"/>
      <c r="AQ670" s="109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</row>
    <row r="671" spans="1:256">
      <c r="A671"/>
      <c r="B671" s="109"/>
      <c r="C671" s="109"/>
      <c r="D671" s="109"/>
      <c r="E671" s="109"/>
      <c r="F671" s="109"/>
      <c r="G671" s="109"/>
      <c r="H671" s="109"/>
      <c r="I671" s="109"/>
      <c r="J671" s="109"/>
      <c r="K671" s="109"/>
      <c r="L671" s="109"/>
      <c r="M671" s="109"/>
      <c r="N671" s="109"/>
      <c r="O671" s="109"/>
      <c r="P671" s="109"/>
      <c r="Q671" s="109"/>
      <c r="R671" s="109"/>
      <c r="S671" s="109"/>
      <c r="T671" s="109"/>
      <c r="U671" s="109"/>
      <c r="V671" s="109"/>
      <c r="W671" s="109"/>
      <c r="X671" s="109"/>
      <c r="Y671" s="109"/>
      <c r="Z671" s="109"/>
      <c r="AA671" s="109"/>
      <c r="AB671" s="109"/>
      <c r="AC671" s="109"/>
      <c r="AD671" s="109"/>
      <c r="AE671" s="109"/>
      <c r="AF671" s="109"/>
      <c r="AG671" s="109"/>
      <c r="AH671" s="109"/>
      <c r="AI671" s="109"/>
      <c r="AJ671" s="109"/>
      <c r="AK671" s="109"/>
      <c r="AL671" s="109"/>
      <c r="AM671" s="109"/>
      <c r="AN671" s="109"/>
      <c r="AO671" s="109"/>
      <c r="AP671" s="109"/>
      <c r="AQ671" s="109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</row>
    <row r="672" spans="1:256">
      <c r="A672"/>
      <c r="B672" s="109"/>
      <c r="C672" s="109"/>
      <c r="D672" s="109"/>
      <c r="E672" s="109"/>
      <c r="F672" s="109"/>
      <c r="G672" s="109"/>
      <c r="H672" s="109"/>
      <c r="I672" s="109"/>
      <c r="J672" s="109"/>
      <c r="K672" s="109"/>
      <c r="L672" s="109"/>
      <c r="M672" s="109"/>
      <c r="N672" s="109"/>
      <c r="O672" s="109"/>
      <c r="P672" s="109"/>
      <c r="Q672" s="109"/>
      <c r="R672" s="109"/>
      <c r="S672" s="109"/>
      <c r="T672" s="109"/>
      <c r="U672" s="109"/>
      <c r="V672" s="109"/>
      <c r="W672" s="109"/>
      <c r="X672" s="109"/>
      <c r="Y672" s="109"/>
      <c r="Z672" s="109"/>
      <c r="AA672" s="109"/>
      <c r="AB672" s="109"/>
      <c r="AC672" s="109"/>
      <c r="AD672" s="109"/>
      <c r="AE672" s="109"/>
      <c r="AF672" s="109"/>
      <c r="AG672" s="109"/>
      <c r="AH672" s="109"/>
      <c r="AI672" s="109"/>
      <c r="AJ672" s="109"/>
      <c r="AK672" s="109"/>
      <c r="AL672" s="109"/>
      <c r="AM672" s="109"/>
      <c r="AN672" s="109"/>
      <c r="AO672" s="109"/>
      <c r="AP672" s="109"/>
      <c r="AQ672" s="109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</row>
    <row r="673" spans="1:256">
      <c r="A673"/>
      <c r="B673" s="109"/>
      <c r="C673" s="109"/>
      <c r="D673" s="109"/>
      <c r="E673" s="109"/>
      <c r="F673" s="109"/>
      <c r="G673" s="109"/>
      <c r="H673" s="109"/>
      <c r="I673" s="109"/>
      <c r="J673" s="109"/>
      <c r="K673" s="109"/>
      <c r="L673" s="109"/>
      <c r="M673" s="109"/>
      <c r="N673" s="109"/>
      <c r="O673" s="109"/>
      <c r="P673" s="109"/>
      <c r="Q673" s="109"/>
      <c r="R673" s="109"/>
      <c r="S673" s="109"/>
      <c r="T673" s="109"/>
      <c r="U673" s="109"/>
      <c r="V673" s="109"/>
      <c r="W673" s="109"/>
      <c r="X673" s="109"/>
      <c r="Y673" s="109"/>
      <c r="Z673" s="109"/>
      <c r="AA673" s="109"/>
      <c r="AB673" s="109"/>
      <c r="AC673" s="109"/>
      <c r="AD673" s="109"/>
      <c r="AE673" s="109"/>
      <c r="AF673" s="109"/>
      <c r="AG673" s="109"/>
      <c r="AH673" s="109"/>
      <c r="AI673" s="109"/>
      <c r="AJ673" s="109"/>
      <c r="AK673" s="109"/>
      <c r="AL673" s="109"/>
      <c r="AM673" s="109"/>
      <c r="AN673" s="109"/>
      <c r="AO673" s="109"/>
      <c r="AP673" s="109"/>
      <c r="AQ673" s="109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</row>
    <row r="674" spans="1:256">
      <c r="A674"/>
      <c r="B674" s="109"/>
      <c r="C674" s="109"/>
      <c r="D674" s="109"/>
      <c r="E674" s="109"/>
      <c r="F674" s="109"/>
      <c r="G674" s="109"/>
      <c r="H674" s="109"/>
      <c r="I674" s="109"/>
      <c r="J674" s="109"/>
      <c r="K674" s="109"/>
      <c r="L674" s="109"/>
      <c r="M674" s="109"/>
      <c r="N674" s="109"/>
      <c r="O674" s="109"/>
      <c r="P674" s="109"/>
      <c r="Q674" s="109"/>
      <c r="R674" s="109"/>
      <c r="S674" s="109"/>
      <c r="T674" s="109"/>
      <c r="U674" s="109"/>
      <c r="V674" s="109"/>
      <c r="W674" s="109"/>
      <c r="X674" s="109"/>
      <c r="Y674" s="109"/>
      <c r="Z674" s="109"/>
      <c r="AA674" s="109"/>
      <c r="AB674" s="109"/>
      <c r="AC674" s="109"/>
      <c r="AD674" s="109"/>
      <c r="AE674" s="109"/>
      <c r="AF674" s="109"/>
      <c r="AG674" s="109"/>
      <c r="AH674" s="109"/>
      <c r="AI674" s="109"/>
      <c r="AJ674" s="109"/>
      <c r="AK674" s="109"/>
      <c r="AL674" s="109"/>
      <c r="AM674" s="109"/>
      <c r="AN674" s="109"/>
      <c r="AO674" s="109"/>
      <c r="AP674" s="109"/>
      <c r="AQ674" s="109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</row>
    <row r="675" spans="1:256">
      <c r="A675"/>
      <c r="B675" s="109"/>
      <c r="C675" s="109"/>
      <c r="D675" s="109"/>
      <c r="E675" s="109"/>
      <c r="F675" s="109"/>
      <c r="G675" s="109"/>
      <c r="H675" s="109"/>
      <c r="I675" s="109"/>
      <c r="J675" s="109"/>
      <c r="K675" s="109"/>
      <c r="L675" s="109"/>
      <c r="M675" s="109"/>
      <c r="N675" s="109"/>
      <c r="O675" s="109"/>
      <c r="P675" s="109"/>
      <c r="Q675" s="109"/>
      <c r="R675" s="109"/>
      <c r="S675" s="109"/>
      <c r="T675" s="109"/>
      <c r="U675" s="109"/>
      <c r="V675" s="109"/>
      <c r="W675" s="109"/>
      <c r="X675" s="109"/>
      <c r="Y675" s="109"/>
      <c r="Z675" s="109"/>
      <c r="AA675" s="109"/>
      <c r="AB675" s="109"/>
      <c r="AC675" s="109"/>
      <c r="AD675" s="109"/>
      <c r="AE675" s="109"/>
      <c r="AF675" s="109"/>
      <c r="AG675" s="109"/>
      <c r="AH675" s="109"/>
      <c r="AI675" s="109"/>
      <c r="AJ675" s="109"/>
      <c r="AK675" s="109"/>
      <c r="AL675" s="109"/>
      <c r="AM675" s="109"/>
      <c r="AN675" s="109"/>
      <c r="AO675" s="109"/>
      <c r="AP675" s="109"/>
      <c r="AQ675" s="109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</row>
    <row r="676" spans="1:256">
      <c r="A676"/>
      <c r="B676" s="109"/>
      <c r="C676" s="109"/>
      <c r="D676" s="109"/>
      <c r="E676" s="109"/>
      <c r="F676" s="109"/>
      <c r="G676" s="109"/>
      <c r="H676" s="109"/>
      <c r="I676" s="109"/>
      <c r="J676" s="109"/>
      <c r="K676" s="109"/>
      <c r="L676" s="109"/>
      <c r="M676" s="109"/>
      <c r="N676" s="109"/>
      <c r="O676" s="109"/>
      <c r="P676" s="109"/>
      <c r="Q676" s="109"/>
      <c r="R676" s="109"/>
      <c r="S676" s="109"/>
      <c r="T676" s="109"/>
      <c r="U676" s="109"/>
      <c r="V676" s="109"/>
      <c r="W676" s="109"/>
      <c r="X676" s="109"/>
      <c r="Y676" s="109"/>
      <c r="Z676" s="109"/>
      <c r="AA676" s="109"/>
      <c r="AB676" s="109"/>
      <c r="AC676" s="109"/>
      <c r="AD676" s="109"/>
      <c r="AE676" s="109"/>
      <c r="AF676" s="109"/>
      <c r="AG676" s="109"/>
      <c r="AH676" s="109"/>
      <c r="AI676" s="109"/>
      <c r="AJ676" s="109"/>
      <c r="AK676" s="109"/>
      <c r="AL676" s="109"/>
      <c r="AM676" s="109"/>
      <c r="AN676" s="109"/>
      <c r="AO676" s="109"/>
      <c r="AP676" s="109"/>
      <c r="AQ676" s="109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</row>
    <row r="677" spans="1:256">
      <c r="A677"/>
      <c r="B677" s="109"/>
      <c r="C677" s="109"/>
      <c r="D677" s="109"/>
      <c r="E677" s="109"/>
      <c r="F677" s="109"/>
      <c r="G677" s="109"/>
      <c r="H677" s="109"/>
      <c r="I677" s="109"/>
      <c r="J677" s="109"/>
      <c r="K677" s="109"/>
      <c r="L677" s="109"/>
      <c r="M677" s="109"/>
      <c r="N677" s="109"/>
      <c r="O677" s="109"/>
      <c r="P677" s="109"/>
      <c r="Q677" s="109"/>
      <c r="R677" s="109"/>
      <c r="S677" s="109"/>
      <c r="T677" s="109"/>
      <c r="U677" s="109"/>
      <c r="V677" s="109"/>
      <c r="W677" s="109"/>
      <c r="X677" s="109"/>
      <c r="Y677" s="109"/>
      <c r="Z677" s="109"/>
      <c r="AA677" s="109"/>
      <c r="AB677" s="109"/>
      <c r="AC677" s="109"/>
      <c r="AD677" s="109"/>
      <c r="AE677" s="109"/>
      <c r="AF677" s="109"/>
      <c r="AG677" s="109"/>
      <c r="AH677" s="109"/>
      <c r="AI677" s="109"/>
      <c r="AJ677" s="109"/>
      <c r="AK677" s="109"/>
      <c r="AL677" s="109"/>
      <c r="AM677" s="109"/>
      <c r="AN677" s="109"/>
      <c r="AO677" s="109"/>
      <c r="AP677" s="109"/>
      <c r="AQ677" s="109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</row>
    <row r="678" spans="1:256">
      <c r="A678"/>
      <c r="B678" s="109"/>
      <c r="C678" s="109"/>
      <c r="D678" s="109"/>
      <c r="E678" s="109"/>
      <c r="F678" s="109"/>
      <c r="G678" s="109"/>
      <c r="H678" s="109"/>
      <c r="I678" s="109"/>
      <c r="J678" s="109"/>
      <c r="K678" s="109"/>
      <c r="L678" s="109"/>
      <c r="M678" s="109"/>
      <c r="N678" s="109"/>
      <c r="O678" s="109"/>
      <c r="P678" s="109"/>
      <c r="Q678" s="109"/>
      <c r="R678" s="109"/>
      <c r="S678" s="109"/>
      <c r="T678" s="109"/>
      <c r="U678" s="109"/>
      <c r="V678" s="109"/>
      <c r="W678" s="109"/>
      <c r="X678" s="109"/>
      <c r="Y678" s="109"/>
      <c r="Z678" s="109"/>
      <c r="AA678" s="109"/>
      <c r="AB678" s="109"/>
      <c r="AC678" s="109"/>
      <c r="AD678" s="109"/>
      <c r="AE678" s="109"/>
      <c r="AF678" s="109"/>
      <c r="AG678" s="109"/>
      <c r="AH678" s="109"/>
      <c r="AI678" s="109"/>
      <c r="AJ678" s="109"/>
      <c r="AK678" s="109"/>
      <c r="AL678" s="109"/>
      <c r="AM678" s="109"/>
      <c r="AN678" s="109"/>
      <c r="AO678" s="109"/>
      <c r="AP678" s="109"/>
      <c r="AQ678" s="109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</row>
    <row r="679" spans="1:256">
      <c r="A679"/>
      <c r="B679" s="109"/>
      <c r="C679" s="109"/>
      <c r="D679" s="109"/>
      <c r="E679" s="109"/>
      <c r="F679" s="109"/>
      <c r="G679" s="109"/>
      <c r="H679" s="109"/>
      <c r="I679" s="109"/>
      <c r="J679" s="109"/>
      <c r="K679" s="109"/>
      <c r="L679" s="109"/>
      <c r="M679" s="109"/>
      <c r="N679" s="109"/>
      <c r="O679" s="109"/>
      <c r="P679" s="109"/>
      <c r="Q679" s="109"/>
      <c r="R679" s="109"/>
      <c r="S679" s="109"/>
      <c r="T679" s="109"/>
      <c r="U679" s="109"/>
      <c r="V679" s="109"/>
      <c r="W679" s="109"/>
      <c r="X679" s="109"/>
      <c r="Y679" s="109"/>
      <c r="Z679" s="109"/>
      <c r="AA679" s="109"/>
      <c r="AB679" s="109"/>
      <c r="AC679" s="109"/>
      <c r="AD679" s="109"/>
      <c r="AE679" s="109"/>
      <c r="AF679" s="109"/>
      <c r="AG679" s="109"/>
      <c r="AH679" s="109"/>
      <c r="AI679" s="109"/>
      <c r="AJ679" s="109"/>
      <c r="AK679" s="109"/>
      <c r="AL679" s="109"/>
      <c r="AM679" s="109"/>
      <c r="AN679" s="109"/>
      <c r="AO679" s="109"/>
      <c r="AP679" s="109"/>
      <c r="AQ679" s="10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</row>
    <row r="680" spans="1:256">
      <c r="A680"/>
      <c r="B680" s="109"/>
      <c r="C680" s="109"/>
      <c r="D680" s="109"/>
      <c r="E680" s="109"/>
      <c r="F680" s="109"/>
      <c r="G680" s="109"/>
      <c r="H680" s="109"/>
      <c r="I680" s="109"/>
      <c r="J680" s="109"/>
      <c r="K680" s="109"/>
      <c r="L680" s="109"/>
      <c r="M680" s="109"/>
      <c r="N680" s="109"/>
      <c r="O680" s="109"/>
      <c r="P680" s="109"/>
      <c r="Q680" s="109"/>
      <c r="R680" s="109"/>
      <c r="S680" s="109"/>
      <c r="T680" s="109"/>
      <c r="U680" s="109"/>
      <c r="V680" s="109"/>
      <c r="W680" s="109"/>
      <c r="X680" s="109"/>
      <c r="Y680" s="109"/>
      <c r="Z680" s="109"/>
      <c r="AA680" s="109"/>
      <c r="AB680" s="109"/>
      <c r="AC680" s="109"/>
      <c r="AD680" s="109"/>
      <c r="AE680" s="109"/>
      <c r="AF680" s="109"/>
      <c r="AG680" s="109"/>
      <c r="AH680" s="109"/>
      <c r="AI680" s="109"/>
      <c r="AJ680" s="109"/>
      <c r="AK680" s="109"/>
      <c r="AL680" s="109"/>
      <c r="AM680" s="109"/>
      <c r="AN680" s="109"/>
      <c r="AO680" s="109"/>
      <c r="AP680" s="109"/>
      <c r="AQ680" s="109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</row>
    <row r="681" spans="1:256">
      <c r="A681"/>
      <c r="B681" s="109"/>
      <c r="C681" s="109"/>
      <c r="D681" s="109"/>
      <c r="E681" s="109"/>
      <c r="F681" s="109"/>
      <c r="G681" s="109"/>
      <c r="H681" s="109"/>
      <c r="I681" s="109"/>
      <c r="J681" s="109"/>
      <c r="K681" s="109"/>
      <c r="L681" s="109"/>
      <c r="M681" s="109"/>
      <c r="N681" s="109"/>
      <c r="O681" s="109"/>
      <c r="P681" s="109"/>
      <c r="Q681" s="109"/>
      <c r="R681" s="109"/>
      <c r="S681" s="109"/>
      <c r="T681" s="109"/>
      <c r="U681" s="109"/>
      <c r="V681" s="109"/>
      <c r="W681" s="109"/>
      <c r="X681" s="109"/>
      <c r="Y681" s="109"/>
      <c r="Z681" s="109"/>
      <c r="AA681" s="109"/>
      <c r="AB681" s="109"/>
      <c r="AC681" s="109"/>
      <c r="AD681" s="109"/>
      <c r="AE681" s="109"/>
      <c r="AF681" s="109"/>
      <c r="AG681" s="109"/>
      <c r="AH681" s="109"/>
      <c r="AI681" s="109"/>
      <c r="AJ681" s="109"/>
      <c r="AK681" s="109"/>
      <c r="AL681" s="109"/>
      <c r="AM681" s="109"/>
      <c r="AN681" s="109"/>
      <c r="AO681" s="109"/>
      <c r="AP681" s="109"/>
      <c r="AQ681" s="109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</row>
    <row r="682" spans="1:256">
      <c r="A682"/>
      <c r="B682" s="109"/>
      <c r="C682" s="109"/>
      <c r="D682" s="109"/>
      <c r="E682" s="109"/>
      <c r="F682" s="109"/>
      <c r="G682" s="109"/>
      <c r="H682" s="109"/>
      <c r="I682" s="109"/>
      <c r="J682" s="109"/>
      <c r="K682" s="109"/>
      <c r="L682" s="109"/>
      <c r="M682" s="109"/>
      <c r="N682" s="109"/>
      <c r="O682" s="109"/>
      <c r="P682" s="109"/>
      <c r="Q682" s="109"/>
      <c r="R682" s="109"/>
      <c r="S682" s="109"/>
      <c r="T682" s="109"/>
      <c r="U682" s="109"/>
      <c r="V682" s="109"/>
      <c r="W682" s="109"/>
      <c r="X682" s="109"/>
      <c r="Y682" s="109"/>
      <c r="Z682" s="109"/>
      <c r="AA682" s="109"/>
      <c r="AB682" s="109"/>
      <c r="AC682" s="109"/>
      <c r="AD682" s="109"/>
      <c r="AE682" s="109"/>
      <c r="AF682" s="109"/>
      <c r="AG682" s="109"/>
      <c r="AH682" s="109"/>
      <c r="AI682" s="109"/>
      <c r="AJ682" s="109"/>
      <c r="AK682" s="109"/>
      <c r="AL682" s="109"/>
      <c r="AM682" s="109"/>
      <c r="AN682" s="109"/>
      <c r="AO682" s="109"/>
      <c r="AP682" s="109"/>
      <c r="AQ682" s="109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</row>
    <row r="683" spans="1:256">
      <c r="A683"/>
      <c r="B683" s="109"/>
      <c r="C683" s="109"/>
      <c r="D683" s="109"/>
      <c r="E683" s="109"/>
      <c r="F683" s="109"/>
      <c r="G683" s="109"/>
      <c r="H683" s="109"/>
      <c r="I683" s="109"/>
      <c r="J683" s="109"/>
      <c r="K683" s="109"/>
      <c r="L683" s="109"/>
      <c r="M683" s="109"/>
      <c r="N683" s="109"/>
      <c r="O683" s="109"/>
      <c r="P683" s="109"/>
      <c r="Q683" s="109"/>
      <c r="R683" s="109"/>
      <c r="S683" s="109"/>
      <c r="T683" s="109"/>
      <c r="U683" s="109"/>
      <c r="V683" s="109"/>
      <c r="W683" s="109"/>
      <c r="X683" s="109"/>
      <c r="Y683" s="109"/>
      <c r="Z683" s="109"/>
      <c r="AA683" s="109"/>
      <c r="AB683" s="109"/>
      <c r="AC683" s="109"/>
      <c r="AD683" s="109"/>
      <c r="AE683" s="109"/>
      <c r="AF683" s="109"/>
      <c r="AG683" s="109"/>
      <c r="AH683" s="109"/>
      <c r="AI683" s="109"/>
      <c r="AJ683" s="109"/>
      <c r="AK683" s="109"/>
      <c r="AL683" s="109"/>
      <c r="AM683" s="109"/>
      <c r="AN683" s="109"/>
      <c r="AO683" s="109"/>
      <c r="AP683" s="109"/>
      <c r="AQ683" s="109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</row>
    <row r="684" spans="1:256">
      <c r="A684"/>
      <c r="B684" s="109"/>
      <c r="C684" s="109"/>
      <c r="D684" s="109"/>
      <c r="E684" s="109"/>
      <c r="F684" s="109"/>
      <c r="G684" s="109"/>
      <c r="H684" s="109"/>
      <c r="I684" s="109"/>
      <c r="J684" s="109"/>
      <c r="K684" s="109"/>
      <c r="L684" s="109"/>
      <c r="M684" s="109"/>
      <c r="N684" s="109"/>
      <c r="O684" s="109"/>
      <c r="P684" s="109"/>
      <c r="Q684" s="109"/>
      <c r="R684" s="109"/>
      <c r="S684" s="109"/>
      <c r="T684" s="109"/>
      <c r="U684" s="109"/>
      <c r="V684" s="109"/>
      <c r="W684" s="109"/>
      <c r="X684" s="109"/>
      <c r="Y684" s="109"/>
      <c r="Z684" s="109"/>
      <c r="AA684" s="109"/>
      <c r="AB684" s="109"/>
      <c r="AC684" s="109"/>
      <c r="AD684" s="109"/>
      <c r="AE684" s="109"/>
      <c r="AF684" s="109"/>
      <c r="AG684" s="109"/>
      <c r="AH684" s="109"/>
      <c r="AI684" s="109"/>
      <c r="AJ684" s="109"/>
      <c r="AK684" s="109"/>
      <c r="AL684" s="109"/>
      <c r="AM684" s="109"/>
      <c r="AN684" s="109"/>
      <c r="AO684" s="109"/>
      <c r="AP684" s="109"/>
      <c r="AQ684" s="109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</row>
    <row r="685" spans="1:256">
      <c r="A685"/>
      <c r="B685" s="109"/>
      <c r="C685" s="109"/>
      <c r="D685" s="109"/>
      <c r="E685" s="109"/>
      <c r="F685" s="109"/>
      <c r="G685" s="109"/>
      <c r="H685" s="109"/>
      <c r="I685" s="109"/>
      <c r="J685" s="109"/>
      <c r="K685" s="109"/>
      <c r="L685" s="109"/>
      <c r="M685" s="109"/>
      <c r="N685" s="109"/>
      <c r="O685" s="109"/>
      <c r="P685" s="109"/>
      <c r="Q685" s="109"/>
      <c r="R685" s="109"/>
      <c r="S685" s="109"/>
      <c r="T685" s="109"/>
      <c r="U685" s="109"/>
      <c r="V685" s="109"/>
      <c r="W685" s="109"/>
      <c r="X685" s="109"/>
      <c r="Y685" s="109"/>
      <c r="Z685" s="109"/>
      <c r="AA685" s="109"/>
      <c r="AB685" s="109"/>
      <c r="AC685" s="109"/>
      <c r="AD685" s="109"/>
      <c r="AE685" s="109"/>
      <c r="AF685" s="109"/>
      <c r="AG685" s="109"/>
      <c r="AH685" s="109"/>
      <c r="AI685" s="109"/>
      <c r="AJ685" s="109"/>
      <c r="AK685" s="109"/>
      <c r="AL685" s="109"/>
      <c r="AM685" s="109"/>
      <c r="AN685" s="109"/>
      <c r="AO685" s="109"/>
      <c r="AP685" s="109"/>
      <c r="AQ685" s="109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</row>
    <row r="686" spans="1:256">
      <c r="A686"/>
      <c r="B686" s="109"/>
      <c r="C686" s="109"/>
      <c r="D686" s="109"/>
      <c r="E686" s="109"/>
      <c r="F686" s="109"/>
      <c r="G686" s="109"/>
      <c r="H686" s="109"/>
      <c r="I686" s="109"/>
      <c r="J686" s="109"/>
      <c r="K686" s="109"/>
      <c r="L686" s="109"/>
      <c r="M686" s="109"/>
      <c r="N686" s="109"/>
      <c r="O686" s="109"/>
      <c r="P686" s="109"/>
      <c r="Q686" s="109"/>
      <c r="R686" s="109"/>
      <c r="S686" s="109"/>
      <c r="T686" s="109"/>
      <c r="U686" s="109"/>
      <c r="V686" s="109"/>
      <c r="W686" s="109"/>
      <c r="X686" s="109"/>
      <c r="Y686" s="109"/>
      <c r="Z686" s="109"/>
      <c r="AA686" s="109"/>
      <c r="AB686" s="109"/>
      <c r="AC686" s="109"/>
      <c r="AD686" s="109"/>
      <c r="AE686" s="109"/>
      <c r="AF686" s="109"/>
      <c r="AG686" s="109"/>
      <c r="AH686" s="109"/>
      <c r="AI686" s="109"/>
      <c r="AJ686" s="109"/>
      <c r="AK686" s="109"/>
      <c r="AL686" s="109"/>
      <c r="AM686" s="109"/>
      <c r="AN686" s="109"/>
      <c r="AO686" s="109"/>
      <c r="AP686" s="109"/>
      <c r="AQ686" s="109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</row>
    <row r="687" spans="1:256">
      <c r="A687"/>
      <c r="B687" s="109"/>
      <c r="C687" s="109"/>
      <c r="D687" s="109"/>
      <c r="E687" s="109"/>
      <c r="F687" s="109"/>
      <c r="G687" s="109"/>
      <c r="H687" s="109"/>
      <c r="I687" s="109"/>
      <c r="J687" s="109"/>
      <c r="K687" s="109"/>
      <c r="L687" s="109"/>
      <c r="M687" s="109"/>
      <c r="N687" s="109"/>
      <c r="O687" s="109"/>
      <c r="P687" s="109"/>
      <c r="Q687" s="109"/>
      <c r="R687" s="109"/>
      <c r="S687" s="109"/>
      <c r="T687" s="109"/>
      <c r="U687" s="109"/>
      <c r="V687" s="109"/>
      <c r="W687" s="109"/>
      <c r="X687" s="109"/>
      <c r="Y687" s="109"/>
      <c r="Z687" s="109"/>
      <c r="AA687" s="109"/>
      <c r="AB687" s="109"/>
      <c r="AC687" s="109"/>
      <c r="AD687" s="109"/>
      <c r="AE687" s="109"/>
      <c r="AF687" s="109"/>
      <c r="AG687" s="109"/>
      <c r="AH687" s="109"/>
      <c r="AI687" s="109"/>
      <c r="AJ687" s="109"/>
      <c r="AK687" s="109"/>
      <c r="AL687" s="109"/>
      <c r="AM687" s="109"/>
      <c r="AN687" s="109"/>
      <c r="AO687" s="109"/>
      <c r="AP687" s="109"/>
      <c r="AQ687" s="109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</row>
    <row r="688" spans="1:256">
      <c r="A688"/>
      <c r="B688" s="109"/>
      <c r="C688" s="109"/>
      <c r="D688" s="109"/>
      <c r="E688" s="109"/>
      <c r="F688" s="109"/>
      <c r="G688" s="109"/>
      <c r="H688" s="109"/>
      <c r="I688" s="109"/>
      <c r="J688" s="109"/>
      <c r="K688" s="109"/>
      <c r="L688" s="109"/>
      <c r="M688" s="109"/>
      <c r="N688" s="109"/>
      <c r="O688" s="109"/>
      <c r="P688" s="109"/>
      <c r="Q688" s="109"/>
      <c r="R688" s="109"/>
      <c r="S688" s="109"/>
      <c r="T688" s="109"/>
      <c r="U688" s="109"/>
      <c r="V688" s="109"/>
      <c r="W688" s="109"/>
      <c r="X688" s="109"/>
      <c r="Y688" s="109"/>
      <c r="Z688" s="109"/>
      <c r="AA688" s="109"/>
      <c r="AB688" s="109"/>
      <c r="AC688" s="109"/>
      <c r="AD688" s="109"/>
      <c r="AE688" s="109"/>
      <c r="AF688" s="109"/>
      <c r="AG688" s="109"/>
      <c r="AH688" s="109"/>
      <c r="AI688" s="109"/>
      <c r="AJ688" s="109"/>
      <c r="AK688" s="109"/>
      <c r="AL688" s="109"/>
      <c r="AM688" s="109"/>
      <c r="AN688" s="109"/>
      <c r="AO688" s="109"/>
      <c r="AP688" s="109"/>
      <c r="AQ688" s="109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</row>
    <row r="689" spans="1:256">
      <c r="A689"/>
      <c r="B689" s="109"/>
      <c r="C689" s="109"/>
      <c r="D689" s="109"/>
      <c r="E689" s="109"/>
      <c r="F689" s="109"/>
      <c r="G689" s="109"/>
      <c r="H689" s="109"/>
      <c r="I689" s="109"/>
      <c r="J689" s="109"/>
      <c r="K689" s="109"/>
      <c r="L689" s="109"/>
      <c r="M689" s="109"/>
      <c r="N689" s="109"/>
      <c r="O689" s="109"/>
      <c r="P689" s="109"/>
      <c r="Q689" s="109"/>
      <c r="R689" s="109"/>
      <c r="S689" s="109"/>
      <c r="T689" s="109"/>
      <c r="U689" s="109"/>
      <c r="V689" s="109"/>
      <c r="W689" s="109"/>
      <c r="X689" s="109"/>
      <c r="Y689" s="109"/>
      <c r="Z689" s="109"/>
      <c r="AA689" s="109"/>
      <c r="AB689" s="109"/>
      <c r="AC689" s="109"/>
      <c r="AD689" s="109"/>
      <c r="AE689" s="109"/>
      <c r="AF689" s="109"/>
      <c r="AG689" s="109"/>
      <c r="AH689" s="109"/>
      <c r="AI689" s="109"/>
      <c r="AJ689" s="109"/>
      <c r="AK689" s="109"/>
      <c r="AL689" s="109"/>
      <c r="AM689" s="109"/>
      <c r="AN689" s="109"/>
      <c r="AO689" s="109"/>
      <c r="AP689" s="109"/>
      <c r="AQ689" s="10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</row>
    <row r="690" spans="1:256">
      <c r="A690"/>
      <c r="B690" s="109"/>
      <c r="C690" s="109"/>
      <c r="D690" s="109"/>
      <c r="E690" s="109"/>
      <c r="F690" s="109"/>
      <c r="G690" s="109"/>
      <c r="H690" s="109"/>
      <c r="I690" s="109"/>
      <c r="J690" s="109"/>
      <c r="K690" s="109"/>
      <c r="L690" s="109"/>
      <c r="M690" s="109"/>
      <c r="N690" s="109"/>
      <c r="O690" s="109"/>
      <c r="P690" s="109"/>
      <c r="Q690" s="109"/>
      <c r="R690" s="109"/>
      <c r="S690" s="109"/>
      <c r="T690" s="109"/>
      <c r="U690" s="109"/>
      <c r="V690" s="109"/>
      <c r="W690" s="109"/>
      <c r="X690" s="109"/>
      <c r="Y690" s="109"/>
      <c r="Z690" s="109"/>
      <c r="AA690" s="109"/>
      <c r="AB690" s="109"/>
      <c r="AC690" s="109"/>
      <c r="AD690" s="109"/>
      <c r="AE690" s="109"/>
      <c r="AF690" s="109"/>
      <c r="AG690" s="109"/>
      <c r="AH690" s="109"/>
      <c r="AI690" s="109"/>
      <c r="AJ690" s="109"/>
      <c r="AK690" s="109"/>
      <c r="AL690" s="109"/>
      <c r="AM690" s="109"/>
      <c r="AN690" s="109"/>
      <c r="AO690" s="109"/>
      <c r="AP690" s="109"/>
      <c r="AQ690" s="109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</row>
    <row r="691" spans="1:256">
      <c r="A691"/>
      <c r="B691" s="109"/>
      <c r="C691" s="109"/>
      <c r="D691" s="109"/>
      <c r="E691" s="109"/>
      <c r="F691" s="109"/>
      <c r="G691" s="109"/>
      <c r="H691" s="109"/>
      <c r="I691" s="109"/>
      <c r="J691" s="109"/>
      <c r="K691" s="109"/>
      <c r="L691" s="109"/>
      <c r="M691" s="109"/>
      <c r="N691" s="109"/>
      <c r="O691" s="109"/>
      <c r="P691" s="109"/>
      <c r="Q691" s="109"/>
      <c r="R691" s="109"/>
      <c r="S691" s="109"/>
      <c r="T691" s="109"/>
      <c r="U691" s="109"/>
      <c r="V691" s="109"/>
      <c r="W691" s="109"/>
      <c r="X691" s="109"/>
      <c r="Y691" s="109"/>
      <c r="Z691" s="109"/>
      <c r="AA691" s="109"/>
      <c r="AB691" s="109"/>
      <c r="AC691" s="109"/>
      <c r="AD691" s="109"/>
      <c r="AE691" s="109"/>
      <c r="AF691" s="109"/>
      <c r="AG691" s="109"/>
      <c r="AH691" s="109"/>
      <c r="AI691" s="109"/>
      <c r="AJ691" s="109"/>
      <c r="AK691" s="109"/>
      <c r="AL691" s="109"/>
      <c r="AM691" s="109"/>
      <c r="AN691" s="109"/>
      <c r="AO691" s="109"/>
      <c r="AP691" s="109"/>
      <c r="AQ691" s="109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</row>
    <row r="692" spans="1:256">
      <c r="A692"/>
      <c r="B692" s="109"/>
      <c r="C692" s="109"/>
      <c r="D692" s="109"/>
      <c r="E692" s="109"/>
      <c r="F692" s="109"/>
      <c r="G692" s="109"/>
      <c r="H692" s="109"/>
      <c r="I692" s="109"/>
      <c r="J692" s="109"/>
      <c r="K692" s="109"/>
      <c r="L692" s="109"/>
      <c r="M692" s="109"/>
      <c r="N692" s="109"/>
      <c r="O692" s="109"/>
      <c r="P692" s="109"/>
      <c r="Q692" s="109"/>
      <c r="R692" s="109"/>
      <c r="S692" s="109"/>
      <c r="T692" s="109"/>
      <c r="U692" s="109"/>
      <c r="V692" s="109"/>
      <c r="W692" s="109"/>
      <c r="X692" s="109"/>
      <c r="Y692" s="109"/>
      <c r="Z692" s="109"/>
      <c r="AA692" s="109"/>
      <c r="AB692" s="109"/>
      <c r="AC692" s="109"/>
      <c r="AD692" s="109"/>
      <c r="AE692" s="109"/>
      <c r="AF692" s="109"/>
      <c r="AG692" s="109"/>
      <c r="AH692" s="109"/>
      <c r="AI692" s="109"/>
      <c r="AJ692" s="109"/>
      <c r="AK692" s="109"/>
      <c r="AL692" s="109"/>
      <c r="AM692" s="109"/>
      <c r="AN692" s="109"/>
      <c r="AO692" s="109"/>
      <c r="AP692" s="109"/>
      <c r="AQ692" s="109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</row>
    <row r="693" spans="1:256">
      <c r="A693"/>
      <c r="B693" s="109"/>
      <c r="C693" s="109"/>
      <c r="D693" s="109"/>
      <c r="E693" s="109"/>
      <c r="F693" s="109"/>
      <c r="G693" s="109"/>
      <c r="H693" s="109"/>
      <c r="I693" s="109"/>
      <c r="J693" s="109"/>
      <c r="K693" s="109"/>
      <c r="L693" s="109"/>
      <c r="M693" s="109"/>
      <c r="N693" s="109"/>
      <c r="O693" s="109"/>
      <c r="P693" s="109"/>
      <c r="Q693" s="109"/>
      <c r="R693" s="109"/>
      <c r="S693" s="109"/>
      <c r="T693" s="109"/>
      <c r="U693" s="109"/>
      <c r="V693" s="109"/>
      <c r="W693" s="109"/>
      <c r="X693" s="109"/>
      <c r="Y693" s="109"/>
      <c r="Z693" s="109"/>
      <c r="AA693" s="109"/>
      <c r="AB693" s="109"/>
      <c r="AC693" s="109"/>
      <c r="AD693" s="109"/>
      <c r="AE693" s="109"/>
      <c r="AF693" s="109"/>
      <c r="AG693" s="109"/>
      <c r="AH693" s="109"/>
      <c r="AI693" s="109"/>
      <c r="AJ693" s="109"/>
      <c r="AK693" s="109"/>
      <c r="AL693" s="109"/>
      <c r="AM693" s="109"/>
      <c r="AN693" s="109"/>
      <c r="AO693" s="109"/>
      <c r="AP693" s="109"/>
      <c r="AQ693" s="109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</row>
    <row r="694" spans="1:256">
      <c r="A694"/>
      <c r="B694" s="109"/>
      <c r="C694" s="109"/>
      <c r="D694" s="109"/>
      <c r="E694" s="109"/>
      <c r="F694" s="109"/>
      <c r="G694" s="109"/>
      <c r="H694" s="109"/>
      <c r="I694" s="109"/>
      <c r="J694" s="109"/>
      <c r="K694" s="109"/>
      <c r="L694" s="109"/>
      <c r="M694" s="109"/>
      <c r="N694" s="109"/>
      <c r="O694" s="109"/>
      <c r="P694" s="109"/>
      <c r="Q694" s="109"/>
      <c r="R694" s="109"/>
      <c r="S694" s="109"/>
      <c r="T694" s="109"/>
      <c r="U694" s="109"/>
      <c r="V694" s="109"/>
      <c r="W694" s="109"/>
      <c r="X694" s="109"/>
      <c r="Y694" s="109"/>
      <c r="Z694" s="109"/>
      <c r="AA694" s="109"/>
      <c r="AB694" s="109"/>
      <c r="AC694" s="109"/>
      <c r="AD694" s="109"/>
      <c r="AE694" s="109"/>
      <c r="AF694" s="109"/>
      <c r="AG694" s="109"/>
      <c r="AH694" s="109"/>
      <c r="AI694" s="109"/>
      <c r="AJ694" s="109"/>
      <c r="AK694" s="109"/>
      <c r="AL694" s="109"/>
      <c r="AM694" s="109"/>
      <c r="AN694" s="109"/>
      <c r="AO694" s="109"/>
      <c r="AP694" s="109"/>
      <c r="AQ694" s="109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</row>
    <row r="695" spans="1:256">
      <c r="A695"/>
      <c r="B695" s="109"/>
      <c r="C695" s="109"/>
      <c r="D695" s="109"/>
      <c r="E695" s="109"/>
      <c r="F695" s="109"/>
      <c r="G695" s="109"/>
      <c r="H695" s="109"/>
      <c r="I695" s="109"/>
      <c r="J695" s="109"/>
      <c r="K695" s="109"/>
      <c r="L695" s="109"/>
      <c r="M695" s="109"/>
      <c r="N695" s="109"/>
      <c r="O695" s="109"/>
      <c r="P695" s="109"/>
      <c r="Q695" s="109"/>
      <c r="R695" s="109"/>
      <c r="S695" s="109"/>
      <c r="T695" s="109"/>
      <c r="U695" s="109"/>
      <c r="V695" s="109"/>
      <c r="W695" s="109"/>
      <c r="X695" s="109"/>
      <c r="Y695" s="109"/>
      <c r="Z695" s="109"/>
      <c r="AA695" s="109"/>
      <c r="AB695" s="109"/>
      <c r="AC695" s="109"/>
      <c r="AD695" s="109"/>
      <c r="AE695" s="109"/>
      <c r="AF695" s="109"/>
      <c r="AG695" s="109"/>
      <c r="AH695" s="109"/>
      <c r="AI695" s="109"/>
      <c r="AJ695" s="109"/>
      <c r="AK695" s="109"/>
      <c r="AL695" s="109"/>
      <c r="AM695" s="109"/>
      <c r="AN695" s="109"/>
      <c r="AO695" s="109"/>
      <c r="AP695" s="109"/>
      <c r="AQ695" s="109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</row>
    <row r="696" spans="1:256">
      <c r="A696"/>
      <c r="B696" s="109"/>
      <c r="C696" s="109"/>
      <c r="D696" s="109"/>
      <c r="E696" s="109"/>
      <c r="F696" s="109"/>
      <c r="G696" s="109"/>
      <c r="H696" s="109"/>
      <c r="I696" s="109"/>
      <c r="J696" s="109"/>
      <c r="K696" s="109"/>
      <c r="L696" s="109"/>
      <c r="M696" s="109"/>
      <c r="N696" s="109"/>
      <c r="O696" s="109"/>
      <c r="P696" s="109"/>
      <c r="Q696" s="109"/>
      <c r="R696" s="109"/>
      <c r="S696" s="109"/>
      <c r="T696" s="109"/>
      <c r="U696" s="109"/>
      <c r="V696" s="109"/>
      <c r="W696" s="109"/>
      <c r="X696" s="109"/>
      <c r="Y696" s="109"/>
      <c r="Z696" s="109"/>
      <c r="AA696" s="109"/>
      <c r="AB696" s="109"/>
      <c r="AC696" s="109"/>
      <c r="AD696" s="109"/>
      <c r="AE696" s="109"/>
      <c r="AF696" s="109"/>
      <c r="AG696" s="109"/>
      <c r="AH696" s="109"/>
      <c r="AI696" s="109"/>
      <c r="AJ696" s="109"/>
      <c r="AK696" s="109"/>
      <c r="AL696" s="109"/>
      <c r="AM696" s="109"/>
      <c r="AN696" s="109"/>
      <c r="AO696" s="109"/>
      <c r="AP696" s="109"/>
      <c r="AQ696" s="109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</row>
    <row r="697" spans="1:256">
      <c r="A697"/>
      <c r="B697" s="109"/>
      <c r="C697" s="109"/>
      <c r="D697" s="109"/>
      <c r="E697" s="109"/>
      <c r="F697" s="109"/>
      <c r="G697" s="109"/>
      <c r="H697" s="109"/>
      <c r="I697" s="109"/>
      <c r="J697" s="109"/>
      <c r="K697" s="109"/>
      <c r="L697" s="109"/>
      <c r="M697" s="109"/>
      <c r="N697" s="109"/>
      <c r="O697" s="109"/>
      <c r="P697" s="109"/>
      <c r="Q697" s="109"/>
      <c r="R697" s="109"/>
      <c r="S697" s="109"/>
      <c r="T697" s="109"/>
      <c r="U697" s="109"/>
      <c r="V697" s="109"/>
      <c r="W697" s="109"/>
      <c r="X697" s="109"/>
      <c r="Y697" s="109"/>
      <c r="Z697" s="109"/>
      <c r="AA697" s="109"/>
      <c r="AB697" s="109"/>
      <c r="AC697" s="109"/>
      <c r="AD697" s="109"/>
      <c r="AE697" s="109"/>
      <c r="AF697" s="109"/>
      <c r="AG697" s="109"/>
      <c r="AH697" s="109"/>
      <c r="AI697" s="109"/>
      <c r="AJ697" s="109"/>
      <c r="AK697" s="109"/>
      <c r="AL697" s="109"/>
      <c r="AM697" s="109"/>
      <c r="AN697" s="109"/>
      <c r="AO697" s="109"/>
      <c r="AP697" s="109"/>
      <c r="AQ697" s="109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</row>
    <row r="698" spans="1:256">
      <c r="A698"/>
      <c r="B698" s="109"/>
      <c r="C698" s="109"/>
      <c r="D698" s="109"/>
      <c r="E698" s="109"/>
      <c r="F698" s="109"/>
      <c r="G698" s="109"/>
      <c r="H698" s="109"/>
      <c r="I698" s="109"/>
      <c r="J698" s="109"/>
      <c r="K698" s="109"/>
      <c r="L698" s="109"/>
      <c r="M698" s="109"/>
      <c r="N698" s="109"/>
      <c r="O698" s="109"/>
      <c r="P698" s="109"/>
      <c r="Q698" s="109"/>
      <c r="R698" s="109"/>
      <c r="S698" s="109"/>
      <c r="T698" s="109"/>
      <c r="U698" s="109"/>
      <c r="V698" s="109"/>
      <c r="W698" s="109"/>
      <c r="X698" s="109"/>
      <c r="Y698" s="109"/>
      <c r="Z698" s="109"/>
      <c r="AA698" s="109"/>
      <c r="AB698" s="109"/>
      <c r="AC698" s="109"/>
      <c r="AD698" s="109"/>
      <c r="AE698" s="109"/>
      <c r="AF698" s="109"/>
      <c r="AG698" s="109"/>
      <c r="AH698" s="109"/>
      <c r="AI698" s="109"/>
      <c r="AJ698" s="109"/>
      <c r="AK698" s="109"/>
      <c r="AL698" s="109"/>
      <c r="AM698" s="109"/>
      <c r="AN698" s="109"/>
      <c r="AO698" s="109"/>
      <c r="AP698" s="109"/>
      <c r="AQ698" s="109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</row>
    <row r="699" spans="1:256">
      <c r="A699"/>
      <c r="B699" s="109"/>
      <c r="C699" s="109"/>
      <c r="D699" s="109"/>
      <c r="E699" s="109"/>
      <c r="F699" s="109"/>
      <c r="G699" s="109"/>
      <c r="H699" s="109"/>
      <c r="I699" s="109"/>
      <c r="J699" s="109"/>
      <c r="K699" s="109"/>
      <c r="L699" s="109"/>
      <c r="M699" s="109"/>
      <c r="N699" s="109"/>
      <c r="O699" s="109"/>
      <c r="P699" s="109"/>
      <c r="Q699" s="109"/>
      <c r="R699" s="109"/>
      <c r="S699" s="109"/>
      <c r="T699" s="109"/>
      <c r="U699" s="109"/>
      <c r="V699" s="109"/>
      <c r="W699" s="109"/>
      <c r="X699" s="109"/>
      <c r="Y699" s="109"/>
      <c r="Z699" s="109"/>
      <c r="AA699" s="109"/>
      <c r="AB699" s="109"/>
      <c r="AC699" s="109"/>
      <c r="AD699" s="109"/>
      <c r="AE699" s="109"/>
      <c r="AF699" s="109"/>
      <c r="AG699" s="109"/>
      <c r="AH699" s="109"/>
      <c r="AI699" s="109"/>
      <c r="AJ699" s="109"/>
      <c r="AK699" s="109"/>
      <c r="AL699" s="109"/>
      <c r="AM699" s="109"/>
      <c r="AN699" s="109"/>
      <c r="AO699" s="109"/>
      <c r="AP699" s="109"/>
      <c r="AQ699" s="10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</row>
    <row r="700" spans="1:256">
      <c r="A700"/>
      <c r="B700" s="109"/>
      <c r="C700" s="109"/>
      <c r="D700" s="109"/>
      <c r="E700" s="109"/>
      <c r="F700" s="109"/>
      <c r="G700" s="109"/>
      <c r="H700" s="109"/>
      <c r="I700" s="109"/>
      <c r="J700" s="109"/>
      <c r="K700" s="109"/>
      <c r="L700" s="109"/>
      <c r="M700" s="109"/>
      <c r="N700" s="109"/>
      <c r="O700" s="109"/>
      <c r="P700" s="109"/>
      <c r="Q700" s="109"/>
      <c r="R700" s="109"/>
      <c r="S700" s="109"/>
      <c r="T700" s="109"/>
      <c r="U700" s="109"/>
      <c r="V700" s="109"/>
      <c r="W700" s="109"/>
      <c r="X700" s="109"/>
      <c r="Y700" s="109"/>
      <c r="Z700" s="109"/>
      <c r="AA700" s="109"/>
      <c r="AB700" s="109"/>
      <c r="AC700" s="109"/>
      <c r="AD700" s="109"/>
      <c r="AE700" s="109"/>
      <c r="AF700" s="109"/>
      <c r="AG700" s="109"/>
      <c r="AH700" s="109"/>
      <c r="AI700" s="109"/>
      <c r="AJ700" s="109"/>
      <c r="AK700" s="109"/>
      <c r="AL700" s="109"/>
      <c r="AM700" s="109"/>
      <c r="AN700" s="109"/>
      <c r="AO700" s="109"/>
      <c r="AP700" s="109"/>
      <c r="AQ700" s="109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</row>
    <row r="701" spans="1:256">
      <c r="A701"/>
      <c r="B701" s="109"/>
      <c r="C701" s="109"/>
      <c r="D701" s="109"/>
      <c r="E701" s="109"/>
      <c r="F701" s="109"/>
      <c r="G701" s="109"/>
      <c r="H701" s="109"/>
      <c r="I701" s="109"/>
      <c r="J701" s="109"/>
      <c r="K701" s="109"/>
      <c r="L701" s="109"/>
      <c r="M701" s="109"/>
      <c r="N701" s="109"/>
      <c r="O701" s="109"/>
      <c r="P701" s="109"/>
      <c r="Q701" s="109"/>
      <c r="R701" s="109"/>
      <c r="S701" s="109"/>
      <c r="T701" s="109"/>
      <c r="U701" s="109"/>
      <c r="V701" s="109"/>
      <c r="W701" s="109"/>
      <c r="X701" s="109"/>
      <c r="Y701" s="109"/>
      <c r="Z701" s="109"/>
      <c r="AA701" s="109"/>
      <c r="AB701" s="109"/>
      <c r="AC701" s="109"/>
      <c r="AD701" s="109"/>
      <c r="AE701" s="109"/>
      <c r="AF701" s="109"/>
      <c r="AG701" s="109"/>
      <c r="AH701" s="109"/>
      <c r="AI701" s="109"/>
      <c r="AJ701" s="109"/>
      <c r="AK701" s="109"/>
      <c r="AL701" s="109"/>
      <c r="AM701" s="109"/>
      <c r="AN701" s="109"/>
      <c r="AO701" s="109"/>
      <c r="AP701" s="109"/>
      <c r="AQ701" s="109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</row>
    <row r="702" spans="1:256">
      <c r="A702"/>
      <c r="B702" s="109"/>
      <c r="C702" s="109"/>
      <c r="D702" s="109"/>
      <c r="E702" s="109"/>
      <c r="F702" s="109"/>
      <c r="G702" s="109"/>
      <c r="H702" s="109"/>
      <c r="I702" s="109"/>
      <c r="J702" s="109"/>
      <c r="K702" s="109"/>
      <c r="L702" s="109"/>
      <c r="M702" s="109"/>
      <c r="N702" s="109"/>
      <c r="O702" s="109"/>
      <c r="P702" s="109"/>
      <c r="Q702" s="109"/>
      <c r="R702" s="109"/>
      <c r="S702" s="109"/>
      <c r="T702" s="109"/>
      <c r="U702" s="109"/>
      <c r="V702" s="109"/>
      <c r="W702" s="109"/>
      <c r="X702" s="109"/>
      <c r="Y702" s="109"/>
      <c r="Z702" s="109"/>
      <c r="AA702" s="109"/>
      <c r="AB702" s="109"/>
      <c r="AC702" s="109"/>
      <c r="AD702" s="109"/>
      <c r="AE702" s="109"/>
      <c r="AF702" s="109"/>
      <c r="AG702" s="109"/>
      <c r="AH702" s="109"/>
      <c r="AI702" s="109"/>
      <c r="AJ702" s="109"/>
      <c r="AK702" s="109"/>
      <c r="AL702" s="109"/>
      <c r="AM702" s="109"/>
      <c r="AN702" s="109"/>
      <c r="AO702" s="109"/>
      <c r="AP702" s="109"/>
      <c r="AQ702" s="109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</row>
    <row r="703" spans="1:256">
      <c r="A703"/>
      <c r="B703" s="109"/>
      <c r="C703" s="109"/>
      <c r="D703" s="109"/>
      <c r="E703" s="109"/>
      <c r="F703" s="109"/>
      <c r="G703" s="109"/>
      <c r="H703" s="109"/>
      <c r="I703" s="109"/>
      <c r="J703" s="109"/>
      <c r="K703" s="109"/>
      <c r="L703" s="109"/>
      <c r="M703" s="109"/>
      <c r="N703" s="109"/>
      <c r="O703" s="109"/>
      <c r="P703" s="109"/>
      <c r="Q703" s="109"/>
      <c r="R703" s="109"/>
      <c r="S703" s="109"/>
      <c r="T703" s="109"/>
      <c r="U703" s="109"/>
      <c r="V703" s="109"/>
      <c r="W703" s="109"/>
      <c r="X703" s="109"/>
      <c r="Y703" s="109"/>
      <c r="Z703" s="109"/>
      <c r="AA703" s="109"/>
      <c r="AB703" s="109"/>
      <c r="AC703" s="109"/>
      <c r="AD703" s="109"/>
      <c r="AE703" s="109"/>
      <c r="AF703" s="109"/>
      <c r="AG703" s="109"/>
      <c r="AH703" s="109"/>
      <c r="AI703" s="109"/>
      <c r="AJ703" s="109"/>
      <c r="AK703" s="109"/>
      <c r="AL703" s="109"/>
      <c r="AM703" s="109"/>
      <c r="AN703" s="109"/>
      <c r="AO703" s="109"/>
      <c r="AP703" s="109"/>
      <c r="AQ703" s="109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</row>
    <row r="704" spans="1:256">
      <c r="A704"/>
      <c r="B704" s="109"/>
      <c r="C704" s="109"/>
      <c r="D704" s="109"/>
      <c r="E704" s="109"/>
      <c r="F704" s="109"/>
      <c r="G704" s="109"/>
      <c r="H704" s="109"/>
      <c r="I704" s="109"/>
      <c r="J704" s="109"/>
      <c r="K704" s="109"/>
      <c r="L704" s="109"/>
      <c r="M704" s="109"/>
      <c r="N704" s="109"/>
      <c r="O704" s="109"/>
      <c r="P704" s="109"/>
      <c r="Q704" s="109"/>
      <c r="R704" s="109"/>
      <c r="S704" s="109"/>
      <c r="T704" s="109"/>
      <c r="U704" s="109"/>
      <c r="V704" s="109"/>
      <c r="W704" s="109"/>
      <c r="X704" s="109"/>
      <c r="Y704" s="109"/>
      <c r="Z704" s="109"/>
      <c r="AA704" s="109"/>
      <c r="AB704" s="109"/>
      <c r="AC704" s="109"/>
      <c r="AD704" s="109"/>
      <c r="AE704" s="109"/>
      <c r="AF704" s="109"/>
      <c r="AG704" s="109"/>
      <c r="AH704" s="109"/>
      <c r="AI704" s="109"/>
      <c r="AJ704" s="109"/>
      <c r="AK704" s="109"/>
      <c r="AL704" s="109"/>
      <c r="AM704" s="109"/>
      <c r="AN704" s="109"/>
      <c r="AO704" s="109"/>
      <c r="AP704" s="109"/>
      <c r="AQ704" s="109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</row>
    <row r="705" spans="1:256">
      <c r="A705"/>
      <c r="B705" s="109"/>
      <c r="C705" s="109"/>
      <c r="D705" s="109"/>
      <c r="E705" s="109"/>
      <c r="F705" s="109"/>
      <c r="G705" s="109"/>
      <c r="H705" s="109"/>
      <c r="I705" s="109"/>
      <c r="J705" s="109"/>
      <c r="K705" s="109"/>
      <c r="L705" s="109"/>
      <c r="M705" s="109"/>
      <c r="N705" s="109"/>
      <c r="O705" s="109"/>
      <c r="P705" s="109"/>
      <c r="Q705" s="109"/>
      <c r="R705" s="109"/>
      <c r="S705" s="109"/>
      <c r="T705" s="109"/>
      <c r="U705" s="109"/>
      <c r="V705" s="109"/>
      <c r="W705" s="109"/>
      <c r="X705" s="109"/>
      <c r="Y705" s="109"/>
      <c r="Z705" s="109"/>
      <c r="AA705" s="109"/>
      <c r="AB705" s="109"/>
      <c r="AC705" s="109"/>
      <c r="AD705" s="109"/>
      <c r="AE705" s="109"/>
      <c r="AF705" s="109"/>
      <c r="AG705" s="109"/>
      <c r="AH705" s="109"/>
      <c r="AI705" s="109"/>
      <c r="AJ705" s="109"/>
      <c r="AK705" s="109"/>
      <c r="AL705" s="109"/>
      <c r="AM705" s="109"/>
      <c r="AN705" s="109"/>
      <c r="AO705" s="109"/>
      <c r="AP705" s="109"/>
      <c r="AQ705" s="109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</row>
    <row r="706" spans="1:256" s="109" customFormat="1">
      <c r="A706" s="162"/>
      <c r="B706" s="109">
        <v>1</v>
      </c>
      <c r="C706" s="109" t="s">
        <v>272</v>
      </c>
      <c r="D706" s="109">
        <f t="shared" ref="D706:AG706" si="0">D6+D36+D66+D96+D126+D156+D186+D216+D246+D276+D306+D336+D366+D396+D426+D456+D486+D516+D546+D576</f>
        <v>0</v>
      </c>
      <c r="E706" s="109">
        <f t="shared" si="0"/>
        <v>0</v>
      </c>
      <c r="F706" s="109">
        <f t="shared" si="0"/>
        <v>0</v>
      </c>
      <c r="G706" s="109">
        <f t="shared" si="0"/>
        <v>0</v>
      </c>
      <c r="H706" s="109">
        <f t="shared" si="0"/>
        <v>0</v>
      </c>
      <c r="I706" s="109">
        <f t="shared" si="0"/>
        <v>0</v>
      </c>
      <c r="J706" s="109">
        <f t="shared" si="0"/>
        <v>0</v>
      </c>
      <c r="K706" s="109">
        <f t="shared" si="0"/>
        <v>0</v>
      </c>
      <c r="L706" s="109">
        <f t="shared" si="0"/>
        <v>0</v>
      </c>
      <c r="M706" s="109">
        <f t="shared" si="0"/>
        <v>0</v>
      </c>
      <c r="N706" s="109">
        <f t="shared" si="0"/>
        <v>0</v>
      </c>
      <c r="O706" s="109">
        <f t="shared" si="0"/>
        <v>0</v>
      </c>
      <c r="P706" s="109">
        <f t="shared" si="0"/>
        <v>0</v>
      </c>
      <c r="Q706" s="109">
        <f t="shared" si="0"/>
        <v>0</v>
      </c>
      <c r="R706" s="109">
        <f t="shared" si="0"/>
        <v>0</v>
      </c>
      <c r="S706" s="109">
        <f t="shared" si="0"/>
        <v>0</v>
      </c>
      <c r="T706" s="109">
        <f t="shared" si="0"/>
        <v>0</v>
      </c>
      <c r="U706" s="109">
        <f t="shared" si="0"/>
        <v>0</v>
      </c>
      <c r="V706" s="109">
        <f t="shared" si="0"/>
        <v>0</v>
      </c>
      <c r="W706" s="109">
        <f t="shared" si="0"/>
        <v>0</v>
      </c>
      <c r="X706" s="109">
        <f t="shared" si="0"/>
        <v>0</v>
      </c>
      <c r="Y706" s="109">
        <f t="shared" si="0"/>
        <v>0</v>
      </c>
      <c r="Z706" s="109">
        <f t="shared" si="0"/>
        <v>0</v>
      </c>
      <c r="AA706" s="109">
        <f t="shared" si="0"/>
        <v>0</v>
      </c>
      <c r="AB706" s="109">
        <f t="shared" si="0"/>
        <v>0</v>
      </c>
      <c r="AC706" s="109">
        <f t="shared" si="0"/>
        <v>0</v>
      </c>
      <c r="AD706" s="109">
        <f t="shared" si="0"/>
        <v>0</v>
      </c>
      <c r="AE706" s="109">
        <f t="shared" si="0"/>
        <v>0</v>
      </c>
      <c r="AF706" s="109">
        <f t="shared" si="0"/>
        <v>0</v>
      </c>
      <c r="AG706" s="109">
        <f t="shared" si="0"/>
        <v>0</v>
      </c>
      <c r="AH706" s="163"/>
      <c r="AI706" s="163"/>
      <c r="AJ706" s="163"/>
      <c r="AK706" s="163"/>
      <c r="AL706" s="163"/>
      <c r="AM706" s="163"/>
      <c r="AN706" s="163"/>
      <c r="AO706" s="163"/>
      <c r="AP706" s="163"/>
      <c r="AQ706" s="163"/>
      <c r="AR706" s="163"/>
      <c r="AS706" s="163"/>
      <c r="AT706" s="163"/>
      <c r="AU706" s="163"/>
      <c r="AV706" s="163"/>
      <c r="AW706" s="163"/>
      <c r="AX706" s="163"/>
      <c r="AY706" s="163"/>
      <c r="AZ706" s="163"/>
      <c r="BA706" s="163"/>
      <c r="BB706" s="163"/>
      <c r="BC706" s="163"/>
      <c r="BD706" s="163"/>
      <c r="BE706" s="163"/>
      <c r="BF706" s="163"/>
      <c r="BG706" s="163"/>
      <c r="BH706" s="163"/>
      <c r="BI706" s="163"/>
      <c r="BJ706" s="163"/>
      <c r="BK706" s="163"/>
      <c r="BL706" s="163"/>
      <c r="BM706" s="163"/>
      <c r="BN706" s="163"/>
      <c r="BO706" s="163"/>
      <c r="BP706" s="163"/>
      <c r="BQ706" s="163"/>
      <c r="BR706" s="163"/>
      <c r="BS706" s="163"/>
      <c r="BT706" s="163"/>
      <c r="BU706" s="163"/>
      <c r="BV706" s="163"/>
      <c r="BW706" s="163"/>
      <c r="BX706" s="163"/>
      <c r="BY706" s="163"/>
      <c r="BZ706" s="163"/>
      <c r="CA706" s="163"/>
      <c r="CB706" s="163"/>
      <c r="CC706" s="163"/>
      <c r="CD706" s="163"/>
      <c r="CE706" s="163"/>
      <c r="CF706" s="163"/>
      <c r="CG706" s="163"/>
      <c r="CH706" s="163"/>
      <c r="CI706" s="163"/>
      <c r="CJ706" s="163"/>
      <c r="CK706" s="163"/>
      <c r="CL706" s="163"/>
      <c r="CM706" s="163"/>
      <c r="CN706" s="163"/>
      <c r="CO706" s="163"/>
      <c r="CP706" s="163"/>
      <c r="CQ706" s="163"/>
      <c r="CR706" s="163"/>
      <c r="CS706" s="163"/>
      <c r="CT706" s="163"/>
      <c r="CU706" s="163"/>
      <c r="CV706" s="163"/>
      <c r="CW706" s="163"/>
      <c r="CX706" s="163"/>
      <c r="CY706" s="163"/>
      <c r="CZ706" s="163"/>
      <c r="DA706" s="163"/>
      <c r="DB706" s="163"/>
      <c r="DC706" s="163"/>
      <c r="DD706" s="163"/>
      <c r="DE706" s="163"/>
      <c r="DF706" s="163"/>
      <c r="DG706" s="163"/>
      <c r="DH706" s="163"/>
      <c r="DI706" s="163"/>
      <c r="DJ706" s="163"/>
      <c r="DK706" s="163"/>
      <c r="DL706" s="163"/>
      <c r="DM706" s="163"/>
      <c r="DN706" s="163"/>
      <c r="DO706" s="163"/>
      <c r="DP706" s="163"/>
      <c r="DQ706" s="163"/>
      <c r="DR706" s="163"/>
      <c r="DS706" s="163"/>
      <c r="DT706" s="163"/>
      <c r="DU706" s="163"/>
      <c r="DV706" s="163"/>
      <c r="DW706" s="163"/>
      <c r="DX706" s="163"/>
      <c r="DY706" s="163"/>
      <c r="DZ706" s="163"/>
      <c r="EA706" s="163"/>
      <c r="EB706" s="163"/>
      <c r="EC706" s="163"/>
      <c r="ED706" s="163"/>
      <c r="EE706" s="163"/>
      <c r="EF706" s="163"/>
      <c r="EG706" s="163"/>
      <c r="EH706" s="163"/>
      <c r="EI706" s="163"/>
      <c r="EJ706" s="163"/>
      <c r="EK706" s="163"/>
      <c r="EL706" s="163"/>
      <c r="EM706" s="163"/>
      <c r="EN706" s="163"/>
      <c r="EO706" s="163"/>
      <c r="EP706" s="163"/>
      <c r="EQ706" s="163"/>
      <c r="ER706" s="163"/>
      <c r="ES706" s="163"/>
      <c r="ET706" s="163"/>
      <c r="EU706" s="163"/>
      <c r="EV706" s="163"/>
      <c r="EW706" s="163"/>
      <c r="EX706" s="163"/>
      <c r="EY706" s="163"/>
      <c r="EZ706" s="163"/>
      <c r="FA706" s="163"/>
      <c r="FB706" s="163"/>
      <c r="FC706" s="163"/>
      <c r="FD706" s="163"/>
      <c r="FE706" s="163"/>
      <c r="FF706" s="163"/>
      <c r="FG706" s="163"/>
      <c r="FH706" s="163"/>
      <c r="FI706" s="163"/>
      <c r="FJ706" s="163"/>
      <c r="FK706" s="163"/>
      <c r="FL706" s="163"/>
      <c r="FM706" s="163"/>
      <c r="FN706" s="163"/>
      <c r="FO706" s="163"/>
      <c r="FP706" s="163"/>
      <c r="FQ706" s="163"/>
      <c r="FR706" s="163"/>
      <c r="FS706" s="163"/>
      <c r="FT706" s="163"/>
      <c r="FU706" s="163"/>
      <c r="FV706" s="163"/>
      <c r="FW706" s="163"/>
      <c r="FX706" s="163"/>
      <c r="FY706" s="163"/>
      <c r="FZ706" s="163"/>
      <c r="GA706" s="163"/>
      <c r="GB706" s="163"/>
      <c r="GC706" s="163"/>
      <c r="GD706" s="163"/>
      <c r="GE706" s="163"/>
      <c r="GF706" s="163"/>
      <c r="GG706" s="163"/>
      <c r="GH706" s="163"/>
      <c r="GI706" s="163"/>
      <c r="GJ706" s="163"/>
      <c r="GK706" s="163"/>
      <c r="GL706" s="163"/>
      <c r="GM706" s="163"/>
      <c r="GN706" s="163"/>
      <c r="GO706" s="163"/>
      <c r="GP706" s="163"/>
      <c r="GQ706" s="163"/>
      <c r="GR706" s="163"/>
      <c r="GS706" s="163"/>
      <c r="GT706" s="163"/>
      <c r="GU706" s="163"/>
      <c r="GV706" s="163"/>
      <c r="GW706" s="163"/>
      <c r="GX706" s="163"/>
      <c r="GY706" s="163"/>
      <c r="GZ706" s="163"/>
      <c r="HA706" s="163"/>
      <c r="HB706" s="163"/>
      <c r="HC706" s="163"/>
      <c r="HD706" s="163"/>
      <c r="HE706" s="163"/>
      <c r="HF706" s="163"/>
      <c r="HG706" s="163"/>
      <c r="HH706" s="163"/>
      <c r="HI706" s="163"/>
      <c r="HJ706" s="163"/>
      <c r="HK706" s="163"/>
      <c r="HL706" s="163"/>
      <c r="HM706" s="163"/>
      <c r="HN706" s="163"/>
      <c r="HO706" s="163"/>
      <c r="HP706" s="163"/>
      <c r="HQ706" s="163"/>
      <c r="HR706" s="163"/>
      <c r="HS706" s="163"/>
      <c r="HT706" s="163"/>
      <c r="HU706" s="163"/>
      <c r="HV706" s="163"/>
      <c r="HW706" s="163"/>
      <c r="HX706" s="163"/>
      <c r="HY706" s="163"/>
      <c r="HZ706" s="163"/>
      <c r="IA706" s="163"/>
      <c r="IB706" s="163"/>
      <c r="IC706" s="163"/>
      <c r="ID706" s="163"/>
      <c r="IE706" s="163"/>
      <c r="IF706" s="163"/>
      <c r="IG706" s="163"/>
      <c r="IH706" s="163"/>
      <c r="II706" s="163"/>
      <c r="IJ706" s="163"/>
      <c r="IK706" s="163"/>
      <c r="IL706" s="163"/>
      <c r="IM706" s="163"/>
      <c r="IN706" s="163"/>
      <c r="IO706" s="163"/>
      <c r="IP706" s="163"/>
      <c r="IQ706" s="163"/>
      <c r="IR706" s="163"/>
      <c r="IS706" s="163"/>
      <c r="IT706" s="163"/>
      <c r="IU706" s="163"/>
      <c r="IV706" s="163"/>
    </row>
    <row r="707" spans="1:256" s="109" customFormat="1">
      <c r="A707" s="162"/>
      <c r="B707" s="109">
        <v>2</v>
      </c>
      <c r="C707" s="109" t="s">
        <v>273</v>
      </c>
      <c r="D707" s="109">
        <f t="shared" ref="D707:AG707" si="1">D7+D37+D67+D97+D127+D157+D187+D217+D247+D277+D307+D337+D367+D397+D427+D457+D487+D517+D547+D577</f>
        <v>0</v>
      </c>
      <c r="E707" s="109">
        <f t="shared" si="1"/>
        <v>0</v>
      </c>
      <c r="F707" s="109">
        <f t="shared" si="1"/>
        <v>0</v>
      </c>
      <c r="G707" s="109">
        <f t="shared" si="1"/>
        <v>0</v>
      </c>
      <c r="H707" s="109">
        <f t="shared" si="1"/>
        <v>0</v>
      </c>
      <c r="I707" s="109">
        <f t="shared" si="1"/>
        <v>0</v>
      </c>
      <c r="J707" s="109">
        <f t="shared" si="1"/>
        <v>0</v>
      </c>
      <c r="K707" s="109">
        <f t="shared" si="1"/>
        <v>0</v>
      </c>
      <c r="L707" s="109">
        <f t="shared" si="1"/>
        <v>0</v>
      </c>
      <c r="M707" s="109">
        <f t="shared" si="1"/>
        <v>0</v>
      </c>
      <c r="N707" s="109">
        <f t="shared" si="1"/>
        <v>0</v>
      </c>
      <c r="O707" s="109">
        <f t="shared" si="1"/>
        <v>0</v>
      </c>
      <c r="P707" s="109">
        <f t="shared" si="1"/>
        <v>0</v>
      </c>
      <c r="Q707" s="109">
        <f t="shared" si="1"/>
        <v>0</v>
      </c>
      <c r="R707" s="109">
        <f t="shared" si="1"/>
        <v>0</v>
      </c>
      <c r="S707" s="109">
        <f t="shared" si="1"/>
        <v>0</v>
      </c>
      <c r="T707" s="109">
        <f t="shared" si="1"/>
        <v>0</v>
      </c>
      <c r="U707" s="109">
        <f t="shared" si="1"/>
        <v>0</v>
      </c>
      <c r="V707" s="109">
        <f t="shared" si="1"/>
        <v>0</v>
      </c>
      <c r="W707" s="109">
        <f t="shared" si="1"/>
        <v>0</v>
      </c>
      <c r="X707" s="109">
        <f t="shared" si="1"/>
        <v>0</v>
      </c>
      <c r="Y707" s="109">
        <f t="shared" si="1"/>
        <v>0</v>
      </c>
      <c r="Z707" s="109">
        <f t="shared" si="1"/>
        <v>0</v>
      </c>
      <c r="AA707" s="109">
        <f t="shared" si="1"/>
        <v>0</v>
      </c>
      <c r="AB707" s="109">
        <f t="shared" si="1"/>
        <v>0</v>
      </c>
      <c r="AC707" s="109">
        <f t="shared" si="1"/>
        <v>0</v>
      </c>
      <c r="AD707" s="109">
        <f t="shared" si="1"/>
        <v>0</v>
      </c>
      <c r="AE707" s="109">
        <f t="shared" si="1"/>
        <v>0</v>
      </c>
      <c r="AF707" s="109">
        <f t="shared" si="1"/>
        <v>0</v>
      </c>
      <c r="AG707" s="109">
        <f t="shared" si="1"/>
        <v>0</v>
      </c>
      <c r="AH707" s="163"/>
      <c r="AI707" s="163"/>
      <c r="AJ707" s="163"/>
      <c r="AK707" s="163"/>
      <c r="AL707" s="163"/>
      <c r="AM707" s="163"/>
      <c r="AN707" s="163"/>
      <c r="AO707" s="163"/>
      <c r="AP707" s="163"/>
      <c r="AQ707" s="163"/>
      <c r="AR707" s="163"/>
      <c r="AS707" s="163"/>
      <c r="AT707" s="163"/>
      <c r="AU707" s="163"/>
      <c r="AV707" s="163"/>
      <c r="AW707" s="163"/>
      <c r="AX707" s="163"/>
      <c r="AY707" s="163"/>
      <c r="AZ707" s="163"/>
      <c r="BA707" s="163"/>
      <c r="BB707" s="163"/>
      <c r="BC707" s="163"/>
      <c r="BD707" s="163"/>
      <c r="BE707" s="163"/>
      <c r="BF707" s="163"/>
      <c r="BG707" s="163"/>
      <c r="BH707" s="163"/>
      <c r="BI707" s="163"/>
      <c r="BJ707" s="163"/>
      <c r="BK707" s="163"/>
      <c r="BL707" s="163"/>
      <c r="BM707" s="163"/>
      <c r="BN707" s="163"/>
      <c r="BO707" s="163"/>
      <c r="BP707" s="163"/>
      <c r="BQ707" s="163"/>
      <c r="BR707" s="163"/>
      <c r="BS707" s="163"/>
      <c r="BT707" s="163"/>
      <c r="BU707" s="163"/>
      <c r="BV707" s="163"/>
      <c r="BW707" s="163"/>
      <c r="BX707" s="163"/>
      <c r="BY707" s="163"/>
      <c r="BZ707" s="163"/>
      <c r="CA707" s="163"/>
      <c r="CB707" s="163"/>
      <c r="CC707" s="163"/>
      <c r="CD707" s="163"/>
      <c r="CE707" s="163"/>
      <c r="CF707" s="163"/>
      <c r="CG707" s="163"/>
      <c r="CH707" s="163"/>
      <c r="CI707" s="163"/>
      <c r="CJ707" s="163"/>
      <c r="CK707" s="163"/>
      <c r="CL707" s="163"/>
      <c r="CM707" s="163"/>
      <c r="CN707" s="163"/>
      <c r="CO707" s="163"/>
      <c r="CP707" s="163"/>
      <c r="CQ707" s="163"/>
      <c r="CR707" s="163"/>
      <c r="CS707" s="163"/>
      <c r="CT707" s="163"/>
      <c r="CU707" s="163"/>
      <c r="CV707" s="163"/>
      <c r="CW707" s="163"/>
      <c r="CX707" s="163"/>
      <c r="CY707" s="163"/>
      <c r="CZ707" s="163"/>
      <c r="DA707" s="163"/>
      <c r="DB707" s="163"/>
      <c r="DC707" s="163"/>
      <c r="DD707" s="163"/>
      <c r="DE707" s="163"/>
      <c r="DF707" s="163"/>
      <c r="DG707" s="163"/>
      <c r="DH707" s="163"/>
      <c r="DI707" s="163"/>
      <c r="DJ707" s="163"/>
      <c r="DK707" s="163"/>
      <c r="DL707" s="163"/>
      <c r="DM707" s="163"/>
      <c r="DN707" s="163"/>
      <c r="DO707" s="163"/>
      <c r="DP707" s="163"/>
      <c r="DQ707" s="163"/>
      <c r="DR707" s="163"/>
      <c r="DS707" s="163"/>
      <c r="DT707" s="163"/>
      <c r="DU707" s="163"/>
      <c r="DV707" s="163"/>
      <c r="DW707" s="163"/>
      <c r="DX707" s="163"/>
      <c r="DY707" s="163"/>
      <c r="DZ707" s="163"/>
      <c r="EA707" s="163"/>
      <c r="EB707" s="163"/>
      <c r="EC707" s="163"/>
      <c r="ED707" s="163"/>
      <c r="EE707" s="163"/>
      <c r="EF707" s="163"/>
      <c r="EG707" s="163"/>
      <c r="EH707" s="163"/>
      <c r="EI707" s="163"/>
      <c r="EJ707" s="163"/>
      <c r="EK707" s="163"/>
      <c r="EL707" s="163"/>
      <c r="EM707" s="163"/>
      <c r="EN707" s="163"/>
      <c r="EO707" s="163"/>
      <c r="EP707" s="163"/>
      <c r="EQ707" s="163"/>
      <c r="ER707" s="163"/>
      <c r="ES707" s="163"/>
      <c r="ET707" s="163"/>
      <c r="EU707" s="163"/>
      <c r="EV707" s="163"/>
      <c r="EW707" s="163"/>
      <c r="EX707" s="163"/>
      <c r="EY707" s="163"/>
      <c r="EZ707" s="163"/>
      <c r="FA707" s="163"/>
      <c r="FB707" s="163"/>
      <c r="FC707" s="163"/>
      <c r="FD707" s="163"/>
      <c r="FE707" s="163"/>
      <c r="FF707" s="163"/>
      <c r="FG707" s="163"/>
      <c r="FH707" s="163"/>
      <c r="FI707" s="163"/>
      <c r="FJ707" s="163"/>
      <c r="FK707" s="163"/>
      <c r="FL707" s="163"/>
      <c r="FM707" s="163"/>
      <c r="FN707" s="163"/>
      <c r="FO707" s="163"/>
      <c r="FP707" s="163"/>
      <c r="FQ707" s="163"/>
      <c r="FR707" s="163"/>
      <c r="FS707" s="163"/>
      <c r="FT707" s="163"/>
      <c r="FU707" s="163"/>
      <c r="FV707" s="163"/>
      <c r="FW707" s="163"/>
      <c r="FX707" s="163"/>
      <c r="FY707" s="163"/>
      <c r="FZ707" s="163"/>
      <c r="GA707" s="163"/>
      <c r="GB707" s="163"/>
      <c r="GC707" s="163"/>
      <c r="GD707" s="163"/>
      <c r="GE707" s="163"/>
      <c r="GF707" s="163"/>
      <c r="GG707" s="163"/>
      <c r="GH707" s="163"/>
      <c r="GI707" s="163"/>
      <c r="GJ707" s="163"/>
      <c r="GK707" s="163"/>
      <c r="GL707" s="163"/>
      <c r="GM707" s="163"/>
      <c r="GN707" s="163"/>
      <c r="GO707" s="163"/>
      <c r="GP707" s="163"/>
      <c r="GQ707" s="163"/>
      <c r="GR707" s="163"/>
      <c r="GS707" s="163"/>
      <c r="GT707" s="163"/>
      <c r="GU707" s="163"/>
      <c r="GV707" s="163"/>
      <c r="GW707" s="163"/>
      <c r="GX707" s="163"/>
      <c r="GY707" s="163"/>
      <c r="GZ707" s="163"/>
      <c r="HA707" s="163"/>
      <c r="HB707" s="163"/>
      <c r="HC707" s="163"/>
      <c r="HD707" s="163"/>
      <c r="HE707" s="163"/>
      <c r="HF707" s="163"/>
      <c r="HG707" s="163"/>
      <c r="HH707" s="163"/>
      <c r="HI707" s="163"/>
      <c r="HJ707" s="163"/>
      <c r="HK707" s="163"/>
      <c r="HL707" s="163"/>
      <c r="HM707" s="163"/>
      <c r="HN707" s="163"/>
      <c r="HO707" s="163"/>
      <c r="HP707" s="163"/>
      <c r="HQ707" s="163"/>
      <c r="HR707" s="163"/>
      <c r="HS707" s="163"/>
      <c r="HT707" s="163"/>
      <c r="HU707" s="163"/>
      <c r="HV707" s="163"/>
      <c r="HW707" s="163"/>
      <c r="HX707" s="163"/>
      <c r="HY707" s="163"/>
      <c r="HZ707" s="163"/>
      <c r="IA707" s="163"/>
      <c r="IB707" s="163"/>
      <c r="IC707" s="163"/>
      <c r="ID707" s="163"/>
      <c r="IE707" s="163"/>
      <c r="IF707" s="163"/>
      <c r="IG707" s="163"/>
      <c r="IH707" s="163"/>
      <c r="II707" s="163"/>
      <c r="IJ707" s="163"/>
      <c r="IK707" s="163"/>
      <c r="IL707" s="163"/>
      <c r="IM707" s="163"/>
      <c r="IN707" s="163"/>
      <c r="IO707" s="163"/>
      <c r="IP707" s="163"/>
      <c r="IQ707" s="163"/>
      <c r="IR707" s="163"/>
      <c r="IS707" s="163"/>
      <c r="IT707" s="163"/>
      <c r="IU707" s="163"/>
      <c r="IV707" s="163"/>
    </row>
    <row r="708" spans="1:256" s="109" customFormat="1">
      <c r="A708" s="162"/>
      <c r="B708" s="109">
        <v>3</v>
      </c>
      <c r="C708" s="109" t="s">
        <v>274</v>
      </c>
      <c r="D708" s="109">
        <f t="shared" ref="D708:AG708" si="2">D8+D38+D68+D98+D128+D158+D188+D218+D248+D278+D308+D338+D368+D398+D428+D458+D488+D518+D548+D578</f>
        <v>0</v>
      </c>
      <c r="E708" s="109">
        <f t="shared" si="2"/>
        <v>0</v>
      </c>
      <c r="F708" s="109">
        <f t="shared" si="2"/>
        <v>0</v>
      </c>
      <c r="G708" s="109">
        <f t="shared" si="2"/>
        <v>0</v>
      </c>
      <c r="H708" s="109">
        <f t="shared" si="2"/>
        <v>0</v>
      </c>
      <c r="I708" s="109">
        <f t="shared" si="2"/>
        <v>0</v>
      </c>
      <c r="J708" s="109">
        <f t="shared" si="2"/>
        <v>0</v>
      </c>
      <c r="K708" s="109">
        <f t="shared" si="2"/>
        <v>0</v>
      </c>
      <c r="L708" s="109">
        <f t="shared" si="2"/>
        <v>0</v>
      </c>
      <c r="M708" s="109">
        <f t="shared" si="2"/>
        <v>0</v>
      </c>
      <c r="N708" s="109">
        <f t="shared" si="2"/>
        <v>0</v>
      </c>
      <c r="O708" s="109">
        <f t="shared" si="2"/>
        <v>0</v>
      </c>
      <c r="P708" s="109">
        <f t="shared" si="2"/>
        <v>0</v>
      </c>
      <c r="Q708" s="109">
        <f t="shared" si="2"/>
        <v>0</v>
      </c>
      <c r="R708" s="109">
        <f t="shared" si="2"/>
        <v>0</v>
      </c>
      <c r="S708" s="109">
        <f t="shared" si="2"/>
        <v>0</v>
      </c>
      <c r="T708" s="109">
        <f t="shared" si="2"/>
        <v>0</v>
      </c>
      <c r="U708" s="109">
        <f t="shared" si="2"/>
        <v>0</v>
      </c>
      <c r="V708" s="109">
        <f t="shared" si="2"/>
        <v>0</v>
      </c>
      <c r="W708" s="109">
        <f t="shared" si="2"/>
        <v>0</v>
      </c>
      <c r="X708" s="109">
        <f t="shared" si="2"/>
        <v>0</v>
      </c>
      <c r="Y708" s="109">
        <f t="shared" si="2"/>
        <v>0</v>
      </c>
      <c r="Z708" s="109">
        <f t="shared" si="2"/>
        <v>0</v>
      </c>
      <c r="AA708" s="109">
        <f t="shared" si="2"/>
        <v>0</v>
      </c>
      <c r="AB708" s="109">
        <f t="shared" si="2"/>
        <v>0</v>
      </c>
      <c r="AC708" s="109">
        <f t="shared" si="2"/>
        <v>0</v>
      </c>
      <c r="AD708" s="109">
        <f t="shared" si="2"/>
        <v>0</v>
      </c>
      <c r="AE708" s="109">
        <f t="shared" si="2"/>
        <v>0</v>
      </c>
      <c r="AF708" s="109">
        <f t="shared" si="2"/>
        <v>0</v>
      </c>
      <c r="AG708" s="109">
        <f t="shared" si="2"/>
        <v>0</v>
      </c>
      <c r="AH708" s="163"/>
      <c r="AI708" s="163"/>
      <c r="AJ708" s="163"/>
      <c r="AK708" s="163"/>
      <c r="AL708" s="163"/>
      <c r="AM708" s="163"/>
      <c r="AN708" s="163"/>
      <c r="AO708" s="163"/>
      <c r="AP708" s="163"/>
      <c r="AQ708" s="163"/>
      <c r="AR708" s="163"/>
      <c r="AS708" s="163"/>
      <c r="AT708" s="163"/>
      <c r="AU708" s="163"/>
      <c r="AV708" s="163"/>
      <c r="AW708" s="163"/>
      <c r="AX708" s="163"/>
      <c r="AY708" s="163"/>
      <c r="AZ708" s="163"/>
      <c r="BA708" s="163"/>
      <c r="BB708" s="163"/>
      <c r="BC708" s="163"/>
      <c r="BD708" s="163"/>
      <c r="BE708" s="163"/>
      <c r="BF708" s="163"/>
      <c r="BG708" s="163"/>
      <c r="BH708" s="163"/>
      <c r="BI708" s="163"/>
      <c r="BJ708" s="163"/>
      <c r="BK708" s="163"/>
      <c r="BL708" s="163"/>
      <c r="BM708" s="163"/>
      <c r="BN708" s="163"/>
      <c r="BO708" s="163"/>
      <c r="BP708" s="163"/>
      <c r="BQ708" s="163"/>
      <c r="BR708" s="163"/>
      <c r="BS708" s="163"/>
      <c r="BT708" s="163"/>
      <c r="BU708" s="163"/>
      <c r="BV708" s="163"/>
      <c r="BW708" s="163"/>
      <c r="BX708" s="163"/>
      <c r="BY708" s="163"/>
      <c r="BZ708" s="163"/>
      <c r="CA708" s="163"/>
      <c r="CB708" s="163"/>
      <c r="CC708" s="163"/>
      <c r="CD708" s="163"/>
      <c r="CE708" s="163"/>
      <c r="CF708" s="163"/>
      <c r="CG708" s="163"/>
      <c r="CH708" s="163"/>
      <c r="CI708" s="163"/>
      <c r="CJ708" s="163"/>
      <c r="CK708" s="163"/>
      <c r="CL708" s="163"/>
      <c r="CM708" s="163"/>
      <c r="CN708" s="163"/>
      <c r="CO708" s="163"/>
      <c r="CP708" s="163"/>
      <c r="CQ708" s="163"/>
      <c r="CR708" s="163"/>
      <c r="CS708" s="163"/>
      <c r="CT708" s="163"/>
      <c r="CU708" s="163"/>
      <c r="CV708" s="163"/>
      <c r="CW708" s="163"/>
      <c r="CX708" s="163"/>
      <c r="CY708" s="163"/>
      <c r="CZ708" s="163"/>
      <c r="DA708" s="163"/>
      <c r="DB708" s="163"/>
      <c r="DC708" s="163"/>
      <c r="DD708" s="163"/>
      <c r="DE708" s="163"/>
      <c r="DF708" s="163"/>
      <c r="DG708" s="163"/>
      <c r="DH708" s="163"/>
      <c r="DI708" s="163"/>
      <c r="DJ708" s="163"/>
      <c r="DK708" s="163"/>
      <c r="DL708" s="163"/>
      <c r="DM708" s="163"/>
      <c r="DN708" s="163"/>
      <c r="DO708" s="163"/>
      <c r="DP708" s="163"/>
      <c r="DQ708" s="163"/>
      <c r="DR708" s="163"/>
      <c r="DS708" s="163"/>
      <c r="DT708" s="163"/>
      <c r="DU708" s="163"/>
      <c r="DV708" s="163"/>
      <c r="DW708" s="163"/>
      <c r="DX708" s="163"/>
      <c r="DY708" s="163"/>
      <c r="DZ708" s="163"/>
      <c r="EA708" s="163"/>
      <c r="EB708" s="163"/>
      <c r="EC708" s="163"/>
      <c r="ED708" s="163"/>
      <c r="EE708" s="163"/>
      <c r="EF708" s="163"/>
      <c r="EG708" s="163"/>
      <c r="EH708" s="163"/>
      <c r="EI708" s="163"/>
      <c r="EJ708" s="163"/>
      <c r="EK708" s="163"/>
      <c r="EL708" s="163"/>
      <c r="EM708" s="163"/>
      <c r="EN708" s="163"/>
      <c r="EO708" s="163"/>
      <c r="EP708" s="163"/>
      <c r="EQ708" s="163"/>
      <c r="ER708" s="163"/>
      <c r="ES708" s="163"/>
      <c r="ET708" s="163"/>
      <c r="EU708" s="163"/>
      <c r="EV708" s="163"/>
      <c r="EW708" s="163"/>
      <c r="EX708" s="163"/>
      <c r="EY708" s="163"/>
      <c r="EZ708" s="163"/>
      <c r="FA708" s="163"/>
      <c r="FB708" s="163"/>
      <c r="FC708" s="163"/>
      <c r="FD708" s="163"/>
      <c r="FE708" s="163"/>
      <c r="FF708" s="163"/>
      <c r="FG708" s="163"/>
      <c r="FH708" s="163"/>
      <c r="FI708" s="163"/>
      <c r="FJ708" s="163"/>
      <c r="FK708" s="163"/>
      <c r="FL708" s="163"/>
      <c r="FM708" s="163"/>
      <c r="FN708" s="163"/>
      <c r="FO708" s="163"/>
      <c r="FP708" s="163"/>
      <c r="FQ708" s="163"/>
      <c r="FR708" s="163"/>
      <c r="FS708" s="163"/>
      <c r="FT708" s="163"/>
      <c r="FU708" s="163"/>
      <c r="FV708" s="163"/>
      <c r="FW708" s="163"/>
      <c r="FX708" s="163"/>
      <c r="FY708" s="163"/>
      <c r="FZ708" s="163"/>
      <c r="GA708" s="163"/>
      <c r="GB708" s="163"/>
      <c r="GC708" s="163"/>
      <c r="GD708" s="163"/>
      <c r="GE708" s="163"/>
      <c r="GF708" s="163"/>
      <c r="GG708" s="163"/>
      <c r="GH708" s="163"/>
      <c r="GI708" s="163"/>
      <c r="GJ708" s="163"/>
      <c r="GK708" s="163"/>
      <c r="GL708" s="163"/>
      <c r="GM708" s="163"/>
      <c r="GN708" s="163"/>
      <c r="GO708" s="163"/>
      <c r="GP708" s="163"/>
      <c r="GQ708" s="163"/>
      <c r="GR708" s="163"/>
      <c r="GS708" s="163"/>
      <c r="GT708" s="163"/>
      <c r="GU708" s="163"/>
      <c r="GV708" s="163"/>
      <c r="GW708" s="163"/>
      <c r="GX708" s="163"/>
      <c r="GY708" s="163"/>
      <c r="GZ708" s="163"/>
      <c r="HA708" s="163"/>
      <c r="HB708" s="163"/>
      <c r="HC708" s="163"/>
      <c r="HD708" s="163"/>
      <c r="HE708" s="163"/>
      <c r="HF708" s="163"/>
      <c r="HG708" s="163"/>
      <c r="HH708" s="163"/>
      <c r="HI708" s="163"/>
      <c r="HJ708" s="163"/>
      <c r="HK708" s="163"/>
      <c r="HL708" s="163"/>
      <c r="HM708" s="163"/>
      <c r="HN708" s="163"/>
      <c r="HO708" s="163"/>
      <c r="HP708" s="163"/>
      <c r="HQ708" s="163"/>
      <c r="HR708" s="163"/>
      <c r="HS708" s="163"/>
      <c r="HT708" s="163"/>
      <c r="HU708" s="163"/>
      <c r="HV708" s="163"/>
      <c r="HW708" s="163"/>
      <c r="HX708" s="163"/>
      <c r="HY708" s="163"/>
      <c r="HZ708" s="163"/>
      <c r="IA708" s="163"/>
      <c r="IB708" s="163"/>
      <c r="IC708" s="163"/>
      <c r="ID708" s="163"/>
      <c r="IE708" s="163"/>
      <c r="IF708" s="163"/>
      <c r="IG708" s="163"/>
      <c r="IH708" s="163"/>
      <c r="II708" s="163"/>
      <c r="IJ708" s="163"/>
      <c r="IK708" s="163"/>
      <c r="IL708" s="163"/>
      <c r="IM708" s="163"/>
      <c r="IN708" s="163"/>
      <c r="IO708" s="163"/>
      <c r="IP708" s="163"/>
      <c r="IQ708" s="163"/>
      <c r="IR708" s="163"/>
      <c r="IS708" s="163"/>
      <c r="IT708" s="163"/>
      <c r="IU708" s="163"/>
      <c r="IV708" s="163"/>
    </row>
    <row r="709" spans="1:256" s="109" customFormat="1">
      <c r="A709" s="162"/>
      <c r="B709" s="109">
        <v>4</v>
      </c>
      <c r="C709" s="109" t="s">
        <v>275</v>
      </c>
      <c r="D709" s="109">
        <f t="shared" ref="D709:AG709" si="3">D9+D39+D69+D99+D129+D159+D189+D219+D249+D279+D309+D339+D369+D399+D429+D459+D489+D519+D549+D579</f>
        <v>0</v>
      </c>
      <c r="E709" s="109">
        <f t="shared" si="3"/>
        <v>0</v>
      </c>
      <c r="F709" s="109">
        <f t="shared" si="3"/>
        <v>0</v>
      </c>
      <c r="G709" s="109">
        <f t="shared" si="3"/>
        <v>0</v>
      </c>
      <c r="H709" s="109">
        <f t="shared" si="3"/>
        <v>0</v>
      </c>
      <c r="I709" s="109">
        <f t="shared" si="3"/>
        <v>0</v>
      </c>
      <c r="J709" s="109">
        <f t="shared" si="3"/>
        <v>0</v>
      </c>
      <c r="K709" s="109">
        <f t="shared" si="3"/>
        <v>0</v>
      </c>
      <c r="L709" s="109">
        <f t="shared" si="3"/>
        <v>0</v>
      </c>
      <c r="M709" s="109">
        <f t="shared" si="3"/>
        <v>0</v>
      </c>
      <c r="N709" s="109">
        <f t="shared" si="3"/>
        <v>0</v>
      </c>
      <c r="O709" s="109">
        <f t="shared" si="3"/>
        <v>0</v>
      </c>
      <c r="P709" s="109">
        <f t="shared" si="3"/>
        <v>0</v>
      </c>
      <c r="Q709" s="109">
        <f t="shared" si="3"/>
        <v>0</v>
      </c>
      <c r="R709" s="109">
        <f t="shared" si="3"/>
        <v>0</v>
      </c>
      <c r="S709" s="109">
        <f t="shared" si="3"/>
        <v>0</v>
      </c>
      <c r="T709" s="109">
        <f t="shared" si="3"/>
        <v>0</v>
      </c>
      <c r="U709" s="109">
        <f t="shared" si="3"/>
        <v>0</v>
      </c>
      <c r="V709" s="109">
        <f t="shared" si="3"/>
        <v>0</v>
      </c>
      <c r="W709" s="109">
        <f t="shared" si="3"/>
        <v>0</v>
      </c>
      <c r="X709" s="109">
        <f t="shared" si="3"/>
        <v>0</v>
      </c>
      <c r="Y709" s="109">
        <f t="shared" si="3"/>
        <v>0</v>
      </c>
      <c r="Z709" s="109">
        <f t="shared" si="3"/>
        <v>0</v>
      </c>
      <c r="AA709" s="109">
        <f t="shared" si="3"/>
        <v>0</v>
      </c>
      <c r="AB709" s="109">
        <f t="shared" si="3"/>
        <v>0</v>
      </c>
      <c r="AC709" s="109">
        <f t="shared" si="3"/>
        <v>0</v>
      </c>
      <c r="AD709" s="109">
        <f t="shared" si="3"/>
        <v>0</v>
      </c>
      <c r="AE709" s="109">
        <f t="shared" si="3"/>
        <v>0</v>
      </c>
      <c r="AF709" s="109">
        <f t="shared" si="3"/>
        <v>0</v>
      </c>
      <c r="AG709" s="109">
        <f t="shared" si="3"/>
        <v>0</v>
      </c>
      <c r="AH709" s="163"/>
      <c r="AI709" s="163"/>
      <c r="AJ709" s="163"/>
      <c r="AK709" s="163"/>
      <c r="AL709" s="163"/>
      <c r="AM709" s="163"/>
      <c r="AN709" s="163"/>
      <c r="AO709" s="163"/>
      <c r="AP709" s="163"/>
      <c r="AQ709" s="163"/>
      <c r="AR709" s="163"/>
      <c r="AS709" s="163"/>
      <c r="AT709" s="163"/>
      <c r="AU709" s="163"/>
      <c r="AV709" s="163"/>
      <c r="AW709" s="163"/>
      <c r="AX709" s="163"/>
      <c r="AY709" s="163"/>
      <c r="AZ709" s="163"/>
      <c r="BA709" s="163"/>
      <c r="BB709" s="163"/>
      <c r="BC709" s="163"/>
      <c r="BD709" s="163"/>
      <c r="BE709" s="163"/>
      <c r="BF709" s="163"/>
      <c r="BG709" s="163"/>
      <c r="BH709" s="163"/>
      <c r="BI709" s="163"/>
      <c r="BJ709" s="163"/>
      <c r="BK709" s="163"/>
      <c r="BL709" s="163"/>
      <c r="BM709" s="163"/>
      <c r="BN709" s="163"/>
      <c r="BO709" s="163"/>
      <c r="BP709" s="163"/>
      <c r="BQ709" s="163"/>
      <c r="BR709" s="163"/>
      <c r="BS709" s="163"/>
      <c r="BT709" s="163"/>
      <c r="BU709" s="163"/>
      <c r="BV709" s="163"/>
      <c r="BW709" s="163"/>
      <c r="BX709" s="163"/>
      <c r="BY709" s="163"/>
      <c r="BZ709" s="163"/>
      <c r="CA709" s="163"/>
      <c r="CB709" s="163"/>
      <c r="CC709" s="163"/>
      <c r="CD709" s="163"/>
      <c r="CE709" s="163"/>
      <c r="CF709" s="163"/>
      <c r="CG709" s="163"/>
      <c r="CH709" s="163"/>
      <c r="CI709" s="163"/>
      <c r="CJ709" s="163"/>
      <c r="CK709" s="163"/>
      <c r="CL709" s="163"/>
      <c r="CM709" s="163"/>
      <c r="CN709" s="163"/>
      <c r="CO709" s="163"/>
      <c r="CP709" s="163"/>
      <c r="CQ709" s="163"/>
      <c r="CR709" s="163"/>
      <c r="CS709" s="163"/>
      <c r="CT709" s="163"/>
      <c r="CU709" s="163"/>
      <c r="CV709" s="163"/>
      <c r="CW709" s="163"/>
      <c r="CX709" s="163"/>
      <c r="CY709" s="163"/>
      <c r="CZ709" s="163"/>
      <c r="DA709" s="163"/>
      <c r="DB709" s="163"/>
      <c r="DC709" s="163"/>
      <c r="DD709" s="163"/>
      <c r="DE709" s="163"/>
      <c r="DF709" s="163"/>
      <c r="DG709" s="163"/>
      <c r="DH709" s="163"/>
      <c r="DI709" s="163"/>
      <c r="DJ709" s="163"/>
      <c r="DK709" s="163"/>
      <c r="DL709" s="163"/>
      <c r="DM709" s="163"/>
      <c r="DN709" s="163"/>
      <c r="DO709" s="163"/>
      <c r="DP709" s="163"/>
      <c r="DQ709" s="163"/>
      <c r="DR709" s="163"/>
      <c r="DS709" s="163"/>
      <c r="DT709" s="163"/>
      <c r="DU709" s="163"/>
      <c r="DV709" s="163"/>
      <c r="DW709" s="163"/>
      <c r="DX709" s="163"/>
      <c r="DY709" s="163"/>
      <c r="DZ709" s="163"/>
      <c r="EA709" s="163"/>
      <c r="EB709" s="163"/>
      <c r="EC709" s="163"/>
      <c r="ED709" s="163"/>
      <c r="EE709" s="163"/>
      <c r="EF709" s="163"/>
      <c r="EG709" s="163"/>
      <c r="EH709" s="163"/>
      <c r="EI709" s="163"/>
      <c r="EJ709" s="163"/>
      <c r="EK709" s="163"/>
      <c r="EL709" s="163"/>
      <c r="EM709" s="163"/>
      <c r="EN709" s="163"/>
      <c r="EO709" s="163"/>
      <c r="EP709" s="163"/>
      <c r="EQ709" s="163"/>
      <c r="ER709" s="163"/>
      <c r="ES709" s="163"/>
      <c r="ET709" s="163"/>
      <c r="EU709" s="163"/>
      <c r="EV709" s="163"/>
      <c r="EW709" s="163"/>
      <c r="EX709" s="163"/>
      <c r="EY709" s="163"/>
      <c r="EZ709" s="163"/>
      <c r="FA709" s="163"/>
      <c r="FB709" s="163"/>
      <c r="FC709" s="163"/>
      <c r="FD709" s="163"/>
      <c r="FE709" s="163"/>
      <c r="FF709" s="163"/>
      <c r="FG709" s="163"/>
      <c r="FH709" s="163"/>
      <c r="FI709" s="163"/>
      <c r="FJ709" s="163"/>
      <c r="FK709" s="163"/>
      <c r="FL709" s="163"/>
      <c r="FM709" s="163"/>
      <c r="FN709" s="163"/>
      <c r="FO709" s="163"/>
      <c r="FP709" s="163"/>
      <c r="FQ709" s="163"/>
      <c r="FR709" s="163"/>
      <c r="FS709" s="163"/>
      <c r="FT709" s="163"/>
      <c r="FU709" s="163"/>
      <c r="FV709" s="163"/>
      <c r="FW709" s="163"/>
      <c r="FX709" s="163"/>
      <c r="FY709" s="163"/>
      <c r="FZ709" s="163"/>
      <c r="GA709" s="163"/>
      <c r="GB709" s="163"/>
      <c r="GC709" s="163"/>
      <c r="GD709" s="163"/>
      <c r="GE709" s="163"/>
      <c r="GF709" s="163"/>
      <c r="GG709" s="163"/>
      <c r="GH709" s="163"/>
      <c r="GI709" s="163"/>
      <c r="GJ709" s="163"/>
      <c r="GK709" s="163"/>
      <c r="GL709" s="163"/>
      <c r="GM709" s="163"/>
      <c r="GN709" s="163"/>
      <c r="GO709" s="163"/>
      <c r="GP709" s="163"/>
      <c r="GQ709" s="163"/>
      <c r="GR709" s="163"/>
      <c r="GS709" s="163"/>
      <c r="GT709" s="163"/>
      <c r="GU709" s="163"/>
      <c r="GV709" s="163"/>
      <c r="GW709" s="163"/>
      <c r="GX709" s="163"/>
      <c r="GY709" s="163"/>
      <c r="GZ709" s="163"/>
      <c r="HA709" s="163"/>
      <c r="HB709" s="163"/>
      <c r="HC709" s="163"/>
      <c r="HD709" s="163"/>
      <c r="HE709" s="163"/>
      <c r="HF709" s="163"/>
      <c r="HG709" s="163"/>
      <c r="HH709" s="163"/>
      <c r="HI709" s="163"/>
      <c r="HJ709" s="163"/>
      <c r="HK709" s="163"/>
      <c r="HL709" s="163"/>
      <c r="HM709" s="163"/>
      <c r="HN709" s="163"/>
      <c r="HO709" s="163"/>
      <c r="HP709" s="163"/>
      <c r="HQ709" s="163"/>
      <c r="HR709" s="163"/>
      <c r="HS709" s="163"/>
      <c r="HT709" s="163"/>
      <c r="HU709" s="163"/>
      <c r="HV709" s="163"/>
      <c r="HW709" s="163"/>
      <c r="HX709" s="163"/>
      <c r="HY709" s="163"/>
      <c r="HZ709" s="163"/>
      <c r="IA709" s="163"/>
      <c r="IB709" s="163"/>
      <c r="IC709" s="163"/>
      <c r="ID709" s="163"/>
      <c r="IE709" s="163"/>
      <c r="IF709" s="163"/>
      <c r="IG709" s="163"/>
      <c r="IH709" s="163"/>
      <c r="II709" s="163"/>
      <c r="IJ709" s="163"/>
      <c r="IK709" s="163"/>
      <c r="IL709" s="163"/>
      <c r="IM709" s="163"/>
      <c r="IN709" s="163"/>
      <c r="IO709" s="163"/>
      <c r="IP709" s="163"/>
      <c r="IQ709" s="163"/>
      <c r="IR709" s="163"/>
      <c r="IS709" s="163"/>
      <c r="IT709" s="163"/>
      <c r="IU709" s="163"/>
      <c r="IV709" s="163"/>
    </row>
    <row r="710" spans="1:256" s="109" customFormat="1">
      <c r="A710" s="162"/>
      <c r="B710" s="109">
        <v>5</v>
      </c>
      <c r="C710" s="109" t="s">
        <v>276</v>
      </c>
      <c r="D710" s="109">
        <f t="shared" ref="D710:AG710" si="4">D10+D40+D70+D100+D130+D160+D190+D220+D250+D280+D310+D340+D370+D400+D430+D460+D490+D520+D550+D580</f>
        <v>0</v>
      </c>
      <c r="E710" s="109">
        <f t="shared" si="4"/>
        <v>0</v>
      </c>
      <c r="F710" s="109">
        <f t="shared" si="4"/>
        <v>0</v>
      </c>
      <c r="G710" s="109">
        <f t="shared" si="4"/>
        <v>0</v>
      </c>
      <c r="H710" s="109">
        <f t="shared" si="4"/>
        <v>0</v>
      </c>
      <c r="I710" s="109">
        <f t="shared" si="4"/>
        <v>0</v>
      </c>
      <c r="J710" s="109">
        <f t="shared" si="4"/>
        <v>0</v>
      </c>
      <c r="K710" s="109">
        <f t="shared" si="4"/>
        <v>0</v>
      </c>
      <c r="L710" s="109">
        <f t="shared" si="4"/>
        <v>0</v>
      </c>
      <c r="M710" s="109">
        <f t="shared" si="4"/>
        <v>0</v>
      </c>
      <c r="N710" s="109">
        <f t="shared" si="4"/>
        <v>0</v>
      </c>
      <c r="O710" s="109">
        <f t="shared" si="4"/>
        <v>0</v>
      </c>
      <c r="P710" s="109">
        <f t="shared" si="4"/>
        <v>0</v>
      </c>
      <c r="Q710" s="109">
        <f t="shared" si="4"/>
        <v>0</v>
      </c>
      <c r="R710" s="109">
        <f t="shared" si="4"/>
        <v>0</v>
      </c>
      <c r="S710" s="109">
        <f t="shared" si="4"/>
        <v>0</v>
      </c>
      <c r="T710" s="109">
        <f t="shared" si="4"/>
        <v>0</v>
      </c>
      <c r="U710" s="109">
        <f t="shared" si="4"/>
        <v>0</v>
      </c>
      <c r="V710" s="109">
        <f t="shared" si="4"/>
        <v>0</v>
      </c>
      <c r="W710" s="109">
        <f t="shared" si="4"/>
        <v>0</v>
      </c>
      <c r="X710" s="109">
        <f t="shared" si="4"/>
        <v>0</v>
      </c>
      <c r="Y710" s="109">
        <f t="shared" si="4"/>
        <v>0</v>
      </c>
      <c r="Z710" s="109">
        <f t="shared" si="4"/>
        <v>0</v>
      </c>
      <c r="AA710" s="109">
        <f t="shared" si="4"/>
        <v>0</v>
      </c>
      <c r="AB710" s="109">
        <f t="shared" si="4"/>
        <v>0</v>
      </c>
      <c r="AC710" s="109">
        <f t="shared" si="4"/>
        <v>0</v>
      </c>
      <c r="AD710" s="109">
        <f t="shared" si="4"/>
        <v>0</v>
      </c>
      <c r="AE710" s="109">
        <f t="shared" si="4"/>
        <v>0</v>
      </c>
      <c r="AF710" s="109">
        <f t="shared" si="4"/>
        <v>0</v>
      </c>
      <c r="AG710" s="109">
        <f t="shared" si="4"/>
        <v>0</v>
      </c>
      <c r="AH710" s="163"/>
      <c r="AI710" s="163"/>
      <c r="AJ710" s="163"/>
      <c r="AK710" s="163"/>
      <c r="AL710" s="163"/>
      <c r="AM710" s="163"/>
      <c r="AN710" s="163"/>
      <c r="AO710" s="163"/>
      <c r="AP710" s="163"/>
      <c r="AQ710" s="163"/>
      <c r="AR710" s="163"/>
      <c r="AS710" s="163"/>
      <c r="AT710" s="163"/>
      <c r="AU710" s="163"/>
      <c r="AV710" s="163"/>
      <c r="AW710" s="163"/>
      <c r="AX710" s="163"/>
      <c r="AY710" s="163"/>
      <c r="AZ710" s="163"/>
      <c r="BA710" s="163"/>
      <c r="BB710" s="163"/>
      <c r="BC710" s="163"/>
      <c r="BD710" s="163"/>
      <c r="BE710" s="163"/>
      <c r="BF710" s="163"/>
      <c r="BG710" s="163"/>
      <c r="BH710" s="163"/>
      <c r="BI710" s="163"/>
      <c r="BJ710" s="163"/>
      <c r="BK710" s="163"/>
      <c r="BL710" s="163"/>
      <c r="BM710" s="163"/>
      <c r="BN710" s="163"/>
      <c r="BO710" s="163"/>
      <c r="BP710" s="163"/>
      <c r="BQ710" s="163"/>
      <c r="BR710" s="163"/>
      <c r="BS710" s="163"/>
      <c r="BT710" s="163"/>
      <c r="BU710" s="163"/>
      <c r="BV710" s="163"/>
      <c r="BW710" s="163"/>
      <c r="BX710" s="163"/>
      <c r="BY710" s="163"/>
      <c r="BZ710" s="163"/>
      <c r="CA710" s="163"/>
      <c r="CB710" s="163"/>
      <c r="CC710" s="163"/>
      <c r="CD710" s="163"/>
      <c r="CE710" s="163"/>
      <c r="CF710" s="163"/>
      <c r="CG710" s="163"/>
      <c r="CH710" s="163"/>
      <c r="CI710" s="163"/>
      <c r="CJ710" s="163"/>
      <c r="CK710" s="163"/>
      <c r="CL710" s="163"/>
      <c r="CM710" s="163"/>
      <c r="CN710" s="163"/>
      <c r="CO710" s="163"/>
      <c r="CP710" s="163"/>
      <c r="CQ710" s="163"/>
      <c r="CR710" s="163"/>
      <c r="CS710" s="163"/>
      <c r="CT710" s="163"/>
      <c r="CU710" s="163"/>
      <c r="CV710" s="163"/>
      <c r="CW710" s="163"/>
      <c r="CX710" s="163"/>
      <c r="CY710" s="163"/>
      <c r="CZ710" s="163"/>
      <c r="DA710" s="163"/>
      <c r="DB710" s="163"/>
      <c r="DC710" s="163"/>
      <c r="DD710" s="163"/>
      <c r="DE710" s="163"/>
      <c r="DF710" s="163"/>
      <c r="DG710" s="163"/>
      <c r="DH710" s="163"/>
      <c r="DI710" s="163"/>
      <c r="DJ710" s="163"/>
      <c r="DK710" s="163"/>
      <c r="DL710" s="163"/>
      <c r="DM710" s="163"/>
      <c r="DN710" s="163"/>
      <c r="DO710" s="163"/>
      <c r="DP710" s="163"/>
      <c r="DQ710" s="163"/>
      <c r="DR710" s="163"/>
      <c r="DS710" s="163"/>
      <c r="DT710" s="163"/>
      <c r="DU710" s="163"/>
      <c r="DV710" s="163"/>
      <c r="DW710" s="163"/>
      <c r="DX710" s="163"/>
      <c r="DY710" s="163"/>
      <c r="DZ710" s="163"/>
      <c r="EA710" s="163"/>
      <c r="EB710" s="163"/>
      <c r="EC710" s="163"/>
      <c r="ED710" s="163"/>
      <c r="EE710" s="163"/>
      <c r="EF710" s="163"/>
      <c r="EG710" s="163"/>
      <c r="EH710" s="163"/>
      <c r="EI710" s="163"/>
      <c r="EJ710" s="163"/>
      <c r="EK710" s="163"/>
      <c r="EL710" s="163"/>
      <c r="EM710" s="163"/>
      <c r="EN710" s="163"/>
      <c r="EO710" s="163"/>
      <c r="EP710" s="163"/>
      <c r="EQ710" s="163"/>
      <c r="ER710" s="163"/>
      <c r="ES710" s="163"/>
      <c r="ET710" s="163"/>
      <c r="EU710" s="163"/>
      <c r="EV710" s="163"/>
      <c r="EW710" s="163"/>
      <c r="EX710" s="163"/>
      <c r="EY710" s="163"/>
      <c r="EZ710" s="163"/>
      <c r="FA710" s="163"/>
      <c r="FB710" s="163"/>
      <c r="FC710" s="163"/>
      <c r="FD710" s="163"/>
      <c r="FE710" s="163"/>
      <c r="FF710" s="163"/>
      <c r="FG710" s="163"/>
      <c r="FH710" s="163"/>
      <c r="FI710" s="163"/>
      <c r="FJ710" s="163"/>
      <c r="FK710" s="163"/>
      <c r="FL710" s="163"/>
      <c r="FM710" s="163"/>
      <c r="FN710" s="163"/>
      <c r="FO710" s="163"/>
      <c r="FP710" s="163"/>
      <c r="FQ710" s="163"/>
      <c r="FR710" s="163"/>
      <c r="FS710" s="163"/>
      <c r="FT710" s="163"/>
      <c r="FU710" s="163"/>
      <c r="FV710" s="163"/>
      <c r="FW710" s="163"/>
      <c r="FX710" s="163"/>
      <c r="FY710" s="163"/>
      <c r="FZ710" s="163"/>
      <c r="GA710" s="163"/>
      <c r="GB710" s="163"/>
      <c r="GC710" s="163"/>
      <c r="GD710" s="163"/>
      <c r="GE710" s="163"/>
      <c r="GF710" s="163"/>
      <c r="GG710" s="163"/>
      <c r="GH710" s="163"/>
      <c r="GI710" s="163"/>
      <c r="GJ710" s="163"/>
      <c r="GK710" s="163"/>
      <c r="GL710" s="163"/>
      <c r="GM710" s="163"/>
      <c r="GN710" s="163"/>
      <c r="GO710" s="163"/>
      <c r="GP710" s="163"/>
      <c r="GQ710" s="163"/>
      <c r="GR710" s="163"/>
      <c r="GS710" s="163"/>
      <c r="GT710" s="163"/>
      <c r="GU710" s="163"/>
      <c r="GV710" s="163"/>
      <c r="GW710" s="163"/>
      <c r="GX710" s="163"/>
      <c r="GY710" s="163"/>
      <c r="GZ710" s="163"/>
      <c r="HA710" s="163"/>
      <c r="HB710" s="163"/>
      <c r="HC710" s="163"/>
      <c r="HD710" s="163"/>
      <c r="HE710" s="163"/>
      <c r="HF710" s="163"/>
      <c r="HG710" s="163"/>
      <c r="HH710" s="163"/>
      <c r="HI710" s="163"/>
      <c r="HJ710" s="163"/>
      <c r="HK710" s="163"/>
      <c r="HL710" s="163"/>
      <c r="HM710" s="163"/>
      <c r="HN710" s="163"/>
      <c r="HO710" s="163"/>
      <c r="HP710" s="163"/>
      <c r="HQ710" s="163"/>
      <c r="HR710" s="163"/>
      <c r="HS710" s="163"/>
      <c r="HT710" s="163"/>
      <c r="HU710" s="163"/>
      <c r="HV710" s="163"/>
      <c r="HW710" s="163"/>
      <c r="HX710" s="163"/>
      <c r="HY710" s="163"/>
      <c r="HZ710" s="163"/>
      <c r="IA710" s="163"/>
      <c r="IB710" s="163"/>
      <c r="IC710" s="163"/>
      <c r="ID710" s="163"/>
      <c r="IE710" s="163"/>
      <c r="IF710" s="163"/>
      <c r="IG710" s="163"/>
      <c r="IH710" s="163"/>
      <c r="II710" s="163"/>
      <c r="IJ710" s="163"/>
      <c r="IK710" s="163"/>
      <c r="IL710" s="163"/>
      <c r="IM710" s="163"/>
      <c r="IN710" s="163"/>
      <c r="IO710" s="163"/>
      <c r="IP710" s="163"/>
      <c r="IQ710" s="163"/>
      <c r="IR710" s="163"/>
      <c r="IS710" s="163"/>
      <c r="IT710" s="163"/>
      <c r="IU710" s="163"/>
      <c r="IV710" s="163"/>
    </row>
    <row r="711" spans="1:256" s="109" customFormat="1">
      <c r="A711" s="162"/>
      <c r="B711" s="109">
        <v>6</v>
      </c>
      <c r="C711" s="109" t="s">
        <v>277</v>
      </c>
      <c r="D711" s="109">
        <f t="shared" ref="D711:AG711" si="5">D11+D41+D71+D101+D131+D161+D191+D221+D251+D281+D311+D341+D371+D401+D431+D461+D491+D521+D551+D581</f>
        <v>0</v>
      </c>
      <c r="E711" s="109">
        <f t="shared" si="5"/>
        <v>0</v>
      </c>
      <c r="F711" s="109">
        <f t="shared" si="5"/>
        <v>0</v>
      </c>
      <c r="G711" s="109">
        <f t="shared" si="5"/>
        <v>0</v>
      </c>
      <c r="H711" s="109">
        <f t="shared" si="5"/>
        <v>0</v>
      </c>
      <c r="I711" s="109">
        <f t="shared" si="5"/>
        <v>0</v>
      </c>
      <c r="J711" s="109">
        <f t="shared" si="5"/>
        <v>0</v>
      </c>
      <c r="K711" s="109">
        <f t="shared" si="5"/>
        <v>0</v>
      </c>
      <c r="L711" s="109">
        <f t="shared" si="5"/>
        <v>0</v>
      </c>
      <c r="M711" s="109">
        <f t="shared" si="5"/>
        <v>0</v>
      </c>
      <c r="N711" s="109">
        <f t="shared" si="5"/>
        <v>0</v>
      </c>
      <c r="O711" s="109">
        <f t="shared" si="5"/>
        <v>0</v>
      </c>
      <c r="P711" s="109">
        <f t="shared" si="5"/>
        <v>0</v>
      </c>
      <c r="Q711" s="109">
        <f t="shared" si="5"/>
        <v>0</v>
      </c>
      <c r="R711" s="109">
        <f t="shared" si="5"/>
        <v>0</v>
      </c>
      <c r="S711" s="109">
        <f t="shared" si="5"/>
        <v>0</v>
      </c>
      <c r="T711" s="109">
        <f t="shared" si="5"/>
        <v>0</v>
      </c>
      <c r="U711" s="109">
        <f t="shared" si="5"/>
        <v>0</v>
      </c>
      <c r="V711" s="109">
        <f t="shared" si="5"/>
        <v>0</v>
      </c>
      <c r="W711" s="109">
        <f t="shared" si="5"/>
        <v>0</v>
      </c>
      <c r="X711" s="109">
        <f t="shared" si="5"/>
        <v>0</v>
      </c>
      <c r="Y711" s="109">
        <f t="shared" si="5"/>
        <v>0</v>
      </c>
      <c r="Z711" s="109">
        <f t="shared" si="5"/>
        <v>0</v>
      </c>
      <c r="AA711" s="109">
        <f t="shared" si="5"/>
        <v>0</v>
      </c>
      <c r="AB711" s="109">
        <f t="shared" si="5"/>
        <v>0</v>
      </c>
      <c r="AC711" s="109">
        <f t="shared" si="5"/>
        <v>0</v>
      </c>
      <c r="AD711" s="109">
        <f t="shared" si="5"/>
        <v>0</v>
      </c>
      <c r="AE711" s="109">
        <f t="shared" si="5"/>
        <v>0</v>
      </c>
      <c r="AF711" s="109">
        <f t="shared" si="5"/>
        <v>0</v>
      </c>
      <c r="AG711" s="109">
        <f t="shared" si="5"/>
        <v>0</v>
      </c>
      <c r="AH711" s="163"/>
      <c r="AI711" s="163"/>
      <c r="AJ711" s="163"/>
      <c r="AK711" s="163"/>
      <c r="AL711" s="163"/>
      <c r="AM711" s="163"/>
      <c r="AN711" s="163"/>
      <c r="AO711" s="163"/>
      <c r="AP711" s="163"/>
      <c r="AQ711" s="163"/>
      <c r="AR711" s="163"/>
      <c r="AS711" s="163"/>
      <c r="AT711" s="163"/>
      <c r="AU711" s="163"/>
      <c r="AV711" s="163"/>
      <c r="AW711" s="163"/>
      <c r="AX711" s="163"/>
      <c r="AY711" s="163"/>
      <c r="AZ711" s="163"/>
      <c r="BA711" s="163"/>
      <c r="BB711" s="163"/>
      <c r="BC711" s="163"/>
      <c r="BD711" s="163"/>
      <c r="BE711" s="163"/>
      <c r="BF711" s="163"/>
      <c r="BG711" s="163"/>
      <c r="BH711" s="163"/>
      <c r="BI711" s="163"/>
      <c r="BJ711" s="163"/>
      <c r="BK711" s="163"/>
      <c r="BL711" s="163"/>
      <c r="BM711" s="163"/>
      <c r="BN711" s="163"/>
      <c r="BO711" s="163"/>
      <c r="BP711" s="163"/>
      <c r="BQ711" s="163"/>
      <c r="BR711" s="163"/>
      <c r="BS711" s="163"/>
      <c r="BT711" s="163"/>
      <c r="BU711" s="163"/>
      <c r="BV711" s="163"/>
      <c r="BW711" s="163"/>
      <c r="BX711" s="163"/>
      <c r="BY711" s="163"/>
      <c r="BZ711" s="163"/>
      <c r="CA711" s="163"/>
      <c r="CB711" s="163"/>
      <c r="CC711" s="163"/>
      <c r="CD711" s="163"/>
      <c r="CE711" s="163"/>
      <c r="CF711" s="163"/>
      <c r="CG711" s="163"/>
      <c r="CH711" s="163"/>
      <c r="CI711" s="163"/>
      <c r="CJ711" s="163"/>
      <c r="CK711" s="163"/>
      <c r="CL711" s="163"/>
      <c r="CM711" s="163"/>
      <c r="CN711" s="163"/>
      <c r="CO711" s="163"/>
      <c r="CP711" s="163"/>
      <c r="CQ711" s="163"/>
      <c r="CR711" s="163"/>
      <c r="CS711" s="163"/>
      <c r="CT711" s="163"/>
      <c r="CU711" s="163"/>
      <c r="CV711" s="163"/>
      <c r="CW711" s="163"/>
      <c r="CX711" s="163"/>
      <c r="CY711" s="163"/>
      <c r="CZ711" s="163"/>
      <c r="DA711" s="163"/>
      <c r="DB711" s="163"/>
      <c r="DC711" s="163"/>
      <c r="DD711" s="163"/>
      <c r="DE711" s="163"/>
      <c r="DF711" s="163"/>
      <c r="DG711" s="163"/>
      <c r="DH711" s="163"/>
      <c r="DI711" s="163"/>
      <c r="DJ711" s="163"/>
      <c r="DK711" s="163"/>
      <c r="DL711" s="163"/>
      <c r="DM711" s="163"/>
      <c r="DN711" s="163"/>
      <c r="DO711" s="163"/>
      <c r="DP711" s="163"/>
      <c r="DQ711" s="163"/>
      <c r="DR711" s="163"/>
      <c r="DS711" s="163"/>
      <c r="DT711" s="163"/>
      <c r="DU711" s="163"/>
      <c r="DV711" s="163"/>
      <c r="DW711" s="163"/>
      <c r="DX711" s="163"/>
      <c r="DY711" s="163"/>
      <c r="DZ711" s="163"/>
      <c r="EA711" s="163"/>
      <c r="EB711" s="163"/>
      <c r="EC711" s="163"/>
      <c r="ED711" s="163"/>
      <c r="EE711" s="163"/>
      <c r="EF711" s="163"/>
      <c r="EG711" s="163"/>
      <c r="EH711" s="163"/>
      <c r="EI711" s="163"/>
      <c r="EJ711" s="163"/>
      <c r="EK711" s="163"/>
      <c r="EL711" s="163"/>
      <c r="EM711" s="163"/>
      <c r="EN711" s="163"/>
      <c r="EO711" s="163"/>
      <c r="EP711" s="163"/>
      <c r="EQ711" s="163"/>
      <c r="ER711" s="163"/>
      <c r="ES711" s="163"/>
      <c r="ET711" s="163"/>
      <c r="EU711" s="163"/>
      <c r="EV711" s="163"/>
      <c r="EW711" s="163"/>
      <c r="EX711" s="163"/>
      <c r="EY711" s="163"/>
      <c r="EZ711" s="163"/>
      <c r="FA711" s="163"/>
      <c r="FB711" s="163"/>
      <c r="FC711" s="163"/>
      <c r="FD711" s="163"/>
      <c r="FE711" s="163"/>
      <c r="FF711" s="163"/>
      <c r="FG711" s="163"/>
      <c r="FH711" s="163"/>
      <c r="FI711" s="163"/>
      <c r="FJ711" s="163"/>
      <c r="FK711" s="163"/>
      <c r="FL711" s="163"/>
      <c r="FM711" s="163"/>
      <c r="FN711" s="163"/>
      <c r="FO711" s="163"/>
      <c r="FP711" s="163"/>
      <c r="FQ711" s="163"/>
      <c r="FR711" s="163"/>
      <c r="FS711" s="163"/>
      <c r="FT711" s="163"/>
      <c r="FU711" s="163"/>
      <c r="FV711" s="163"/>
      <c r="FW711" s="163"/>
      <c r="FX711" s="163"/>
      <c r="FY711" s="163"/>
      <c r="FZ711" s="163"/>
      <c r="GA711" s="163"/>
      <c r="GB711" s="163"/>
      <c r="GC711" s="163"/>
      <c r="GD711" s="163"/>
      <c r="GE711" s="163"/>
      <c r="GF711" s="163"/>
      <c r="GG711" s="163"/>
      <c r="GH711" s="163"/>
      <c r="GI711" s="163"/>
      <c r="GJ711" s="163"/>
      <c r="GK711" s="163"/>
      <c r="GL711" s="163"/>
      <c r="GM711" s="163"/>
      <c r="GN711" s="163"/>
      <c r="GO711" s="163"/>
      <c r="GP711" s="163"/>
      <c r="GQ711" s="163"/>
      <c r="GR711" s="163"/>
      <c r="GS711" s="163"/>
      <c r="GT711" s="163"/>
      <c r="GU711" s="163"/>
      <c r="GV711" s="163"/>
      <c r="GW711" s="163"/>
      <c r="GX711" s="163"/>
      <c r="GY711" s="163"/>
      <c r="GZ711" s="163"/>
      <c r="HA711" s="163"/>
      <c r="HB711" s="163"/>
      <c r="HC711" s="163"/>
      <c r="HD711" s="163"/>
      <c r="HE711" s="163"/>
      <c r="HF711" s="163"/>
      <c r="HG711" s="163"/>
      <c r="HH711" s="163"/>
      <c r="HI711" s="163"/>
      <c r="HJ711" s="163"/>
      <c r="HK711" s="163"/>
      <c r="HL711" s="163"/>
      <c r="HM711" s="163"/>
      <c r="HN711" s="163"/>
      <c r="HO711" s="163"/>
      <c r="HP711" s="163"/>
      <c r="HQ711" s="163"/>
      <c r="HR711" s="163"/>
      <c r="HS711" s="163"/>
      <c r="HT711" s="163"/>
      <c r="HU711" s="163"/>
      <c r="HV711" s="163"/>
      <c r="HW711" s="163"/>
      <c r="HX711" s="163"/>
      <c r="HY711" s="163"/>
      <c r="HZ711" s="163"/>
      <c r="IA711" s="163"/>
      <c r="IB711" s="163"/>
      <c r="IC711" s="163"/>
      <c r="ID711" s="163"/>
      <c r="IE711" s="163"/>
      <c r="IF711" s="163"/>
      <c r="IG711" s="163"/>
      <c r="IH711" s="163"/>
      <c r="II711" s="163"/>
      <c r="IJ711" s="163"/>
      <c r="IK711" s="163"/>
      <c r="IL711" s="163"/>
      <c r="IM711" s="163"/>
      <c r="IN711" s="163"/>
      <c r="IO711" s="163"/>
      <c r="IP711" s="163"/>
      <c r="IQ711" s="163"/>
      <c r="IR711" s="163"/>
      <c r="IS711" s="163"/>
      <c r="IT711" s="163"/>
      <c r="IU711" s="163"/>
      <c r="IV711" s="163"/>
    </row>
    <row r="712" spans="1:256" s="109" customFormat="1">
      <c r="A712" s="162"/>
      <c r="B712" s="109">
        <v>7</v>
      </c>
      <c r="C712" s="109" t="s">
        <v>278</v>
      </c>
      <c r="D712" s="109">
        <f t="shared" ref="D712:AG712" si="6">D12+D42+D72+D102+D132+D162+D192+D222+D252+D282+D312+D342+D372+D402+D432+D462+D492+D522+D552+D582</f>
        <v>0</v>
      </c>
      <c r="E712" s="109">
        <f t="shared" si="6"/>
        <v>0</v>
      </c>
      <c r="F712" s="109">
        <f t="shared" si="6"/>
        <v>0</v>
      </c>
      <c r="G712" s="109">
        <f t="shared" si="6"/>
        <v>0</v>
      </c>
      <c r="H712" s="109">
        <f t="shared" si="6"/>
        <v>0</v>
      </c>
      <c r="I712" s="109">
        <f t="shared" si="6"/>
        <v>0</v>
      </c>
      <c r="J712" s="109">
        <f t="shared" si="6"/>
        <v>0</v>
      </c>
      <c r="K712" s="109">
        <f t="shared" si="6"/>
        <v>0</v>
      </c>
      <c r="L712" s="109">
        <f t="shared" si="6"/>
        <v>0</v>
      </c>
      <c r="M712" s="109">
        <f t="shared" si="6"/>
        <v>0</v>
      </c>
      <c r="N712" s="109">
        <f t="shared" si="6"/>
        <v>0</v>
      </c>
      <c r="O712" s="109">
        <f t="shared" si="6"/>
        <v>0</v>
      </c>
      <c r="P712" s="109">
        <f t="shared" si="6"/>
        <v>0</v>
      </c>
      <c r="Q712" s="109">
        <f t="shared" si="6"/>
        <v>0</v>
      </c>
      <c r="R712" s="109">
        <f t="shared" si="6"/>
        <v>0</v>
      </c>
      <c r="S712" s="109">
        <f t="shared" si="6"/>
        <v>0</v>
      </c>
      <c r="T712" s="109">
        <f t="shared" si="6"/>
        <v>0</v>
      </c>
      <c r="U712" s="109">
        <f t="shared" si="6"/>
        <v>0</v>
      </c>
      <c r="V712" s="109">
        <f t="shared" si="6"/>
        <v>0</v>
      </c>
      <c r="W712" s="109">
        <f t="shared" si="6"/>
        <v>0</v>
      </c>
      <c r="X712" s="109">
        <f t="shared" si="6"/>
        <v>0</v>
      </c>
      <c r="Y712" s="109">
        <f t="shared" si="6"/>
        <v>0</v>
      </c>
      <c r="Z712" s="109">
        <f t="shared" si="6"/>
        <v>0</v>
      </c>
      <c r="AA712" s="109">
        <f t="shared" si="6"/>
        <v>0</v>
      </c>
      <c r="AB712" s="109">
        <f t="shared" si="6"/>
        <v>0</v>
      </c>
      <c r="AC712" s="109">
        <f t="shared" si="6"/>
        <v>0</v>
      </c>
      <c r="AD712" s="109">
        <f t="shared" si="6"/>
        <v>0</v>
      </c>
      <c r="AE712" s="109">
        <f t="shared" si="6"/>
        <v>0</v>
      </c>
      <c r="AF712" s="109">
        <f t="shared" si="6"/>
        <v>0</v>
      </c>
      <c r="AG712" s="109">
        <f t="shared" si="6"/>
        <v>0</v>
      </c>
      <c r="AH712" s="163"/>
      <c r="AI712" s="163"/>
      <c r="AJ712" s="163"/>
      <c r="AK712" s="163"/>
      <c r="AL712" s="163"/>
      <c r="AM712" s="163"/>
      <c r="AN712" s="163"/>
      <c r="AO712" s="163"/>
      <c r="AP712" s="163"/>
      <c r="AQ712" s="163"/>
      <c r="AR712" s="163"/>
      <c r="AS712" s="163"/>
      <c r="AT712" s="163"/>
      <c r="AU712" s="163"/>
      <c r="AV712" s="163"/>
      <c r="AW712" s="163"/>
      <c r="AX712" s="163"/>
      <c r="AY712" s="163"/>
      <c r="AZ712" s="163"/>
      <c r="BA712" s="163"/>
      <c r="BB712" s="163"/>
      <c r="BC712" s="163"/>
      <c r="BD712" s="163"/>
      <c r="BE712" s="163"/>
      <c r="BF712" s="163"/>
      <c r="BG712" s="163"/>
      <c r="BH712" s="163"/>
      <c r="BI712" s="163"/>
      <c r="BJ712" s="163"/>
      <c r="BK712" s="163"/>
      <c r="BL712" s="163"/>
      <c r="BM712" s="163"/>
      <c r="BN712" s="163"/>
      <c r="BO712" s="163"/>
      <c r="BP712" s="163"/>
      <c r="BQ712" s="163"/>
      <c r="BR712" s="163"/>
      <c r="BS712" s="163"/>
      <c r="BT712" s="163"/>
      <c r="BU712" s="163"/>
      <c r="BV712" s="163"/>
      <c r="BW712" s="163"/>
      <c r="BX712" s="163"/>
      <c r="BY712" s="163"/>
      <c r="BZ712" s="163"/>
      <c r="CA712" s="163"/>
      <c r="CB712" s="163"/>
      <c r="CC712" s="163"/>
      <c r="CD712" s="163"/>
      <c r="CE712" s="163"/>
      <c r="CF712" s="163"/>
      <c r="CG712" s="163"/>
      <c r="CH712" s="163"/>
      <c r="CI712" s="163"/>
      <c r="CJ712" s="163"/>
      <c r="CK712" s="163"/>
      <c r="CL712" s="163"/>
      <c r="CM712" s="163"/>
      <c r="CN712" s="163"/>
      <c r="CO712" s="163"/>
      <c r="CP712" s="163"/>
      <c r="CQ712" s="163"/>
      <c r="CR712" s="163"/>
      <c r="CS712" s="163"/>
      <c r="CT712" s="163"/>
      <c r="CU712" s="163"/>
      <c r="CV712" s="163"/>
      <c r="CW712" s="163"/>
      <c r="CX712" s="163"/>
      <c r="CY712" s="163"/>
      <c r="CZ712" s="163"/>
      <c r="DA712" s="163"/>
      <c r="DB712" s="163"/>
      <c r="DC712" s="163"/>
      <c r="DD712" s="163"/>
      <c r="DE712" s="163"/>
      <c r="DF712" s="163"/>
      <c r="DG712" s="163"/>
      <c r="DH712" s="163"/>
      <c r="DI712" s="163"/>
      <c r="DJ712" s="163"/>
      <c r="DK712" s="163"/>
      <c r="DL712" s="163"/>
      <c r="DM712" s="163"/>
      <c r="DN712" s="163"/>
      <c r="DO712" s="163"/>
      <c r="DP712" s="163"/>
      <c r="DQ712" s="163"/>
      <c r="DR712" s="163"/>
      <c r="DS712" s="163"/>
      <c r="DT712" s="163"/>
      <c r="DU712" s="163"/>
      <c r="DV712" s="163"/>
      <c r="DW712" s="163"/>
      <c r="DX712" s="163"/>
      <c r="DY712" s="163"/>
      <c r="DZ712" s="163"/>
      <c r="EA712" s="163"/>
      <c r="EB712" s="163"/>
      <c r="EC712" s="163"/>
      <c r="ED712" s="163"/>
      <c r="EE712" s="163"/>
      <c r="EF712" s="163"/>
      <c r="EG712" s="163"/>
      <c r="EH712" s="163"/>
      <c r="EI712" s="163"/>
      <c r="EJ712" s="163"/>
      <c r="EK712" s="163"/>
      <c r="EL712" s="163"/>
      <c r="EM712" s="163"/>
      <c r="EN712" s="163"/>
      <c r="EO712" s="163"/>
      <c r="EP712" s="163"/>
      <c r="EQ712" s="163"/>
      <c r="ER712" s="163"/>
      <c r="ES712" s="163"/>
      <c r="ET712" s="163"/>
      <c r="EU712" s="163"/>
      <c r="EV712" s="163"/>
      <c r="EW712" s="163"/>
      <c r="EX712" s="163"/>
      <c r="EY712" s="163"/>
      <c r="EZ712" s="163"/>
      <c r="FA712" s="163"/>
      <c r="FB712" s="163"/>
      <c r="FC712" s="163"/>
      <c r="FD712" s="163"/>
      <c r="FE712" s="163"/>
      <c r="FF712" s="163"/>
      <c r="FG712" s="163"/>
      <c r="FH712" s="163"/>
      <c r="FI712" s="163"/>
      <c r="FJ712" s="163"/>
      <c r="FK712" s="163"/>
      <c r="FL712" s="163"/>
      <c r="FM712" s="163"/>
      <c r="FN712" s="163"/>
      <c r="FO712" s="163"/>
      <c r="FP712" s="163"/>
      <c r="FQ712" s="163"/>
      <c r="FR712" s="163"/>
      <c r="FS712" s="163"/>
      <c r="FT712" s="163"/>
      <c r="FU712" s="163"/>
      <c r="FV712" s="163"/>
      <c r="FW712" s="163"/>
      <c r="FX712" s="163"/>
      <c r="FY712" s="163"/>
      <c r="FZ712" s="163"/>
      <c r="GA712" s="163"/>
      <c r="GB712" s="163"/>
      <c r="GC712" s="163"/>
      <c r="GD712" s="163"/>
      <c r="GE712" s="163"/>
      <c r="GF712" s="163"/>
      <c r="GG712" s="163"/>
      <c r="GH712" s="163"/>
      <c r="GI712" s="163"/>
      <c r="GJ712" s="163"/>
      <c r="GK712" s="163"/>
      <c r="GL712" s="163"/>
      <c r="GM712" s="163"/>
      <c r="GN712" s="163"/>
      <c r="GO712" s="163"/>
      <c r="GP712" s="163"/>
      <c r="GQ712" s="163"/>
      <c r="GR712" s="163"/>
      <c r="GS712" s="163"/>
      <c r="GT712" s="163"/>
      <c r="GU712" s="163"/>
      <c r="GV712" s="163"/>
      <c r="GW712" s="163"/>
      <c r="GX712" s="163"/>
      <c r="GY712" s="163"/>
      <c r="GZ712" s="163"/>
      <c r="HA712" s="163"/>
      <c r="HB712" s="163"/>
      <c r="HC712" s="163"/>
      <c r="HD712" s="163"/>
      <c r="HE712" s="163"/>
      <c r="HF712" s="163"/>
      <c r="HG712" s="163"/>
      <c r="HH712" s="163"/>
      <c r="HI712" s="163"/>
      <c r="HJ712" s="163"/>
      <c r="HK712" s="163"/>
      <c r="HL712" s="163"/>
      <c r="HM712" s="163"/>
      <c r="HN712" s="163"/>
      <c r="HO712" s="163"/>
      <c r="HP712" s="163"/>
      <c r="HQ712" s="163"/>
      <c r="HR712" s="163"/>
      <c r="HS712" s="163"/>
      <c r="HT712" s="163"/>
      <c r="HU712" s="163"/>
      <c r="HV712" s="163"/>
      <c r="HW712" s="163"/>
      <c r="HX712" s="163"/>
      <c r="HY712" s="163"/>
      <c r="HZ712" s="163"/>
      <c r="IA712" s="163"/>
      <c r="IB712" s="163"/>
      <c r="IC712" s="163"/>
      <c r="ID712" s="163"/>
      <c r="IE712" s="163"/>
      <c r="IF712" s="163"/>
      <c r="IG712" s="163"/>
      <c r="IH712" s="163"/>
      <c r="II712" s="163"/>
      <c r="IJ712" s="163"/>
      <c r="IK712" s="163"/>
      <c r="IL712" s="163"/>
      <c r="IM712" s="163"/>
      <c r="IN712" s="163"/>
      <c r="IO712" s="163"/>
      <c r="IP712" s="163"/>
      <c r="IQ712" s="163"/>
      <c r="IR712" s="163"/>
      <c r="IS712" s="163"/>
      <c r="IT712" s="163"/>
      <c r="IU712" s="163"/>
      <c r="IV712" s="163"/>
    </row>
    <row r="713" spans="1:256" s="109" customFormat="1">
      <c r="A713" s="162"/>
      <c r="B713" s="109">
        <v>8</v>
      </c>
      <c r="C713" s="109" t="s">
        <v>279</v>
      </c>
      <c r="D713" s="109">
        <f t="shared" ref="D713:AG713" si="7">D13+D43+D73+D103+D133+D163+D193+D223+D253+D283+D313+D343+D373+D403+D433+D463+D493+D523+D553+D583</f>
        <v>0</v>
      </c>
      <c r="E713" s="109">
        <f t="shared" si="7"/>
        <v>0</v>
      </c>
      <c r="F713" s="109">
        <f t="shared" si="7"/>
        <v>0</v>
      </c>
      <c r="G713" s="109">
        <f t="shared" si="7"/>
        <v>0</v>
      </c>
      <c r="H713" s="109">
        <f t="shared" si="7"/>
        <v>0</v>
      </c>
      <c r="I713" s="109">
        <f t="shared" si="7"/>
        <v>0</v>
      </c>
      <c r="J713" s="109">
        <f t="shared" si="7"/>
        <v>0</v>
      </c>
      <c r="K713" s="109">
        <f t="shared" si="7"/>
        <v>0</v>
      </c>
      <c r="L713" s="109">
        <f t="shared" si="7"/>
        <v>0</v>
      </c>
      <c r="M713" s="109">
        <f t="shared" si="7"/>
        <v>0</v>
      </c>
      <c r="N713" s="109">
        <f t="shared" si="7"/>
        <v>0</v>
      </c>
      <c r="O713" s="109">
        <f t="shared" si="7"/>
        <v>0</v>
      </c>
      <c r="P713" s="109">
        <f t="shared" si="7"/>
        <v>0</v>
      </c>
      <c r="Q713" s="109">
        <f t="shared" si="7"/>
        <v>0</v>
      </c>
      <c r="R713" s="109">
        <f t="shared" si="7"/>
        <v>0</v>
      </c>
      <c r="S713" s="109">
        <f t="shared" si="7"/>
        <v>0</v>
      </c>
      <c r="T713" s="109">
        <f t="shared" si="7"/>
        <v>0</v>
      </c>
      <c r="U713" s="109">
        <f t="shared" si="7"/>
        <v>0</v>
      </c>
      <c r="V713" s="109">
        <f t="shared" si="7"/>
        <v>0</v>
      </c>
      <c r="W713" s="109">
        <f t="shared" si="7"/>
        <v>0</v>
      </c>
      <c r="X713" s="109">
        <f t="shared" si="7"/>
        <v>0</v>
      </c>
      <c r="Y713" s="109">
        <f t="shared" si="7"/>
        <v>0</v>
      </c>
      <c r="Z713" s="109">
        <f t="shared" si="7"/>
        <v>0</v>
      </c>
      <c r="AA713" s="109">
        <f t="shared" si="7"/>
        <v>0</v>
      </c>
      <c r="AB713" s="109">
        <f t="shared" si="7"/>
        <v>0</v>
      </c>
      <c r="AC713" s="109">
        <f t="shared" si="7"/>
        <v>0</v>
      </c>
      <c r="AD713" s="109">
        <f t="shared" si="7"/>
        <v>0</v>
      </c>
      <c r="AE713" s="109">
        <f t="shared" si="7"/>
        <v>0</v>
      </c>
      <c r="AF713" s="109">
        <f t="shared" si="7"/>
        <v>0</v>
      </c>
      <c r="AG713" s="109">
        <f t="shared" si="7"/>
        <v>0</v>
      </c>
      <c r="AH713" s="163"/>
      <c r="AI713" s="163"/>
      <c r="AJ713" s="163"/>
      <c r="AK713" s="163"/>
      <c r="AL713" s="163"/>
      <c r="AM713" s="163"/>
      <c r="AN713" s="163"/>
      <c r="AO713" s="163"/>
      <c r="AP713" s="163"/>
      <c r="AQ713" s="163"/>
      <c r="AR713" s="163"/>
      <c r="AS713" s="163"/>
      <c r="AT713" s="163"/>
      <c r="AU713" s="163"/>
      <c r="AV713" s="163"/>
      <c r="AW713" s="163"/>
      <c r="AX713" s="163"/>
      <c r="AY713" s="163"/>
      <c r="AZ713" s="163"/>
      <c r="BA713" s="163"/>
      <c r="BB713" s="163"/>
      <c r="BC713" s="163"/>
      <c r="BD713" s="163"/>
      <c r="BE713" s="163"/>
      <c r="BF713" s="163"/>
      <c r="BG713" s="163"/>
      <c r="BH713" s="163"/>
      <c r="BI713" s="163"/>
      <c r="BJ713" s="163"/>
      <c r="BK713" s="163"/>
      <c r="BL713" s="163"/>
      <c r="BM713" s="163"/>
      <c r="BN713" s="163"/>
      <c r="BO713" s="163"/>
      <c r="BP713" s="163"/>
      <c r="BQ713" s="163"/>
      <c r="BR713" s="163"/>
      <c r="BS713" s="163"/>
      <c r="BT713" s="163"/>
      <c r="BU713" s="163"/>
      <c r="BV713" s="163"/>
      <c r="BW713" s="163"/>
      <c r="BX713" s="163"/>
      <c r="BY713" s="163"/>
      <c r="BZ713" s="163"/>
      <c r="CA713" s="163"/>
      <c r="CB713" s="163"/>
      <c r="CC713" s="163"/>
      <c r="CD713" s="163"/>
      <c r="CE713" s="163"/>
      <c r="CF713" s="163"/>
      <c r="CG713" s="163"/>
      <c r="CH713" s="163"/>
      <c r="CI713" s="163"/>
      <c r="CJ713" s="163"/>
      <c r="CK713" s="163"/>
      <c r="CL713" s="163"/>
      <c r="CM713" s="163"/>
      <c r="CN713" s="163"/>
      <c r="CO713" s="163"/>
      <c r="CP713" s="163"/>
      <c r="CQ713" s="163"/>
      <c r="CR713" s="163"/>
      <c r="CS713" s="163"/>
      <c r="CT713" s="163"/>
      <c r="CU713" s="163"/>
      <c r="CV713" s="163"/>
      <c r="CW713" s="163"/>
      <c r="CX713" s="163"/>
      <c r="CY713" s="163"/>
      <c r="CZ713" s="163"/>
      <c r="DA713" s="163"/>
      <c r="DB713" s="163"/>
      <c r="DC713" s="163"/>
      <c r="DD713" s="163"/>
      <c r="DE713" s="163"/>
      <c r="DF713" s="163"/>
      <c r="DG713" s="163"/>
      <c r="DH713" s="163"/>
      <c r="DI713" s="163"/>
      <c r="DJ713" s="163"/>
      <c r="DK713" s="163"/>
      <c r="DL713" s="163"/>
      <c r="DM713" s="163"/>
      <c r="DN713" s="163"/>
      <c r="DO713" s="163"/>
      <c r="DP713" s="163"/>
      <c r="DQ713" s="163"/>
      <c r="DR713" s="163"/>
      <c r="DS713" s="163"/>
      <c r="DT713" s="163"/>
      <c r="DU713" s="163"/>
      <c r="DV713" s="163"/>
      <c r="DW713" s="163"/>
      <c r="DX713" s="163"/>
      <c r="DY713" s="163"/>
      <c r="DZ713" s="163"/>
      <c r="EA713" s="163"/>
      <c r="EB713" s="163"/>
      <c r="EC713" s="163"/>
      <c r="ED713" s="163"/>
      <c r="EE713" s="163"/>
      <c r="EF713" s="163"/>
      <c r="EG713" s="163"/>
      <c r="EH713" s="163"/>
      <c r="EI713" s="163"/>
      <c r="EJ713" s="163"/>
      <c r="EK713" s="163"/>
      <c r="EL713" s="163"/>
      <c r="EM713" s="163"/>
      <c r="EN713" s="163"/>
      <c r="EO713" s="163"/>
      <c r="EP713" s="163"/>
      <c r="EQ713" s="163"/>
      <c r="ER713" s="163"/>
      <c r="ES713" s="163"/>
      <c r="ET713" s="163"/>
      <c r="EU713" s="163"/>
      <c r="EV713" s="163"/>
      <c r="EW713" s="163"/>
      <c r="EX713" s="163"/>
      <c r="EY713" s="163"/>
      <c r="EZ713" s="163"/>
      <c r="FA713" s="163"/>
      <c r="FB713" s="163"/>
      <c r="FC713" s="163"/>
      <c r="FD713" s="163"/>
      <c r="FE713" s="163"/>
      <c r="FF713" s="163"/>
      <c r="FG713" s="163"/>
      <c r="FH713" s="163"/>
      <c r="FI713" s="163"/>
      <c r="FJ713" s="163"/>
      <c r="FK713" s="163"/>
      <c r="FL713" s="163"/>
      <c r="FM713" s="163"/>
      <c r="FN713" s="163"/>
      <c r="FO713" s="163"/>
      <c r="FP713" s="163"/>
      <c r="FQ713" s="163"/>
      <c r="FR713" s="163"/>
      <c r="FS713" s="163"/>
      <c r="FT713" s="163"/>
      <c r="FU713" s="163"/>
      <c r="FV713" s="163"/>
      <c r="FW713" s="163"/>
      <c r="FX713" s="163"/>
      <c r="FY713" s="163"/>
      <c r="FZ713" s="163"/>
      <c r="GA713" s="163"/>
      <c r="GB713" s="163"/>
      <c r="GC713" s="163"/>
      <c r="GD713" s="163"/>
      <c r="GE713" s="163"/>
      <c r="GF713" s="163"/>
      <c r="GG713" s="163"/>
      <c r="GH713" s="163"/>
      <c r="GI713" s="163"/>
      <c r="GJ713" s="163"/>
      <c r="GK713" s="163"/>
      <c r="GL713" s="163"/>
      <c r="GM713" s="163"/>
      <c r="GN713" s="163"/>
      <c r="GO713" s="163"/>
      <c r="GP713" s="163"/>
      <c r="GQ713" s="163"/>
      <c r="GR713" s="163"/>
      <c r="GS713" s="163"/>
      <c r="GT713" s="163"/>
      <c r="GU713" s="163"/>
      <c r="GV713" s="163"/>
      <c r="GW713" s="163"/>
      <c r="GX713" s="163"/>
      <c r="GY713" s="163"/>
      <c r="GZ713" s="163"/>
      <c r="HA713" s="163"/>
      <c r="HB713" s="163"/>
      <c r="HC713" s="163"/>
      <c r="HD713" s="163"/>
      <c r="HE713" s="163"/>
      <c r="HF713" s="163"/>
      <c r="HG713" s="163"/>
      <c r="HH713" s="163"/>
      <c r="HI713" s="163"/>
      <c r="HJ713" s="163"/>
      <c r="HK713" s="163"/>
      <c r="HL713" s="163"/>
      <c r="HM713" s="163"/>
      <c r="HN713" s="163"/>
      <c r="HO713" s="163"/>
      <c r="HP713" s="163"/>
      <c r="HQ713" s="163"/>
      <c r="HR713" s="163"/>
      <c r="HS713" s="163"/>
      <c r="HT713" s="163"/>
      <c r="HU713" s="163"/>
      <c r="HV713" s="163"/>
      <c r="HW713" s="163"/>
      <c r="HX713" s="163"/>
      <c r="HY713" s="163"/>
      <c r="HZ713" s="163"/>
      <c r="IA713" s="163"/>
      <c r="IB713" s="163"/>
      <c r="IC713" s="163"/>
      <c r="ID713" s="163"/>
      <c r="IE713" s="163"/>
      <c r="IF713" s="163"/>
      <c r="IG713" s="163"/>
      <c r="IH713" s="163"/>
      <c r="II713" s="163"/>
      <c r="IJ713" s="163"/>
      <c r="IK713" s="163"/>
      <c r="IL713" s="163"/>
      <c r="IM713" s="163"/>
      <c r="IN713" s="163"/>
      <c r="IO713" s="163"/>
      <c r="IP713" s="163"/>
      <c r="IQ713" s="163"/>
      <c r="IR713" s="163"/>
      <c r="IS713" s="163"/>
      <c r="IT713" s="163"/>
      <c r="IU713" s="163"/>
      <c r="IV713" s="163"/>
    </row>
    <row r="714" spans="1:256" s="109" customFormat="1">
      <c r="A714" s="162"/>
      <c r="B714" s="109">
        <v>9</v>
      </c>
      <c r="C714" s="109" t="s">
        <v>280</v>
      </c>
      <c r="D714" s="109">
        <f t="shared" ref="D714:AG714" si="8">D14+D44+D74+D104+D134+D164+D194+D224+D254+D284+D314+D344+D374+D404+D434+D464+D494+D524+D554+D584</f>
        <v>0</v>
      </c>
      <c r="E714" s="109">
        <f t="shared" si="8"/>
        <v>0</v>
      </c>
      <c r="F714" s="109">
        <f t="shared" si="8"/>
        <v>0</v>
      </c>
      <c r="G714" s="109">
        <f t="shared" si="8"/>
        <v>0</v>
      </c>
      <c r="H714" s="109">
        <f t="shared" si="8"/>
        <v>0</v>
      </c>
      <c r="I714" s="109">
        <f t="shared" si="8"/>
        <v>0</v>
      </c>
      <c r="J714" s="109">
        <f t="shared" si="8"/>
        <v>0</v>
      </c>
      <c r="K714" s="109">
        <f t="shared" si="8"/>
        <v>0</v>
      </c>
      <c r="L714" s="109">
        <f t="shared" si="8"/>
        <v>0</v>
      </c>
      <c r="M714" s="109">
        <f t="shared" si="8"/>
        <v>0</v>
      </c>
      <c r="N714" s="109">
        <f t="shared" si="8"/>
        <v>0</v>
      </c>
      <c r="O714" s="109">
        <f t="shared" si="8"/>
        <v>0</v>
      </c>
      <c r="P714" s="109">
        <f t="shared" si="8"/>
        <v>0</v>
      </c>
      <c r="Q714" s="109">
        <f t="shared" si="8"/>
        <v>0</v>
      </c>
      <c r="R714" s="109">
        <f t="shared" si="8"/>
        <v>0</v>
      </c>
      <c r="S714" s="109">
        <f t="shared" si="8"/>
        <v>0</v>
      </c>
      <c r="T714" s="109">
        <f t="shared" si="8"/>
        <v>0</v>
      </c>
      <c r="U714" s="109">
        <f t="shared" si="8"/>
        <v>0</v>
      </c>
      <c r="V714" s="109">
        <f t="shared" si="8"/>
        <v>0</v>
      </c>
      <c r="W714" s="109">
        <f t="shared" si="8"/>
        <v>0</v>
      </c>
      <c r="X714" s="109">
        <f t="shared" si="8"/>
        <v>0</v>
      </c>
      <c r="Y714" s="109">
        <f t="shared" si="8"/>
        <v>0</v>
      </c>
      <c r="Z714" s="109">
        <f t="shared" si="8"/>
        <v>0</v>
      </c>
      <c r="AA714" s="109">
        <f t="shared" si="8"/>
        <v>0</v>
      </c>
      <c r="AB714" s="109">
        <f t="shared" si="8"/>
        <v>0</v>
      </c>
      <c r="AC714" s="109">
        <f t="shared" si="8"/>
        <v>0</v>
      </c>
      <c r="AD714" s="109">
        <f t="shared" si="8"/>
        <v>0</v>
      </c>
      <c r="AE714" s="109">
        <f t="shared" si="8"/>
        <v>0</v>
      </c>
      <c r="AF714" s="109">
        <f t="shared" si="8"/>
        <v>0</v>
      </c>
      <c r="AG714" s="109">
        <f t="shared" si="8"/>
        <v>0</v>
      </c>
      <c r="AH714" s="163"/>
      <c r="AI714" s="163"/>
      <c r="AJ714" s="163"/>
      <c r="AK714" s="163"/>
      <c r="AL714" s="163"/>
      <c r="AM714" s="163"/>
      <c r="AN714" s="163"/>
      <c r="AO714" s="163"/>
      <c r="AP714" s="163"/>
      <c r="AQ714" s="163"/>
      <c r="AR714" s="163"/>
      <c r="AS714" s="163"/>
      <c r="AT714" s="163"/>
      <c r="AU714" s="163"/>
      <c r="AV714" s="163"/>
      <c r="AW714" s="163"/>
      <c r="AX714" s="163"/>
      <c r="AY714" s="163"/>
      <c r="AZ714" s="163"/>
      <c r="BA714" s="163"/>
      <c r="BB714" s="163"/>
      <c r="BC714" s="163"/>
      <c r="BD714" s="163"/>
      <c r="BE714" s="163"/>
      <c r="BF714" s="163"/>
      <c r="BG714" s="163"/>
      <c r="BH714" s="163"/>
      <c r="BI714" s="163"/>
      <c r="BJ714" s="163"/>
      <c r="BK714" s="163"/>
      <c r="BL714" s="163"/>
      <c r="BM714" s="163"/>
      <c r="BN714" s="163"/>
      <c r="BO714" s="163"/>
      <c r="BP714" s="163"/>
      <c r="BQ714" s="163"/>
      <c r="BR714" s="163"/>
      <c r="BS714" s="163"/>
      <c r="BT714" s="163"/>
      <c r="BU714" s="163"/>
      <c r="BV714" s="163"/>
      <c r="BW714" s="163"/>
      <c r="BX714" s="163"/>
      <c r="BY714" s="163"/>
      <c r="BZ714" s="163"/>
      <c r="CA714" s="163"/>
      <c r="CB714" s="163"/>
      <c r="CC714" s="163"/>
      <c r="CD714" s="163"/>
      <c r="CE714" s="163"/>
      <c r="CF714" s="163"/>
      <c r="CG714" s="163"/>
      <c r="CH714" s="163"/>
      <c r="CI714" s="163"/>
      <c r="CJ714" s="163"/>
      <c r="CK714" s="163"/>
      <c r="CL714" s="163"/>
      <c r="CM714" s="163"/>
      <c r="CN714" s="163"/>
      <c r="CO714" s="163"/>
      <c r="CP714" s="163"/>
      <c r="CQ714" s="163"/>
      <c r="CR714" s="163"/>
      <c r="CS714" s="163"/>
      <c r="CT714" s="163"/>
      <c r="CU714" s="163"/>
      <c r="CV714" s="163"/>
      <c r="CW714" s="163"/>
      <c r="CX714" s="163"/>
      <c r="CY714" s="163"/>
      <c r="CZ714" s="163"/>
      <c r="DA714" s="163"/>
      <c r="DB714" s="163"/>
      <c r="DC714" s="163"/>
      <c r="DD714" s="163"/>
      <c r="DE714" s="163"/>
      <c r="DF714" s="163"/>
      <c r="DG714" s="163"/>
      <c r="DH714" s="163"/>
      <c r="DI714" s="163"/>
      <c r="DJ714" s="163"/>
      <c r="DK714" s="163"/>
      <c r="DL714" s="163"/>
      <c r="DM714" s="163"/>
      <c r="DN714" s="163"/>
      <c r="DO714" s="163"/>
      <c r="DP714" s="163"/>
      <c r="DQ714" s="163"/>
      <c r="DR714" s="163"/>
      <c r="DS714" s="163"/>
      <c r="DT714" s="163"/>
      <c r="DU714" s="163"/>
      <c r="DV714" s="163"/>
      <c r="DW714" s="163"/>
      <c r="DX714" s="163"/>
      <c r="DY714" s="163"/>
      <c r="DZ714" s="163"/>
      <c r="EA714" s="163"/>
      <c r="EB714" s="163"/>
      <c r="EC714" s="163"/>
      <c r="ED714" s="163"/>
      <c r="EE714" s="163"/>
      <c r="EF714" s="163"/>
      <c r="EG714" s="163"/>
      <c r="EH714" s="163"/>
      <c r="EI714" s="163"/>
      <c r="EJ714" s="163"/>
      <c r="EK714" s="163"/>
      <c r="EL714" s="163"/>
      <c r="EM714" s="163"/>
      <c r="EN714" s="163"/>
      <c r="EO714" s="163"/>
      <c r="EP714" s="163"/>
      <c r="EQ714" s="163"/>
      <c r="ER714" s="163"/>
      <c r="ES714" s="163"/>
      <c r="ET714" s="163"/>
      <c r="EU714" s="163"/>
      <c r="EV714" s="163"/>
      <c r="EW714" s="163"/>
      <c r="EX714" s="163"/>
      <c r="EY714" s="163"/>
      <c r="EZ714" s="163"/>
      <c r="FA714" s="163"/>
      <c r="FB714" s="163"/>
      <c r="FC714" s="163"/>
      <c r="FD714" s="163"/>
      <c r="FE714" s="163"/>
      <c r="FF714" s="163"/>
      <c r="FG714" s="163"/>
      <c r="FH714" s="163"/>
      <c r="FI714" s="163"/>
      <c r="FJ714" s="163"/>
      <c r="FK714" s="163"/>
      <c r="FL714" s="163"/>
      <c r="FM714" s="163"/>
      <c r="FN714" s="163"/>
      <c r="FO714" s="163"/>
      <c r="FP714" s="163"/>
      <c r="FQ714" s="163"/>
      <c r="FR714" s="163"/>
      <c r="FS714" s="163"/>
      <c r="FT714" s="163"/>
      <c r="FU714" s="163"/>
      <c r="FV714" s="163"/>
      <c r="FW714" s="163"/>
      <c r="FX714" s="163"/>
      <c r="FY714" s="163"/>
      <c r="FZ714" s="163"/>
      <c r="GA714" s="163"/>
      <c r="GB714" s="163"/>
      <c r="GC714" s="163"/>
      <c r="GD714" s="163"/>
      <c r="GE714" s="163"/>
      <c r="GF714" s="163"/>
      <c r="GG714" s="163"/>
      <c r="GH714" s="163"/>
      <c r="GI714" s="163"/>
      <c r="GJ714" s="163"/>
      <c r="GK714" s="163"/>
      <c r="GL714" s="163"/>
      <c r="GM714" s="163"/>
      <c r="GN714" s="163"/>
      <c r="GO714" s="163"/>
      <c r="GP714" s="163"/>
      <c r="GQ714" s="163"/>
      <c r="GR714" s="163"/>
      <c r="GS714" s="163"/>
      <c r="GT714" s="163"/>
      <c r="GU714" s="163"/>
      <c r="GV714" s="163"/>
      <c r="GW714" s="163"/>
      <c r="GX714" s="163"/>
      <c r="GY714" s="163"/>
      <c r="GZ714" s="163"/>
      <c r="HA714" s="163"/>
      <c r="HB714" s="163"/>
      <c r="HC714" s="163"/>
      <c r="HD714" s="163"/>
      <c r="HE714" s="163"/>
      <c r="HF714" s="163"/>
      <c r="HG714" s="163"/>
      <c r="HH714" s="163"/>
      <c r="HI714" s="163"/>
      <c r="HJ714" s="163"/>
      <c r="HK714" s="163"/>
      <c r="HL714" s="163"/>
      <c r="HM714" s="163"/>
      <c r="HN714" s="163"/>
      <c r="HO714" s="163"/>
      <c r="HP714" s="163"/>
      <c r="HQ714" s="163"/>
      <c r="HR714" s="163"/>
      <c r="HS714" s="163"/>
      <c r="HT714" s="163"/>
      <c r="HU714" s="163"/>
      <c r="HV714" s="163"/>
      <c r="HW714" s="163"/>
      <c r="HX714" s="163"/>
      <c r="HY714" s="163"/>
      <c r="HZ714" s="163"/>
      <c r="IA714" s="163"/>
      <c r="IB714" s="163"/>
      <c r="IC714" s="163"/>
      <c r="ID714" s="163"/>
      <c r="IE714" s="163"/>
      <c r="IF714" s="163"/>
      <c r="IG714" s="163"/>
      <c r="IH714" s="163"/>
      <c r="II714" s="163"/>
      <c r="IJ714" s="163"/>
      <c r="IK714" s="163"/>
      <c r="IL714" s="163"/>
      <c r="IM714" s="163"/>
      <c r="IN714" s="163"/>
      <c r="IO714" s="163"/>
      <c r="IP714" s="163"/>
      <c r="IQ714" s="163"/>
      <c r="IR714" s="163"/>
      <c r="IS714" s="163"/>
      <c r="IT714" s="163"/>
      <c r="IU714" s="163"/>
      <c r="IV714" s="163"/>
    </row>
    <row r="715" spans="1:256" s="109" customFormat="1">
      <c r="A715" s="162"/>
      <c r="B715" s="109">
        <v>10</v>
      </c>
      <c r="C715" s="109" t="s">
        <v>281</v>
      </c>
      <c r="D715" s="109">
        <f t="shared" ref="D715:AG715" si="9">D15+D45+D75+D105+D135+D165+D195+D225+D255+D285+D315+D345+D375+D405+D435+D465+D495+D525+D555+D585</f>
        <v>0</v>
      </c>
      <c r="E715" s="109">
        <f t="shared" si="9"/>
        <v>0</v>
      </c>
      <c r="F715" s="109">
        <f t="shared" si="9"/>
        <v>0</v>
      </c>
      <c r="G715" s="109">
        <f t="shared" si="9"/>
        <v>0</v>
      </c>
      <c r="H715" s="109">
        <f t="shared" si="9"/>
        <v>0</v>
      </c>
      <c r="I715" s="109">
        <f t="shared" si="9"/>
        <v>0</v>
      </c>
      <c r="J715" s="109">
        <f t="shared" si="9"/>
        <v>0</v>
      </c>
      <c r="K715" s="109">
        <f t="shared" si="9"/>
        <v>0</v>
      </c>
      <c r="L715" s="109">
        <f t="shared" si="9"/>
        <v>0</v>
      </c>
      <c r="M715" s="109">
        <f t="shared" si="9"/>
        <v>0</v>
      </c>
      <c r="N715" s="109">
        <f t="shared" si="9"/>
        <v>0</v>
      </c>
      <c r="O715" s="109">
        <f t="shared" si="9"/>
        <v>0</v>
      </c>
      <c r="P715" s="109">
        <f t="shared" si="9"/>
        <v>0</v>
      </c>
      <c r="Q715" s="109">
        <f t="shared" si="9"/>
        <v>0</v>
      </c>
      <c r="R715" s="109">
        <f t="shared" si="9"/>
        <v>0</v>
      </c>
      <c r="S715" s="109">
        <f t="shared" si="9"/>
        <v>0</v>
      </c>
      <c r="T715" s="109">
        <f t="shared" si="9"/>
        <v>0</v>
      </c>
      <c r="U715" s="109">
        <f t="shared" si="9"/>
        <v>0</v>
      </c>
      <c r="V715" s="109">
        <f t="shared" si="9"/>
        <v>0</v>
      </c>
      <c r="W715" s="109">
        <f t="shared" si="9"/>
        <v>0</v>
      </c>
      <c r="X715" s="109">
        <f t="shared" si="9"/>
        <v>0</v>
      </c>
      <c r="Y715" s="109">
        <f t="shared" si="9"/>
        <v>0</v>
      </c>
      <c r="Z715" s="109">
        <f t="shared" si="9"/>
        <v>0</v>
      </c>
      <c r="AA715" s="109">
        <f t="shared" si="9"/>
        <v>0</v>
      </c>
      <c r="AB715" s="109">
        <f t="shared" si="9"/>
        <v>0</v>
      </c>
      <c r="AC715" s="109">
        <f t="shared" si="9"/>
        <v>0</v>
      </c>
      <c r="AD715" s="109">
        <f t="shared" si="9"/>
        <v>0</v>
      </c>
      <c r="AE715" s="109">
        <f t="shared" si="9"/>
        <v>0</v>
      </c>
      <c r="AF715" s="109">
        <f t="shared" si="9"/>
        <v>0</v>
      </c>
      <c r="AG715" s="109">
        <f t="shared" si="9"/>
        <v>0</v>
      </c>
      <c r="AH715" s="163"/>
      <c r="AI715" s="163"/>
      <c r="AJ715" s="163"/>
      <c r="AK715" s="163"/>
      <c r="AL715" s="163"/>
      <c r="AM715" s="163"/>
      <c r="AN715" s="163"/>
      <c r="AO715" s="163"/>
      <c r="AP715" s="163"/>
      <c r="AQ715" s="163"/>
      <c r="AR715" s="163"/>
      <c r="AS715" s="163"/>
      <c r="AT715" s="163"/>
      <c r="AU715" s="163"/>
      <c r="AV715" s="163"/>
      <c r="AW715" s="163"/>
      <c r="AX715" s="163"/>
      <c r="AY715" s="163"/>
      <c r="AZ715" s="163"/>
      <c r="BA715" s="163"/>
      <c r="BB715" s="163"/>
      <c r="BC715" s="163"/>
      <c r="BD715" s="163"/>
      <c r="BE715" s="163"/>
      <c r="BF715" s="163"/>
      <c r="BG715" s="163"/>
      <c r="BH715" s="163"/>
      <c r="BI715" s="163"/>
      <c r="BJ715" s="163"/>
      <c r="BK715" s="163"/>
      <c r="BL715" s="163"/>
      <c r="BM715" s="163"/>
      <c r="BN715" s="163"/>
      <c r="BO715" s="163"/>
      <c r="BP715" s="163"/>
      <c r="BQ715" s="163"/>
      <c r="BR715" s="163"/>
      <c r="BS715" s="163"/>
      <c r="BT715" s="163"/>
      <c r="BU715" s="163"/>
      <c r="BV715" s="163"/>
      <c r="BW715" s="163"/>
      <c r="BX715" s="163"/>
      <c r="BY715" s="163"/>
      <c r="BZ715" s="163"/>
      <c r="CA715" s="163"/>
      <c r="CB715" s="163"/>
      <c r="CC715" s="163"/>
      <c r="CD715" s="163"/>
      <c r="CE715" s="163"/>
      <c r="CF715" s="163"/>
      <c r="CG715" s="163"/>
      <c r="CH715" s="163"/>
      <c r="CI715" s="163"/>
      <c r="CJ715" s="163"/>
      <c r="CK715" s="163"/>
      <c r="CL715" s="163"/>
      <c r="CM715" s="163"/>
      <c r="CN715" s="163"/>
      <c r="CO715" s="163"/>
      <c r="CP715" s="163"/>
      <c r="CQ715" s="163"/>
      <c r="CR715" s="163"/>
      <c r="CS715" s="163"/>
      <c r="CT715" s="163"/>
      <c r="CU715" s="163"/>
      <c r="CV715" s="163"/>
      <c r="CW715" s="163"/>
      <c r="CX715" s="163"/>
      <c r="CY715" s="163"/>
      <c r="CZ715" s="163"/>
      <c r="DA715" s="163"/>
      <c r="DB715" s="163"/>
      <c r="DC715" s="163"/>
      <c r="DD715" s="163"/>
      <c r="DE715" s="163"/>
      <c r="DF715" s="163"/>
      <c r="DG715" s="163"/>
      <c r="DH715" s="163"/>
      <c r="DI715" s="163"/>
      <c r="DJ715" s="163"/>
      <c r="DK715" s="163"/>
      <c r="DL715" s="163"/>
      <c r="DM715" s="163"/>
      <c r="DN715" s="163"/>
      <c r="DO715" s="163"/>
      <c r="DP715" s="163"/>
      <c r="DQ715" s="163"/>
      <c r="DR715" s="163"/>
      <c r="DS715" s="163"/>
      <c r="DT715" s="163"/>
      <c r="DU715" s="163"/>
      <c r="DV715" s="163"/>
      <c r="DW715" s="163"/>
      <c r="DX715" s="163"/>
      <c r="DY715" s="163"/>
      <c r="DZ715" s="163"/>
      <c r="EA715" s="163"/>
      <c r="EB715" s="163"/>
      <c r="EC715" s="163"/>
      <c r="ED715" s="163"/>
      <c r="EE715" s="163"/>
      <c r="EF715" s="163"/>
      <c r="EG715" s="163"/>
      <c r="EH715" s="163"/>
      <c r="EI715" s="163"/>
      <c r="EJ715" s="163"/>
      <c r="EK715" s="163"/>
      <c r="EL715" s="163"/>
      <c r="EM715" s="163"/>
      <c r="EN715" s="163"/>
      <c r="EO715" s="163"/>
      <c r="EP715" s="163"/>
      <c r="EQ715" s="163"/>
      <c r="ER715" s="163"/>
      <c r="ES715" s="163"/>
      <c r="ET715" s="163"/>
      <c r="EU715" s="163"/>
      <c r="EV715" s="163"/>
      <c r="EW715" s="163"/>
      <c r="EX715" s="163"/>
      <c r="EY715" s="163"/>
      <c r="EZ715" s="163"/>
      <c r="FA715" s="163"/>
      <c r="FB715" s="163"/>
      <c r="FC715" s="163"/>
      <c r="FD715" s="163"/>
      <c r="FE715" s="163"/>
      <c r="FF715" s="163"/>
      <c r="FG715" s="163"/>
      <c r="FH715" s="163"/>
      <c r="FI715" s="163"/>
      <c r="FJ715" s="163"/>
      <c r="FK715" s="163"/>
      <c r="FL715" s="163"/>
      <c r="FM715" s="163"/>
      <c r="FN715" s="163"/>
      <c r="FO715" s="163"/>
      <c r="FP715" s="163"/>
      <c r="FQ715" s="163"/>
      <c r="FR715" s="163"/>
      <c r="FS715" s="163"/>
      <c r="FT715" s="163"/>
      <c r="FU715" s="163"/>
      <c r="FV715" s="163"/>
      <c r="FW715" s="163"/>
      <c r="FX715" s="163"/>
      <c r="FY715" s="163"/>
      <c r="FZ715" s="163"/>
      <c r="GA715" s="163"/>
      <c r="GB715" s="163"/>
      <c r="GC715" s="163"/>
      <c r="GD715" s="163"/>
      <c r="GE715" s="163"/>
      <c r="GF715" s="163"/>
      <c r="GG715" s="163"/>
      <c r="GH715" s="163"/>
      <c r="GI715" s="163"/>
      <c r="GJ715" s="163"/>
      <c r="GK715" s="163"/>
      <c r="GL715" s="163"/>
      <c r="GM715" s="163"/>
      <c r="GN715" s="163"/>
      <c r="GO715" s="163"/>
      <c r="GP715" s="163"/>
      <c r="GQ715" s="163"/>
      <c r="GR715" s="163"/>
      <c r="GS715" s="163"/>
      <c r="GT715" s="163"/>
      <c r="GU715" s="163"/>
      <c r="GV715" s="163"/>
      <c r="GW715" s="163"/>
      <c r="GX715" s="163"/>
      <c r="GY715" s="163"/>
      <c r="GZ715" s="163"/>
      <c r="HA715" s="163"/>
      <c r="HB715" s="163"/>
      <c r="HC715" s="163"/>
      <c r="HD715" s="163"/>
      <c r="HE715" s="163"/>
      <c r="HF715" s="163"/>
      <c r="HG715" s="163"/>
      <c r="HH715" s="163"/>
      <c r="HI715" s="163"/>
      <c r="HJ715" s="163"/>
      <c r="HK715" s="163"/>
      <c r="HL715" s="163"/>
      <c r="HM715" s="163"/>
      <c r="HN715" s="163"/>
      <c r="HO715" s="163"/>
      <c r="HP715" s="163"/>
      <c r="HQ715" s="163"/>
      <c r="HR715" s="163"/>
      <c r="HS715" s="163"/>
      <c r="HT715" s="163"/>
      <c r="HU715" s="163"/>
      <c r="HV715" s="163"/>
      <c r="HW715" s="163"/>
      <c r="HX715" s="163"/>
      <c r="HY715" s="163"/>
      <c r="HZ715" s="163"/>
      <c r="IA715" s="163"/>
      <c r="IB715" s="163"/>
      <c r="IC715" s="163"/>
      <c r="ID715" s="163"/>
      <c r="IE715" s="163"/>
      <c r="IF715" s="163"/>
      <c r="IG715" s="163"/>
      <c r="IH715" s="163"/>
      <c r="II715" s="163"/>
      <c r="IJ715" s="163"/>
      <c r="IK715" s="163"/>
      <c r="IL715" s="163"/>
      <c r="IM715" s="163"/>
      <c r="IN715" s="163"/>
      <c r="IO715" s="163"/>
      <c r="IP715" s="163"/>
      <c r="IQ715" s="163"/>
      <c r="IR715" s="163"/>
      <c r="IS715" s="163"/>
      <c r="IT715" s="163"/>
      <c r="IU715" s="163"/>
      <c r="IV715" s="163"/>
    </row>
    <row r="716" spans="1:256" s="109" customFormat="1">
      <c r="A716" s="162"/>
      <c r="B716" s="109">
        <v>11</v>
      </c>
      <c r="C716" s="109" t="s">
        <v>282</v>
      </c>
      <c r="D716" s="109">
        <f t="shared" ref="D716:AG716" si="10">D16+D46+D76+D106+D136+D166+D196+D226+D256+D286+D316+D346+D376+D406+D436+D466+D496+D526+D556+D586</f>
        <v>0</v>
      </c>
      <c r="E716" s="109">
        <f t="shared" si="10"/>
        <v>0</v>
      </c>
      <c r="F716" s="109">
        <f t="shared" si="10"/>
        <v>0</v>
      </c>
      <c r="G716" s="109">
        <f t="shared" si="10"/>
        <v>0</v>
      </c>
      <c r="H716" s="109">
        <f t="shared" si="10"/>
        <v>0</v>
      </c>
      <c r="I716" s="109">
        <f t="shared" si="10"/>
        <v>0</v>
      </c>
      <c r="J716" s="109">
        <f t="shared" si="10"/>
        <v>0</v>
      </c>
      <c r="K716" s="109">
        <f t="shared" si="10"/>
        <v>0</v>
      </c>
      <c r="L716" s="109">
        <f t="shared" si="10"/>
        <v>0</v>
      </c>
      <c r="M716" s="109">
        <f t="shared" si="10"/>
        <v>0</v>
      </c>
      <c r="N716" s="109">
        <f t="shared" si="10"/>
        <v>0</v>
      </c>
      <c r="O716" s="109">
        <f t="shared" si="10"/>
        <v>0</v>
      </c>
      <c r="P716" s="109">
        <f t="shared" si="10"/>
        <v>0</v>
      </c>
      <c r="Q716" s="109">
        <f t="shared" si="10"/>
        <v>0</v>
      </c>
      <c r="R716" s="109">
        <f t="shared" si="10"/>
        <v>0</v>
      </c>
      <c r="S716" s="109">
        <f t="shared" si="10"/>
        <v>0</v>
      </c>
      <c r="T716" s="109">
        <f t="shared" si="10"/>
        <v>0</v>
      </c>
      <c r="U716" s="109">
        <f t="shared" si="10"/>
        <v>0</v>
      </c>
      <c r="V716" s="109">
        <f t="shared" si="10"/>
        <v>0</v>
      </c>
      <c r="W716" s="109">
        <f t="shared" si="10"/>
        <v>0</v>
      </c>
      <c r="X716" s="109">
        <f t="shared" si="10"/>
        <v>0</v>
      </c>
      <c r="Y716" s="109">
        <f t="shared" si="10"/>
        <v>0</v>
      </c>
      <c r="Z716" s="109">
        <f t="shared" si="10"/>
        <v>0</v>
      </c>
      <c r="AA716" s="109">
        <f t="shared" si="10"/>
        <v>0</v>
      </c>
      <c r="AB716" s="109">
        <f t="shared" si="10"/>
        <v>0</v>
      </c>
      <c r="AC716" s="109">
        <f t="shared" si="10"/>
        <v>0</v>
      </c>
      <c r="AD716" s="109">
        <f t="shared" si="10"/>
        <v>0</v>
      </c>
      <c r="AE716" s="109">
        <f t="shared" si="10"/>
        <v>0</v>
      </c>
      <c r="AF716" s="109">
        <f t="shared" si="10"/>
        <v>0</v>
      </c>
      <c r="AG716" s="109">
        <f t="shared" si="10"/>
        <v>0</v>
      </c>
      <c r="AH716" s="163"/>
      <c r="AI716" s="163"/>
      <c r="AJ716" s="163"/>
      <c r="AK716" s="163"/>
      <c r="AL716" s="163"/>
      <c r="AM716" s="163"/>
      <c r="AN716" s="163"/>
      <c r="AO716" s="163"/>
      <c r="AP716" s="163"/>
      <c r="AQ716" s="163"/>
      <c r="AR716" s="163"/>
      <c r="AS716" s="163"/>
      <c r="AT716" s="163"/>
      <c r="AU716" s="163"/>
      <c r="AV716" s="163"/>
      <c r="AW716" s="163"/>
      <c r="AX716" s="163"/>
      <c r="AY716" s="163"/>
      <c r="AZ716" s="163"/>
      <c r="BA716" s="163"/>
      <c r="BB716" s="163"/>
      <c r="BC716" s="163"/>
      <c r="BD716" s="163"/>
      <c r="BE716" s="163"/>
      <c r="BF716" s="163"/>
      <c r="BG716" s="163"/>
      <c r="BH716" s="163"/>
      <c r="BI716" s="163"/>
      <c r="BJ716" s="163"/>
      <c r="BK716" s="163"/>
      <c r="BL716" s="163"/>
      <c r="BM716" s="163"/>
      <c r="BN716" s="163"/>
      <c r="BO716" s="163"/>
      <c r="BP716" s="163"/>
      <c r="BQ716" s="163"/>
      <c r="BR716" s="163"/>
      <c r="BS716" s="163"/>
      <c r="BT716" s="163"/>
      <c r="BU716" s="163"/>
      <c r="BV716" s="163"/>
      <c r="BW716" s="163"/>
      <c r="BX716" s="163"/>
      <c r="BY716" s="163"/>
      <c r="BZ716" s="163"/>
      <c r="CA716" s="163"/>
      <c r="CB716" s="163"/>
      <c r="CC716" s="163"/>
      <c r="CD716" s="163"/>
      <c r="CE716" s="163"/>
      <c r="CF716" s="163"/>
      <c r="CG716" s="163"/>
      <c r="CH716" s="163"/>
      <c r="CI716" s="163"/>
      <c r="CJ716" s="163"/>
      <c r="CK716" s="163"/>
      <c r="CL716" s="163"/>
      <c r="CM716" s="163"/>
      <c r="CN716" s="163"/>
      <c r="CO716" s="163"/>
      <c r="CP716" s="163"/>
      <c r="CQ716" s="163"/>
      <c r="CR716" s="163"/>
      <c r="CS716" s="163"/>
      <c r="CT716" s="163"/>
      <c r="CU716" s="163"/>
      <c r="CV716" s="163"/>
      <c r="CW716" s="163"/>
      <c r="CX716" s="163"/>
      <c r="CY716" s="163"/>
      <c r="CZ716" s="163"/>
      <c r="DA716" s="163"/>
      <c r="DB716" s="163"/>
      <c r="DC716" s="163"/>
      <c r="DD716" s="163"/>
      <c r="DE716" s="163"/>
      <c r="DF716" s="163"/>
      <c r="DG716" s="163"/>
      <c r="DH716" s="163"/>
      <c r="DI716" s="163"/>
      <c r="DJ716" s="163"/>
      <c r="DK716" s="163"/>
      <c r="DL716" s="163"/>
      <c r="DM716" s="163"/>
      <c r="DN716" s="163"/>
      <c r="DO716" s="163"/>
      <c r="DP716" s="163"/>
      <c r="DQ716" s="163"/>
      <c r="DR716" s="163"/>
      <c r="DS716" s="163"/>
      <c r="DT716" s="163"/>
      <c r="DU716" s="163"/>
      <c r="DV716" s="163"/>
      <c r="DW716" s="163"/>
      <c r="DX716" s="163"/>
      <c r="DY716" s="163"/>
      <c r="DZ716" s="163"/>
      <c r="EA716" s="163"/>
      <c r="EB716" s="163"/>
      <c r="EC716" s="163"/>
      <c r="ED716" s="163"/>
      <c r="EE716" s="163"/>
      <c r="EF716" s="163"/>
      <c r="EG716" s="163"/>
      <c r="EH716" s="163"/>
      <c r="EI716" s="163"/>
      <c r="EJ716" s="163"/>
      <c r="EK716" s="163"/>
      <c r="EL716" s="163"/>
      <c r="EM716" s="163"/>
      <c r="EN716" s="163"/>
      <c r="EO716" s="163"/>
      <c r="EP716" s="163"/>
      <c r="EQ716" s="163"/>
      <c r="ER716" s="163"/>
      <c r="ES716" s="163"/>
      <c r="ET716" s="163"/>
      <c r="EU716" s="163"/>
      <c r="EV716" s="163"/>
      <c r="EW716" s="163"/>
      <c r="EX716" s="163"/>
      <c r="EY716" s="163"/>
      <c r="EZ716" s="163"/>
      <c r="FA716" s="163"/>
      <c r="FB716" s="163"/>
      <c r="FC716" s="163"/>
      <c r="FD716" s="163"/>
      <c r="FE716" s="163"/>
      <c r="FF716" s="163"/>
      <c r="FG716" s="163"/>
      <c r="FH716" s="163"/>
      <c r="FI716" s="163"/>
      <c r="FJ716" s="163"/>
      <c r="FK716" s="163"/>
      <c r="FL716" s="163"/>
      <c r="FM716" s="163"/>
      <c r="FN716" s="163"/>
      <c r="FO716" s="163"/>
      <c r="FP716" s="163"/>
      <c r="FQ716" s="163"/>
      <c r="FR716" s="163"/>
      <c r="FS716" s="163"/>
      <c r="FT716" s="163"/>
      <c r="FU716" s="163"/>
      <c r="FV716" s="163"/>
      <c r="FW716" s="163"/>
      <c r="FX716" s="163"/>
      <c r="FY716" s="163"/>
      <c r="FZ716" s="163"/>
      <c r="GA716" s="163"/>
      <c r="GB716" s="163"/>
      <c r="GC716" s="163"/>
      <c r="GD716" s="163"/>
      <c r="GE716" s="163"/>
      <c r="GF716" s="163"/>
      <c r="GG716" s="163"/>
      <c r="GH716" s="163"/>
      <c r="GI716" s="163"/>
      <c r="GJ716" s="163"/>
      <c r="GK716" s="163"/>
      <c r="GL716" s="163"/>
      <c r="GM716" s="163"/>
      <c r="GN716" s="163"/>
      <c r="GO716" s="163"/>
      <c r="GP716" s="163"/>
      <c r="GQ716" s="163"/>
      <c r="GR716" s="163"/>
      <c r="GS716" s="163"/>
      <c r="GT716" s="163"/>
      <c r="GU716" s="163"/>
      <c r="GV716" s="163"/>
      <c r="GW716" s="163"/>
      <c r="GX716" s="163"/>
      <c r="GY716" s="163"/>
      <c r="GZ716" s="163"/>
      <c r="HA716" s="163"/>
      <c r="HB716" s="163"/>
      <c r="HC716" s="163"/>
      <c r="HD716" s="163"/>
      <c r="HE716" s="163"/>
      <c r="HF716" s="163"/>
      <c r="HG716" s="163"/>
      <c r="HH716" s="163"/>
      <c r="HI716" s="163"/>
      <c r="HJ716" s="163"/>
      <c r="HK716" s="163"/>
      <c r="HL716" s="163"/>
      <c r="HM716" s="163"/>
      <c r="HN716" s="163"/>
      <c r="HO716" s="163"/>
      <c r="HP716" s="163"/>
      <c r="HQ716" s="163"/>
      <c r="HR716" s="163"/>
      <c r="HS716" s="163"/>
      <c r="HT716" s="163"/>
      <c r="HU716" s="163"/>
      <c r="HV716" s="163"/>
      <c r="HW716" s="163"/>
      <c r="HX716" s="163"/>
      <c r="HY716" s="163"/>
      <c r="HZ716" s="163"/>
      <c r="IA716" s="163"/>
      <c r="IB716" s="163"/>
      <c r="IC716" s="163"/>
      <c r="ID716" s="163"/>
      <c r="IE716" s="163"/>
      <c r="IF716" s="163"/>
      <c r="IG716" s="163"/>
      <c r="IH716" s="163"/>
      <c r="II716" s="163"/>
      <c r="IJ716" s="163"/>
      <c r="IK716" s="163"/>
      <c r="IL716" s="163"/>
      <c r="IM716" s="163"/>
      <c r="IN716" s="163"/>
      <c r="IO716" s="163"/>
      <c r="IP716" s="163"/>
      <c r="IQ716" s="163"/>
      <c r="IR716" s="163"/>
      <c r="IS716" s="163"/>
      <c r="IT716" s="163"/>
      <c r="IU716" s="163"/>
      <c r="IV716" s="163"/>
    </row>
    <row r="717" spans="1:256" s="109" customFormat="1">
      <c r="A717" s="162"/>
      <c r="B717" s="109">
        <v>12</v>
      </c>
      <c r="C717" s="109" t="s">
        <v>283</v>
      </c>
      <c r="D717" s="109">
        <f t="shared" ref="D717:AG717" si="11">D17+D47+D77+D107+D137+D167+D197+D227+D257+D287+D317+D347+D377+D407+D437+D467+D497+D527+D557+D587</f>
        <v>0</v>
      </c>
      <c r="E717" s="109">
        <f t="shared" si="11"/>
        <v>0</v>
      </c>
      <c r="F717" s="109">
        <f t="shared" si="11"/>
        <v>0</v>
      </c>
      <c r="G717" s="109">
        <f t="shared" si="11"/>
        <v>0</v>
      </c>
      <c r="H717" s="109">
        <f t="shared" si="11"/>
        <v>0</v>
      </c>
      <c r="I717" s="109">
        <f t="shared" si="11"/>
        <v>0</v>
      </c>
      <c r="J717" s="109">
        <f t="shared" si="11"/>
        <v>0</v>
      </c>
      <c r="K717" s="109">
        <f t="shared" si="11"/>
        <v>0</v>
      </c>
      <c r="L717" s="109">
        <f t="shared" si="11"/>
        <v>0</v>
      </c>
      <c r="M717" s="109">
        <f t="shared" si="11"/>
        <v>0</v>
      </c>
      <c r="N717" s="109">
        <f t="shared" si="11"/>
        <v>0</v>
      </c>
      <c r="O717" s="109">
        <f t="shared" si="11"/>
        <v>0</v>
      </c>
      <c r="P717" s="109">
        <f t="shared" si="11"/>
        <v>0</v>
      </c>
      <c r="Q717" s="109">
        <f t="shared" si="11"/>
        <v>0</v>
      </c>
      <c r="R717" s="109">
        <f t="shared" si="11"/>
        <v>0</v>
      </c>
      <c r="S717" s="109">
        <f t="shared" si="11"/>
        <v>0</v>
      </c>
      <c r="T717" s="109">
        <f t="shared" si="11"/>
        <v>0</v>
      </c>
      <c r="U717" s="109">
        <f t="shared" si="11"/>
        <v>0</v>
      </c>
      <c r="V717" s="109">
        <f t="shared" si="11"/>
        <v>0</v>
      </c>
      <c r="W717" s="109">
        <f t="shared" si="11"/>
        <v>0</v>
      </c>
      <c r="X717" s="109">
        <f t="shared" si="11"/>
        <v>0</v>
      </c>
      <c r="Y717" s="109">
        <f t="shared" si="11"/>
        <v>0</v>
      </c>
      <c r="Z717" s="109">
        <f t="shared" si="11"/>
        <v>0</v>
      </c>
      <c r="AA717" s="109">
        <f t="shared" si="11"/>
        <v>0</v>
      </c>
      <c r="AB717" s="109">
        <f t="shared" si="11"/>
        <v>0</v>
      </c>
      <c r="AC717" s="109">
        <f t="shared" si="11"/>
        <v>0</v>
      </c>
      <c r="AD717" s="109">
        <f t="shared" si="11"/>
        <v>0</v>
      </c>
      <c r="AE717" s="109">
        <f t="shared" si="11"/>
        <v>0</v>
      </c>
      <c r="AF717" s="109">
        <f t="shared" si="11"/>
        <v>0</v>
      </c>
      <c r="AG717" s="109">
        <f t="shared" si="11"/>
        <v>0</v>
      </c>
      <c r="AH717" s="163"/>
      <c r="AI717" s="163"/>
      <c r="AJ717" s="163"/>
      <c r="AK717" s="163"/>
      <c r="AL717" s="163"/>
      <c r="AM717" s="163"/>
      <c r="AN717" s="163"/>
      <c r="AO717" s="163"/>
      <c r="AP717" s="163"/>
      <c r="AQ717" s="163"/>
      <c r="AR717" s="163"/>
      <c r="AS717" s="163"/>
      <c r="AT717" s="163"/>
      <c r="AU717" s="163"/>
      <c r="AV717" s="163"/>
      <c r="AW717" s="163"/>
      <c r="AX717" s="163"/>
      <c r="AY717" s="163"/>
      <c r="AZ717" s="163"/>
      <c r="BA717" s="163"/>
      <c r="BB717" s="163"/>
      <c r="BC717" s="163"/>
      <c r="BD717" s="163"/>
      <c r="BE717" s="163"/>
      <c r="BF717" s="163"/>
      <c r="BG717" s="163"/>
      <c r="BH717" s="163"/>
      <c r="BI717" s="163"/>
      <c r="BJ717" s="163"/>
      <c r="BK717" s="163"/>
      <c r="BL717" s="163"/>
      <c r="BM717" s="163"/>
      <c r="BN717" s="163"/>
      <c r="BO717" s="163"/>
      <c r="BP717" s="163"/>
      <c r="BQ717" s="163"/>
      <c r="BR717" s="163"/>
      <c r="BS717" s="163"/>
      <c r="BT717" s="163"/>
      <c r="BU717" s="163"/>
      <c r="BV717" s="163"/>
      <c r="BW717" s="163"/>
      <c r="BX717" s="163"/>
      <c r="BY717" s="163"/>
      <c r="BZ717" s="163"/>
      <c r="CA717" s="163"/>
      <c r="CB717" s="163"/>
      <c r="CC717" s="163"/>
      <c r="CD717" s="163"/>
      <c r="CE717" s="163"/>
      <c r="CF717" s="163"/>
      <c r="CG717" s="163"/>
      <c r="CH717" s="163"/>
      <c r="CI717" s="163"/>
      <c r="CJ717" s="163"/>
      <c r="CK717" s="163"/>
      <c r="CL717" s="163"/>
      <c r="CM717" s="163"/>
      <c r="CN717" s="163"/>
      <c r="CO717" s="163"/>
      <c r="CP717" s="163"/>
      <c r="CQ717" s="163"/>
      <c r="CR717" s="163"/>
      <c r="CS717" s="163"/>
      <c r="CT717" s="163"/>
      <c r="CU717" s="163"/>
      <c r="CV717" s="163"/>
      <c r="CW717" s="163"/>
      <c r="CX717" s="163"/>
      <c r="CY717" s="163"/>
      <c r="CZ717" s="163"/>
      <c r="DA717" s="163"/>
      <c r="DB717" s="163"/>
      <c r="DC717" s="163"/>
      <c r="DD717" s="163"/>
      <c r="DE717" s="163"/>
      <c r="DF717" s="163"/>
      <c r="DG717" s="163"/>
      <c r="DH717" s="163"/>
      <c r="DI717" s="163"/>
      <c r="DJ717" s="163"/>
      <c r="DK717" s="163"/>
      <c r="DL717" s="163"/>
      <c r="DM717" s="163"/>
      <c r="DN717" s="163"/>
      <c r="DO717" s="163"/>
      <c r="DP717" s="163"/>
      <c r="DQ717" s="163"/>
      <c r="DR717" s="163"/>
      <c r="DS717" s="163"/>
      <c r="DT717" s="163"/>
      <c r="DU717" s="163"/>
      <c r="DV717" s="163"/>
      <c r="DW717" s="163"/>
      <c r="DX717" s="163"/>
      <c r="DY717" s="163"/>
      <c r="DZ717" s="163"/>
      <c r="EA717" s="163"/>
      <c r="EB717" s="163"/>
      <c r="EC717" s="163"/>
      <c r="ED717" s="163"/>
      <c r="EE717" s="163"/>
      <c r="EF717" s="163"/>
      <c r="EG717" s="163"/>
      <c r="EH717" s="163"/>
      <c r="EI717" s="163"/>
      <c r="EJ717" s="163"/>
      <c r="EK717" s="163"/>
      <c r="EL717" s="163"/>
      <c r="EM717" s="163"/>
      <c r="EN717" s="163"/>
      <c r="EO717" s="163"/>
      <c r="EP717" s="163"/>
      <c r="EQ717" s="163"/>
      <c r="ER717" s="163"/>
      <c r="ES717" s="163"/>
      <c r="ET717" s="163"/>
      <c r="EU717" s="163"/>
      <c r="EV717" s="163"/>
      <c r="EW717" s="163"/>
      <c r="EX717" s="163"/>
      <c r="EY717" s="163"/>
      <c r="EZ717" s="163"/>
      <c r="FA717" s="163"/>
      <c r="FB717" s="163"/>
      <c r="FC717" s="163"/>
      <c r="FD717" s="163"/>
      <c r="FE717" s="163"/>
      <c r="FF717" s="163"/>
      <c r="FG717" s="163"/>
      <c r="FH717" s="163"/>
      <c r="FI717" s="163"/>
      <c r="FJ717" s="163"/>
      <c r="FK717" s="163"/>
      <c r="FL717" s="163"/>
      <c r="FM717" s="163"/>
      <c r="FN717" s="163"/>
      <c r="FO717" s="163"/>
      <c r="FP717" s="163"/>
      <c r="FQ717" s="163"/>
      <c r="FR717" s="163"/>
      <c r="FS717" s="163"/>
      <c r="FT717" s="163"/>
      <c r="FU717" s="163"/>
      <c r="FV717" s="163"/>
      <c r="FW717" s="163"/>
      <c r="FX717" s="163"/>
      <c r="FY717" s="163"/>
      <c r="FZ717" s="163"/>
      <c r="GA717" s="163"/>
      <c r="GB717" s="163"/>
      <c r="GC717" s="163"/>
      <c r="GD717" s="163"/>
      <c r="GE717" s="163"/>
      <c r="GF717" s="163"/>
      <c r="GG717" s="163"/>
      <c r="GH717" s="163"/>
      <c r="GI717" s="163"/>
      <c r="GJ717" s="163"/>
      <c r="GK717" s="163"/>
      <c r="GL717" s="163"/>
      <c r="GM717" s="163"/>
      <c r="GN717" s="163"/>
      <c r="GO717" s="163"/>
      <c r="GP717" s="163"/>
      <c r="GQ717" s="163"/>
      <c r="GR717" s="163"/>
      <c r="GS717" s="163"/>
      <c r="GT717" s="163"/>
      <c r="GU717" s="163"/>
      <c r="GV717" s="163"/>
      <c r="GW717" s="163"/>
      <c r="GX717" s="163"/>
      <c r="GY717" s="163"/>
      <c r="GZ717" s="163"/>
      <c r="HA717" s="163"/>
      <c r="HB717" s="163"/>
      <c r="HC717" s="163"/>
      <c r="HD717" s="163"/>
      <c r="HE717" s="163"/>
      <c r="HF717" s="163"/>
      <c r="HG717" s="163"/>
      <c r="HH717" s="163"/>
      <c r="HI717" s="163"/>
      <c r="HJ717" s="163"/>
      <c r="HK717" s="163"/>
      <c r="HL717" s="163"/>
      <c r="HM717" s="163"/>
      <c r="HN717" s="163"/>
      <c r="HO717" s="163"/>
      <c r="HP717" s="163"/>
      <c r="HQ717" s="163"/>
      <c r="HR717" s="163"/>
      <c r="HS717" s="163"/>
      <c r="HT717" s="163"/>
      <c r="HU717" s="163"/>
      <c r="HV717" s="163"/>
      <c r="HW717" s="163"/>
      <c r="HX717" s="163"/>
      <c r="HY717" s="163"/>
      <c r="HZ717" s="163"/>
      <c r="IA717" s="163"/>
      <c r="IB717" s="163"/>
      <c r="IC717" s="163"/>
      <c r="ID717" s="163"/>
      <c r="IE717" s="163"/>
      <c r="IF717" s="163"/>
      <c r="IG717" s="163"/>
      <c r="IH717" s="163"/>
      <c r="II717" s="163"/>
      <c r="IJ717" s="163"/>
      <c r="IK717" s="163"/>
      <c r="IL717" s="163"/>
      <c r="IM717" s="163"/>
      <c r="IN717" s="163"/>
      <c r="IO717" s="163"/>
      <c r="IP717" s="163"/>
      <c r="IQ717" s="163"/>
      <c r="IR717" s="163"/>
      <c r="IS717" s="163"/>
      <c r="IT717" s="163"/>
      <c r="IU717" s="163"/>
      <c r="IV717" s="163"/>
    </row>
    <row r="718" spans="1:256" s="109" customFormat="1">
      <c r="A718" s="162"/>
      <c r="B718" s="109">
        <v>13</v>
      </c>
      <c r="C718" s="109" t="s">
        <v>284</v>
      </c>
      <c r="D718" s="109">
        <f t="shared" ref="D718:AG718" si="12">D18+D48+D78+D108+D138+D168+D198+D228+D258+D288+D318+D348+D378+D408+D438+D468+D498+D528+D558+D588</f>
        <v>0</v>
      </c>
      <c r="E718" s="109">
        <f t="shared" si="12"/>
        <v>0</v>
      </c>
      <c r="F718" s="109">
        <f t="shared" si="12"/>
        <v>0</v>
      </c>
      <c r="G718" s="109">
        <f t="shared" si="12"/>
        <v>0</v>
      </c>
      <c r="H718" s="109">
        <f t="shared" si="12"/>
        <v>0</v>
      </c>
      <c r="I718" s="109">
        <f t="shared" si="12"/>
        <v>0</v>
      </c>
      <c r="J718" s="109">
        <f t="shared" si="12"/>
        <v>0</v>
      </c>
      <c r="K718" s="109">
        <f t="shared" si="12"/>
        <v>0</v>
      </c>
      <c r="L718" s="109">
        <f t="shared" si="12"/>
        <v>0</v>
      </c>
      <c r="M718" s="109">
        <f t="shared" si="12"/>
        <v>0</v>
      </c>
      <c r="N718" s="109">
        <f t="shared" si="12"/>
        <v>0</v>
      </c>
      <c r="O718" s="109">
        <f t="shared" si="12"/>
        <v>0</v>
      </c>
      <c r="P718" s="109">
        <f t="shared" si="12"/>
        <v>0</v>
      </c>
      <c r="Q718" s="109">
        <f t="shared" si="12"/>
        <v>0</v>
      </c>
      <c r="R718" s="109">
        <f t="shared" si="12"/>
        <v>0</v>
      </c>
      <c r="S718" s="109">
        <f t="shared" si="12"/>
        <v>0</v>
      </c>
      <c r="T718" s="109">
        <f t="shared" si="12"/>
        <v>0</v>
      </c>
      <c r="U718" s="109">
        <f t="shared" si="12"/>
        <v>0</v>
      </c>
      <c r="V718" s="109">
        <f t="shared" si="12"/>
        <v>0</v>
      </c>
      <c r="W718" s="109">
        <f t="shared" si="12"/>
        <v>0</v>
      </c>
      <c r="X718" s="109">
        <f t="shared" si="12"/>
        <v>0</v>
      </c>
      <c r="Y718" s="109">
        <f t="shared" si="12"/>
        <v>0</v>
      </c>
      <c r="Z718" s="109">
        <f t="shared" si="12"/>
        <v>0</v>
      </c>
      <c r="AA718" s="109">
        <f t="shared" si="12"/>
        <v>0</v>
      </c>
      <c r="AB718" s="109">
        <f t="shared" si="12"/>
        <v>0</v>
      </c>
      <c r="AC718" s="109">
        <f t="shared" si="12"/>
        <v>0</v>
      </c>
      <c r="AD718" s="109">
        <f t="shared" si="12"/>
        <v>0</v>
      </c>
      <c r="AE718" s="109">
        <f t="shared" si="12"/>
        <v>0</v>
      </c>
      <c r="AF718" s="109">
        <f t="shared" si="12"/>
        <v>0</v>
      </c>
      <c r="AG718" s="109">
        <f t="shared" si="12"/>
        <v>0</v>
      </c>
      <c r="AH718" s="163"/>
      <c r="AI718" s="163"/>
      <c r="AJ718" s="163"/>
      <c r="AK718" s="163"/>
      <c r="AL718" s="163"/>
      <c r="AM718" s="163"/>
      <c r="AN718" s="163"/>
      <c r="AO718" s="163"/>
      <c r="AP718" s="163"/>
      <c r="AQ718" s="163"/>
      <c r="AR718" s="163"/>
      <c r="AS718" s="163"/>
      <c r="AT718" s="163"/>
      <c r="AU718" s="163"/>
      <c r="AV718" s="163"/>
      <c r="AW718" s="163"/>
      <c r="AX718" s="163"/>
      <c r="AY718" s="163"/>
      <c r="AZ718" s="163"/>
      <c r="BA718" s="163"/>
      <c r="BB718" s="163"/>
      <c r="BC718" s="163"/>
      <c r="BD718" s="163"/>
      <c r="BE718" s="163"/>
      <c r="BF718" s="163"/>
      <c r="BG718" s="163"/>
      <c r="BH718" s="163"/>
      <c r="BI718" s="163"/>
      <c r="BJ718" s="163"/>
      <c r="BK718" s="163"/>
      <c r="BL718" s="163"/>
      <c r="BM718" s="163"/>
      <c r="BN718" s="163"/>
      <c r="BO718" s="163"/>
      <c r="BP718" s="163"/>
      <c r="BQ718" s="163"/>
      <c r="BR718" s="163"/>
      <c r="BS718" s="163"/>
      <c r="BT718" s="163"/>
      <c r="BU718" s="163"/>
      <c r="BV718" s="163"/>
      <c r="BW718" s="163"/>
      <c r="BX718" s="163"/>
      <c r="BY718" s="163"/>
      <c r="BZ718" s="163"/>
      <c r="CA718" s="163"/>
      <c r="CB718" s="163"/>
      <c r="CC718" s="163"/>
      <c r="CD718" s="163"/>
      <c r="CE718" s="163"/>
      <c r="CF718" s="163"/>
      <c r="CG718" s="163"/>
      <c r="CH718" s="163"/>
      <c r="CI718" s="163"/>
      <c r="CJ718" s="163"/>
      <c r="CK718" s="163"/>
      <c r="CL718" s="163"/>
      <c r="CM718" s="163"/>
      <c r="CN718" s="163"/>
      <c r="CO718" s="163"/>
      <c r="CP718" s="163"/>
      <c r="CQ718" s="163"/>
      <c r="CR718" s="163"/>
      <c r="CS718" s="163"/>
      <c r="CT718" s="163"/>
      <c r="CU718" s="163"/>
      <c r="CV718" s="163"/>
      <c r="CW718" s="163"/>
      <c r="CX718" s="163"/>
      <c r="CY718" s="163"/>
      <c r="CZ718" s="163"/>
      <c r="DA718" s="163"/>
      <c r="DB718" s="163"/>
      <c r="DC718" s="163"/>
      <c r="DD718" s="163"/>
      <c r="DE718" s="163"/>
      <c r="DF718" s="163"/>
      <c r="DG718" s="163"/>
      <c r="DH718" s="163"/>
      <c r="DI718" s="163"/>
      <c r="DJ718" s="163"/>
      <c r="DK718" s="163"/>
      <c r="DL718" s="163"/>
      <c r="DM718" s="163"/>
      <c r="DN718" s="163"/>
      <c r="DO718" s="163"/>
      <c r="DP718" s="163"/>
      <c r="DQ718" s="163"/>
      <c r="DR718" s="163"/>
      <c r="DS718" s="163"/>
      <c r="DT718" s="163"/>
      <c r="DU718" s="163"/>
      <c r="DV718" s="163"/>
      <c r="DW718" s="163"/>
      <c r="DX718" s="163"/>
      <c r="DY718" s="163"/>
      <c r="DZ718" s="163"/>
      <c r="EA718" s="163"/>
      <c r="EB718" s="163"/>
      <c r="EC718" s="163"/>
      <c r="ED718" s="163"/>
      <c r="EE718" s="163"/>
      <c r="EF718" s="163"/>
      <c r="EG718" s="163"/>
      <c r="EH718" s="163"/>
      <c r="EI718" s="163"/>
      <c r="EJ718" s="163"/>
      <c r="EK718" s="163"/>
      <c r="EL718" s="163"/>
      <c r="EM718" s="163"/>
      <c r="EN718" s="163"/>
      <c r="EO718" s="163"/>
      <c r="EP718" s="163"/>
      <c r="EQ718" s="163"/>
      <c r="ER718" s="163"/>
      <c r="ES718" s="163"/>
      <c r="ET718" s="163"/>
      <c r="EU718" s="163"/>
      <c r="EV718" s="163"/>
      <c r="EW718" s="163"/>
      <c r="EX718" s="163"/>
      <c r="EY718" s="163"/>
      <c r="EZ718" s="163"/>
      <c r="FA718" s="163"/>
      <c r="FB718" s="163"/>
      <c r="FC718" s="163"/>
      <c r="FD718" s="163"/>
      <c r="FE718" s="163"/>
      <c r="FF718" s="163"/>
      <c r="FG718" s="163"/>
      <c r="FH718" s="163"/>
      <c r="FI718" s="163"/>
      <c r="FJ718" s="163"/>
      <c r="FK718" s="163"/>
      <c r="FL718" s="163"/>
      <c r="FM718" s="163"/>
      <c r="FN718" s="163"/>
      <c r="FO718" s="163"/>
      <c r="FP718" s="163"/>
      <c r="FQ718" s="163"/>
      <c r="FR718" s="163"/>
      <c r="FS718" s="163"/>
      <c r="FT718" s="163"/>
      <c r="FU718" s="163"/>
      <c r="FV718" s="163"/>
      <c r="FW718" s="163"/>
      <c r="FX718" s="163"/>
      <c r="FY718" s="163"/>
      <c r="FZ718" s="163"/>
      <c r="GA718" s="163"/>
      <c r="GB718" s="163"/>
      <c r="GC718" s="163"/>
      <c r="GD718" s="163"/>
      <c r="GE718" s="163"/>
      <c r="GF718" s="163"/>
      <c r="GG718" s="163"/>
      <c r="GH718" s="163"/>
      <c r="GI718" s="163"/>
      <c r="GJ718" s="163"/>
      <c r="GK718" s="163"/>
      <c r="GL718" s="163"/>
      <c r="GM718" s="163"/>
      <c r="GN718" s="163"/>
      <c r="GO718" s="163"/>
      <c r="GP718" s="163"/>
      <c r="GQ718" s="163"/>
      <c r="GR718" s="163"/>
      <c r="GS718" s="163"/>
      <c r="GT718" s="163"/>
      <c r="GU718" s="163"/>
      <c r="GV718" s="163"/>
      <c r="GW718" s="163"/>
      <c r="GX718" s="163"/>
      <c r="GY718" s="163"/>
      <c r="GZ718" s="163"/>
      <c r="HA718" s="163"/>
      <c r="HB718" s="163"/>
      <c r="HC718" s="163"/>
      <c r="HD718" s="163"/>
      <c r="HE718" s="163"/>
      <c r="HF718" s="163"/>
      <c r="HG718" s="163"/>
      <c r="HH718" s="163"/>
      <c r="HI718" s="163"/>
      <c r="HJ718" s="163"/>
      <c r="HK718" s="163"/>
      <c r="HL718" s="163"/>
      <c r="HM718" s="163"/>
      <c r="HN718" s="163"/>
      <c r="HO718" s="163"/>
      <c r="HP718" s="163"/>
      <c r="HQ718" s="163"/>
      <c r="HR718" s="163"/>
      <c r="HS718" s="163"/>
      <c r="HT718" s="163"/>
      <c r="HU718" s="163"/>
      <c r="HV718" s="163"/>
      <c r="HW718" s="163"/>
      <c r="HX718" s="163"/>
      <c r="HY718" s="163"/>
      <c r="HZ718" s="163"/>
      <c r="IA718" s="163"/>
      <c r="IB718" s="163"/>
      <c r="IC718" s="163"/>
      <c r="ID718" s="163"/>
      <c r="IE718" s="163"/>
      <c r="IF718" s="163"/>
      <c r="IG718" s="163"/>
      <c r="IH718" s="163"/>
      <c r="II718" s="163"/>
      <c r="IJ718" s="163"/>
      <c r="IK718" s="163"/>
      <c r="IL718" s="163"/>
      <c r="IM718" s="163"/>
      <c r="IN718" s="163"/>
      <c r="IO718" s="163"/>
      <c r="IP718" s="163"/>
      <c r="IQ718" s="163"/>
      <c r="IR718" s="163"/>
      <c r="IS718" s="163"/>
      <c r="IT718" s="163"/>
      <c r="IU718" s="163"/>
      <c r="IV718" s="163"/>
    </row>
    <row r="719" spans="1:256" s="109" customFormat="1">
      <c r="A719" s="162"/>
      <c r="B719" s="109">
        <v>14</v>
      </c>
      <c r="C719" s="109" t="s">
        <v>285</v>
      </c>
      <c r="D719" s="109">
        <f t="shared" ref="D719:AG719" si="13">D19+D49+D79+D109+D139+D169+D199+D229+D259+D289+D319+D349+D379+D409+D439+D469+D499+D529+D559+D589</f>
        <v>0</v>
      </c>
      <c r="E719" s="109">
        <f t="shared" si="13"/>
        <v>0</v>
      </c>
      <c r="F719" s="109">
        <f t="shared" si="13"/>
        <v>0</v>
      </c>
      <c r="G719" s="109">
        <f t="shared" si="13"/>
        <v>0</v>
      </c>
      <c r="H719" s="109">
        <f t="shared" si="13"/>
        <v>0</v>
      </c>
      <c r="I719" s="109">
        <f t="shared" si="13"/>
        <v>0</v>
      </c>
      <c r="J719" s="109">
        <f t="shared" si="13"/>
        <v>0</v>
      </c>
      <c r="K719" s="109">
        <f t="shared" si="13"/>
        <v>0</v>
      </c>
      <c r="L719" s="109">
        <f t="shared" si="13"/>
        <v>0</v>
      </c>
      <c r="M719" s="109">
        <f t="shared" si="13"/>
        <v>0</v>
      </c>
      <c r="N719" s="109">
        <f t="shared" si="13"/>
        <v>0</v>
      </c>
      <c r="O719" s="109">
        <f t="shared" si="13"/>
        <v>0</v>
      </c>
      <c r="P719" s="109">
        <f t="shared" si="13"/>
        <v>0</v>
      </c>
      <c r="Q719" s="109">
        <f t="shared" si="13"/>
        <v>0</v>
      </c>
      <c r="R719" s="109">
        <f t="shared" si="13"/>
        <v>0</v>
      </c>
      <c r="S719" s="109">
        <f t="shared" si="13"/>
        <v>0</v>
      </c>
      <c r="T719" s="109">
        <f t="shared" si="13"/>
        <v>0</v>
      </c>
      <c r="U719" s="109">
        <f t="shared" si="13"/>
        <v>0</v>
      </c>
      <c r="V719" s="109">
        <f t="shared" si="13"/>
        <v>0</v>
      </c>
      <c r="W719" s="109">
        <f t="shared" si="13"/>
        <v>0</v>
      </c>
      <c r="X719" s="109">
        <f t="shared" si="13"/>
        <v>0</v>
      </c>
      <c r="Y719" s="109">
        <f t="shared" si="13"/>
        <v>0</v>
      </c>
      <c r="Z719" s="109">
        <f t="shared" si="13"/>
        <v>0</v>
      </c>
      <c r="AA719" s="109">
        <f t="shared" si="13"/>
        <v>0</v>
      </c>
      <c r="AB719" s="109">
        <f t="shared" si="13"/>
        <v>0</v>
      </c>
      <c r="AC719" s="109">
        <f t="shared" si="13"/>
        <v>0</v>
      </c>
      <c r="AD719" s="109">
        <f t="shared" si="13"/>
        <v>0</v>
      </c>
      <c r="AE719" s="109">
        <f t="shared" si="13"/>
        <v>0</v>
      </c>
      <c r="AF719" s="109">
        <f t="shared" si="13"/>
        <v>0</v>
      </c>
      <c r="AG719" s="109">
        <f t="shared" si="13"/>
        <v>0</v>
      </c>
      <c r="AH719" s="163"/>
      <c r="AI719" s="163"/>
      <c r="AJ719" s="163"/>
      <c r="AK719" s="163"/>
      <c r="AL719" s="163"/>
      <c r="AM719" s="163"/>
      <c r="AN719" s="163"/>
      <c r="AO719" s="163"/>
      <c r="AP719" s="163"/>
      <c r="AQ719" s="163"/>
      <c r="AR719" s="163"/>
      <c r="AS719" s="163"/>
      <c r="AT719" s="163"/>
      <c r="AU719" s="163"/>
      <c r="AV719" s="163"/>
      <c r="AW719" s="163"/>
      <c r="AX719" s="163"/>
      <c r="AY719" s="163"/>
      <c r="AZ719" s="163"/>
      <c r="BA719" s="163"/>
      <c r="BB719" s="163"/>
      <c r="BC719" s="163"/>
      <c r="BD719" s="163"/>
      <c r="BE719" s="163"/>
      <c r="BF719" s="163"/>
      <c r="BG719" s="163"/>
      <c r="BH719" s="163"/>
      <c r="BI719" s="163"/>
      <c r="BJ719" s="163"/>
      <c r="BK719" s="163"/>
      <c r="BL719" s="163"/>
      <c r="BM719" s="163"/>
      <c r="BN719" s="163"/>
      <c r="BO719" s="163"/>
      <c r="BP719" s="163"/>
      <c r="BQ719" s="163"/>
      <c r="BR719" s="163"/>
      <c r="BS719" s="163"/>
      <c r="BT719" s="163"/>
      <c r="BU719" s="163"/>
      <c r="BV719" s="163"/>
      <c r="BW719" s="163"/>
      <c r="BX719" s="163"/>
      <c r="BY719" s="163"/>
      <c r="BZ719" s="163"/>
      <c r="CA719" s="163"/>
      <c r="CB719" s="163"/>
      <c r="CC719" s="163"/>
      <c r="CD719" s="163"/>
      <c r="CE719" s="163"/>
      <c r="CF719" s="163"/>
      <c r="CG719" s="163"/>
      <c r="CH719" s="163"/>
      <c r="CI719" s="163"/>
      <c r="CJ719" s="163"/>
      <c r="CK719" s="163"/>
      <c r="CL719" s="163"/>
      <c r="CM719" s="163"/>
      <c r="CN719" s="163"/>
      <c r="CO719" s="163"/>
      <c r="CP719" s="163"/>
      <c r="CQ719" s="163"/>
      <c r="CR719" s="163"/>
      <c r="CS719" s="163"/>
      <c r="CT719" s="163"/>
      <c r="CU719" s="163"/>
      <c r="CV719" s="163"/>
      <c r="CW719" s="163"/>
      <c r="CX719" s="163"/>
      <c r="CY719" s="163"/>
      <c r="CZ719" s="163"/>
      <c r="DA719" s="163"/>
      <c r="DB719" s="163"/>
      <c r="DC719" s="163"/>
      <c r="DD719" s="163"/>
      <c r="DE719" s="163"/>
      <c r="DF719" s="163"/>
      <c r="DG719" s="163"/>
      <c r="DH719" s="163"/>
      <c r="DI719" s="163"/>
      <c r="DJ719" s="163"/>
      <c r="DK719" s="163"/>
      <c r="DL719" s="163"/>
      <c r="DM719" s="163"/>
      <c r="DN719" s="163"/>
      <c r="DO719" s="163"/>
      <c r="DP719" s="163"/>
      <c r="DQ719" s="163"/>
      <c r="DR719" s="163"/>
      <c r="DS719" s="163"/>
      <c r="DT719" s="163"/>
      <c r="DU719" s="163"/>
      <c r="DV719" s="163"/>
      <c r="DW719" s="163"/>
      <c r="DX719" s="163"/>
      <c r="DY719" s="163"/>
      <c r="DZ719" s="163"/>
      <c r="EA719" s="163"/>
      <c r="EB719" s="163"/>
      <c r="EC719" s="163"/>
      <c r="ED719" s="163"/>
      <c r="EE719" s="163"/>
      <c r="EF719" s="163"/>
      <c r="EG719" s="163"/>
      <c r="EH719" s="163"/>
      <c r="EI719" s="163"/>
      <c r="EJ719" s="163"/>
      <c r="EK719" s="163"/>
      <c r="EL719" s="163"/>
      <c r="EM719" s="163"/>
      <c r="EN719" s="163"/>
      <c r="EO719" s="163"/>
      <c r="EP719" s="163"/>
      <c r="EQ719" s="163"/>
      <c r="ER719" s="163"/>
      <c r="ES719" s="163"/>
      <c r="ET719" s="163"/>
      <c r="EU719" s="163"/>
      <c r="EV719" s="163"/>
      <c r="EW719" s="163"/>
      <c r="EX719" s="163"/>
      <c r="EY719" s="163"/>
      <c r="EZ719" s="163"/>
      <c r="FA719" s="163"/>
      <c r="FB719" s="163"/>
      <c r="FC719" s="163"/>
      <c r="FD719" s="163"/>
      <c r="FE719" s="163"/>
      <c r="FF719" s="163"/>
      <c r="FG719" s="163"/>
      <c r="FH719" s="163"/>
      <c r="FI719" s="163"/>
      <c r="FJ719" s="163"/>
      <c r="FK719" s="163"/>
      <c r="FL719" s="163"/>
      <c r="FM719" s="163"/>
      <c r="FN719" s="163"/>
      <c r="FO719" s="163"/>
      <c r="FP719" s="163"/>
      <c r="FQ719" s="163"/>
      <c r="FR719" s="163"/>
      <c r="FS719" s="163"/>
      <c r="FT719" s="163"/>
      <c r="FU719" s="163"/>
      <c r="FV719" s="163"/>
      <c r="FW719" s="163"/>
      <c r="FX719" s="163"/>
      <c r="FY719" s="163"/>
      <c r="FZ719" s="163"/>
      <c r="GA719" s="163"/>
      <c r="GB719" s="163"/>
      <c r="GC719" s="163"/>
      <c r="GD719" s="163"/>
      <c r="GE719" s="163"/>
      <c r="GF719" s="163"/>
      <c r="GG719" s="163"/>
      <c r="GH719" s="163"/>
      <c r="GI719" s="163"/>
      <c r="GJ719" s="163"/>
      <c r="GK719" s="163"/>
      <c r="GL719" s="163"/>
      <c r="GM719" s="163"/>
      <c r="GN719" s="163"/>
      <c r="GO719" s="163"/>
      <c r="GP719" s="163"/>
      <c r="GQ719" s="163"/>
      <c r="GR719" s="163"/>
      <c r="GS719" s="163"/>
      <c r="GT719" s="163"/>
      <c r="GU719" s="163"/>
      <c r="GV719" s="163"/>
      <c r="GW719" s="163"/>
      <c r="GX719" s="163"/>
      <c r="GY719" s="163"/>
      <c r="GZ719" s="163"/>
      <c r="HA719" s="163"/>
      <c r="HB719" s="163"/>
      <c r="HC719" s="163"/>
      <c r="HD719" s="163"/>
      <c r="HE719" s="163"/>
      <c r="HF719" s="163"/>
      <c r="HG719" s="163"/>
      <c r="HH719" s="163"/>
      <c r="HI719" s="163"/>
      <c r="HJ719" s="163"/>
      <c r="HK719" s="163"/>
      <c r="HL719" s="163"/>
      <c r="HM719" s="163"/>
      <c r="HN719" s="163"/>
      <c r="HO719" s="163"/>
      <c r="HP719" s="163"/>
      <c r="HQ719" s="163"/>
      <c r="HR719" s="163"/>
      <c r="HS719" s="163"/>
      <c r="HT719" s="163"/>
      <c r="HU719" s="163"/>
      <c r="HV719" s="163"/>
      <c r="HW719" s="163"/>
      <c r="HX719" s="163"/>
      <c r="HY719" s="163"/>
      <c r="HZ719" s="163"/>
      <c r="IA719" s="163"/>
      <c r="IB719" s="163"/>
      <c r="IC719" s="163"/>
      <c r="ID719" s="163"/>
      <c r="IE719" s="163"/>
      <c r="IF719" s="163"/>
      <c r="IG719" s="163"/>
      <c r="IH719" s="163"/>
      <c r="II719" s="163"/>
      <c r="IJ719" s="163"/>
      <c r="IK719" s="163"/>
      <c r="IL719" s="163"/>
      <c r="IM719" s="163"/>
      <c r="IN719" s="163"/>
      <c r="IO719" s="163"/>
      <c r="IP719" s="163"/>
      <c r="IQ719" s="163"/>
      <c r="IR719" s="163"/>
      <c r="IS719" s="163"/>
      <c r="IT719" s="163"/>
      <c r="IU719" s="163"/>
      <c r="IV719" s="163"/>
    </row>
    <row r="720" spans="1:256" s="109" customFormat="1">
      <c r="A720" s="162"/>
      <c r="B720" s="109">
        <v>15</v>
      </c>
      <c r="C720" s="109" t="s">
        <v>286</v>
      </c>
      <c r="D720" s="109">
        <f t="shared" ref="D720:AG720" si="14">D20+D50+D80+D110+D140+D170+D200+D230+D260+D290+D320+D350+D380+D410+D440+D470+D500+D530+D560+D590</f>
        <v>0</v>
      </c>
      <c r="E720" s="109">
        <f t="shared" si="14"/>
        <v>0</v>
      </c>
      <c r="F720" s="109">
        <f t="shared" si="14"/>
        <v>0</v>
      </c>
      <c r="G720" s="109">
        <f t="shared" si="14"/>
        <v>0</v>
      </c>
      <c r="H720" s="109">
        <f t="shared" si="14"/>
        <v>0</v>
      </c>
      <c r="I720" s="109">
        <f t="shared" si="14"/>
        <v>0</v>
      </c>
      <c r="J720" s="109">
        <f t="shared" si="14"/>
        <v>0</v>
      </c>
      <c r="K720" s="109">
        <f t="shared" si="14"/>
        <v>0</v>
      </c>
      <c r="L720" s="109">
        <f t="shared" si="14"/>
        <v>0</v>
      </c>
      <c r="M720" s="109">
        <f t="shared" si="14"/>
        <v>0</v>
      </c>
      <c r="N720" s="109">
        <f t="shared" si="14"/>
        <v>0</v>
      </c>
      <c r="O720" s="109">
        <f t="shared" si="14"/>
        <v>0</v>
      </c>
      <c r="P720" s="109">
        <f t="shared" si="14"/>
        <v>0</v>
      </c>
      <c r="Q720" s="109">
        <f t="shared" si="14"/>
        <v>0</v>
      </c>
      <c r="R720" s="109">
        <f t="shared" si="14"/>
        <v>0</v>
      </c>
      <c r="S720" s="109">
        <f t="shared" si="14"/>
        <v>0</v>
      </c>
      <c r="T720" s="109">
        <f t="shared" si="14"/>
        <v>0</v>
      </c>
      <c r="U720" s="109">
        <f t="shared" si="14"/>
        <v>0</v>
      </c>
      <c r="V720" s="109">
        <f t="shared" si="14"/>
        <v>0</v>
      </c>
      <c r="W720" s="109">
        <f t="shared" si="14"/>
        <v>0</v>
      </c>
      <c r="X720" s="109">
        <f t="shared" si="14"/>
        <v>0</v>
      </c>
      <c r="Y720" s="109">
        <f t="shared" si="14"/>
        <v>0</v>
      </c>
      <c r="Z720" s="109">
        <f t="shared" si="14"/>
        <v>0</v>
      </c>
      <c r="AA720" s="109">
        <f t="shared" si="14"/>
        <v>0</v>
      </c>
      <c r="AB720" s="109">
        <f t="shared" si="14"/>
        <v>0</v>
      </c>
      <c r="AC720" s="109">
        <f t="shared" si="14"/>
        <v>0</v>
      </c>
      <c r="AD720" s="109">
        <f t="shared" si="14"/>
        <v>0</v>
      </c>
      <c r="AE720" s="109">
        <f t="shared" si="14"/>
        <v>0</v>
      </c>
      <c r="AF720" s="109">
        <f t="shared" si="14"/>
        <v>0</v>
      </c>
      <c r="AG720" s="109">
        <f t="shared" si="14"/>
        <v>0</v>
      </c>
      <c r="AH720" s="163"/>
      <c r="AI720" s="163"/>
      <c r="AJ720" s="163"/>
      <c r="AK720" s="163"/>
      <c r="AL720" s="163"/>
      <c r="AM720" s="163"/>
      <c r="AN720" s="163"/>
      <c r="AO720" s="163"/>
      <c r="AP720" s="163"/>
      <c r="AQ720" s="163"/>
      <c r="AR720" s="163"/>
      <c r="AS720" s="163"/>
      <c r="AT720" s="163"/>
      <c r="AU720" s="163"/>
      <c r="AV720" s="163"/>
      <c r="AW720" s="163"/>
      <c r="AX720" s="163"/>
      <c r="AY720" s="163"/>
      <c r="AZ720" s="163"/>
      <c r="BA720" s="163"/>
      <c r="BB720" s="163"/>
      <c r="BC720" s="163"/>
      <c r="BD720" s="163"/>
      <c r="BE720" s="163"/>
      <c r="BF720" s="163"/>
      <c r="BG720" s="163"/>
      <c r="BH720" s="163"/>
      <c r="BI720" s="163"/>
      <c r="BJ720" s="163"/>
      <c r="BK720" s="163"/>
      <c r="BL720" s="163"/>
      <c r="BM720" s="163"/>
      <c r="BN720" s="163"/>
      <c r="BO720" s="163"/>
      <c r="BP720" s="163"/>
      <c r="BQ720" s="163"/>
      <c r="BR720" s="163"/>
      <c r="BS720" s="163"/>
      <c r="BT720" s="163"/>
      <c r="BU720" s="163"/>
      <c r="BV720" s="163"/>
      <c r="BW720" s="163"/>
      <c r="BX720" s="163"/>
      <c r="BY720" s="163"/>
      <c r="BZ720" s="163"/>
      <c r="CA720" s="163"/>
      <c r="CB720" s="163"/>
      <c r="CC720" s="163"/>
      <c r="CD720" s="163"/>
      <c r="CE720" s="163"/>
      <c r="CF720" s="163"/>
      <c r="CG720" s="163"/>
      <c r="CH720" s="163"/>
      <c r="CI720" s="163"/>
      <c r="CJ720" s="163"/>
      <c r="CK720" s="163"/>
      <c r="CL720" s="163"/>
      <c r="CM720" s="163"/>
      <c r="CN720" s="163"/>
      <c r="CO720" s="163"/>
      <c r="CP720" s="163"/>
      <c r="CQ720" s="163"/>
      <c r="CR720" s="163"/>
      <c r="CS720" s="163"/>
      <c r="CT720" s="163"/>
      <c r="CU720" s="163"/>
      <c r="CV720" s="163"/>
      <c r="CW720" s="163"/>
      <c r="CX720" s="163"/>
      <c r="CY720" s="163"/>
      <c r="CZ720" s="163"/>
      <c r="DA720" s="163"/>
      <c r="DB720" s="163"/>
      <c r="DC720" s="163"/>
      <c r="DD720" s="163"/>
      <c r="DE720" s="163"/>
      <c r="DF720" s="163"/>
      <c r="DG720" s="163"/>
      <c r="DH720" s="163"/>
      <c r="DI720" s="163"/>
      <c r="DJ720" s="163"/>
      <c r="DK720" s="163"/>
      <c r="DL720" s="163"/>
      <c r="DM720" s="163"/>
      <c r="DN720" s="163"/>
      <c r="DO720" s="163"/>
      <c r="DP720" s="163"/>
      <c r="DQ720" s="163"/>
      <c r="DR720" s="163"/>
      <c r="DS720" s="163"/>
      <c r="DT720" s="163"/>
      <c r="DU720" s="163"/>
      <c r="DV720" s="163"/>
      <c r="DW720" s="163"/>
      <c r="DX720" s="163"/>
      <c r="DY720" s="163"/>
      <c r="DZ720" s="163"/>
      <c r="EA720" s="163"/>
      <c r="EB720" s="163"/>
      <c r="EC720" s="163"/>
      <c r="ED720" s="163"/>
      <c r="EE720" s="163"/>
      <c r="EF720" s="163"/>
      <c r="EG720" s="163"/>
      <c r="EH720" s="163"/>
      <c r="EI720" s="163"/>
      <c r="EJ720" s="163"/>
      <c r="EK720" s="163"/>
      <c r="EL720" s="163"/>
      <c r="EM720" s="163"/>
      <c r="EN720" s="163"/>
      <c r="EO720" s="163"/>
      <c r="EP720" s="163"/>
      <c r="EQ720" s="163"/>
      <c r="ER720" s="163"/>
      <c r="ES720" s="163"/>
      <c r="ET720" s="163"/>
      <c r="EU720" s="163"/>
      <c r="EV720" s="163"/>
      <c r="EW720" s="163"/>
      <c r="EX720" s="163"/>
      <c r="EY720" s="163"/>
      <c r="EZ720" s="163"/>
      <c r="FA720" s="163"/>
      <c r="FB720" s="163"/>
      <c r="FC720" s="163"/>
      <c r="FD720" s="163"/>
      <c r="FE720" s="163"/>
      <c r="FF720" s="163"/>
      <c r="FG720" s="163"/>
      <c r="FH720" s="163"/>
      <c r="FI720" s="163"/>
      <c r="FJ720" s="163"/>
      <c r="FK720" s="163"/>
      <c r="FL720" s="163"/>
      <c r="FM720" s="163"/>
      <c r="FN720" s="163"/>
      <c r="FO720" s="163"/>
      <c r="FP720" s="163"/>
      <c r="FQ720" s="163"/>
      <c r="FR720" s="163"/>
      <c r="FS720" s="163"/>
      <c r="FT720" s="163"/>
      <c r="FU720" s="163"/>
      <c r="FV720" s="163"/>
      <c r="FW720" s="163"/>
      <c r="FX720" s="163"/>
      <c r="FY720" s="163"/>
      <c r="FZ720" s="163"/>
      <c r="GA720" s="163"/>
      <c r="GB720" s="163"/>
      <c r="GC720" s="163"/>
      <c r="GD720" s="163"/>
      <c r="GE720" s="163"/>
      <c r="GF720" s="163"/>
      <c r="GG720" s="163"/>
      <c r="GH720" s="163"/>
      <c r="GI720" s="163"/>
      <c r="GJ720" s="163"/>
      <c r="GK720" s="163"/>
      <c r="GL720" s="163"/>
      <c r="GM720" s="163"/>
      <c r="GN720" s="163"/>
      <c r="GO720" s="163"/>
      <c r="GP720" s="163"/>
      <c r="GQ720" s="163"/>
      <c r="GR720" s="163"/>
      <c r="GS720" s="163"/>
      <c r="GT720" s="163"/>
      <c r="GU720" s="163"/>
      <c r="GV720" s="163"/>
      <c r="GW720" s="163"/>
      <c r="GX720" s="163"/>
      <c r="GY720" s="163"/>
      <c r="GZ720" s="163"/>
      <c r="HA720" s="163"/>
      <c r="HB720" s="163"/>
      <c r="HC720" s="163"/>
      <c r="HD720" s="163"/>
      <c r="HE720" s="163"/>
      <c r="HF720" s="163"/>
      <c r="HG720" s="163"/>
      <c r="HH720" s="163"/>
      <c r="HI720" s="163"/>
      <c r="HJ720" s="163"/>
      <c r="HK720" s="163"/>
      <c r="HL720" s="163"/>
      <c r="HM720" s="163"/>
      <c r="HN720" s="163"/>
      <c r="HO720" s="163"/>
      <c r="HP720" s="163"/>
      <c r="HQ720" s="163"/>
      <c r="HR720" s="163"/>
      <c r="HS720" s="163"/>
      <c r="HT720" s="163"/>
      <c r="HU720" s="163"/>
      <c r="HV720" s="163"/>
      <c r="HW720" s="163"/>
      <c r="HX720" s="163"/>
      <c r="HY720" s="163"/>
      <c r="HZ720" s="163"/>
      <c r="IA720" s="163"/>
      <c r="IB720" s="163"/>
      <c r="IC720" s="163"/>
      <c r="ID720" s="163"/>
      <c r="IE720" s="163"/>
      <c r="IF720" s="163"/>
      <c r="IG720" s="163"/>
      <c r="IH720" s="163"/>
      <c r="II720" s="163"/>
      <c r="IJ720" s="163"/>
      <c r="IK720" s="163"/>
      <c r="IL720" s="163"/>
      <c r="IM720" s="163"/>
      <c r="IN720" s="163"/>
      <c r="IO720" s="163"/>
      <c r="IP720" s="163"/>
      <c r="IQ720" s="163"/>
      <c r="IR720" s="163"/>
      <c r="IS720" s="163"/>
      <c r="IT720" s="163"/>
      <c r="IU720" s="163"/>
      <c r="IV720" s="163"/>
    </row>
    <row r="721" spans="1:256" s="109" customFormat="1">
      <c r="A721" s="162"/>
      <c r="B721" s="109">
        <v>16</v>
      </c>
      <c r="C721" s="109" t="s">
        <v>287</v>
      </c>
      <c r="D721" s="109">
        <f t="shared" ref="D721:AG721" si="15">D21+D51+D81+D111+D141+D171+D201+D231+D261+D291+D321+D351+D381+D411+D441+D471+D501+D531+D561+D591</f>
        <v>0</v>
      </c>
      <c r="E721" s="109">
        <f t="shared" si="15"/>
        <v>0</v>
      </c>
      <c r="F721" s="109">
        <f t="shared" si="15"/>
        <v>0</v>
      </c>
      <c r="G721" s="109">
        <f t="shared" si="15"/>
        <v>0</v>
      </c>
      <c r="H721" s="109">
        <f t="shared" si="15"/>
        <v>0</v>
      </c>
      <c r="I721" s="109">
        <f t="shared" si="15"/>
        <v>0</v>
      </c>
      <c r="J721" s="109">
        <f t="shared" si="15"/>
        <v>0</v>
      </c>
      <c r="K721" s="109">
        <f t="shared" si="15"/>
        <v>0</v>
      </c>
      <c r="L721" s="109">
        <f t="shared" si="15"/>
        <v>0</v>
      </c>
      <c r="M721" s="109">
        <f t="shared" si="15"/>
        <v>0</v>
      </c>
      <c r="N721" s="109">
        <f t="shared" si="15"/>
        <v>0</v>
      </c>
      <c r="O721" s="109">
        <f t="shared" si="15"/>
        <v>0</v>
      </c>
      <c r="P721" s="109">
        <f t="shared" si="15"/>
        <v>0</v>
      </c>
      <c r="Q721" s="109">
        <f t="shared" si="15"/>
        <v>0</v>
      </c>
      <c r="R721" s="109">
        <f t="shared" si="15"/>
        <v>0</v>
      </c>
      <c r="S721" s="109">
        <f t="shared" si="15"/>
        <v>0</v>
      </c>
      <c r="T721" s="109">
        <f t="shared" si="15"/>
        <v>0</v>
      </c>
      <c r="U721" s="109">
        <f t="shared" si="15"/>
        <v>0</v>
      </c>
      <c r="V721" s="109">
        <f t="shared" si="15"/>
        <v>0</v>
      </c>
      <c r="W721" s="109">
        <f t="shared" si="15"/>
        <v>0</v>
      </c>
      <c r="X721" s="109">
        <f t="shared" si="15"/>
        <v>0</v>
      </c>
      <c r="Y721" s="109">
        <f t="shared" si="15"/>
        <v>0</v>
      </c>
      <c r="Z721" s="109">
        <f t="shared" si="15"/>
        <v>0</v>
      </c>
      <c r="AA721" s="109">
        <f t="shared" si="15"/>
        <v>0</v>
      </c>
      <c r="AB721" s="109">
        <f t="shared" si="15"/>
        <v>0</v>
      </c>
      <c r="AC721" s="109">
        <f t="shared" si="15"/>
        <v>0</v>
      </c>
      <c r="AD721" s="109">
        <f t="shared" si="15"/>
        <v>0</v>
      </c>
      <c r="AE721" s="109">
        <f t="shared" si="15"/>
        <v>0</v>
      </c>
      <c r="AF721" s="109">
        <f t="shared" si="15"/>
        <v>0</v>
      </c>
      <c r="AG721" s="109">
        <f t="shared" si="15"/>
        <v>0</v>
      </c>
      <c r="AH721" s="163"/>
      <c r="AI721" s="163"/>
      <c r="AJ721" s="163"/>
      <c r="AK721" s="163"/>
      <c r="AL721" s="163"/>
      <c r="AM721" s="163"/>
      <c r="AN721" s="163"/>
      <c r="AO721" s="163"/>
      <c r="AP721" s="163"/>
      <c r="AQ721" s="163"/>
      <c r="AR721" s="163"/>
      <c r="AS721" s="163"/>
      <c r="AT721" s="163"/>
      <c r="AU721" s="163"/>
      <c r="AV721" s="163"/>
      <c r="AW721" s="163"/>
      <c r="AX721" s="163"/>
      <c r="AY721" s="163"/>
      <c r="AZ721" s="163"/>
      <c r="BA721" s="163"/>
      <c r="BB721" s="163"/>
      <c r="BC721" s="163"/>
      <c r="BD721" s="163"/>
      <c r="BE721" s="163"/>
      <c r="BF721" s="163"/>
      <c r="BG721" s="163"/>
      <c r="BH721" s="163"/>
      <c r="BI721" s="163"/>
      <c r="BJ721" s="163"/>
      <c r="BK721" s="163"/>
      <c r="BL721" s="163"/>
      <c r="BM721" s="163"/>
      <c r="BN721" s="163"/>
      <c r="BO721" s="163"/>
      <c r="BP721" s="163"/>
      <c r="BQ721" s="163"/>
      <c r="BR721" s="163"/>
      <c r="BS721" s="163"/>
      <c r="BT721" s="163"/>
      <c r="BU721" s="163"/>
      <c r="BV721" s="163"/>
      <c r="BW721" s="163"/>
      <c r="BX721" s="163"/>
      <c r="BY721" s="163"/>
      <c r="BZ721" s="163"/>
      <c r="CA721" s="163"/>
      <c r="CB721" s="163"/>
      <c r="CC721" s="163"/>
      <c r="CD721" s="163"/>
      <c r="CE721" s="163"/>
      <c r="CF721" s="163"/>
      <c r="CG721" s="163"/>
      <c r="CH721" s="163"/>
      <c r="CI721" s="163"/>
      <c r="CJ721" s="163"/>
      <c r="CK721" s="163"/>
      <c r="CL721" s="163"/>
      <c r="CM721" s="163"/>
      <c r="CN721" s="163"/>
      <c r="CO721" s="163"/>
      <c r="CP721" s="163"/>
      <c r="CQ721" s="163"/>
      <c r="CR721" s="163"/>
      <c r="CS721" s="163"/>
      <c r="CT721" s="163"/>
      <c r="CU721" s="163"/>
      <c r="CV721" s="163"/>
      <c r="CW721" s="163"/>
      <c r="CX721" s="163"/>
      <c r="CY721" s="163"/>
      <c r="CZ721" s="163"/>
      <c r="DA721" s="163"/>
      <c r="DB721" s="163"/>
      <c r="DC721" s="163"/>
      <c r="DD721" s="163"/>
      <c r="DE721" s="163"/>
      <c r="DF721" s="163"/>
      <c r="DG721" s="163"/>
      <c r="DH721" s="163"/>
      <c r="DI721" s="163"/>
      <c r="DJ721" s="163"/>
      <c r="DK721" s="163"/>
      <c r="DL721" s="163"/>
      <c r="DM721" s="163"/>
      <c r="DN721" s="163"/>
      <c r="DO721" s="163"/>
      <c r="DP721" s="163"/>
      <c r="DQ721" s="163"/>
      <c r="DR721" s="163"/>
      <c r="DS721" s="163"/>
      <c r="DT721" s="163"/>
      <c r="DU721" s="163"/>
      <c r="DV721" s="163"/>
      <c r="DW721" s="163"/>
      <c r="DX721" s="163"/>
      <c r="DY721" s="163"/>
      <c r="DZ721" s="163"/>
      <c r="EA721" s="163"/>
      <c r="EB721" s="163"/>
      <c r="EC721" s="163"/>
      <c r="ED721" s="163"/>
      <c r="EE721" s="163"/>
      <c r="EF721" s="163"/>
      <c r="EG721" s="163"/>
      <c r="EH721" s="163"/>
      <c r="EI721" s="163"/>
      <c r="EJ721" s="163"/>
      <c r="EK721" s="163"/>
      <c r="EL721" s="163"/>
      <c r="EM721" s="163"/>
      <c r="EN721" s="163"/>
      <c r="EO721" s="163"/>
      <c r="EP721" s="163"/>
      <c r="EQ721" s="163"/>
      <c r="ER721" s="163"/>
      <c r="ES721" s="163"/>
      <c r="ET721" s="163"/>
      <c r="EU721" s="163"/>
      <c r="EV721" s="163"/>
      <c r="EW721" s="163"/>
      <c r="EX721" s="163"/>
      <c r="EY721" s="163"/>
      <c r="EZ721" s="163"/>
      <c r="FA721" s="163"/>
      <c r="FB721" s="163"/>
      <c r="FC721" s="163"/>
      <c r="FD721" s="163"/>
      <c r="FE721" s="163"/>
      <c r="FF721" s="163"/>
      <c r="FG721" s="163"/>
      <c r="FH721" s="163"/>
      <c r="FI721" s="163"/>
      <c r="FJ721" s="163"/>
      <c r="FK721" s="163"/>
      <c r="FL721" s="163"/>
      <c r="FM721" s="163"/>
      <c r="FN721" s="163"/>
      <c r="FO721" s="163"/>
      <c r="FP721" s="163"/>
      <c r="FQ721" s="163"/>
      <c r="FR721" s="163"/>
      <c r="FS721" s="163"/>
      <c r="FT721" s="163"/>
      <c r="FU721" s="163"/>
      <c r="FV721" s="163"/>
      <c r="FW721" s="163"/>
      <c r="FX721" s="163"/>
      <c r="FY721" s="163"/>
      <c r="FZ721" s="163"/>
      <c r="GA721" s="163"/>
      <c r="GB721" s="163"/>
      <c r="GC721" s="163"/>
      <c r="GD721" s="163"/>
      <c r="GE721" s="163"/>
      <c r="GF721" s="163"/>
      <c r="GG721" s="163"/>
      <c r="GH721" s="163"/>
      <c r="GI721" s="163"/>
      <c r="GJ721" s="163"/>
      <c r="GK721" s="163"/>
      <c r="GL721" s="163"/>
      <c r="GM721" s="163"/>
      <c r="GN721" s="163"/>
      <c r="GO721" s="163"/>
      <c r="GP721" s="163"/>
      <c r="GQ721" s="163"/>
      <c r="GR721" s="163"/>
      <c r="GS721" s="163"/>
      <c r="GT721" s="163"/>
      <c r="GU721" s="163"/>
      <c r="GV721" s="163"/>
      <c r="GW721" s="163"/>
      <c r="GX721" s="163"/>
      <c r="GY721" s="163"/>
      <c r="GZ721" s="163"/>
      <c r="HA721" s="163"/>
      <c r="HB721" s="163"/>
      <c r="HC721" s="163"/>
      <c r="HD721" s="163"/>
      <c r="HE721" s="163"/>
      <c r="HF721" s="163"/>
      <c r="HG721" s="163"/>
      <c r="HH721" s="163"/>
      <c r="HI721" s="163"/>
      <c r="HJ721" s="163"/>
      <c r="HK721" s="163"/>
      <c r="HL721" s="163"/>
      <c r="HM721" s="163"/>
      <c r="HN721" s="163"/>
      <c r="HO721" s="163"/>
      <c r="HP721" s="163"/>
      <c r="HQ721" s="163"/>
      <c r="HR721" s="163"/>
      <c r="HS721" s="163"/>
      <c r="HT721" s="163"/>
      <c r="HU721" s="163"/>
      <c r="HV721" s="163"/>
      <c r="HW721" s="163"/>
      <c r="HX721" s="163"/>
      <c r="HY721" s="163"/>
      <c r="HZ721" s="163"/>
      <c r="IA721" s="163"/>
      <c r="IB721" s="163"/>
      <c r="IC721" s="163"/>
      <c r="ID721" s="163"/>
      <c r="IE721" s="163"/>
      <c r="IF721" s="163"/>
      <c r="IG721" s="163"/>
      <c r="IH721" s="163"/>
      <c r="II721" s="163"/>
      <c r="IJ721" s="163"/>
      <c r="IK721" s="163"/>
      <c r="IL721" s="163"/>
      <c r="IM721" s="163"/>
      <c r="IN721" s="163"/>
      <c r="IO721" s="163"/>
      <c r="IP721" s="163"/>
      <c r="IQ721" s="163"/>
      <c r="IR721" s="163"/>
      <c r="IS721" s="163"/>
      <c r="IT721" s="163"/>
      <c r="IU721" s="163"/>
      <c r="IV721" s="163"/>
    </row>
    <row r="722" spans="1:256" s="109" customFormat="1">
      <c r="A722" s="162"/>
      <c r="B722" s="109">
        <v>17</v>
      </c>
      <c r="C722" s="109" t="s">
        <v>288</v>
      </c>
      <c r="D722" s="109">
        <f t="shared" ref="D722:AG722" si="16">D22+D52+D82+D112+D142+D172+D202+D232+D262+D292+D322+D352+D382+D412+D442+D472+D502+D532+D562+D592</f>
        <v>0</v>
      </c>
      <c r="E722" s="109">
        <f t="shared" si="16"/>
        <v>0</v>
      </c>
      <c r="F722" s="109">
        <f t="shared" si="16"/>
        <v>0</v>
      </c>
      <c r="G722" s="109">
        <f t="shared" si="16"/>
        <v>0</v>
      </c>
      <c r="H722" s="109">
        <f t="shared" si="16"/>
        <v>0</v>
      </c>
      <c r="I722" s="109">
        <f t="shared" si="16"/>
        <v>0</v>
      </c>
      <c r="J722" s="109">
        <f t="shared" si="16"/>
        <v>0</v>
      </c>
      <c r="K722" s="109">
        <f t="shared" si="16"/>
        <v>0</v>
      </c>
      <c r="L722" s="109">
        <f t="shared" si="16"/>
        <v>0</v>
      </c>
      <c r="M722" s="109">
        <f t="shared" si="16"/>
        <v>0</v>
      </c>
      <c r="N722" s="109">
        <f t="shared" si="16"/>
        <v>0</v>
      </c>
      <c r="O722" s="109">
        <f t="shared" si="16"/>
        <v>0</v>
      </c>
      <c r="P722" s="109">
        <f t="shared" si="16"/>
        <v>0</v>
      </c>
      <c r="Q722" s="109">
        <f t="shared" si="16"/>
        <v>0</v>
      </c>
      <c r="R722" s="109">
        <f t="shared" si="16"/>
        <v>0</v>
      </c>
      <c r="S722" s="109">
        <f t="shared" si="16"/>
        <v>0</v>
      </c>
      <c r="T722" s="109">
        <f t="shared" si="16"/>
        <v>0</v>
      </c>
      <c r="U722" s="109">
        <f t="shared" si="16"/>
        <v>0</v>
      </c>
      <c r="V722" s="109">
        <f t="shared" si="16"/>
        <v>0</v>
      </c>
      <c r="W722" s="109">
        <f t="shared" si="16"/>
        <v>0</v>
      </c>
      <c r="X722" s="109">
        <f t="shared" si="16"/>
        <v>0</v>
      </c>
      <c r="Y722" s="109">
        <f t="shared" si="16"/>
        <v>0</v>
      </c>
      <c r="Z722" s="109">
        <f t="shared" si="16"/>
        <v>0</v>
      </c>
      <c r="AA722" s="109">
        <f t="shared" si="16"/>
        <v>0</v>
      </c>
      <c r="AB722" s="109">
        <f t="shared" si="16"/>
        <v>0</v>
      </c>
      <c r="AC722" s="109">
        <f t="shared" si="16"/>
        <v>0</v>
      </c>
      <c r="AD722" s="109">
        <f t="shared" si="16"/>
        <v>0</v>
      </c>
      <c r="AE722" s="109">
        <f t="shared" si="16"/>
        <v>0</v>
      </c>
      <c r="AF722" s="109">
        <f t="shared" si="16"/>
        <v>0</v>
      </c>
      <c r="AG722" s="109">
        <f t="shared" si="16"/>
        <v>0</v>
      </c>
      <c r="AH722" s="163"/>
      <c r="AI722" s="163"/>
      <c r="AJ722" s="163"/>
      <c r="AK722" s="163"/>
      <c r="AL722" s="163"/>
      <c r="AM722" s="163"/>
      <c r="AN722" s="163"/>
      <c r="AO722" s="163"/>
      <c r="AP722" s="163"/>
      <c r="AQ722" s="163"/>
      <c r="AR722" s="163"/>
      <c r="AS722" s="163"/>
      <c r="AT722" s="163"/>
      <c r="AU722" s="163"/>
      <c r="AV722" s="163"/>
      <c r="AW722" s="163"/>
      <c r="AX722" s="163"/>
      <c r="AY722" s="163"/>
      <c r="AZ722" s="163"/>
      <c r="BA722" s="163"/>
      <c r="BB722" s="163"/>
      <c r="BC722" s="163"/>
      <c r="BD722" s="163"/>
      <c r="BE722" s="163"/>
      <c r="BF722" s="163"/>
      <c r="BG722" s="163"/>
      <c r="BH722" s="163"/>
      <c r="BI722" s="163"/>
      <c r="BJ722" s="163"/>
      <c r="BK722" s="163"/>
      <c r="BL722" s="163"/>
      <c r="BM722" s="163"/>
      <c r="BN722" s="163"/>
      <c r="BO722" s="163"/>
      <c r="BP722" s="163"/>
      <c r="BQ722" s="163"/>
      <c r="BR722" s="163"/>
      <c r="BS722" s="163"/>
      <c r="BT722" s="163"/>
      <c r="BU722" s="163"/>
      <c r="BV722" s="163"/>
      <c r="BW722" s="163"/>
      <c r="BX722" s="163"/>
      <c r="BY722" s="163"/>
      <c r="BZ722" s="163"/>
      <c r="CA722" s="163"/>
      <c r="CB722" s="163"/>
      <c r="CC722" s="163"/>
      <c r="CD722" s="163"/>
      <c r="CE722" s="163"/>
      <c r="CF722" s="163"/>
      <c r="CG722" s="163"/>
      <c r="CH722" s="163"/>
      <c r="CI722" s="163"/>
      <c r="CJ722" s="163"/>
      <c r="CK722" s="163"/>
      <c r="CL722" s="163"/>
      <c r="CM722" s="163"/>
      <c r="CN722" s="163"/>
      <c r="CO722" s="163"/>
      <c r="CP722" s="163"/>
      <c r="CQ722" s="163"/>
      <c r="CR722" s="163"/>
      <c r="CS722" s="163"/>
      <c r="CT722" s="163"/>
      <c r="CU722" s="163"/>
      <c r="CV722" s="163"/>
      <c r="CW722" s="163"/>
      <c r="CX722" s="163"/>
      <c r="CY722" s="163"/>
      <c r="CZ722" s="163"/>
      <c r="DA722" s="163"/>
      <c r="DB722" s="163"/>
      <c r="DC722" s="163"/>
      <c r="DD722" s="163"/>
      <c r="DE722" s="163"/>
      <c r="DF722" s="163"/>
      <c r="DG722" s="163"/>
      <c r="DH722" s="163"/>
      <c r="DI722" s="163"/>
      <c r="DJ722" s="163"/>
      <c r="DK722" s="163"/>
      <c r="DL722" s="163"/>
      <c r="DM722" s="163"/>
      <c r="DN722" s="163"/>
      <c r="DO722" s="163"/>
      <c r="DP722" s="163"/>
      <c r="DQ722" s="163"/>
      <c r="DR722" s="163"/>
      <c r="DS722" s="163"/>
      <c r="DT722" s="163"/>
      <c r="DU722" s="163"/>
      <c r="DV722" s="163"/>
      <c r="DW722" s="163"/>
      <c r="DX722" s="163"/>
      <c r="DY722" s="163"/>
      <c r="DZ722" s="163"/>
      <c r="EA722" s="163"/>
      <c r="EB722" s="163"/>
      <c r="EC722" s="163"/>
      <c r="ED722" s="163"/>
      <c r="EE722" s="163"/>
      <c r="EF722" s="163"/>
      <c r="EG722" s="163"/>
      <c r="EH722" s="163"/>
      <c r="EI722" s="163"/>
      <c r="EJ722" s="163"/>
      <c r="EK722" s="163"/>
      <c r="EL722" s="163"/>
      <c r="EM722" s="163"/>
      <c r="EN722" s="163"/>
      <c r="EO722" s="163"/>
      <c r="EP722" s="163"/>
      <c r="EQ722" s="163"/>
      <c r="ER722" s="163"/>
      <c r="ES722" s="163"/>
      <c r="ET722" s="163"/>
      <c r="EU722" s="163"/>
      <c r="EV722" s="163"/>
      <c r="EW722" s="163"/>
      <c r="EX722" s="163"/>
      <c r="EY722" s="163"/>
      <c r="EZ722" s="163"/>
      <c r="FA722" s="163"/>
      <c r="FB722" s="163"/>
      <c r="FC722" s="163"/>
      <c r="FD722" s="163"/>
      <c r="FE722" s="163"/>
      <c r="FF722" s="163"/>
      <c r="FG722" s="163"/>
      <c r="FH722" s="163"/>
      <c r="FI722" s="163"/>
      <c r="FJ722" s="163"/>
      <c r="FK722" s="163"/>
      <c r="FL722" s="163"/>
      <c r="FM722" s="163"/>
      <c r="FN722" s="163"/>
      <c r="FO722" s="163"/>
      <c r="FP722" s="163"/>
      <c r="FQ722" s="163"/>
      <c r="FR722" s="163"/>
      <c r="FS722" s="163"/>
      <c r="FT722" s="163"/>
      <c r="FU722" s="163"/>
      <c r="FV722" s="163"/>
      <c r="FW722" s="163"/>
      <c r="FX722" s="163"/>
      <c r="FY722" s="163"/>
      <c r="FZ722" s="163"/>
      <c r="GA722" s="163"/>
      <c r="GB722" s="163"/>
      <c r="GC722" s="163"/>
      <c r="GD722" s="163"/>
      <c r="GE722" s="163"/>
      <c r="GF722" s="163"/>
      <c r="GG722" s="163"/>
      <c r="GH722" s="163"/>
      <c r="GI722" s="163"/>
      <c r="GJ722" s="163"/>
      <c r="GK722" s="163"/>
      <c r="GL722" s="163"/>
      <c r="GM722" s="163"/>
      <c r="GN722" s="163"/>
      <c r="GO722" s="163"/>
      <c r="GP722" s="163"/>
      <c r="GQ722" s="163"/>
      <c r="GR722" s="163"/>
      <c r="GS722" s="163"/>
      <c r="GT722" s="163"/>
      <c r="GU722" s="163"/>
      <c r="GV722" s="163"/>
      <c r="GW722" s="163"/>
      <c r="GX722" s="163"/>
      <c r="GY722" s="163"/>
      <c r="GZ722" s="163"/>
      <c r="HA722" s="163"/>
      <c r="HB722" s="163"/>
      <c r="HC722" s="163"/>
      <c r="HD722" s="163"/>
      <c r="HE722" s="163"/>
      <c r="HF722" s="163"/>
      <c r="HG722" s="163"/>
      <c r="HH722" s="163"/>
      <c r="HI722" s="163"/>
      <c r="HJ722" s="163"/>
      <c r="HK722" s="163"/>
      <c r="HL722" s="163"/>
      <c r="HM722" s="163"/>
      <c r="HN722" s="163"/>
      <c r="HO722" s="163"/>
      <c r="HP722" s="163"/>
      <c r="HQ722" s="163"/>
      <c r="HR722" s="163"/>
      <c r="HS722" s="163"/>
      <c r="HT722" s="163"/>
      <c r="HU722" s="163"/>
      <c r="HV722" s="163"/>
      <c r="HW722" s="163"/>
      <c r="HX722" s="163"/>
      <c r="HY722" s="163"/>
      <c r="HZ722" s="163"/>
      <c r="IA722" s="163"/>
      <c r="IB722" s="163"/>
      <c r="IC722" s="163"/>
      <c r="ID722" s="163"/>
      <c r="IE722" s="163"/>
      <c r="IF722" s="163"/>
      <c r="IG722" s="163"/>
      <c r="IH722" s="163"/>
      <c r="II722" s="163"/>
      <c r="IJ722" s="163"/>
      <c r="IK722" s="163"/>
      <c r="IL722" s="163"/>
      <c r="IM722" s="163"/>
      <c r="IN722" s="163"/>
      <c r="IO722" s="163"/>
      <c r="IP722" s="163"/>
      <c r="IQ722" s="163"/>
      <c r="IR722" s="163"/>
      <c r="IS722" s="163"/>
      <c r="IT722" s="163"/>
      <c r="IU722" s="163"/>
      <c r="IV722" s="163"/>
    </row>
    <row r="723" spans="1:256" s="109" customFormat="1">
      <c r="A723" s="162"/>
      <c r="B723" s="109">
        <v>18</v>
      </c>
      <c r="C723" s="109" t="s">
        <v>289</v>
      </c>
      <c r="D723" s="109">
        <f t="shared" ref="D723:AG723" si="17">D23+D53+D83+D113+D143+D173+D203+D233+D263+D293+D323+D353+D383+D413+D443+D473+D503+D533+D563+D593</f>
        <v>0</v>
      </c>
      <c r="E723" s="109">
        <f t="shared" si="17"/>
        <v>0</v>
      </c>
      <c r="F723" s="109">
        <f t="shared" si="17"/>
        <v>0</v>
      </c>
      <c r="G723" s="109">
        <f t="shared" si="17"/>
        <v>0</v>
      </c>
      <c r="H723" s="109">
        <f t="shared" si="17"/>
        <v>0</v>
      </c>
      <c r="I723" s="109">
        <f t="shared" si="17"/>
        <v>0</v>
      </c>
      <c r="J723" s="109">
        <f t="shared" si="17"/>
        <v>0</v>
      </c>
      <c r="K723" s="109">
        <f t="shared" si="17"/>
        <v>0</v>
      </c>
      <c r="L723" s="109">
        <f t="shared" si="17"/>
        <v>0</v>
      </c>
      <c r="M723" s="109">
        <f t="shared" si="17"/>
        <v>0</v>
      </c>
      <c r="N723" s="109">
        <f t="shared" si="17"/>
        <v>0</v>
      </c>
      <c r="O723" s="109">
        <f t="shared" si="17"/>
        <v>0</v>
      </c>
      <c r="P723" s="109">
        <f t="shared" si="17"/>
        <v>0</v>
      </c>
      <c r="Q723" s="109">
        <f t="shared" si="17"/>
        <v>0</v>
      </c>
      <c r="R723" s="109">
        <f t="shared" si="17"/>
        <v>0</v>
      </c>
      <c r="S723" s="109">
        <f t="shared" si="17"/>
        <v>0</v>
      </c>
      <c r="T723" s="109">
        <f t="shared" si="17"/>
        <v>0</v>
      </c>
      <c r="U723" s="109">
        <f t="shared" si="17"/>
        <v>0</v>
      </c>
      <c r="V723" s="109">
        <f t="shared" si="17"/>
        <v>0</v>
      </c>
      <c r="W723" s="109">
        <f t="shared" si="17"/>
        <v>0</v>
      </c>
      <c r="X723" s="109">
        <f t="shared" si="17"/>
        <v>0</v>
      </c>
      <c r="Y723" s="109">
        <f t="shared" si="17"/>
        <v>0</v>
      </c>
      <c r="Z723" s="109">
        <f t="shared" si="17"/>
        <v>0</v>
      </c>
      <c r="AA723" s="109">
        <f t="shared" si="17"/>
        <v>0</v>
      </c>
      <c r="AB723" s="109">
        <f t="shared" si="17"/>
        <v>0</v>
      </c>
      <c r="AC723" s="109">
        <f t="shared" si="17"/>
        <v>0</v>
      </c>
      <c r="AD723" s="109">
        <f t="shared" si="17"/>
        <v>0</v>
      </c>
      <c r="AE723" s="109">
        <f t="shared" si="17"/>
        <v>0</v>
      </c>
      <c r="AF723" s="109">
        <f t="shared" si="17"/>
        <v>0</v>
      </c>
      <c r="AG723" s="109">
        <f t="shared" si="17"/>
        <v>0</v>
      </c>
      <c r="AH723" s="163"/>
      <c r="AI723" s="163"/>
      <c r="AJ723" s="163"/>
      <c r="AK723" s="163"/>
      <c r="AL723" s="163"/>
      <c r="AM723" s="163"/>
      <c r="AN723" s="163"/>
      <c r="AO723" s="163"/>
      <c r="AP723" s="163"/>
      <c r="AQ723" s="163"/>
      <c r="AR723" s="163"/>
      <c r="AS723" s="163"/>
      <c r="AT723" s="163"/>
      <c r="AU723" s="163"/>
      <c r="AV723" s="163"/>
      <c r="AW723" s="163"/>
      <c r="AX723" s="163"/>
      <c r="AY723" s="163"/>
      <c r="AZ723" s="163"/>
      <c r="BA723" s="163"/>
      <c r="BB723" s="163"/>
      <c r="BC723" s="163"/>
      <c r="BD723" s="163"/>
      <c r="BE723" s="163"/>
      <c r="BF723" s="163"/>
      <c r="BG723" s="163"/>
      <c r="BH723" s="163"/>
      <c r="BI723" s="163"/>
      <c r="BJ723" s="163"/>
      <c r="BK723" s="163"/>
      <c r="BL723" s="163"/>
      <c r="BM723" s="163"/>
      <c r="BN723" s="163"/>
      <c r="BO723" s="163"/>
      <c r="BP723" s="163"/>
      <c r="BQ723" s="163"/>
      <c r="BR723" s="163"/>
      <c r="BS723" s="163"/>
      <c r="BT723" s="163"/>
      <c r="BU723" s="163"/>
      <c r="BV723" s="163"/>
      <c r="BW723" s="163"/>
      <c r="BX723" s="163"/>
      <c r="BY723" s="163"/>
      <c r="BZ723" s="163"/>
      <c r="CA723" s="163"/>
      <c r="CB723" s="163"/>
      <c r="CC723" s="163"/>
      <c r="CD723" s="163"/>
      <c r="CE723" s="163"/>
      <c r="CF723" s="163"/>
      <c r="CG723" s="163"/>
      <c r="CH723" s="163"/>
      <c r="CI723" s="163"/>
      <c r="CJ723" s="163"/>
      <c r="CK723" s="163"/>
      <c r="CL723" s="163"/>
      <c r="CM723" s="163"/>
      <c r="CN723" s="163"/>
      <c r="CO723" s="163"/>
      <c r="CP723" s="163"/>
      <c r="CQ723" s="163"/>
      <c r="CR723" s="163"/>
      <c r="CS723" s="163"/>
      <c r="CT723" s="163"/>
      <c r="CU723" s="163"/>
      <c r="CV723" s="163"/>
      <c r="CW723" s="163"/>
      <c r="CX723" s="163"/>
      <c r="CY723" s="163"/>
      <c r="CZ723" s="163"/>
      <c r="DA723" s="163"/>
      <c r="DB723" s="163"/>
      <c r="DC723" s="163"/>
      <c r="DD723" s="163"/>
      <c r="DE723" s="163"/>
      <c r="DF723" s="163"/>
      <c r="DG723" s="163"/>
      <c r="DH723" s="163"/>
      <c r="DI723" s="163"/>
      <c r="DJ723" s="163"/>
      <c r="DK723" s="163"/>
      <c r="DL723" s="163"/>
      <c r="DM723" s="163"/>
      <c r="DN723" s="163"/>
      <c r="DO723" s="163"/>
      <c r="DP723" s="163"/>
      <c r="DQ723" s="163"/>
      <c r="DR723" s="163"/>
      <c r="DS723" s="163"/>
      <c r="DT723" s="163"/>
      <c r="DU723" s="163"/>
      <c r="DV723" s="163"/>
      <c r="DW723" s="163"/>
      <c r="DX723" s="163"/>
      <c r="DY723" s="163"/>
      <c r="DZ723" s="163"/>
      <c r="EA723" s="163"/>
      <c r="EB723" s="163"/>
      <c r="EC723" s="163"/>
      <c r="ED723" s="163"/>
      <c r="EE723" s="163"/>
      <c r="EF723" s="163"/>
      <c r="EG723" s="163"/>
      <c r="EH723" s="163"/>
      <c r="EI723" s="163"/>
      <c r="EJ723" s="163"/>
      <c r="EK723" s="163"/>
      <c r="EL723" s="163"/>
      <c r="EM723" s="163"/>
      <c r="EN723" s="163"/>
      <c r="EO723" s="163"/>
      <c r="EP723" s="163"/>
      <c r="EQ723" s="163"/>
      <c r="ER723" s="163"/>
      <c r="ES723" s="163"/>
      <c r="ET723" s="163"/>
      <c r="EU723" s="163"/>
      <c r="EV723" s="163"/>
      <c r="EW723" s="163"/>
      <c r="EX723" s="163"/>
      <c r="EY723" s="163"/>
      <c r="EZ723" s="163"/>
      <c r="FA723" s="163"/>
      <c r="FB723" s="163"/>
      <c r="FC723" s="163"/>
      <c r="FD723" s="163"/>
      <c r="FE723" s="163"/>
      <c r="FF723" s="163"/>
      <c r="FG723" s="163"/>
      <c r="FH723" s="163"/>
      <c r="FI723" s="163"/>
      <c r="FJ723" s="163"/>
      <c r="FK723" s="163"/>
      <c r="FL723" s="163"/>
      <c r="FM723" s="163"/>
      <c r="FN723" s="163"/>
      <c r="FO723" s="163"/>
      <c r="FP723" s="163"/>
      <c r="FQ723" s="163"/>
      <c r="FR723" s="163"/>
      <c r="FS723" s="163"/>
      <c r="FT723" s="163"/>
      <c r="FU723" s="163"/>
      <c r="FV723" s="163"/>
      <c r="FW723" s="163"/>
      <c r="FX723" s="163"/>
      <c r="FY723" s="163"/>
      <c r="FZ723" s="163"/>
      <c r="GA723" s="163"/>
      <c r="GB723" s="163"/>
      <c r="GC723" s="163"/>
      <c r="GD723" s="163"/>
      <c r="GE723" s="163"/>
      <c r="GF723" s="163"/>
      <c r="GG723" s="163"/>
      <c r="GH723" s="163"/>
      <c r="GI723" s="163"/>
      <c r="GJ723" s="163"/>
      <c r="GK723" s="163"/>
      <c r="GL723" s="163"/>
      <c r="GM723" s="163"/>
      <c r="GN723" s="163"/>
      <c r="GO723" s="163"/>
      <c r="GP723" s="163"/>
      <c r="GQ723" s="163"/>
      <c r="GR723" s="163"/>
      <c r="GS723" s="163"/>
      <c r="GT723" s="163"/>
      <c r="GU723" s="163"/>
      <c r="GV723" s="163"/>
      <c r="GW723" s="163"/>
      <c r="GX723" s="163"/>
      <c r="GY723" s="163"/>
      <c r="GZ723" s="163"/>
      <c r="HA723" s="163"/>
      <c r="HB723" s="163"/>
      <c r="HC723" s="163"/>
      <c r="HD723" s="163"/>
      <c r="HE723" s="163"/>
      <c r="HF723" s="163"/>
      <c r="HG723" s="163"/>
      <c r="HH723" s="163"/>
      <c r="HI723" s="163"/>
      <c r="HJ723" s="163"/>
      <c r="HK723" s="163"/>
      <c r="HL723" s="163"/>
      <c r="HM723" s="163"/>
      <c r="HN723" s="163"/>
      <c r="HO723" s="163"/>
      <c r="HP723" s="163"/>
      <c r="HQ723" s="163"/>
      <c r="HR723" s="163"/>
      <c r="HS723" s="163"/>
      <c r="HT723" s="163"/>
      <c r="HU723" s="163"/>
      <c r="HV723" s="163"/>
      <c r="HW723" s="163"/>
      <c r="HX723" s="163"/>
      <c r="HY723" s="163"/>
      <c r="HZ723" s="163"/>
      <c r="IA723" s="163"/>
      <c r="IB723" s="163"/>
      <c r="IC723" s="163"/>
      <c r="ID723" s="163"/>
      <c r="IE723" s="163"/>
      <c r="IF723" s="163"/>
      <c r="IG723" s="163"/>
      <c r="IH723" s="163"/>
      <c r="II723" s="163"/>
      <c r="IJ723" s="163"/>
      <c r="IK723" s="163"/>
      <c r="IL723" s="163"/>
      <c r="IM723" s="163"/>
      <c r="IN723" s="163"/>
      <c r="IO723" s="163"/>
      <c r="IP723" s="163"/>
      <c r="IQ723" s="163"/>
      <c r="IR723" s="163"/>
      <c r="IS723" s="163"/>
      <c r="IT723" s="163"/>
      <c r="IU723" s="163"/>
      <c r="IV723" s="163"/>
    </row>
    <row r="724" spans="1:256" s="109" customFormat="1">
      <c r="A724" s="162"/>
      <c r="B724" s="109">
        <v>19</v>
      </c>
      <c r="C724" s="109" t="s">
        <v>107</v>
      </c>
      <c r="D724" s="109">
        <f t="shared" ref="D724:AG724" si="18">D24+D54+D84+D114+D144+D174+D204+D234+D264+D294+D324+D354+D384+D414+D444+D474+D504+D534+D564+D594</f>
        <v>0</v>
      </c>
      <c r="E724" s="109">
        <f t="shared" si="18"/>
        <v>0</v>
      </c>
      <c r="F724" s="109">
        <f t="shared" si="18"/>
        <v>0</v>
      </c>
      <c r="G724" s="109">
        <f t="shared" si="18"/>
        <v>0</v>
      </c>
      <c r="H724" s="109">
        <f t="shared" si="18"/>
        <v>0</v>
      </c>
      <c r="I724" s="109">
        <f t="shared" si="18"/>
        <v>0</v>
      </c>
      <c r="J724" s="109">
        <f t="shared" si="18"/>
        <v>0</v>
      </c>
      <c r="K724" s="109">
        <f t="shared" si="18"/>
        <v>0</v>
      </c>
      <c r="L724" s="109">
        <f t="shared" si="18"/>
        <v>0</v>
      </c>
      <c r="M724" s="109">
        <f t="shared" si="18"/>
        <v>0</v>
      </c>
      <c r="N724" s="109">
        <f t="shared" si="18"/>
        <v>0</v>
      </c>
      <c r="O724" s="109">
        <f t="shared" si="18"/>
        <v>0</v>
      </c>
      <c r="P724" s="109">
        <f t="shared" si="18"/>
        <v>0</v>
      </c>
      <c r="Q724" s="109">
        <f t="shared" si="18"/>
        <v>0</v>
      </c>
      <c r="R724" s="109">
        <f t="shared" si="18"/>
        <v>0</v>
      </c>
      <c r="S724" s="109">
        <f t="shared" si="18"/>
        <v>0</v>
      </c>
      <c r="T724" s="109">
        <f t="shared" si="18"/>
        <v>0</v>
      </c>
      <c r="U724" s="109">
        <f t="shared" si="18"/>
        <v>0</v>
      </c>
      <c r="V724" s="109">
        <f t="shared" si="18"/>
        <v>0</v>
      </c>
      <c r="W724" s="109">
        <f t="shared" si="18"/>
        <v>0</v>
      </c>
      <c r="X724" s="109">
        <f t="shared" si="18"/>
        <v>0</v>
      </c>
      <c r="Y724" s="109">
        <f t="shared" si="18"/>
        <v>0</v>
      </c>
      <c r="Z724" s="109">
        <f t="shared" si="18"/>
        <v>0</v>
      </c>
      <c r="AA724" s="109">
        <f t="shared" si="18"/>
        <v>0</v>
      </c>
      <c r="AB724" s="109">
        <f t="shared" si="18"/>
        <v>0</v>
      </c>
      <c r="AC724" s="109">
        <f t="shared" si="18"/>
        <v>0</v>
      </c>
      <c r="AD724" s="109">
        <f t="shared" si="18"/>
        <v>0</v>
      </c>
      <c r="AE724" s="109">
        <f t="shared" si="18"/>
        <v>0</v>
      </c>
      <c r="AF724" s="109">
        <f t="shared" si="18"/>
        <v>0</v>
      </c>
      <c r="AG724" s="109">
        <f t="shared" si="18"/>
        <v>0</v>
      </c>
      <c r="AH724" s="163"/>
      <c r="AI724" s="163"/>
      <c r="AJ724" s="163"/>
      <c r="AK724" s="163"/>
      <c r="AL724" s="163"/>
      <c r="AM724" s="163"/>
      <c r="AN724" s="163"/>
      <c r="AO724" s="163"/>
      <c r="AP724" s="163"/>
      <c r="AQ724" s="163"/>
      <c r="AR724" s="163"/>
      <c r="AS724" s="163"/>
      <c r="AT724" s="163"/>
      <c r="AU724" s="163"/>
      <c r="AV724" s="163"/>
      <c r="AW724" s="163"/>
      <c r="AX724" s="163"/>
      <c r="AY724" s="163"/>
      <c r="AZ724" s="163"/>
      <c r="BA724" s="163"/>
      <c r="BB724" s="163"/>
      <c r="BC724" s="163"/>
      <c r="BD724" s="163"/>
      <c r="BE724" s="163"/>
      <c r="BF724" s="163"/>
      <c r="BG724" s="163"/>
      <c r="BH724" s="163"/>
      <c r="BI724" s="163"/>
      <c r="BJ724" s="163"/>
      <c r="BK724" s="163"/>
      <c r="BL724" s="163"/>
      <c r="BM724" s="163"/>
      <c r="BN724" s="163"/>
      <c r="BO724" s="163"/>
      <c r="BP724" s="163"/>
      <c r="BQ724" s="163"/>
      <c r="BR724" s="163"/>
      <c r="BS724" s="163"/>
      <c r="BT724" s="163"/>
      <c r="BU724" s="163"/>
      <c r="BV724" s="163"/>
      <c r="BW724" s="163"/>
      <c r="BX724" s="163"/>
      <c r="BY724" s="163"/>
      <c r="BZ724" s="163"/>
      <c r="CA724" s="163"/>
      <c r="CB724" s="163"/>
      <c r="CC724" s="163"/>
      <c r="CD724" s="163"/>
      <c r="CE724" s="163"/>
      <c r="CF724" s="163"/>
      <c r="CG724" s="163"/>
      <c r="CH724" s="163"/>
      <c r="CI724" s="163"/>
      <c r="CJ724" s="163"/>
      <c r="CK724" s="163"/>
      <c r="CL724" s="163"/>
      <c r="CM724" s="163"/>
      <c r="CN724" s="163"/>
      <c r="CO724" s="163"/>
      <c r="CP724" s="163"/>
      <c r="CQ724" s="163"/>
      <c r="CR724" s="163"/>
      <c r="CS724" s="163"/>
      <c r="CT724" s="163"/>
      <c r="CU724" s="163"/>
      <c r="CV724" s="163"/>
      <c r="CW724" s="163"/>
      <c r="CX724" s="163"/>
      <c r="CY724" s="163"/>
      <c r="CZ724" s="163"/>
      <c r="DA724" s="163"/>
      <c r="DB724" s="163"/>
      <c r="DC724" s="163"/>
      <c r="DD724" s="163"/>
      <c r="DE724" s="163"/>
      <c r="DF724" s="163"/>
      <c r="DG724" s="163"/>
      <c r="DH724" s="163"/>
      <c r="DI724" s="163"/>
      <c r="DJ724" s="163"/>
      <c r="DK724" s="163"/>
      <c r="DL724" s="163"/>
      <c r="DM724" s="163"/>
      <c r="DN724" s="163"/>
      <c r="DO724" s="163"/>
      <c r="DP724" s="163"/>
      <c r="DQ724" s="163"/>
      <c r="DR724" s="163"/>
      <c r="DS724" s="163"/>
      <c r="DT724" s="163"/>
      <c r="DU724" s="163"/>
      <c r="DV724" s="163"/>
      <c r="DW724" s="163"/>
      <c r="DX724" s="163"/>
      <c r="DY724" s="163"/>
      <c r="DZ724" s="163"/>
      <c r="EA724" s="163"/>
      <c r="EB724" s="163"/>
      <c r="EC724" s="163"/>
      <c r="ED724" s="163"/>
      <c r="EE724" s="163"/>
      <c r="EF724" s="163"/>
      <c r="EG724" s="163"/>
      <c r="EH724" s="163"/>
      <c r="EI724" s="163"/>
      <c r="EJ724" s="163"/>
      <c r="EK724" s="163"/>
      <c r="EL724" s="163"/>
      <c r="EM724" s="163"/>
      <c r="EN724" s="163"/>
      <c r="EO724" s="163"/>
      <c r="EP724" s="163"/>
      <c r="EQ724" s="163"/>
      <c r="ER724" s="163"/>
      <c r="ES724" s="163"/>
      <c r="ET724" s="163"/>
      <c r="EU724" s="163"/>
      <c r="EV724" s="163"/>
      <c r="EW724" s="163"/>
      <c r="EX724" s="163"/>
      <c r="EY724" s="163"/>
      <c r="EZ724" s="163"/>
      <c r="FA724" s="163"/>
      <c r="FB724" s="163"/>
      <c r="FC724" s="163"/>
      <c r="FD724" s="163"/>
      <c r="FE724" s="163"/>
      <c r="FF724" s="163"/>
      <c r="FG724" s="163"/>
      <c r="FH724" s="163"/>
      <c r="FI724" s="163"/>
      <c r="FJ724" s="163"/>
      <c r="FK724" s="163"/>
      <c r="FL724" s="163"/>
      <c r="FM724" s="163"/>
      <c r="FN724" s="163"/>
      <c r="FO724" s="163"/>
      <c r="FP724" s="163"/>
      <c r="FQ724" s="163"/>
      <c r="FR724" s="163"/>
      <c r="FS724" s="163"/>
      <c r="FT724" s="163"/>
      <c r="FU724" s="163"/>
      <c r="FV724" s="163"/>
      <c r="FW724" s="163"/>
      <c r="FX724" s="163"/>
      <c r="FY724" s="163"/>
      <c r="FZ724" s="163"/>
      <c r="GA724" s="163"/>
      <c r="GB724" s="163"/>
      <c r="GC724" s="163"/>
      <c r="GD724" s="163"/>
      <c r="GE724" s="163"/>
      <c r="GF724" s="163"/>
      <c r="GG724" s="163"/>
      <c r="GH724" s="163"/>
      <c r="GI724" s="163"/>
      <c r="GJ724" s="163"/>
      <c r="GK724" s="163"/>
      <c r="GL724" s="163"/>
      <c r="GM724" s="163"/>
      <c r="GN724" s="163"/>
      <c r="GO724" s="163"/>
      <c r="GP724" s="163"/>
      <c r="GQ724" s="163"/>
      <c r="GR724" s="163"/>
      <c r="GS724" s="163"/>
      <c r="GT724" s="163"/>
      <c r="GU724" s="163"/>
      <c r="GV724" s="163"/>
      <c r="GW724" s="163"/>
      <c r="GX724" s="163"/>
      <c r="GY724" s="163"/>
      <c r="GZ724" s="163"/>
      <c r="HA724" s="163"/>
      <c r="HB724" s="163"/>
      <c r="HC724" s="163"/>
      <c r="HD724" s="163"/>
      <c r="HE724" s="163"/>
      <c r="HF724" s="163"/>
      <c r="HG724" s="163"/>
      <c r="HH724" s="163"/>
      <c r="HI724" s="163"/>
      <c r="HJ724" s="163"/>
      <c r="HK724" s="163"/>
      <c r="HL724" s="163"/>
      <c r="HM724" s="163"/>
      <c r="HN724" s="163"/>
      <c r="HO724" s="163"/>
      <c r="HP724" s="163"/>
      <c r="HQ724" s="163"/>
      <c r="HR724" s="163"/>
      <c r="HS724" s="163"/>
      <c r="HT724" s="163"/>
      <c r="HU724" s="163"/>
      <c r="HV724" s="163"/>
      <c r="HW724" s="163"/>
      <c r="HX724" s="163"/>
      <c r="HY724" s="163"/>
      <c r="HZ724" s="163"/>
      <c r="IA724" s="163"/>
      <c r="IB724" s="163"/>
      <c r="IC724" s="163"/>
      <c r="ID724" s="163"/>
      <c r="IE724" s="163"/>
      <c r="IF724" s="163"/>
      <c r="IG724" s="163"/>
      <c r="IH724" s="163"/>
      <c r="II724" s="163"/>
      <c r="IJ724" s="163"/>
      <c r="IK724" s="163"/>
      <c r="IL724" s="163"/>
      <c r="IM724" s="163"/>
      <c r="IN724" s="163"/>
      <c r="IO724" s="163"/>
      <c r="IP724" s="163"/>
      <c r="IQ724" s="163"/>
      <c r="IR724" s="163"/>
      <c r="IS724" s="163"/>
      <c r="IT724" s="163"/>
      <c r="IU724" s="163"/>
      <c r="IV724" s="163"/>
    </row>
    <row r="725" spans="1:256" s="109" customFormat="1">
      <c r="A725" s="162"/>
      <c r="B725" s="109">
        <v>20</v>
      </c>
      <c r="C725" s="109" t="s">
        <v>108</v>
      </c>
      <c r="D725" s="109">
        <f t="shared" ref="D725:AG725" si="19">D25+D55+D85+D115+D145+D175+D205+D235+D265+D295+D325+D355+D385+D415+D445+D475+D505+D535+D565+D595</f>
        <v>0</v>
      </c>
      <c r="E725" s="109">
        <f t="shared" si="19"/>
        <v>0</v>
      </c>
      <c r="F725" s="109">
        <f t="shared" si="19"/>
        <v>0</v>
      </c>
      <c r="G725" s="109">
        <f t="shared" si="19"/>
        <v>0</v>
      </c>
      <c r="H725" s="109">
        <f t="shared" si="19"/>
        <v>0</v>
      </c>
      <c r="I725" s="109">
        <f t="shared" si="19"/>
        <v>0</v>
      </c>
      <c r="J725" s="109">
        <f t="shared" si="19"/>
        <v>0</v>
      </c>
      <c r="K725" s="109">
        <f t="shared" si="19"/>
        <v>0</v>
      </c>
      <c r="L725" s="109">
        <f t="shared" si="19"/>
        <v>0</v>
      </c>
      <c r="M725" s="109">
        <f t="shared" si="19"/>
        <v>0</v>
      </c>
      <c r="N725" s="109">
        <f t="shared" si="19"/>
        <v>0</v>
      </c>
      <c r="O725" s="109">
        <f t="shared" si="19"/>
        <v>0</v>
      </c>
      <c r="P725" s="109">
        <f t="shared" si="19"/>
        <v>0</v>
      </c>
      <c r="Q725" s="109">
        <f t="shared" si="19"/>
        <v>0</v>
      </c>
      <c r="R725" s="109">
        <f t="shared" si="19"/>
        <v>0</v>
      </c>
      <c r="S725" s="109">
        <f t="shared" si="19"/>
        <v>0</v>
      </c>
      <c r="T725" s="109">
        <f t="shared" si="19"/>
        <v>0</v>
      </c>
      <c r="U725" s="109">
        <f t="shared" si="19"/>
        <v>0</v>
      </c>
      <c r="V725" s="109">
        <f t="shared" si="19"/>
        <v>0</v>
      </c>
      <c r="W725" s="109">
        <f t="shared" si="19"/>
        <v>0</v>
      </c>
      <c r="X725" s="109">
        <f t="shared" si="19"/>
        <v>0</v>
      </c>
      <c r="Y725" s="109">
        <f t="shared" si="19"/>
        <v>0</v>
      </c>
      <c r="Z725" s="109">
        <f t="shared" si="19"/>
        <v>0</v>
      </c>
      <c r="AA725" s="109">
        <f t="shared" si="19"/>
        <v>0</v>
      </c>
      <c r="AB725" s="109">
        <f t="shared" si="19"/>
        <v>0</v>
      </c>
      <c r="AC725" s="109">
        <f t="shared" si="19"/>
        <v>0</v>
      </c>
      <c r="AD725" s="109">
        <f t="shared" si="19"/>
        <v>0</v>
      </c>
      <c r="AE725" s="109">
        <f t="shared" si="19"/>
        <v>0</v>
      </c>
      <c r="AF725" s="109">
        <f t="shared" si="19"/>
        <v>0</v>
      </c>
      <c r="AG725" s="109">
        <f t="shared" si="19"/>
        <v>0</v>
      </c>
      <c r="AH725" s="163"/>
      <c r="AI725" s="163"/>
      <c r="AJ725" s="163"/>
      <c r="AK725" s="163"/>
      <c r="AL725" s="163"/>
      <c r="AM725" s="163"/>
      <c r="AN725" s="163"/>
      <c r="AO725" s="163"/>
      <c r="AP725" s="163"/>
      <c r="AQ725" s="163"/>
      <c r="AR725" s="163"/>
      <c r="AS725" s="163"/>
      <c r="AT725" s="163"/>
      <c r="AU725" s="163"/>
      <c r="AV725" s="163"/>
      <c r="AW725" s="163"/>
      <c r="AX725" s="163"/>
      <c r="AY725" s="163"/>
      <c r="AZ725" s="163"/>
      <c r="BA725" s="163"/>
      <c r="BB725" s="163"/>
      <c r="BC725" s="163"/>
      <c r="BD725" s="163"/>
      <c r="BE725" s="163"/>
      <c r="BF725" s="163"/>
      <c r="BG725" s="163"/>
      <c r="BH725" s="163"/>
      <c r="BI725" s="163"/>
      <c r="BJ725" s="163"/>
      <c r="BK725" s="163"/>
      <c r="BL725" s="163"/>
      <c r="BM725" s="163"/>
      <c r="BN725" s="163"/>
      <c r="BO725" s="163"/>
      <c r="BP725" s="163"/>
      <c r="BQ725" s="163"/>
      <c r="BR725" s="163"/>
      <c r="BS725" s="163"/>
      <c r="BT725" s="163"/>
      <c r="BU725" s="163"/>
      <c r="BV725" s="163"/>
      <c r="BW725" s="163"/>
      <c r="BX725" s="163"/>
      <c r="BY725" s="163"/>
      <c r="BZ725" s="163"/>
      <c r="CA725" s="163"/>
      <c r="CB725" s="163"/>
      <c r="CC725" s="163"/>
      <c r="CD725" s="163"/>
      <c r="CE725" s="163"/>
      <c r="CF725" s="163"/>
      <c r="CG725" s="163"/>
      <c r="CH725" s="163"/>
      <c r="CI725" s="163"/>
      <c r="CJ725" s="163"/>
      <c r="CK725" s="163"/>
      <c r="CL725" s="163"/>
      <c r="CM725" s="163"/>
      <c r="CN725" s="163"/>
      <c r="CO725" s="163"/>
      <c r="CP725" s="163"/>
      <c r="CQ725" s="163"/>
      <c r="CR725" s="163"/>
      <c r="CS725" s="163"/>
      <c r="CT725" s="163"/>
      <c r="CU725" s="163"/>
      <c r="CV725" s="163"/>
      <c r="CW725" s="163"/>
      <c r="CX725" s="163"/>
      <c r="CY725" s="163"/>
      <c r="CZ725" s="163"/>
      <c r="DA725" s="163"/>
      <c r="DB725" s="163"/>
      <c r="DC725" s="163"/>
      <c r="DD725" s="163"/>
      <c r="DE725" s="163"/>
      <c r="DF725" s="163"/>
      <c r="DG725" s="163"/>
      <c r="DH725" s="163"/>
      <c r="DI725" s="163"/>
      <c r="DJ725" s="163"/>
      <c r="DK725" s="163"/>
      <c r="DL725" s="163"/>
      <c r="DM725" s="163"/>
      <c r="DN725" s="163"/>
      <c r="DO725" s="163"/>
      <c r="DP725" s="163"/>
      <c r="DQ725" s="163"/>
      <c r="DR725" s="163"/>
      <c r="DS725" s="163"/>
      <c r="DT725" s="163"/>
      <c r="DU725" s="163"/>
      <c r="DV725" s="163"/>
      <c r="DW725" s="163"/>
      <c r="DX725" s="163"/>
      <c r="DY725" s="163"/>
      <c r="DZ725" s="163"/>
      <c r="EA725" s="163"/>
      <c r="EB725" s="163"/>
      <c r="EC725" s="163"/>
      <c r="ED725" s="163"/>
      <c r="EE725" s="163"/>
      <c r="EF725" s="163"/>
      <c r="EG725" s="163"/>
      <c r="EH725" s="163"/>
      <c r="EI725" s="163"/>
      <c r="EJ725" s="163"/>
      <c r="EK725" s="163"/>
      <c r="EL725" s="163"/>
      <c r="EM725" s="163"/>
      <c r="EN725" s="163"/>
      <c r="EO725" s="163"/>
      <c r="EP725" s="163"/>
      <c r="EQ725" s="163"/>
      <c r="ER725" s="163"/>
      <c r="ES725" s="163"/>
      <c r="ET725" s="163"/>
      <c r="EU725" s="163"/>
      <c r="EV725" s="163"/>
      <c r="EW725" s="163"/>
      <c r="EX725" s="163"/>
      <c r="EY725" s="163"/>
      <c r="EZ725" s="163"/>
      <c r="FA725" s="163"/>
      <c r="FB725" s="163"/>
      <c r="FC725" s="163"/>
      <c r="FD725" s="163"/>
      <c r="FE725" s="163"/>
      <c r="FF725" s="163"/>
      <c r="FG725" s="163"/>
      <c r="FH725" s="163"/>
      <c r="FI725" s="163"/>
      <c r="FJ725" s="163"/>
      <c r="FK725" s="163"/>
      <c r="FL725" s="163"/>
      <c r="FM725" s="163"/>
      <c r="FN725" s="163"/>
      <c r="FO725" s="163"/>
      <c r="FP725" s="163"/>
      <c r="FQ725" s="163"/>
      <c r="FR725" s="163"/>
      <c r="FS725" s="163"/>
      <c r="FT725" s="163"/>
      <c r="FU725" s="163"/>
      <c r="FV725" s="163"/>
      <c r="FW725" s="163"/>
      <c r="FX725" s="163"/>
      <c r="FY725" s="163"/>
      <c r="FZ725" s="163"/>
      <c r="GA725" s="163"/>
      <c r="GB725" s="163"/>
      <c r="GC725" s="163"/>
      <c r="GD725" s="163"/>
      <c r="GE725" s="163"/>
      <c r="GF725" s="163"/>
      <c r="GG725" s="163"/>
      <c r="GH725" s="163"/>
      <c r="GI725" s="163"/>
      <c r="GJ725" s="163"/>
      <c r="GK725" s="163"/>
      <c r="GL725" s="163"/>
      <c r="GM725" s="163"/>
      <c r="GN725" s="163"/>
      <c r="GO725" s="163"/>
      <c r="GP725" s="163"/>
      <c r="GQ725" s="163"/>
      <c r="GR725" s="163"/>
      <c r="GS725" s="163"/>
      <c r="GT725" s="163"/>
      <c r="GU725" s="163"/>
      <c r="GV725" s="163"/>
      <c r="GW725" s="163"/>
      <c r="GX725" s="163"/>
      <c r="GY725" s="163"/>
      <c r="GZ725" s="163"/>
      <c r="HA725" s="163"/>
      <c r="HB725" s="163"/>
      <c r="HC725" s="163"/>
      <c r="HD725" s="163"/>
      <c r="HE725" s="163"/>
      <c r="HF725" s="163"/>
      <c r="HG725" s="163"/>
      <c r="HH725" s="163"/>
      <c r="HI725" s="163"/>
      <c r="HJ725" s="163"/>
      <c r="HK725" s="163"/>
      <c r="HL725" s="163"/>
      <c r="HM725" s="163"/>
      <c r="HN725" s="163"/>
      <c r="HO725" s="163"/>
      <c r="HP725" s="163"/>
      <c r="HQ725" s="163"/>
      <c r="HR725" s="163"/>
      <c r="HS725" s="163"/>
      <c r="HT725" s="163"/>
      <c r="HU725" s="163"/>
      <c r="HV725" s="163"/>
      <c r="HW725" s="163"/>
      <c r="HX725" s="163"/>
      <c r="HY725" s="163"/>
      <c r="HZ725" s="163"/>
      <c r="IA725" s="163"/>
      <c r="IB725" s="163"/>
      <c r="IC725" s="163"/>
      <c r="ID725" s="163"/>
      <c r="IE725" s="163"/>
      <c r="IF725" s="163"/>
      <c r="IG725" s="163"/>
      <c r="IH725" s="163"/>
      <c r="II725" s="163"/>
      <c r="IJ725" s="163"/>
      <c r="IK725" s="163"/>
      <c r="IL725" s="163"/>
      <c r="IM725" s="163"/>
      <c r="IN725" s="163"/>
      <c r="IO725" s="163"/>
      <c r="IP725" s="163"/>
      <c r="IQ725" s="163"/>
      <c r="IR725" s="163"/>
      <c r="IS725" s="163"/>
      <c r="IT725" s="163"/>
      <c r="IU725" s="163"/>
      <c r="IV725" s="163"/>
    </row>
    <row r="726" spans="1:256" s="109" customFormat="1">
      <c r="A726" s="162"/>
      <c r="B726" s="109">
        <v>21</v>
      </c>
      <c r="C726" s="109" t="s">
        <v>290</v>
      </c>
      <c r="D726" s="109">
        <f t="shared" ref="D726:AG726" si="20">D26+D56+D86+D116+D146+D176+D206+D236+D266+D296+D326+D356+D386+D416+D446+D476+D506+D536+D566+D596</f>
        <v>0</v>
      </c>
      <c r="E726" s="109">
        <f t="shared" si="20"/>
        <v>0</v>
      </c>
      <c r="F726" s="109">
        <f t="shared" si="20"/>
        <v>0</v>
      </c>
      <c r="G726" s="109">
        <f t="shared" si="20"/>
        <v>0</v>
      </c>
      <c r="H726" s="109">
        <f t="shared" si="20"/>
        <v>0</v>
      </c>
      <c r="I726" s="109">
        <f t="shared" si="20"/>
        <v>0</v>
      </c>
      <c r="J726" s="109">
        <f t="shared" si="20"/>
        <v>0</v>
      </c>
      <c r="K726" s="109">
        <f t="shared" si="20"/>
        <v>0</v>
      </c>
      <c r="L726" s="109">
        <f t="shared" si="20"/>
        <v>0</v>
      </c>
      <c r="M726" s="109">
        <f t="shared" si="20"/>
        <v>0</v>
      </c>
      <c r="N726" s="109">
        <f t="shared" si="20"/>
        <v>0</v>
      </c>
      <c r="O726" s="109">
        <f t="shared" si="20"/>
        <v>0</v>
      </c>
      <c r="P726" s="109">
        <f t="shared" si="20"/>
        <v>0</v>
      </c>
      <c r="Q726" s="109">
        <f t="shared" si="20"/>
        <v>0</v>
      </c>
      <c r="R726" s="109">
        <f t="shared" si="20"/>
        <v>0</v>
      </c>
      <c r="S726" s="109">
        <f t="shared" si="20"/>
        <v>0</v>
      </c>
      <c r="T726" s="109">
        <f t="shared" si="20"/>
        <v>0</v>
      </c>
      <c r="U726" s="109">
        <f t="shared" si="20"/>
        <v>0</v>
      </c>
      <c r="V726" s="109">
        <f t="shared" si="20"/>
        <v>0</v>
      </c>
      <c r="W726" s="109">
        <f t="shared" si="20"/>
        <v>0</v>
      </c>
      <c r="X726" s="109">
        <f t="shared" si="20"/>
        <v>0</v>
      </c>
      <c r="Y726" s="109">
        <f t="shared" si="20"/>
        <v>0</v>
      </c>
      <c r="Z726" s="109">
        <f t="shared" si="20"/>
        <v>0</v>
      </c>
      <c r="AA726" s="109">
        <f t="shared" si="20"/>
        <v>0</v>
      </c>
      <c r="AB726" s="109">
        <f t="shared" si="20"/>
        <v>0</v>
      </c>
      <c r="AC726" s="109">
        <f t="shared" si="20"/>
        <v>0</v>
      </c>
      <c r="AD726" s="109">
        <f t="shared" si="20"/>
        <v>0</v>
      </c>
      <c r="AE726" s="109">
        <f t="shared" si="20"/>
        <v>0</v>
      </c>
      <c r="AF726" s="109">
        <f t="shared" si="20"/>
        <v>0</v>
      </c>
      <c r="AG726" s="109">
        <f t="shared" si="20"/>
        <v>0</v>
      </c>
      <c r="AH726" s="163"/>
      <c r="AI726" s="163"/>
      <c r="AJ726" s="163"/>
      <c r="AK726" s="163"/>
      <c r="AL726" s="163"/>
      <c r="AM726" s="163"/>
      <c r="AN726" s="163"/>
      <c r="AO726" s="163"/>
      <c r="AP726" s="163"/>
      <c r="AQ726" s="163"/>
      <c r="AR726" s="163"/>
      <c r="AS726" s="163"/>
      <c r="AT726" s="163"/>
      <c r="AU726" s="163"/>
      <c r="AV726" s="163"/>
      <c r="AW726" s="163"/>
      <c r="AX726" s="163"/>
      <c r="AY726" s="163"/>
      <c r="AZ726" s="163"/>
      <c r="BA726" s="163"/>
      <c r="BB726" s="163"/>
      <c r="BC726" s="163"/>
      <c r="BD726" s="163"/>
      <c r="BE726" s="163"/>
      <c r="BF726" s="163"/>
      <c r="BG726" s="163"/>
      <c r="BH726" s="163"/>
      <c r="BI726" s="163"/>
      <c r="BJ726" s="163"/>
      <c r="BK726" s="163"/>
      <c r="BL726" s="163"/>
      <c r="BM726" s="163"/>
      <c r="BN726" s="163"/>
      <c r="BO726" s="163"/>
      <c r="BP726" s="163"/>
      <c r="BQ726" s="163"/>
      <c r="BR726" s="163"/>
      <c r="BS726" s="163"/>
      <c r="BT726" s="163"/>
      <c r="BU726" s="163"/>
      <c r="BV726" s="163"/>
      <c r="BW726" s="163"/>
      <c r="BX726" s="163"/>
      <c r="BY726" s="163"/>
      <c r="BZ726" s="163"/>
      <c r="CA726" s="163"/>
      <c r="CB726" s="163"/>
      <c r="CC726" s="163"/>
      <c r="CD726" s="163"/>
      <c r="CE726" s="163"/>
      <c r="CF726" s="163"/>
      <c r="CG726" s="163"/>
      <c r="CH726" s="163"/>
      <c r="CI726" s="163"/>
      <c r="CJ726" s="163"/>
      <c r="CK726" s="163"/>
      <c r="CL726" s="163"/>
      <c r="CM726" s="163"/>
      <c r="CN726" s="163"/>
      <c r="CO726" s="163"/>
      <c r="CP726" s="163"/>
      <c r="CQ726" s="163"/>
      <c r="CR726" s="163"/>
      <c r="CS726" s="163"/>
      <c r="CT726" s="163"/>
      <c r="CU726" s="163"/>
      <c r="CV726" s="163"/>
      <c r="CW726" s="163"/>
      <c r="CX726" s="163"/>
      <c r="CY726" s="163"/>
      <c r="CZ726" s="163"/>
      <c r="DA726" s="163"/>
      <c r="DB726" s="163"/>
      <c r="DC726" s="163"/>
      <c r="DD726" s="163"/>
      <c r="DE726" s="163"/>
      <c r="DF726" s="163"/>
      <c r="DG726" s="163"/>
      <c r="DH726" s="163"/>
      <c r="DI726" s="163"/>
      <c r="DJ726" s="163"/>
      <c r="DK726" s="163"/>
      <c r="DL726" s="163"/>
      <c r="DM726" s="163"/>
      <c r="DN726" s="163"/>
      <c r="DO726" s="163"/>
      <c r="DP726" s="163"/>
      <c r="DQ726" s="163"/>
      <c r="DR726" s="163"/>
      <c r="DS726" s="163"/>
      <c r="DT726" s="163"/>
      <c r="DU726" s="163"/>
      <c r="DV726" s="163"/>
      <c r="DW726" s="163"/>
      <c r="DX726" s="163"/>
      <c r="DY726" s="163"/>
      <c r="DZ726" s="163"/>
      <c r="EA726" s="163"/>
      <c r="EB726" s="163"/>
      <c r="EC726" s="163"/>
      <c r="ED726" s="163"/>
      <c r="EE726" s="163"/>
      <c r="EF726" s="163"/>
      <c r="EG726" s="163"/>
      <c r="EH726" s="163"/>
      <c r="EI726" s="163"/>
      <c r="EJ726" s="163"/>
      <c r="EK726" s="163"/>
      <c r="EL726" s="163"/>
      <c r="EM726" s="163"/>
      <c r="EN726" s="163"/>
      <c r="EO726" s="163"/>
      <c r="EP726" s="163"/>
      <c r="EQ726" s="163"/>
      <c r="ER726" s="163"/>
      <c r="ES726" s="163"/>
      <c r="ET726" s="163"/>
      <c r="EU726" s="163"/>
      <c r="EV726" s="163"/>
      <c r="EW726" s="163"/>
      <c r="EX726" s="163"/>
      <c r="EY726" s="163"/>
      <c r="EZ726" s="163"/>
      <c r="FA726" s="163"/>
      <c r="FB726" s="163"/>
      <c r="FC726" s="163"/>
      <c r="FD726" s="163"/>
      <c r="FE726" s="163"/>
      <c r="FF726" s="163"/>
      <c r="FG726" s="163"/>
      <c r="FH726" s="163"/>
      <c r="FI726" s="163"/>
      <c r="FJ726" s="163"/>
      <c r="FK726" s="163"/>
      <c r="FL726" s="163"/>
      <c r="FM726" s="163"/>
      <c r="FN726" s="163"/>
      <c r="FO726" s="163"/>
      <c r="FP726" s="163"/>
      <c r="FQ726" s="163"/>
      <c r="FR726" s="163"/>
      <c r="FS726" s="163"/>
      <c r="FT726" s="163"/>
      <c r="FU726" s="163"/>
      <c r="FV726" s="163"/>
      <c r="FW726" s="163"/>
      <c r="FX726" s="163"/>
      <c r="FY726" s="163"/>
      <c r="FZ726" s="163"/>
      <c r="GA726" s="163"/>
      <c r="GB726" s="163"/>
      <c r="GC726" s="163"/>
      <c r="GD726" s="163"/>
      <c r="GE726" s="163"/>
      <c r="GF726" s="163"/>
      <c r="GG726" s="163"/>
      <c r="GH726" s="163"/>
      <c r="GI726" s="163"/>
      <c r="GJ726" s="163"/>
      <c r="GK726" s="163"/>
      <c r="GL726" s="163"/>
      <c r="GM726" s="163"/>
      <c r="GN726" s="163"/>
      <c r="GO726" s="163"/>
      <c r="GP726" s="163"/>
      <c r="GQ726" s="163"/>
      <c r="GR726" s="163"/>
      <c r="GS726" s="163"/>
      <c r="GT726" s="163"/>
      <c r="GU726" s="163"/>
      <c r="GV726" s="163"/>
      <c r="GW726" s="163"/>
      <c r="GX726" s="163"/>
      <c r="GY726" s="163"/>
      <c r="GZ726" s="163"/>
      <c r="HA726" s="163"/>
      <c r="HB726" s="163"/>
      <c r="HC726" s="163"/>
      <c r="HD726" s="163"/>
      <c r="HE726" s="163"/>
      <c r="HF726" s="163"/>
      <c r="HG726" s="163"/>
      <c r="HH726" s="163"/>
      <c r="HI726" s="163"/>
      <c r="HJ726" s="163"/>
      <c r="HK726" s="163"/>
      <c r="HL726" s="163"/>
      <c r="HM726" s="163"/>
      <c r="HN726" s="163"/>
      <c r="HO726" s="163"/>
      <c r="HP726" s="163"/>
      <c r="HQ726" s="163"/>
      <c r="HR726" s="163"/>
      <c r="HS726" s="163"/>
      <c r="HT726" s="163"/>
      <c r="HU726" s="163"/>
      <c r="HV726" s="163"/>
      <c r="HW726" s="163"/>
      <c r="HX726" s="163"/>
      <c r="HY726" s="163"/>
      <c r="HZ726" s="163"/>
      <c r="IA726" s="163"/>
      <c r="IB726" s="163"/>
      <c r="IC726" s="163"/>
      <c r="ID726" s="163"/>
      <c r="IE726" s="163"/>
      <c r="IF726" s="163"/>
      <c r="IG726" s="163"/>
      <c r="IH726" s="163"/>
      <c r="II726" s="163"/>
      <c r="IJ726" s="163"/>
      <c r="IK726" s="163"/>
      <c r="IL726" s="163"/>
      <c r="IM726" s="163"/>
      <c r="IN726" s="163"/>
      <c r="IO726" s="163"/>
      <c r="IP726" s="163"/>
      <c r="IQ726" s="163"/>
      <c r="IR726" s="163"/>
      <c r="IS726" s="163"/>
      <c r="IT726" s="163"/>
      <c r="IU726" s="163"/>
      <c r="IV726" s="163"/>
    </row>
    <row r="727" spans="1:256" s="109" customFormat="1">
      <c r="A727" s="162"/>
      <c r="B727" s="109">
        <v>22</v>
      </c>
      <c r="C727" s="109" t="s">
        <v>291</v>
      </c>
      <c r="D727" s="109">
        <f t="shared" ref="D727:AG727" si="21">D27+D57+D87+D117+D147+D177+D207+D237+D267+D297+D327+D357+D387+D417+D447+D477+D507+D537+D567+D597</f>
        <v>0</v>
      </c>
      <c r="E727" s="109">
        <f t="shared" si="21"/>
        <v>0</v>
      </c>
      <c r="F727" s="109">
        <f t="shared" si="21"/>
        <v>0</v>
      </c>
      <c r="G727" s="109">
        <f t="shared" si="21"/>
        <v>0</v>
      </c>
      <c r="H727" s="109">
        <f t="shared" si="21"/>
        <v>0</v>
      </c>
      <c r="I727" s="109">
        <f t="shared" si="21"/>
        <v>0</v>
      </c>
      <c r="J727" s="109">
        <f t="shared" si="21"/>
        <v>0</v>
      </c>
      <c r="K727" s="109">
        <f t="shared" si="21"/>
        <v>0</v>
      </c>
      <c r="L727" s="109">
        <f t="shared" si="21"/>
        <v>0</v>
      </c>
      <c r="M727" s="109">
        <f t="shared" si="21"/>
        <v>0</v>
      </c>
      <c r="N727" s="109">
        <f t="shared" si="21"/>
        <v>0</v>
      </c>
      <c r="O727" s="109">
        <f t="shared" si="21"/>
        <v>0</v>
      </c>
      <c r="P727" s="109">
        <f t="shared" si="21"/>
        <v>0</v>
      </c>
      <c r="Q727" s="109">
        <f t="shared" si="21"/>
        <v>0</v>
      </c>
      <c r="R727" s="109">
        <f t="shared" si="21"/>
        <v>0</v>
      </c>
      <c r="S727" s="109">
        <f t="shared" si="21"/>
        <v>0</v>
      </c>
      <c r="T727" s="109">
        <f t="shared" si="21"/>
        <v>0</v>
      </c>
      <c r="U727" s="109">
        <f t="shared" si="21"/>
        <v>0</v>
      </c>
      <c r="V727" s="109">
        <f t="shared" si="21"/>
        <v>0</v>
      </c>
      <c r="W727" s="109">
        <f t="shared" si="21"/>
        <v>0</v>
      </c>
      <c r="X727" s="109">
        <f t="shared" si="21"/>
        <v>0</v>
      </c>
      <c r="Y727" s="109">
        <f t="shared" si="21"/>
        <v>0</v>
      </c>
      <c r="Z727" s="109">
        <f t="shared" si="21"/>
        <v>0</v>
      </c>
      <c r="AA727" s="109">
        <f t="shared" si="21"/>
        <v>0</v>
      </c>
      <c r="AB727" s="109">
        <f t="shared" si="21"/>
        <v>0</v>
      </c>
      <c r="AC727" s="109">
        <f t="shared" si="21"/>
        <v>0</v>
      </c>
      <c r="AD727" s="109">
        <f t="shared" si="21"/>
        <v>0</v>
      </c>
      <c r="AE727" s="109">
        <f t="shared" si="21"/>
        <v>0</v>
      </c>
      <c r="AF727" s="109">
        <f t="shared" si="21"/>
        <v>0</v>
      </c>
      <c r="AG727" s="109">
        <f t="shared" si="21"/>
        <v>0</v>
      </c>
      <c r="AH727" s="163"/>
      <c r="AI727" s="163"/>
      <c r="AJ727" s="163"/>
      <c r="AK727" s="163"/>
      <c r="AL727" s="163"/>
      <c r="AM727" s="163"/>
      <c r="AN727" s="163"/>
      <c r="AO727" s="163"/>
      <c r="AP727" s="163"/>
      <c r="AQ727" s="163"/>
      <c r="AR727" s="163"/>
      <c r="AS727" s="163"/>
      <c r="AT727" s="163"/>
      <c r="AU727" s="163"/>
      <c r="AV727" s="163"/>
      <c r="AW727" s="163"/>
      <c r="AX727" s="163"/>
      <c r="AY727" s="163"/>
      <c r="AZ727" s="163"/>
      <c r="BA727" s="163"/>
      <c r="BB727" s="163"/>
      <c r="BC727" s="163"/>
      <c r="BD727" s="163"/>
      <c r="BE727" s="163"/>
      <c r="BF727" s="163"/>
      <c r="BG727" s="163"/>
      <c r="BH727" s="163"/>
      <c r="BI727" s="163"/>
      <c r="BJ727" s="163"/>
      <c r="BK727" s="163"/>
      <c r="BL727" s="163"/>
      <c r="BM727" s="163"/>
      <c r="BN727" s="163"/>
      <c r="BO727" s="163"/>
      <c r="BP727" s="163"/>
      <c r="BQ727" s="163"/>
      <c r="BR727" s="163"/>
      <c r="BS727" s="163"/>
      <c r="BT727" s="163"/>
      <c r="BU727" s="163"/>
      <c r="BV727" s="163"/>
      <c r="BW727" s="163"/>
      <c r="BX727" s="163"/>
      <c r="BY727" s="163"/>
      <c r="BZ727" s="163"/>
      <c r="CA727" s="163"/>
      <c r="CB727" s="163"/>
      <c r="CC727" s="163"/>
      <c r="CD727" s="163"/>
      <c r="CE727" s="163"/>
      <c r="CF727" s="163"/>
      <c r="CG727" s="163"/>
      <c r="CH727" s="163"/>
      <c r="CI727" s="163"/>
      <c r="CJ727" s="163"/>
      <c r="CK727" s="163"/>
      <c r="CL727" s="163"/>
      <c r="CM727" s="163"/>
      <c r="CN727" s="163"/>
      <c r="CO727" s="163"/>
      <c r="CP727" s="163"/>
      <c r="CQ727" s="163"/>
      <c r="CR727" s="163"/>
      <c r="CS727" s="163"/>
      <c r="CT727" s="163"/>
      <c r="CU727" s="163"/>
      <c r="CV727" s="163"/>
      <c r="CW727" s="163"/>
      <c r="CX727" s="163"/>
      <c r="CY727" s="163"/>
      <c r="CZ727" s="163"/>
      <c r="DA727" s="163"/>
      <c r="DB727" s="163"/>
      <c r="DC727" s="163"/>
      <c r="DD727" s="163"/>
      <c r="DE727" s="163"/>
      <c r="DF727" s="163"/>
      <c r="DG727" s="163"/>
      <c r="DH727" s="163"/>
      <c r="DI727" s="163"/>
      <c r="DJ727" s="163"/>
      <c r="DK727" s="163"/>
      <c r="DL727" s="163"/>
      <c r="DM727" s="163"/>
      <c r="DN727" s="163"/>
      <c r="DO727" s="163"/>
      <c r="DP727" s="163"/>
      <c r="DQ727" s="163"/>
      <c r="DR727" s="163"/>
      <c r="DS727" s="163"/>
      <c r="DT727" s="163"/>
      <c r="DU727" s="163"/>
      <c r="DV727" s="163"/>
      <c r="DW727" s="163"/>
      <c r="DX727" s="163"/>
      <c r="DY727" s="163"/>
      <c r="DZ727" s="163"/>
      <c r="EA727" s="163"/>
      <c r="EB727" s="163"/>
      <c r="EC727" s="163"/>
      <c r="ED727" s="163"/>
      <c r="EE727" s="163"/>
      <c r="EF727" s="163"/>
      <c r="EG727" s="163"/>
      <c r="EH727" s="163"/>
      <c r="EI727" s="163"/>
      <c r="EJ727" s="163"/>
      <c r="EK727" s="163"/>
      <c r="EL727" s="163"/>
      <c r="EM727" s="163"/>
      <c r="EN727" s="163"/>
      <c r="EO727" s="163"/>
      <c r="EP727" s="163"/>
      <c r="EQ727" s="163"/>
      <c r="ER727" s="163"/>
      <c r="ES727" s="163"/>
      <c r="ET727" s="163"/>
      <c r="EU727" s="163"/>
      <c r="EV727" s="163"/>
      <c r="EW727" s="163"/>
      <c r="EX727" s="163"/>
      <c r="EY727" s="163"/>
      <c r="EZ727" s="163"/>
      <c r="FA727" s="163"/>
      <c r="FB727" s="163"/>
      <c r="FC727" s="163"/>
      <c r="FD727" s="163"/>
      <c r="FE727" s="163"/>
      <c r="FF727" s="163"/>
      <c r="FG727" s="163"/>
      <c r="FH727" s="163"/>
      <c r="FI727" s="163"/>
      <c r="FJ727" s="163"/>
      <c r="FK727" s="163"/>
      <c r="FL727" s="163"/>
      <c r="FM727" s="163"/>
      <c r="FN727" s="163"/>
      <c r="FO727" s="163"/>
      <c r="FP727" s="163"/>
      <c r="FQ727" s="163"/>
      <c r="FR727" s="163"/>
      <c r="FS727" s="163"/>
      <c r="FT727" s="163"/>
      <c r="FU727" s="163"/>
      <c r="FV727" s="163"/>
      <c r="FW727" s="163"/>
      <c r="FX727" s="163"/>
      <c r="FY727" s="163"/>
      <c r="FZ727" s="163"/>
      <c r="GA727" s="163"/>
      <c r="GB727" s="163"/>
      <c r="GC727" s="163"/>
      <c r="GD727" s="163"/>
      <c r="GE727" s="163"/>
      <c r="GF727" s="163"/>
      <c r="GG727" s="163"/>
      <c r="GH727" s="163"/>
      <c r="GI727" s="163"/>
      <c r="GJ727" s="163"/>
      <c r="GK727" s="163"/>
      <c r="GL727" s="163"/>
      <c r="GM727" s="163"/>
      <c r="GN727" s="163"/>
      <c r="GO727" s="163"/>
      <c r="GP727" s="163"/>
      <c r="GQ727" s="163"/>
      <c r="GR727" s="163"/>
      <c r="GS727" s="163"/>
      <c r="GT727" s="163"/>
      <c r="GU727" s="163"/>
      <c r="GV727" s="163"/>
      <c r="GW727" s="163"/>
      <c r="GX727" s="163"/>
      <c r="GY727" s="163"/>
      <c r="GZ727" s="163"/>
      <c r="HA727" s="163"/>
      <c r="HB727" s="163"/>
      <c r="HC727" s="163"/>
      <c r="HD727" s="163"/>
      <c r="HE727" s="163"/>
      <c r="HF727" s="163"/>
      <c r="HG727" s="163"/>
      <c r="HH727" s="163"/>
      <c r="HI727" s="163"/>
      <c r="HJ727" s="163"/>
      <c r="HK727" s="163"/>
      <c r="HL727" s="163"/>
      <c r="HM727" s="163"/>
      <c r="HN727" s="163"/>
      <c r="HO727" s="163"/>
      <c r="HP727" s="163"/>
      <c r="HQ727" s="163"/>
      <c r="HR727" s="163"/>
      <c r="HS727" s="163"/>
      <c r="HT727" s="163"/>
      <c r="HU727" s="163"/>
      <c r="HV727" s="163"/>
      <c r="HW727" s="163"/>
      <c r="HX727" s="163"/>
      <c r="HY727" s="163"/>
      <c r="HZ727" s="163"/>
      <c r="IA727" s="163"/>
      <c r="IB727" s="163"/>
      <c r="IC727" s="163"/>
      <c r="ID727" s="163"/>
      <c r="IE727" s="163"/>
      <c r="IF727" s="163"/>
      <c r="IG727" s="163"/>
      <c r="IH727" s="163"/>
      <c r="II727" s="163"/>
      <c r="IJ727" s="163"/>
      <c r="IK727" s="163"/>
      <c r="IL727" s="163"/>
      <c r="IM727" s="163"/>
      <c r="IN727" s="163"/>
      <c r="IO727" s="163"/>
      <c r="IP727" s="163"/>
      <c r="IQ727" s="163"/>
      <c r="IR727" s="163"/>
      <c r="IS727" s="163"/>
      <c r="IT727" s="163"/>
      <c r="IU727" s="163"/>
      <c r="IV727" s="163"/>
    </row>
    <row r="728" spans="1:256" s="109" customFormat="1">
      <c r="A728" s="162"/>
      <c r="B728" s="109">
        <v>23</v>
      </c>
      <c r="C728" s="109" t="s">
        <v>292</v>
      </c>
      <c r="D728" s="109">
        <f t="shared" ref="D728:AG728" si="22">D28+D58+D88+D118+D148+D178+D208+D238+D268+D298+D328+D358+D388+D418+D448+D478+D508+D538+D568+D598</f>
        <v>0</v>
      </c>
      <c r="E728" s="109">
        <f t="shared" si="22"/>
        <v>0</v>
      </c>
      <c r="F728" s="109">
        <f t="shared" si="22"/>
        <v>0</v>
      </c>
      <c r="G728" s="109">
        <f t="shared" si="22"/>
        <v>0</v>
      </c>
      <c r="H728" s="109">
        <f t="shared" si="22"/>
        <v>0</v>
      </c>
      <c r="I728" s="109">
        <f t="shared" si="22"/>
        <v>0</v>
      </c>
      <c r="J728" s="109">
        <f t="shared" si="22"/>
        <v>0</v>
      </c>
      <c r="K728" s="109">
        <f t="shared" si="22"/>
        <v>0</v>
      </c>
      <c r="L728" s="109">
        <f t="shared" si="22"/>
        <v>0</v>
      </c>
      <c r="M728" s="109">
        <f t="shared" si="22"/>
        <v>0</v>
      </c>
      <c r="N728" s="109">
        <f t="shared" si="22"/>
        <v>0</v>
      </c>
      <c r="O728" s="109">
        <f t="shared" si="22"/>
        <v>0</v>
      </c>
      <c r="P728" s="109">
        <f t="shared" si="22"/>
        <v>0</v>
      </c>
      <c r="Q728" s="109">
        <f t="shared" si="22"/>
        <v>0</v>
      </c>
      <c r="R728" s="109">
        <f t="shared" si="22"/>
        <v>0</v>
      </c>
      <c r="S728" s="109">
        <f t="shared" si="22"/>
        <v>0</v>
      </c>
      <c r="T728" s="109">
        <f t="shared" si="22"/>
        <v>0</v>
      </c>
      <c r="U728" s="109">
        <f t="shared" si="22"/>
        <v>0</v>
      </c>
      <c r="V728" s="109">
        <f t="shared" si="22"/>
        <v>0</v>
      </c>
      <c r="W728" s="109">
        <f t="shared" si="22"/>
        <v>0</v>
      </c>
      <c r="X728" s="109">
        <f t="shared" si="22"/>
        <v>0</v>
      </c>
      <c r="Y728" s="109">
        <f t="shared" si="22"/>
        <v>0</v>
      </c>
      <c r="Z728" s="109">
        <f t="shared" si="22"/>
        <v>0</v>
      </c>
      <c r="AA728" s="109">
        <f t="shared" si="22"/>
        <v>0</v>
      </c>
      <c r="AB728" s="109">
        <f t="shared" si="22"/>
        <v>0</v>
      </c>
      <c r="AC728" s="109">
        <f t="shared" si="22"/>
        <v>0</v>
      </c>
      <c r="AD728" s="109">
        <f t="shared" si="22"/>
        <v>0</v>
      </c>
      <c r="AE728" s="109">
        <f t="shared" si="22"/>
        <v>0</v>
      </c>
      <c r="AF728" s="109">
        <f t="shared" si="22"/>
        <v>0</v>
      </c>
      <c r="AG728" s="109">
        <f t="shared" si="22"/>
        <v>0</v>
      </c>
      <c r="AH728" s="163"/>
      <c r="AI728" s="163"/>
      <c r="AJ728" s="163"/>
      <c r="AK728" s="163"/>
      <c r="AL728" s="163"/>
      <c r="AM728" s="163"/>
      <c r="AN728" s="163"/>
      <c r="AO728" s="163"/>
      <c r="AP728" s="163"/>
      <c r="AQ728" s="163"/>
      <c r="AR728" s="163"/>
      <c r="AS728" s="163"/>
      <c r="AT728" s="163"/>
      <c r="AU728" s="163"/>
      <c r="AV728" s="163"/>
      <c r="AW728" s="163"/>
      <c r="AX728" s="163"/>
      <c r="AY728" s="163"/>
      <c r="AZ728" s="163"/>
      <c r="BA728" s="163"/>
      <c r="BB728" s="163"/>
      <c r="BC728" s="163"/>
      <c r="BD728" s="163"/>
      <c r="BE728" s="163"/>
      <c r="BF728" s="163"/>
      <c r="BG728" s="163"/>
      <c r="BH728" s="163"/>
      <c r="BI728" s="163"/>
      <c r="BJ728" s="163"/>
      <c r="BK728" s="163"/>
      <c r="BL728" s="163"/>
      <c r="BM728" s="163"/>
      <c r="BN728" s="163"/>
      <c r="BO728" s="163"/>
      <c r="BP728" s="163"/>
      <c r="BQ728" s="163"/>
      <c r="BR728" s="163"/>
      <c r="BS728" s="163"/>
      <c r="BT728" s="163"/>
      <c r="BU728" s="163"/>
      <c r="BV728" s="163"/>
      <c r="BW728" s="163"/>
      <c r="BX728" s="163"/>
      <c r="BY728" s="163"/>
      <c r="BZ728" s="163"/>
      <c r="CA728" s="163"/>
      <c r="CB728" s="163"/>
      <c r="CC728" s="163"/>
      <c r="CD728" s="163"/>
      <c r="CE728" s="163"/>
      <c r="CF728" s="163"/>
      <c r="CG728" s="163"/>
      <c r="CH728" s="163"/>
      <c r="CI728" s="163"/>
      <c r="CJ728" s="163"/>
      <c r="CK728" s="163"/>
      <c r="CL728" s="163"/>
      <c r="CM728" s="163"/>
      <c r="CN728" s="163"/>
      <c r="CO728" s="163"/>
      <c r="CP728" s="163"/>
      <c r="CQ728" s="163"/>
      <c r="CR728" s="163"/>
      <c r="CS728" s="163"/>
      <c r="CT728" s="163"/>
      <c r="CU728" s="163"/>
      <c r="CV728" s="163"/>
      <c r="CW728" s="163"/>
      <c r="CX728" s="163"/>
      <c r="CY728" s="163"/>
      <c r="CZ728" s="163"/>
      <c r="DA728" s="163"/>
      <c r="DB728" s="163"/>
      <c r="DC728" s="163"/>
      <c r="DD728" s="163"/>
      <c r="DE728" s="163"/>
      <c r="DF728" s="163"/>
      <c r="DG728" s="163"/>
      <c r="DH728" s="163"/>
      <c r="DI728" s="163"/>
      <c r="DJ728" s="163"/>
      <c r="DK728" s="163"/>
      <c r="DL728" s="163"/>
      <c r="DM728" s="163"/>
      <c r="DN728" s="163"/>
      <c r="DO728" s="163"/>
      <c r="DP728" s="163"/>
      <c r="DQ728" s="163"/>
      <c r="DR728" s="163"/>
      <c r="DS728" s="163"/>
      <c r="DT728" s="163"/>
      <c r="DU728" s="163"/>
      <c r="DV728" s="163"/>
      <c r="DW728" s="163"/>
      <c r="DX728" s="163"/>
      <c r="DY728" s="163"/>
      <c r="DZ728" s="163"/>
      <c r="EA728" s="163"/>
      <c r="EB728" s="163"/>
      <c r="EC728" s="163"/>
      <c r="ED728" s="163"/>
      <c r="EE728" s="163"/>
      <c r="EF728" s="163"/>
      <c r="EG728" s="163"/>
      <c r="EH728" s="163"/>
      <c r="EI728" s="163"/>
      <c r="EJ728" s="163"/>
      <c r="EK728" s="163"/>
      <c r="EL728" s="163"/>
      <c r="EM728" s="163"/>
      <c r="EN728" s="163"/>
      <c r="EO728" s="163"/>
      <c r="EP728" s="163"/>
      <c r="EQ728" s="163"/>
      <c r="ER728" s="163"/>
      <c r="ES728" s="163"/>
      <c r="ET728" s="163"/>
      <c r="EU728" s="163"/>
      <c r="EV728" s="163"/>
      <c r="EW728" s="163"/>
      <c r="EX728" s="163"/>
      <c r="EY728" s="163"/>
      <c r="EZ728" s="163"/>
      <c r="FA728" s="163"/>
      <c r="FB728" s="163"/>
      <c r="FC728" s="163"/>
      <c r="FD728" s="163"/>
      <c r="FE728" s="163"/>
      <c r="FF728" s="163"/>
      <c r="FG728" s="163"/>
      <c r="FH728" s="163"/>
      <c r="FI728" s="163"/>
      <c r="FJ728" s="163"/>
      <c r="FK728" s="163"/>
      <c r="FL728" s="163"/>
      <c r="FM728" s="163"/>
      <c r="FN728" s="163"/>
      <c r="FO728" s="163"/>
      <c r="FP728" s="163"/>
      <c r="FQ728" s="163"/>
      <c r="FR728" s="163"/>
      <c r="FS728" s="163"/>
      <c r="FT728" s="163"/>
      <c r="FU728" s="163"/>
      <c r="FV728" s="163"/>
      <c r="FW728" s="163"/>
      <c r="FX728" s="163"/>
      <c r="FY728" s="163"/>
      <c r="FZ728" s="163"/>
      <c r="GA728" s="163"/>
      <c r="GB728" s="163"/>
      <c r="GC728" s="163"/>
      <c r="GD728" s="163"/>
      <c r="GE728" s="163"/>
      <c r="GF728" s="163"/>
      <c r="GG728" s="163"/>
      <c r="GH728" s="163"/>
      <c r="GI728" s="163"/>
      <c r="GJ728" s="163"/>
      <c r="GK728" s="163"/>
      <c r="GL728" s="163"/>
      <c r="GM728" s="163"/>
      <c r="GN728" s="163"/>
      <c r="GO728" s="163"/>
      <c r="GP728" s="163"/>
      <c r="GQ728" s="163"/>
      <c r="GR728" s="163"/>
      <c r="GS728" s="163"/>
      <c r="GT728" s="163"/>
      <c r="GU728" s="163"/>
      <c r="GV728" s="163"/>
      <c r="GW728" s="163"/>
      <c r="GX728" s="163"/>
      <c r="GY728" s="163"/>
      <c r="GZ728" s="163"/>
      <c r="HA728" s="163"/>
      <c r="HB728" s="163"/>
      <c r="HC728" s="163"/>
      <c r="HD728" s="163"/>
      <c r="HE728" s="163"/>
      <c r="HF728" s="163"/>
      <c r="HG728" s="163"/>
      <c r="HH728" s="163"/>
      <c r="HI728" s="163"/>
      <c r="HJ728" s="163"/>
      <c r="HK728" s="163"/>
      <c r="HL728" s="163"/>
      <c r="HM728" s="163"/>
      <c r="HN728" s="163"/>
      <c r="HO728" s="163"/>
      <c r="HP728" s="163"/>
      <c r="HQ728" s="163"/>
      <c r="HR728" s="163"/>
      <c r="HS728" s="163"/>
      <c r="HT728" s="163"/>
      <c r="HU728" s="163"/>
      <c r="HV728" s="163"/>
      <c r="HW728" s="163"/>
      <c r="HX728" s="163"/>
      <c r="HY728" s="163"/>
      <c r="HZ728" s="163"/>
      <c r="IA728" s="163"/>
      <c r="IB728" s="163"/>
      <c r="IC728" s="163"/>
      <c r="ID728" s="163"/>
      <c r="IE728" s="163"/>
      <c r="IF728" s="163"/>
      <c r="IG728" s="163"/>
      <c r="IH728" s="163"/>
      <c r="II728" s="163"/>
      <c r="IJ728" s="163"/>
      <c r="IK728" s="163"/>
      <c r="IL728" s="163"/>
      <c r="IM728" s="163"/>
      <c r="IN728" s="163"/>
      <c r="IO728" s="163"/>
      <c r="IP728" s="163"/>
      <c r="IQ728" s="163"/>
      <c r="IR728" s="163"/>
      <c r="IS728" s="163"/>
      <c r="IT728" s="163"/>
      <c r="IU728" s="163"/>
      <c r="IV728" s="163"/>
    </row>
    <row r="729" spans="1:256" s="109" customFormat="1">
      <c r="A729" s="162"/>
      <c r="B729" s="109">
        <v>24</v>
      </c>
      <c r="C729" s="109" t="s">
        <v>293</v>
      </c>
      <c r="D729" s="109">
        <f t="shared" ref="D729:AG729" si="23">D29+D59+D89+D119+D149+D179+D209+D239+D269+D299+D329+D359+D389+D419+D449+D479+D509+D539+D569+D599</f>
        <v>0</v>
      </c>
      <c r="E729" s="109">
        <f t="shared" si="23"/>
        <v>0</v>
      </c>
      <c r="F729" s="109">
        <f t="shared" si="23"/>
        <v>0</v>
      </c>
      <c r="G729" s="109">
        <f t="shared" si="23"/>
        <v>0</v>
      </c>
      <c r="H729" s="109">
        <f t="shared" si="23"/>
        <v>0</v>
      </c>
      <c r="I729" s="109">
        <f t="shared" si="23"/>
        <v>0</v>
      </c>
      <c r="J729" s="109">
        <f t="shared" si="23"/>
        <v>0</v>
      </c>
      <c r="K729" s="109">
        <f t="shared" si="23"/>
        <v>0</v>
      </c>
      <c r="L729" s="109">
        <f t="shared" si="23"/>
        <v>0</v>
      </c>
      <c r="M729" s="109">
        <f t="shared" si="23"/>
        <v>0</v>
      </c>
      <c r="N729" s="109">
        <f t="shared" si="23"/>
        <v>0</v>
      </c>
      <c r="O729" s="109">
        <f t="shared" si="23"/>
        <v>0</v>
      </c>
      <c r="P729" s="109">
        <f t="shared" si="23"/>
        <v>0</v>
      </c>
      <c r="Q729" s="109">
        <f t="shared" si="23"/>
        <v>0</v>
      </c>
      <c r="R729" s="109">
        <f t="shared" si="23"/>
        <v>0</v>
      </c>
      <c r="S729" s="109">
        <f t="shared" si="23"/>
        <v>0</v>
      </c>
      <c r="T729" s="109">
        <f t="shared" si="23"/>
        <v>0</v>
      </c>
      <c r="U729" s="109">
        <f t="shared" si="23"/>
        <v>0</v>
      </c>
      <c r="V729" s="109">
        <f t="shared" si="23"/>
        <v>0</v>
      </c>
      <c r="W729" s="109">
        <f t="shared" si="23"/>
        <v>0</v>
      </c>
      <c r="X729" s="109">
        <f t="shared" si="23"/>
        <v>0</v>
      </c>
      <c r="Y729" s="109">
        <f t="shared" si="23"/>
        <v>0</v>
      </c>
      <c r="Z729" s="109">
        <f t="shared" si="23"/>
        <v>0</v>
      </c>
      <c r="AA729" s="109">
        <f t="shared" si="23"/>
        <v>0</v>
      </c>
      <c r="AB729" s="109">
        <f t="shared" si="23"/>
        <v>0</v>
      </c>
      <c r="AC729" s="109">
        <f t="shared" si="23"/>
        <v>0</v>
      </c>
      <c r="AD729" s="109">
        <f t="shared" si="23"/>
        <v>0</v>
      </c>
      <c r="AE729" s="109">
        <f t="shared" si="23"/>
        <v>0</v>
      </c>
      <c r="AF729" s="109">
        <f t="shared" si="23"/>
        <v>0</v>
      </c>
      <c r="AG729" s="109">
        <f t="shared" si="23"/>
        <v>0</v>
      </c>
      <c r="AH729" s="163"/>
      <c r="AI729" s="163"/>
      <c r="AJ729" s="163"/>
      <c r="AK729" s="163"/>
      <c r="AL729" s="163"/>
      <c r="AM729" s="163"/>
      <c r="AN729" s="163"/>
      <c r="AO729" s="163"/>
      <c r="AP729" s="163"/>
      <c r="AQ729" s="163"/>
      <c r="AR729" s="163"/>
      <c r="AS729" s="163"/>
      <c r="AT729" s="163"/>
      <c r="AU729" s="163"/>
      <c r="AV729" s="163"/>
      <c r="AW729" s="163"/>
      <c r="AX729" s="163"/>
      <c r="AY729" s="163"/>
      <c r="AZ729" s="163"/>
      <c r="BA729" s="163"/>
      <c r="BB729" s="163"/>
      <c r="BC729" s="163"/>
      <c r="BD729" s="163"/>
      <c r="BE729" s="163"/>
      <c r="BF729" s="163"/>
      <c r="BG729" s="163"/>
      <c r="BH729" s="163"/>
      <c r="BI729" s="163"/>
      <c r="BJ729" s="163"/>
      <c r="BK729" s="163"/>
      <c r="BL729" s="163"/>
      <c r="BM729" s="163"/>
      <c r="BN729" s="163"/>
      <c r="BO729" s="163"/>
      <c r="BP729" s="163"/>
      <c r="BQ729" s="163"/>
      <c r="BR729" s="163"/>
      <c r="BS729" s="163"/>
      <c r="BT729" s="163"/>
      <c r="BU729" s="163"/>
      <c r="BV729" s="163"/>
      <c r="BW729" s="163"/>
      <c r="BX729" s="163"/>
      <c r="BY729" s="163"/>
      <c r="BZ729" s="163"/>
      <c r="CA729" s="163"/>
      <c r="CB729" s="163"/>
      <c r="CC729" s="163"/>
      <c r="CD729" s="163"/>
      <c r="CE729" s="163"/>
      <c r="CF729" s="163"/>
      <c r="CG729" s="163"/>
      <c r="CH729" s="163"/>
      <c r="CI729" s="163"/>
      <c r="CJ729" s="163"/>
      <c r="CK729" s="163"/>
      <c r="CL729" s="163"/>
      <c r="CM729" s="163"/>
      <c r="CN729" s="163"/>
      <c r="CO729" s="163"/>
      <c r="CP729" s="163"/>
      <c r="CQ729" s="163"/>
      <c r="CR729" s="163"/>
      <c r="CS729" s="163"/>
      <c r="CT729" s="163"/>
      <c r="CU729" s="163"/>
      <c r="CV729" s="163"/>
      <c r="CW729" s="163"/>
      <c r="CX729" s="163"/>
      <c r="CY729" s="163"/>
      <c r="CZ729" s="163"/>
      <c r="DA729" s="163"/>
      <c r="DB729" s="163"/>
      <c r="DC729" s="163"/>
      <c r="DD729" s="163"/>
      <c r="DE729" s="163"/>
      <c r="DF729" s="163"/>
      <c r="DG729" s="163"/>
      <c r="DH729" s="163"/>
      <c r="DI729" s="163"/>
      <c r="DJ729" s="163"/>
      <c r="DK729" s="163"/>
      <c r="DL729" s="163"/>
      <c r="DM729" s="163"/>
      <c r="DN729" s="163"/>
      <c r="DO729" s="163"/>
      <c r="DP729" s="163"/>
      <c r="DQ729" s="163"/>
      <c r="DR729" s="163"/>
      <c r="DS729" s="163"/>
      <c r="DT729" s="163"/>
      <c r="DU729" s="163"/>
      <c r="DV729" s="163"/>
      <c r="DW729" s="163"/>
      <c r="DX729" s="163"/>
      <c r="DY729" s="163"/>
      <c r="DZ729" s="163"/>
      <c r="EA729" s="163"/>
      <c r="EB729" s="163"/>
      <c r="EC729" s="163"/>
      <c r="ED729" s="163"/>
      <c r="EE729" s="163"/>
      <c r="EF729" s="163"/>
      <c r="EG729" s="163"/>
      <c r="EH729" s="163"/>
      <c r="EI729" s="163"/>
      <c r="EJ729" s="163"/>
      <c r="EK729" s="163"/>
      <c r="EL729" s="163"/>
      <c r="EM729" s="163"/>
      <c r="EN729" s="163"/>
      <c r="EO729" s="163"/>
      <c r="EP729" s="163"/>
      <c r="EQ729" s="163"/>
      <c r="ER729" s="163"/>
      <c r="ES729" s="163"/>
      <c r="ET729" s="163"/>
      <c r="EU729" s="163"/>
      <c r="EV729" s="163"/>
      <c r="EW729" s="163"/>
      <c r="EX729" s="163"/>
      <c r="EY729" s="163"/>
      <c r="EZ729" s="163"/>
      <c r="FA729" s="163"/>
      <c r="FB729" s="163"/>
      <c r="FC729" s="163"/>
      <c r="FD729" s="163"/>
      <c r="FE729" s="163"/>
      <c r="FF729" s="163"/>
      <c r="FG729" s="163"/>
      <c r="FH729" s="163"/>
      <c r="FI729" s="163"/>
      <c r="FJ729" s="163"/>
      <c r="FK729" s="163"/>
      <c r="FL729" s="163"/>
      <c r="FM729" s="163"/>
      <c r="FN729" s="163"/>
      <c r="FO729" s="163"/>
      <c r="FP729" s="163"/>
      <c r="FQ729" s="163"/>
      <c r="FR729" s="163"/>
      <c r="FS729" s="163"/>
      <c r="FT729" s="163"/>
      <c r="FU729" s="163"/>
      <c r="FV729" s="163"/>
      <c r="FW729" s="163"/>
      <c r="FX729" s="163"/>
      <c r="FY729" s="163"/>
      <c r="FZ729" s="163"/>
      <c r="GA729" s="163"/>
      <c r="GB729" s="163"/>
      <c r="GC729" s="163"/>
      <c r="GD729" s="163"/>
      <c r="GE729" s="163"/>
      <c r="GF729" s="163"/>
      <c r="GG729" s="163"/>
      <c r="GH729" s="163"/>
      <c r="GI729" s="163"/>
      <c r="GJ729" s="163"/>
      <c r="GK729" s="163"/>
      <c r="GL729" s="163"/>
      <c r="GM729" s="163"/>
      <c r="GN729" s="163"/>
      <c r="GO729" s="163"/>
      <c r="GP729" s="163"/>
      <c r="GQ729" s="163"/>
      <c r="GR729" s="163"/>
      <c r="GS729" s="163"/>
      <c r="GT729" s="163"/>
      <c r="GU729" s="163"/>
      <c r="GV729" s="163"/>
      <c r="GW729" s="163"/>
      <c r="GX729" s="163"/>
      <c r="GY729" s="163"/>
      <c r="GZ729" s="163"/>
      <c r="HA729" s="163"/>
      <c r="HB729" s="163"/>
      <c r="HC729" s="163"/>
      <c r="HD729" s="163"/>
      <c r="HE729" s="163"/>
      <c r="HF729" s="163"/>
      <c r="HG729" s="163"/>
      <c r="HH729" s="163"/>
      <c r="HI729" s="163"/>
      <c r="HJ729" s="163"/>
      <c r="HK729" s="163"/>
      <c r="HL729" s="163"/>
      <c r="HM729" s="163"/>
      <c r="HN729" s="163"/>
      <c r="HO729" s="163"/>
      <c r="HP729" s="163"/>
      <c r="HQ729" s="163"/>
      <c r="HR729" s="163"/>
      <c r="HS729" s="163"/>
      <c r="HT729" s="163"/>
      <c r="HU729" s="163"/>
      <c r="HV729" s="163"/>
      <c r="HW729" s="163"/>
      <c r="HX729" s="163"/>
      <c r="HY729" s="163"/>
      <c r="HZ729" s="163"/>
      <c r="IA729" s="163"/>
      <c r="IB729" s="163"/>
      <c r="IC729" s="163"/>
      <c r="ID729" s="163"/>
      <c r="IE729" s="163"/>
      <c r="IF729" s="163"/>
      <c r="IG729" s="163"/>
      <c r="IH729" s="163"/>
      <c r="II729" s="163"/>
      <c r="IJ729" s="163"/>
      <c r="IK729" s="163"/>
      <c r="IL729" s="163"/>
      <c r="IM729" s="163"/>
      <c r="IN729" s="163"/>
      <c r="IO729" s="163"/>
      <c r="IP729" s="163"/>
      <c r="IQ729" s="163"/>
      <c r="IR729" s="163"/>
      <c r="IS729" s="163"/>
      <c r="IT729" s="163"/>
      <c r="IU729" s="163"/>
      <c r="IV729" s="163"/>
    </row>
    <row r="730" spans="1:256" s="109" customFormat="1">
      <c r="A730" s="162"/>
      <c r="B730" s="109">
        <v>25</v>
      </c>
      <c r="C730" s="109" t="s">
        <v>294</v>
      </c>
      <c r="D730" s="109">
        <f t="shared" ref="D730:AG730" si="24">D30+D60+D90+D120+D150+D180+D210+D240+D270+D300+D330+D360+D390+D420+D450+D480+D510+D540+D570+D600</f>
        <v>0</v>
      </c>
      <c r="E730" s="109">
        <f t="shared" si="24"/>
        <v>0</v>
      </c>
      <c r="F730" s="109">
        <f t="shared" si="24"/>
        <v>0</v>
      </c>
      <c r="G730" s="109">
        <f t="shared" si="24"/>
        <v>0</v>
      </c>
      <c r="H730" s="109">
        <f t="shared" si="24"/>
        <v>0</v>
      </c>
      <c r="I730" s="109">
        <f t="shared" si="24"/>
        <v>0</v>
      </c>
      <c r="J730" s="109">
        <f t="shared" si="24"/>
        <v>0</v>
      </c>
      <c r="K730" s="109">
        <f t="shared" si="24"/>
        <v>0</v>
      </c>
      <c r="L730" s="109">
        <f t="shared" si="24"/>
        <v>0</v>
      </c>
      <c r="M730" s="109">
        <f t="shared" si="24"/>
        <v>0</v>
      </c>
      <c r="N730" s="109">
        <f t="shared" si="24"/>
        <v>0</v>
      </c>
      <c r="O730" s="109">
        <f t="shared" si="24"/>
        <v>0</v>
      </c>
      <c r="P730" s="109">
        <f t="shared" si="24"/>
        <v>0</v>
      </c>
      <c r="Q730" s="109">
        <f t="shared" si="24"/>
        <v>0</v>
      </c>
      <c r="R730" s="109">
        <f t="shared" si="24"/>
        <v>0</v>
      </c>
      <c r="S730" s="109">
        <f t="shared" si="24"/>
        <v>0</v>
      </c>
      <c r="T730" s="109">
        <f t="shared" si="24"/>
        <v>0</v>
      </c>
      <c r="U730" s="109">
        <f t="shared" si="24"/>
        <v>0</v>
      </c>
      <c r="V730" s="109">
        <f t="shared" si="24"/>
        <v>0</v>
      </c>
      <c r="W730" s="109">
        <f t="shared" si="24"/>
        <v>0</v>
      </c>
      <c r="X730" s="109">
        <f t="shared" si="24"/>
        <v>0</v>
      </c>
      <c r="Y730" s="109">
        <f t="shared" si="24"/>
        <v>0</v>
      </c>
      <c r="Z730" s="109">
        <f t="shared" si="24"/>
        <v>0</v>
      </c>
      <c r="AA730" s="109">
        <f t="shared" si="24"/>
        <v>0</v>
      </c>
      <c r="AB730" s="109">
        <f t="shared" si="24"/>
        <v>0</v>
      </c>
      <c r="AC730" s="109">
        <f t="shared" si="24"/>
        <v>0</v>
      </c>
      <c r="AD730" s="109">
        <f t="shared" si="24"/>
        <v>0</v>
      </c>
      <c r="AE730" s="109">
        <f t="shared" si="24"/>
        <v>0</v>
      </c>
      <c r="AF730" s="109">
        <f t="shared" si="24"/>
        <v>0</v>
      </c>
      <c r="AG730" s="109">
        <f t="shared" si="24"/>
        <v>0</v>
      </c>
      <c r="AH730" s="163"/>
      <c r="AI730" s="163"/>
      <c r="AJ730" s="163"/>
      <c r="AK730" s="163"/>
      <c r="AL730" s="163"/>
      <c r="AM730" s="163"/>
      <c r="AN730" s="163"/>
      <c r="AO730" s="163"/>
      <c r="AP730" s="163"/>
      <c r="AQ730" s="163"/>
      <c r="AR730" s="163"/>
      <c r="AS730" s="163"/>
      <c r="AT730" s="163"/>
      <c r="AU730" s="163"/>
      <c r="AV730" s="163"/>
      <c r="AW730" s="163"/>
      <c r="AX730" s="163"/>
      <c r="AY730" s="163"/>
      <c r="AZ730" s="163"/>
      <c r="BA730" s="163"/>
      <c r="BB730" s="163"/>
      <c r="BC730" s="163"/>
      <c r="BD730" s="163"/>
      <c r="BE730" s="163"/>
      <c r="BF730" s="163"/>
      <c r="BG730" s="163"/>
      <c r="BH730" s="163"/>
      <c r="BI730" s="163"/>
      <c r="BJ730" s="163"/>
      <c r="BK730" s="163"/>
      <c r="BL730" s="163"/>
      <c r="BM730" s="163"/>
      <c r="BN730" s="163"/>
      <c r="BO730" s="163"/>
      <c r="BP730" s="163"/>
      <c r="BQ730" s="163"/>
      <c r="BR730" s="163"/>
      <c r="BS730" s="163"/>
      <c r="BT730" s="163"/>
      <c r="BU730" s="163"/>
      <c r="BV730" s="163"/>
      <c r="BW730" s="163"/>
      <c r="BX730" s="163"/>
      <c r="BY730" s="163"/>
      <c r="BZ730" s="163"/>
      <c r="CA730" s="163"/>
      <c r="CB730" s="163"/>
      <c r="CC730" s="163"/>
      <c r="CD730" s="163"/>
      <c r="CE730" s="163"/>
      <c r="CF730" s="163"/>
      <c r="CG730" s="163"/>
      <c r="CH730" s="163"/>
      <c r="CI730" s="163"/>
      <c r="CJ730" s="163"/>
      <c r="CK730" s="163"/>
      <c r="CL730" s="163"/>
      <c r="CM730" s="163"/>
      <c r="CN730" s="163"/>
      <c r="CO730" s="163"/>
      <c r="CP730" s="163"/>
      <c r="CQ730" s="163"/>
      <c r="CR730" s="163"/>
      <c r="CS730" s="163"/>
      <c r="CT730" s="163"/>
      <c r="CU730" s="163"/>
      <c r="CV730" s="163"/>
      <c r="CW730" s="163"/>
      <c r="CX730" s="163"/>
      <c r="CY730" s="163"/>
      <c r="CZ730" s="163"/>
      <c r="DA730" s="163"/>
      <c r="DB730" s="163"/>
      <c r="DC730" s="163"/>
      <c r="DD730" s="163"/>
      <c r="DE730" s="163"/>
      <c r="DF730" s="163"/>
      <c r="DG730" s="163"/>
      <c r="DH730" s="163"/>
      <c r="DI730" s="163"/>
      <c r="DJ730" s="163"/>
      <c r="DK730" s="163"/>
      <c r="DL730" s="163"/>
      <c r="DM730" s="163"/>
      <c r="DN730" s="163"/>
      <c r="DO730" s="163"/>
      <c r="DP730" s="163"/>
      <c r="DQ730" s="163"/>
      <c r="DR730" s="163"/>
      <c r="DS730" s="163"/>
      <c r="DT730" s="163"/>
      <c r="DU730" s="163"/>
      <c r="DV730" s="163"/>
      <c r="DW730" s="163"/>
      <c r="DX730" s="163"/>
      <c r="DY730" s="163"/>
      <c r="DZ730" s="163"/>
      <c r="EA730" s="163"/>
      <c r="EB730" s="163"/>
      <c r="EC730" s="163"/>
      <c r="ED730" s="163"/>
      <c r="EE730" s="163"/>
      <c r="EF730" s="163"/>
      <c r="EG730" s="163"/>
      <c r="EH730" s="163"/>
      <c r="EI730" s="163"/>
      <c r="EJ730" s="163"/>
      <c r="EK730" s="163"/>
      <c r="EL730" s="163"/>
      <c r="EM730" s="163"/>
      <c r="EN730" s="163"/>
      <c r="EO730" s="163"/>
      <c r="EP730" s="163"/>
      <c r="EQ730" s="163"/>
      <c r="ER730" s="163"/>
      <c r="ES730" s="163"/>
      <c r="ET730" s="163"/>
      <c r="EU730" s="163"/>
      <c r="EV730" s="163"/>
      <c r="EW730" s="163"/>
      <c r="EX730" s="163"/>
      <c r="EY730" s="163"/>
      <c r="EZ730" s="163"/>
      <c r="FA730" s="163"/>
      <c r="FB730" s="163"/>
      <c r="FC730" s="163"/>
      <c r="FD730" s="163"/>
      <c r="FE730" s="163"/>
      <c r="FF730" s="163"/>
      <c r="FG730" s="163"/>
      <c r="FH730" s="163"/>
      <c r="FI730" s="163"/>
      <c r="FJ730" s="163"/>
      <c r="FK730" s="163"/>
      <c r="FL730" s="163"/>
      <c r="FM730" s="163"/>
      <c r="FN730" s="163"/>
      <c r="FO730" s="163"/>
      <c r="FP730" s="163"/>
      <c r="FQ730" s="163"/>
      <c r="FR730" s="163"/>
      <c r="FS730" s="163"/>
      <c r="FT730" s="163"/>
      <c r="FU730" s="163"/>
      <c r="FV730" s="163"/>
      <c r="FW730" s="163"/>
      <c r="FX730" s="163"/>
      <c r="FY730" s="163"/>
      <c r="FZ730" s="163"/>
      <c r="GA730" s="163"/>
      <c r="GB730" s="163"/>
      <c r="GC730" s="163"/>
      <c r="GD730" s="163"/>
      <c r="GE730" s="163"/>
      <c r="GF730" s="163"/>
      <c r="GG730" s="163"/>
      <c r="GH730" s="163"/>
      <c r="GI730" s="163"/>
      <c r="GJ730" s="163"/>
      <c r="GK730" s="163"/>
      <c r="GL730" s="163"/>
      <c r="GM730" s="163"/>
      <c r="GN730" s="163"/>
      <c r="GO730" s="163"/>
      <c r="GP730" s="163"/>
      <c r="GQ730" s="163"/>
      <c r="GR730" s="163"/>
      <c r="GS730" s="163"/>
      <c r="GT730" s="163"/>
      <c r="GU730" s="163"/>
      <c r="GV730" s="163"/>
      <c r="GW730" s="163"/>
      <c r="GX730" s="163"/>
      <c r="GY730" s="163"/>
      <c r="GZ730" s="163"/>
      <c r="HA730" s="163"/>
      <c r="HB730" s="163"/>
      <c r="HC730" s="163"/>
      <c r="HD730" s="163"/>
      <c r="HE730" s="163"/>
      <c r="HF730" s="163"/>
      <c r="HG730" s="163"/>
      <c r="HH730" s="163"/>
      <c r="HI730" s="163"/>
      <c r="HJ730" s="163"/>
      <c r="HK730" s="163"/>
      <c r="HL730" s="163"/>
      <c r="HM730" s="163"/>
      <c r="HN730" s="163"/>
      <c r="HO730" s="163"/>
      <c r="HP730" s="163"/>
      <c r="HQ730" s="163"/>
      <c r="HR730" s="163"/>
      <c r="HS730" s="163"/>
      <c r="HT730" s="163"/>
      <c r="HU730" s="163"/>
      <c r="HV730" s="163"/>
      <c r="HW730" s="163"/>
      <c r="HX730" s="163"/>
      <c r="HY730" s="163"/>
      <c r="HZ730" s="163"/>
      <c r="IA730" s="163"/>
      <c r="IB730" s="163"/>
      <c r="IC730" s="163"/>
      <c r="ID730" s="163"/>
      <c r="IE730" s="163"/>
      <c r="IF730" s="163"/>
      <c r="IG730" s="163"/>
      <c r="IH730" s="163"/>
      <c r="II730" s="163"/>
      <c r="IJ730" s="163"/>
      <c r="IK730" s="163"/>
      <c r="IL730" s="163"/>
      <c r="IM730" s="163"/>
      <c r="IN730" s="163"/>
      <c r="IO730" s="163"/>
      <c r="IP730" s="163"/>
      <c r="IQ730" s="163"/>
      <c r="IR730" s="163"/>
      <c r="IS730" s="163"/>
      <c r="IT730" s="163"/>
      <c r="IU730" s="163"/>
      <c r="IV730" s="163"/>
    </row>
    <row r="731" spans="1:256" s="109" customFormat="1">
      <c r="A731" s="162"/>
      <c r="B731" s="109">
        <v>26</v>
      </c>
      <c r="C731" s="109" t="s">
        <v>295</v>
      </c>
      <c r="D731" s="109">
        <f t="shared" ref="D731:AG731" si="25">D31+D61+D91+D121+D151+D181+D211+D241+D271+D301+D331+D361+D391+D421+D451+D481+D511+D541+D571+D601</f>
        <v>0</v>
      </c>
      <c r="E731" s="109">
        <f t="shared" si="25"/>
        <v>0</v>
      </c>
      <c r="F731" s="109">
        <f t="shared" si="25"/>
        <v>0</v>
      </c>
      <c r="G731" s="109">
        <f t="shared" si="25"/>
        <v>0</v>
      </c>
      <c r="H731" s="109">
        <f t="shared" si="25"/>
        <v>0</v>
      </c>
      <c r="I731" s="109">
        <f t="shared" si="25"/>
        <v>0</v>
      </c>
      <c r="J731" s="109">
        <f t="shared" si="25"/>
        <v>0</v>
      </c>
      <c r="K731" s="109">
        <f t="shared" si="25"/>
        <v>0</v>
      </c>
      <c r="L731" s="109">
        <f t="shared" si="25"/>
        <v>0</v>
      </c>
      <c r="M731" s="109">
        <f t="shared" si="25"/>
        <v>0</v>
      </c>
      <c r="N731" s="109">
        <f t="shared" si="25"/>
        <v>0</v>
      </c>
      <c r="O731" s="109">
        <f t="shared" si="25"/>
        <v>0</v>
      </c>
      <c r="P731" s="109">
        <f t="shared" si="25"/>
        <v>0</v>
      </c>
      <c r="Q731" s="109">
        <f t="shared" si="25"/>
        <v>0</v>
      </c>
      <c r="R731" s="109">
        <f t="shared" si="25"/>
        <v>0</v>
      </c>
      <c r="S731" s="109">
        <f t="shared" si="25"/>
        <v>0</v>
      </c>
      <c r="T731" s="109">
        <f t="shared" si="25"/>
        <v>0</v>
      </c>
      <c r="U731" s="109">
        <f t="shared" si="25"/>
        <v>0</v>
      </c>
      <c r="V731" s="109">
        <f t="shared" si="25"/>
        <v>0</v>
      </c>
      <c r="W731" s="109">
        <f t="shared" si="25"/>
        <v>0</v>
      </c>
      <c r="X731" s="109">
        <f t="shared" si="25"/>
        <v>0</v>
      </c>
      <c r="Y731" s="109">
        <f t="shared" si="25"/>
        <v>0</v>
      </c>
      <c r="Z731" s="109">
        <f t="shared" si="25"/>
        <v>0</v>
      </c>
      <c r="AA731" s="109">
        <f t="shared" si="25"/>
        <v>0</v>
      </c>
      <c r="AB731" s="109">
        <f t="shared" si="25"/>
        <v>0</v>
      </c>
      <c r="AC731" s="109">
        <f t="shared" si="25"/>
        <v>0</v>
      </c>
      <c r="AD731" s="109">
        <f t="shared" si="25"/>
        <v>0</v>
      </c>
      <c r="AE731" s="109">
        <f t="shared" si="25"/>
        <v>0</v>
      </c>
      <c r="AF731" s="109">
        <f t="shared" si="25"/>
        <v>0</v>
      </c>
      <c r="AG731" s="109">
        <f t="shared" si="25"/>
        <v>0</v>
      </c>
      <c r="AH731" s="163"/>
      <c r="AI731" s="163"/>
      <c r="AJ731" s="163"/>
      <c r="AK731" s="163"/>
      <c r="AL731" s="163"/>
      <c r="AM731" s="163"/>
      <c r="AN731" s="163"/>
      <c r="AO731" s="163"/>
      <c r="AP731" s="163"/>
      <c r="AQ731" s="163"/>
      <c r="AR731" s="163"/>
      <c r="AS731" s="163"/>
      <c r="AT731" s="163"/>
      <c r="AU731" s="163"/>
      <c r="AV731" s="163"/>
      <c r="AW731" s="163"/>
      <c r="AX731" s="163"/>
      <c r="AY731" s="163"/>
      <c r="AZ731" s="163"/>
      <c r="BA731" s="163"/>
      <c r="BB731" s="163"/>
      <c r="BC731" s="163"/>
      <c r="BD731" s="163"/>
      <c r="BE731" s="163"/>
      <c r="BF731" s="163"/>
      <c r="BG731" s="163"/>
      <c r="BH731" s="163"/>
      <c r="BI731" s="163"/>
      <c r="BJ731" s="163"/>
      <c r="BK731" s="163"/>
      <c r="BL731" s="163"/>
      <c r="BM731" s="163"/>
      <c r="BN731" s="163"/>
      <c r="BO731" s="163"/>
      <c r="BP731" s="163"/>
      <c r="BQ731" s="163"/>
      <c r="BR731" s="163"/>
      <c r="BS731" s="163"/>
      <c r="BT731" s="163"/>
      <c r="BU731" s="163"/>
      <c r="BV731" s="163"/>
      <c r="BW731" s="163"/>
      <c r="BX731" s="163"/>
      <c r="BY731" s="163"/>
      <c r="BZ731" s="163"/>
      <c r="CA731" s="163"/>
      <c r="CB731" s="163"/>
      <c r="CC731" s="163"/>
      <c r="CD731" s="163"/>
      <c r="CE731" s="163"/>
      <c r="CF731" s="163"/>
      <c r="CG731" s="163"/>
      <c r="CH731" s="163"/>
      <c r="CI731" s="163"/>
      <c r="CJ731" s="163"/>
      <c r="CK731" s="163"/>
      <c r="CL731" s="163"/>
      <c r="CM731" s="163"/>
      <c r="CN731" s="163"/>
      <c r="CO731" s="163"/>
      <c r="CP731" s="163"/>
      <c r="CQ731" s="163"/>
      <c r="CR731" s="163"/>
      <c r="CS731" s="163"/>
      <c r="CT731" s="163"/>
      <c r="CU731" s="163"/>
      <c r="CV731" s="163"/>
      <c r="CW731" s="163"/>
      <c r="CX731" s="163"/>
      <c r="CY731" s="163"/>
      <c r="CZ731" s="163"/>
      <c r="DA731" s="163"/>
      <c r="DB731" s="163"/>
      <c r="DC731" s="163"/>
      <c r="DD731" s="163"/>
      <c r="DE731" s="163"/>
      <c r="DF731" s="163"/>
      <c r="DG731" s="163"/>
      <c r="DH731" s="163"/>
      <c r="DI731" s="163"/>
      <c r="DJ731" s="163"/>
      <c r="DK731" s="163"/>
      <c r="DL731" s="163"/>
      <c r="DM731" s="163"/>
      <c r="DN731" s="163"/>
      <c r="DO731" s="163"/>
      <c r="DP731" s="163"/>
      <c r="DQ731" s="163"/>
      <c r="DR731" s="163"/>
      <c r="DS731" s="163"/>
      <c r="DT731" s="163"/>
      <c r="DU731" s="163"/>
      <c r="DV731" s="163"/>
      <c r="DW731" s="163"/>
      <c r="DX731" s="163"/>
      <c r="DY731" s="163"/>
      <c r="DZ731" s="163"/>
      <c r="EA731" s="163"/>
      <c r="EB731" s="163"/>
      <c r="EC731" s="163"/>
      <c r="ED731" s="163"/>
      <c r="EE731" s="163"/>
      <c r="EF731" s="163"/>
      <c r="EG731" s="163"/>
      <c r="EH731" s="163"/>
      <c r="EI731" s="163"/>
      <c r="EJ731" s="163"/>
      <c r="EK731" s="163"/>
      <c r="EL731" s="163"/>
      <c r="EM731" s="163"/>
      <c r="EN731" s="163"/>
      <c r="EO731" s="163"/>
      <c r="EP731" s="163"/>
      <c r="EQ731" s="163"/>
      <c r="ER731" s="163"/>
      <c r="ES731" s="163"/>
      <c r="ET731" s="163"/>
      <c r="EU731" s="163"/>
      <c r="EV731" s="163"/>
      <c r="EW731" s="163"/>
      <c r="EX731" s="163"/>
      <c r="EY731" s="163"/>
      <c r="EZ731" s="163"/>
      <c r="FA731" s="163"/>
      <c r="FB731" s="163"/>
      <c r="FC731" s="163"/>
      <c r="FD731" s="163"/>
      <c r="FE731" s="163"/>
      <c r="FF731" s="163"/>
      <c r="FG731" s="163"/>
      <c r="FH731" s="163"/>
      <c r="FI731" s="163"/>
      <c r="FJ731" s="163"/>
      <c r="FK731" s="163"/>
      <c r="FL731" s="163"/>
      <c r="FM731" s="163"/>
      <c r="FN731" s="163"/>
      <c r="FO731" s="163"/>
      <c r="FP731" s="163"/>
      <c r="FQ731" s="163"/>
      <c r="FR731" s="163"/>
      <c r="FS731" s="163"/>
      <c r="FT731" s="163"/>
      <c r="FU731" s="163"/>
      <c r="FV731" s="163"/>
      <c r="FW731" s="163"/>
      <c r="FX731" s="163"/>
      <c r="FY731" s="163"/>
      <c r="FZ731" s="163"/>
      <c r="GA731" s="163"/>
      <c r="GB731" s="163"/>
      <c r="GC731" s="163"/>
      <c r="GD731" s="163"/>
      <c r="GE731" s="163"/>
      <c r="GF731" s="163"/>
      <c r="GG731" s="163"/>
      <c r="GH731" s="163"/>
      <c r="GI731" s="163"/>
      <c r="GJ731" s="163"/>
      <c r="GK731" s="163"/>
      <c r="GL731" s="163"/>
      <c r="GM731" s="163"/>
      <c r="GN731" s="163"/>
      <c r="GO731" s="163"/>
      <c r="GP731" s="163"/>
      <c r="GQ731" s="163"/>
      <c r="GR731" s="163"/>
      <c r="GS731" s="163"/>
      <c r="GT731" s="163"/>
      <c r="GU731" s="163"/>
      <c r="GV731" s="163"/>
      <c r="GW731" s="163"/>
      <c r="GX731" s="163"/>
      <c r="GY731" s="163"/>
      <c r="GZ731" s="163"/>
      <c r="HA731" s="163"/>
      <c r="HB731" s="163"/>
      <c r="HC731" s="163"/>
      <c r="HD731" s="163"/>
      <c r="HE731" s="163"/>
      <c r="HF731" s="163"/>
      <c r="HG731" s="163"/>
      <c r="HH731" s="163"/>
      <c r="HI731" s="163"/>
      <c r="HJ731" s="163"/>
      <c r="HK731" s="163"/>
      <c r="HL731" s="163"/>
      <c r="HM731" s="163"/>
      <c r="HN731" s="163"/>
      <c r="HO731" s="163"/>
      <c r="HP731" s="163"/>
      <c r="HQ731" s="163"/>
      <c r="HR731" s="163"/>
      <c r="HS731" s="163"/>
      <c r="HT731" s="163"/>
      <c r="HU731" s="163"/>
      <c r="HV731" s="163"/>
      <c r="HW731" s="163"/>
      <c r="HX731" s="163"/>
      <c r="HY731" s="163"/>
      <c r="HZ731" s="163"/>
      <c r="IA731" s="163"/>
      <c r="IB731" s="163"/>
      <c r="IC731" s="163"/>
      <c r="ID731" s="163"/>
      <c r="IE731" s="163"/>
      <c r="IF731" s="163"/>
      <c r="IG731" s="163"/>
      <c r="IH731" s="163"/>
      <c r="II731" s="163"/>
      <c r="IJ731" s="163"/>
      <c r="IK731" s="163"/>
      <c r="IL731" s="163"/>
      <c r="IM731" s="163"/>
      <c r="IN731" s="163"/>
      <c r="IO731" s="163"/>
      <c r="IP731" s="163"/>
      <c r="IQ731" s="163"/>
      <c r="IR731" s="163"/>
      <c r="IS731" s="163"/>
      <c r="IT731" s="163"/>
      <c r="IU731" s="163"/>
      <c r="IV731" s="163"/>
    </row>
    <row r="732" spans="1:256" s="109" customFormat="1">
      <c r="A732" s="162"/>
      <c r="B732" s="109">
        <v>27</v>
      </c>
      <c r="C732" s="109" t="s">
        <v>296</v>
      </c>
      <c r="D732" s="109">
        <f t="shared" ref="D732:AG732" si="26">D32+D62+D92+D122+D152+D182+D212+D242+D272+D302+D332+D362+D392+D422+D452+D482+D512+D542+D572+D602</f>
        <v>0</v>
      </c>
      <c r="E732" s="109">
        <f t="shared" si="26"/>
        <v>0</v>
      </c>
      <c r="F732" s="109">
        <f t="shared" si="26"/>
        <v>0</v>
      </c>
      <c r="G732" s="109">
        <f t="shared" si="26"/>
        <v>0</v>
      </c>
      <c r="H732" s="109">
        <f t="shared" si="26"/>
        <v>0</v>
      </c>
      <c r="I732" s="109">
        <f t="shared" si="26"/>
        <v>0</v>
      </c>
      <c r="J732" s="109">
        <f t="shared" si="26"/>
        <v>0</v>
      </c>
      <c r="K732" s="109">
        <f t="shared" si="26"/>
        <v>0</v>
      </c>
      <c r="L732" s="109">
        <f t="shared" si="26"/>
        <v>0</v>
      </c>
      <c r="M732" s="109">
        <f t="shared" si="26"/>
        <v>0</v>
      </c>
      <c r="N732" s="109">
        <f t="shared" si="26"/>
        <v>0</v>
      </c>
      <c r="O732" s="109">
        <f t="shared" si="26"/>
        <v>0</v>
      </c>
      <c r="P732" s="109">
        <f t="shared" si="26"/>
        <v>0</v>
      </c>
      <c r="Q732" s="109">
        <f t="shared" si="26"/>
        <v>0</v>
      </c>
      <c r="R732" s="109">
        <f t="shared" si="26"/>
        <v>0</v>
      </c>
      <c r="S732" s="109">
        <f t="shared" si="26"/>
        <v>0</v>
      </c>
      <c r="T732" s="109">
        <f t="shared" si="26"/>
        <v>0</v>
      </c>
      <c r="U732" s="109">
        <f t="shared" si="26"/>
        <v>0</v>
      </c>
      <c r="V732" s="109">
        <f t="shared" si="26"/>
        <v>0</v>
      </c>
      <c r="W732" s="109">
        <f t="shared" si="26"/>
        <v>0</v>
      </c>
      <c r="X732" s="109">
        <f t="shared" si="26"/>
        <v>0</v>
      </c>
      <c r="Y732" s="109">
        <f t="shared" si="26"/>
        <v>0</v>
      </c>
      <c r="Z732" s="109">
        <f t="shared" si="26"/>
        <v>0</v>
      </c>
      <c r="AA732" s="109">
        <f t="shared" si="26"/>
        <v>0</v>
      </c>
      <c r="AB732" s="109">
        <f t="shared" si="26"/>
        <v>0</v>
      </c>
      <c r="AC732" s="109">
        <f t="shared" si="26"/>
        <v>0</v>
      </c>
      <c r="AD732" s="109">
        <f t="shared" si="26"/>
        <v>0</v>
      </c>
      <c r="AE732" s="109">
        <f t="shared" si="26"/>
        <v>0</v>
      </c>
      <c r="AF732" s="109">
        <f t="shared" si="26"/>
        <v>0</v>
      </c>
      <c r="AG732" s="109">
        <f t="shared" si="26"/>
        <v>0</v>
      </c>
      <c r="AH732" s="163"/>
      <c r="AI732" s="163"/>
      <c r="AJ732" s="163"/>
      <c r="AK732" s="163"/>
      <c r="AL732" s="163"/>
      <c r="AM732" s="163"/>
      <c r="AN732" s="163"/>
      <c r="AO732" s="163"/>
      <c r="AP732" s="163"/>
      <c r="AQ732" s="163"/>
      <c r="AR732" s="163"/>
      <c r="AS732" s="163"/>
      <c r="AT732" s="163"/>
      <c r="AU732" s="163"/>
      <c r="AV732" s="163"/>
      <c r="AW732" s="163"/>
      <c r="AX732" s="163"/>
      <c r="AY732" s="163"/>
      <c r="AZ732" s="163"/>
      <c r="BA732" s="163"/>
      <c r="BB732" s="163"/>
      <c r="BC732" s="163"/>
      <c r="BD732" s="163"/>
      <c r="BE732" s="163"/>
      <c r="BF732" s="163"/>
      <c r="BG732" s="163"/>
      <c r="BH732" s="163"/>
      <c r="BI732" s="163"/>
      <c r="BJ732" s="163"/>
      <c r="BK732" s="163"/>
      <c r="BL732" s="163"/>
      <c r="BM732" s="163"/>
      <c r="BN732" s="163"/>
      <c r="BO732" s="163"/>
      <c r="BP732" s="163"/>
      <c r="BQ732" s="163"/>
      <c r="BR732" s="163"/>
      <c r="BS732" s="163"/>
      <c r="BT732" s="163"/>
      <c r="BU732" s="163"/>
      <c r="BV732" s="163"/>
      <c r="BW732" s="163"/>
      <c r="BX732" s="163"/>
      <c r="BY732" s="163"/>
      <c r="BZ732" s="163"/>
      <c r="CA732" s="163"/>
      <c r="CB732" s="163"/>
      <c r="CC732" s="163"/>
      <c r="CD732" s="163"/>
      <c r="CE732" s="163"/>
      <c r="CF732" s="163"/>
      <c r="CG732" s="163"/>
      <c r="CH732" s="163"/>
      <c r="CI732" s="163"/>
      <c r="CJ732" s="163"/>
      <c r="CK732" s="163"/>
      <c r="CL732" s="163"/>
      <c r="CM732" s="163"/>
      <c r="CN732" s="163"/>
      <c r="CO732" s="163"/>
      <c r="CP732" s="163"/>
      <c r="CQ732" s="163"/>
      <c r="CR732" s="163"/>
      <c r="CS732" s="163"/>
      <c r="CT732" s="163"/>
      <c r="CU732" s="163"/>
      <c r="CV732" s="163"/>
      <c r="CW732" s="163"/>
      <c r="CX732" s="163"/>
      <c r="CY732" s="163"/>
      <c r="CZ732" s="163"/>
      <c r="DA732" s="163"/>
      <c r="DB732" s="163"/>
      <c r="DC732" s="163"/>
      <c r="DD732" s="163"/>
      <c r="DE732" s="163"/>
      <c r="DF732" s="163"/>
      <c r="DG732" s="163"/>
      <c r="DH732" s="163"/>
      <c r="DI732" s="163"/>
      <c r="DJ732" s="163"/>
      <c r="DK732" s="163"/>
      <c r="DL732" s="163"/>
      <c r="DM732" s="163"/>
      <c r="DN732" s="163"/>
      <c r="DO732" s="163"/>
      <c r="DP732" s="163"/>
      <c r="DQ732" s="163"/>
      <c r="DR732" s="163"/>
      <c r="DS732" s="163"/>
      <c r="DT732" s="163"/>
      <c r="DU732" s="163"/>
      <c r="DV732" s="163"/>
      <c r="DW732" s="163"/>
      <c r="DX732" s="163"/>
      <c r="DY732" s="163"/>
      <c r="DZ732" s="163"/>
      <c r="EA732" s="163"/>
      <c r="EB732" s="163"/>
      <c r="EC732" s="163"/>
      <c r="ED732" s="163"/>
      <c r="EE732" s="163"/>
      <c r="EF732" s="163"/>
      <c r="EG732" s="163"/>
      <c r="EH732" s="163"/>
      <c r="EI732" s="163"/>
      <c r="EJ732" s="163"/>
      <c r="EK732" s="163"/>
      <c r="EL732" s="163"/>
      <c r="EM732" s="163"/>
      <c r="EN732" s="163"/>
      <c r="EO732" s="163"/>
      <c r="EP732" s="163"/>
      <c r="EQ732" s="163"/>
      <c r="ER732" s="163"/>
      <c r="ES732" s="163"/>
      <c r="ET732" s="163"/>
      <c r="EU732" s="163"/>
      <c r="EV732" s="163"/>
      <c r="EW732" s="163"/>
      <c r="EX732" s="163"/>
      <c r="EY732" s="163"/>
      <c r="EZ732" s="163"/>
      <c r="FA732" s="163"/>
      <c r="FB732" s="163"/>
      <c r="FC732" s="163"/>
      <c r="FD732" s="163"/>
      <c r="FE732" s="163"/>
      <c r="FF732" s="163"/>
      <c r="FG732" s="163"/>
      <c r="FH732" s="163"/>
      <c r="FI732" s="163"/>
      <c r="FJ732" s="163"/>
      <c r="FK732" s="163"/>
      <c r="FL732" s="163"/>
      <c r="FM732" s="163"/>
      <c r="FN732" s="163"/>
      <c r="FO732" s="163"/>
      <c r="FP732" s="163"/>
      <c r="FQ732" s="163"/>
      <c r="FR732" s="163"/>
      <c r="FS732" s="163"/>
      <c r="FT732" s="163"/>
      <c r="FU732" s="163"/>
      <c r="FV732" s="163"/>
      <c r="FW732" s="163"/>
      <c r="FX732" s="163"/>
      <c r="FY732" s="163"/>
      <c r="FZ732" s="163"/>
      <c r="GA732" s="163"/>
      <c r="GB732" s="163"/>
      <c r="GC732" s="163"/>
      <c r="GD732" s="163"/>
      <c r="GE732" s="163"/>
      <c r="GF732" s="163"/>
      <c r="GG732" s="163"/>
      <c r="GH732" s="163"/>
      <c r="GI732" s="163"/>
      <c r="GJ732" s="163"/>
      <c r="GK732" s="163"/>
      <c r="GL732" s="163"/>
      <c r="GM732" s="163"/>
      <c r="GN732" s="163"/>
      <c r="GO732" s="163"/>
      <c r="GP732" s="163"/>
      <c r="GQ732" s="163"/>
      <c r="GR732" s="163"/>
      <c r="GS732" s="163"/>
      <c r="GT732" s="163"/>
      <c r="GU732" s="163"/>
      <c r="GV732" s="163"/>
      <c r="GW732" s="163"/>
      <c r="GX732" s="163"/>
      <c r="GY732" s="163"/>
      <c r="GZ732" s="163"/>
      <c r="HA732" s="163"/>
      <c r="HB732" s="163"/>
      <c r="HC732" s="163"/>
      <c r="HD732" s="163"/>
      <c r="HE732" s="163"/>
      <c r="HF732" s="163"/>
      <c r="HG732" s="163"/>
      <c r="HH732" s="163"/>
      <c r="HI732" s="163"/>
      <c r="HJ732" s="163"/>
      <c r="HK732" s="163"/>
      <c r="HL732" s="163"/>
      <c r="HM732" s="163"/>
      <c r="HN732" s="163"/>
      <c r="HO732" s="163"/>
      <c r="HP732" s="163"/>
      <c r="HQ732" s="163"/>
      <c r="HR732" s="163"/>
      <c r="HS732" s="163"/>
      <c r="HT732" s="163"/>
      <c r="HU732" s="163"/>
      <c r="HV732" s="163"/>
      <c r="HW732" s="163"/>
      <c r="HX732" s="163"/>
      <c r="HY732" s="163"/>
      <c r="HZ732" s="163"/>
      <c r="IA732" s="163"/>
      <c r="IB732" s="163"/>
      <c r="IC732" s="163"/>
      <c r="ID732" s="163"/>
      <c r="IE732" s="163"/>
      <c r="IF732" s="163"/>
      <c r="IG732" s="163"/>
      <c r="IH732" s="163"/>
      <c r="II732" s="163"/>
      <c r="IJ732" s="163"/>
      <c r="IK732" s="163"/>
      <c r="IL732" s="163"/>
      <c r="IM732" s="163"/>
      <c r="IN732" s="163"/>
      <c r="IO732" s="163"/>
      <c r="IP732" s="163"/>
      <c r="IQ732" s="163"/>
      <c r="IR732" s="163"/>
      <c r="IS732" s="163"/>
      <c r="IT732" s="163"/>
      <c r="IU732" s="163"/>
      <c r="IV732" s="163"/>
    </row>
    <row r="733" spans="1:256" s="109" customFormat="1">
      <c r="A733" s="162"/>
      <c r="B733" s="109">
        <v>28</v>
      </c>
      <c r="C733" s="109" t="s">
        <v>110</v>
      </c>
      <c r="D733" s="109">
        <f t="shared" ref="D733:AG733" si="27">D33+D63+D93+D123+D153+D183+D213+D243+D273+D303+D333+D363+D393+D423+D453+D483+D513+D543+D573+D603</f>
        <v>0</v>
      </c>
      <c r="E733" s="109">
        <f t="shared" si="27"/>
        <v>0</v>
      </c>
      <c r="F733" s="109">
        <f t="shared" si="27"/>
        <v>0</v>
      </c>
      <c r="G733" s="109">
        <f t="shared" si="27"/>
        <v>0</v>
      </c>
      <c r="H733" s="109">
        <f t="shared" si="27"/>
        <v>0</v>
      </c>
      <c r="I733" s="109">
        <f t="shared" si="27"/>
        <v>0</v>
      </c>
      <c r="J733" s="109">
        <f t="shared" si="27"/>
        <v>0</v>
      </c>
      <c r="K733" s="109">
        <f t="shared" si="27"/>
        <v>0</v>
      </c>
      <c r="L733" s="109">
        <f t="shared" si="27"/>
        <v>0</v>
      </c>
      <c r="M733" s="109">
        <f t="shared" si="27"/>
        <v>0</v>
      </c>
      <c r="N733" s="109">
        <f t="shared" si="27"/>
        <v>0</v>
      </c>
      <c r="O733" s="109">
        <f t="shared" si="27"/>
        <v>0</v>
      </c>
      <c r="P733" s="109">
        <f t="shared" si="27"/>
        <v>0</v>
      </c>
      <c r="Q733" s="109">
        <f t="shared" si="27"/>
        <v>0</v>
      </c>
      <c r="R733" s="109">
        <f t="shared" si="27"/>
        <v>0</v>
      </c>
      <c r="S733" s="109">
        <f t="shared" si="27"/>
        <v>0</v>
      </c>
      <c r="T733" s="109">
        <f t="shared" si="27"/>
        <v>0</v>
      </c>
      <c r="U733" s="109">
        <f t="shared" si="27"/>
        <v>0</v>
      </c>
      <c r="V733" s="109">
        <f t="shared" si="27"/>
        <v>0</v>
      </c>
      <c r="W733" s="109">
        <f t="shared" si="27"/>
        <v>0</v>
      </c>
      <c r="X733" s="109">
        <f t="shared" si="27"/>
        <v>0</v>
      </c>
      <c r="Y733" s="109">
        <f t="shared" si="27"/>
        <v>0</v>
      </c>
      <c r="Z733" s="109">
        <f t="shared" si="27"/>
        <v>0</v>
      </c>
      <c r="AA733" s="109">
        <f t="shared" si="27"/>
        <v>0</v>
      </c>
      <c r="AB733" s="109">
        <f t="shared" si="27"/>
        <v>0</v>
      </c>
      <c r="AC733" s="109">
        <f t="shared" si="27"/>
        <v>0</v>
      </c>
      <c r="AD733" s="109">
        <f t="shared" si="27"/>
        <v>0</v>
      </c>
      <c r="AE733" s="109">
        <f t="shared" si="27"/>
        <v>0</v>
      </c>
      <c r="AF733" s="109">
        <f t="shared" si="27"/>
        <v>0</v>
      </c>
      <c r="AG733" s="109">
        <f t="shared" si="27"/>
        <v>0</v>
      </c>
      <c r="AH733" s="163"/>
      <c r="AI733" s="163"/>
      <c r="AJ733" s="163"/>
      <c r="AK733" s="163"/>
      <c r="AL733" s="163"/>
      <c r="AM733" s="163"/>
      <c r="AN733" s="163"/>
      <c r="AO733" s="163"/>
      <c r="AP733" s="163"/>
      <c r="AQ733" s="163"/>
      <c r="AR733" s="163"/>
      <c r="AS733" s="163"/>
      <c r="AT733" s="163"/>
      <c r="AU733" s="163"/>
      <c r="AV733" s="163"/>
      <c r="AW733" s="163"/>
      <c r="AX733" s="163"/>
      <c r="AY733" s="163"/>
      <c r="AZ733" s="163"/>
      <c r="BA733" s="163"/>
      <c r="BB733" s="163"/>
      <c r="BC733" s="163"/>
      <c r="BD733" s="163"/>
      <c r="BE733" s="163"/>
      <c r="BF733" s="163"/>
      <c r="BG733" s="163"/>
      <c r="BH733" s="163"/>
      <c r="BI733" s="163"/>
      <c r="BJ733" s="163"/>
      <c r="BK733" s="163"/>
      <c r="BL733" s="163"/>
      <c r="BM733" s="163"/>
      <c r="BN733" s="163"/>
      <c r="BO733" s="163"/>
      <c r="BP733" s="163"/>
      <c r="BQ733" s="163"/>
      <c r="BR733" s="163"/>
      <c r="BS733" s="163"/>
      <c r="BT733" s="163"/>
      <c r="BU733" s="163"/>
      <c r="BV733" s="163"/>
      <c r="BW733" s="163"/>
      <c r="BX733" s="163"/>
      <c r="BY733" s="163"/>
      <c r="BZ733" s="163"/>
      <c r="CA733" s="163"/>
      <c r="CB733" s="163"/>
      <c r="CC733" s="163"/>
      <c r="CD733" s="163"/>
      <c r="CE733" s="163"/>
      <c r="CF733" s="163"/>
      <c r="CG733" s="163"/>
      <c r="CH733" s="163"/>
      <c r="CI733" s="163"/>
      <c r="CJ733" s="163"/>
      <c r="CK733" s="163"/>
      <c r="CL733" s="163"/>
      <c r="CM733" s="163"/>
      <c r="CN733" s="163"/>
      <c r="CO733" s="163"/>
      <c r="CP733" s="163"/>
      <c r="CQ733" s="163"/>
      <c r="CR733" s="163"/>
      <c r="CS733" s="163"/>
      <c r="CT733" s="163"/>
      <c r="CU733" s="163"/>
      <c r="CV733" s="163"/>
      <c r="CW733" s="163"/>
      <c r="CX733" s="163"/>
      <c r="CY733" s="163"/>
      <c r="CZ733" s="163"/>
      <c r="DA733" s="163"/>
      <c r="DB733" s="163"/>
      <c r="DC733" s="163"/>
      <c r="DD733" s="163"/>
      <c r="DE733" s="163"/>
      <c r="DF733" s="163"/>
      <c r="DG733" s="163"/>
      <c r="DH733" s="163"/>
      <c r="DI733" s="163"/>
      <c r="DJ733" s="163"/>
      <c r="DK733" s="163"/>
      <c r="DL733" s="163"/>
      <c r="DM733" s="163"/>
      <c r="DN733" s="163"/>
      <c r="DO733" s="163"/>
      <c r="DP733" s="163"/>
      <c r="DQ733" s="163"/>
      <c r="DR733" s="163"/>
      <c r="DS733" s="163"/>
      <c r="DT733" s="163"/>
      <c r="DU733" s="163"/>
      <c r="DV733" s="163"/>
      <c r="DW733" s="163"/>
      <c r="DX733" s="163"/>
      <c r="DY733" s="163"/>
      <c r="DZ733" s="163"/>
      <c r="EA733" s="163"/>
      <c r="EB733" s="163"/>
      <c r="EC733" s="163"/>
      <c r="ED733" s="163"/>
      <c r="EE733" s="163"/>
      <c r="EF733" s="163"/>
      <c r="EG733" s="163"/>
      <c r="EH733" s="163"/>
      <c r="EI733" s="163"/>
      <c r="EJ733" s="163"/>
      <c r="EK733" s="163"/>
      <c r="EL733" s="163"/>
      <c r="EM733" s="163"/>
      <c r="EN733" s="163"/>
      <c r="EO733" s="163"/>
      <c r="EP733" s="163"/>
      <c r="EQ733" s="163"/>
      <c r="ER733" s="163"/>
      <c r="ES733" s="163"/>
      <c r="ET733" s="163"/>
      <c r="EU733" s="163"/>
      <c r="EV733" s="163"/>
      <c r="EW733" s="163"/>
      <c r="EX733" s="163"/>
      <c r="EY733" s="163"/>
      <c r="EZ733" s="163"/>
      <c r="FA733" s="163"/>
      <c r="FB733" s="163"/>
      <c r="FC733" s="163"/>
      <c r="FD733" s="163"/>
      <c r="FE733" s="163"/>
      <c r="FF733" s="163"/>
      <c r="FG733" s="163"/>
      <c r="FH733" s="163"/>
      <c r="FI733" s="163"/>
      <c r="FJ733" s="163"/>
      <c r="FK733" s="163"/>
      <c r="FL733" s="163"/>
      <c r="FM733" s="163"/>
      <c r="FN733" s="163"/>
      <c r="FO733" s="163"/>
      <c r="FP733" s="163"/>
      <c r="FQ733" s="163"/>
      <c r="FR733" s="163"/>
      <c r="FS733" s="163"/>
      <c r="FT733" s="163"/>
      <c r="FU733" s="163"/>
      <c r="FV733" s="163"/>
      <c r="FW733" s="163"/>
      <c r="FX733" s="163"/>
      <c r="FY733" s="163"/>
      <c r="FZ733" s="163"/>
      <c r="GA733" s="163"/>
      <c r="GB733" s="163"/>
      <c r="GC733" s="163"/>
      <c r="GD733" s="163"/>
      <c r="GE733" s="163"/>
      <c r="GF733" s="163"/>
      <c r="GG733" s="163"/>
      <c r="GH733" s="163"/>
      <c r="GI733" s="163"/>
      <c r="GJ733" s="163"/>
      <c r="GK733" s="163"/>
      <c r="GL733" s="163"/>
      <c r="GM733" s="163"/>
      <c r="GN733" s="163"/>
      <c r="GO733" s="163"/>
      <c r="GP733" s="163"/>
      <c r="GQ733" s="163"/>
      <c r="GR733" s="163"/>
      <c r="GS733" s="163"/>
      <c r="GT733" s="163"/>
      <c r="GU733" s="163"/>
      <c r="GV733" s="163"/>
      <c r="GW733" s="163"/>
      <c r="GX733" s="163"/>
      <c r="GY733" s="163"/>
      <c r="GZ733" s="163"/>
      <c r="HA733" s="163"/>
      <c r="HB733" s="163"/>
      <c r="HC733" s="163"/>
      <c r="HD733" s="163"/>
      <c r="HE733" s="163"/>
      <c r="HF733" s="163"/>
      <c r="HG733" s="163"/>
      <c r="HH733" s="163"/>
      <c r="HI733" s="163"/>
      <c r="HJ733" s="163"/>
      <c r="HK733" s="163"/>
      <c r="HL733" s="163"/>
      <c r="HM733" s="163"/>
      <c r="HN733" s="163"/>
      <c r="HO733" s="163"/>
      <c r="HP733" s="163"/>
      <c r="HQ733" s="163"/>
      <c r="HR733" s="163"/>
      <c r="HS733" s="163"/>
      <c r="HT733" s="163"/>
      <c r="HU733" s="163"/>
      <c r="HV733" s="163"/>
      <c r="HW733" s="163"/>
      <c r="HX733" s="163"/>
      <c r="HY733" s="163"/>
      <c r="HZ733" s="163"/>
      <c r="IA733" s="163"/>
      <c r="IB733" s="163"/>
      <c r="IC733" s="163"/>
      <c r="ID733" s="163"/>
      <c r="IE733" s="163"/>
      <c r="IF733" s="163"/>
      <c r="IG733" s="163"/>
      <c r="IH733" s="163"/>
      <c r="II733" s="163"/>
      <c r="IJ733" s="163"/>
      <c r="IK733" s="163"/>
      <c r="IL733" s="163"/>
      <c r="IM733" s="163"/>
      <c r="IN733" s="163"/>
      <c r="IO733" s="163"/>
      <c r="IP733" s="163"/>
      <c r="IQ733" s="163"/>
      <c r="IR733" s="163"/>
      <c r="IS733" s="163"/>
      <c r="IT733" s="163"/>
      <c r="IU733" s="163"/>
      <c r="IV733" s="163"/>
    </row>
    <row r="734" spans="1:256" s="109" customFormat="1">
      <c r="A734" s="162"/>
      <c r="B734" s="109">
        <v>29</v>
      </c>
      <c r="C734" s="109" t="s">
        <v>297</v>
      </c>
      <c r="D734" s="109">
        <f t="shared" ref="D734:AG734" si="28">D34+D64+D94+D124+D154+D184+D214+D244+D274+D304+D334+D364+D394+D424+D454+D484+D514+D544+D574+D604</f>
        <v>0</v>
      </c>
      <c r="E734" s="109">
        <f t="shared" si="28"/>
        <v>0</v>
      </c>
      <c r="F734" s="109">
        <f t="shared" si="28"/>
        <v>0</v>
      </c>
      <c r="G734" s="109">
        <f t="shared" si="28"/>
        <v>0</v>
      </c>
      <c r="H734" s="109">
        <f t="shared" si="28"/>
        <v>0</v>
      </c>
      <c r="I734" s="109">
        <f t="shared" si="28"/>
        <v>0</v>
      </c>
      <c r="J734" s="109">
        <f t="shared" si="28"/>
        <v>0</v>
      </c>
      <c r="K734" s="109">
        <f t="shared" si="28"/>
        <v>0</v>
      </c>
      <c r="L734" s="109">
        <f t="shared" si="28"/>
        <v>0</v>
      </c>
      <c r="M734" s="109">
        <f t="shared" si="28"/>
        <v>0</v>
      </c>
      <c r="N734" s="109">
        <f t="shared" si="28"/>
        <v>0</v>
      </c>
      <c r="O734" s="109">
        <f t="shared" si="28"/>
        <v>0</v>
      </c>
      <c r="P734" s="109">
        <f t="shared" si="28"/>
        <v>0</v>
      </c>
      <c r="Q734" s="109">
        <f t="shared" si="28"/>
        <v>0</v>
      </c>
      <c r="R734" s="109">
        <f t="shared" si="28"/>
        <v>0</v>
      </c>
      <c r="S734" s="109">
        <f t="shared" si="28"/>
        <v>0</v>
      </c>
      <c r="T734" s="109">
        <f t="shared" si="28"/>
        <v>0</v>
      </c>
      <c r="U734" s="109">
        <f t="shared" si="28"/>
        <v>0</v>
      </c>
      <c r="V734" s="109">
        <f t="shared" si="28"/>
        <v>0</v>
      </c>
      <c r="W734" s="109">
        <f t="shared" si="28"/>
        <v>0</v>
      </c>
      <c r="X734" s="109">
        <f t="shared" si="28"/>
        <v>0</v>
      </c>
      <c r="Y734" s="109">
        <f t="shared" si="28"/>
        <v>0</v>
      </c>
      <c r="Z734" s="109">
        <f t="shared" si="28"/>
        <v>0</v>
      </c>
      <c r="AA734" s="109">
        <f t="shared" si="28"/>
        <v>0</v>
      </c>
      <c r="AB734" s="109">
        <f t="shared" si="28"/>
        <v>0</v>
      </c>
      <c r="AC734" s="109">
        <f t="shared" si="28"/>
        <v>0</v>
      </c>
      <c r="AD734" s="109">
        <f t="shared" si="28"/>
        <v>0</v>
      </c>
      <c r="AE734" s="109">
        <f t="shared" si="28"/>
        <v>0</v>
      </c>
      <c r="AF734" s="109">
        <f t="shared" si="28"/>
        <v>0</v>
      </c>
      <c r="AG734" s="109">
        <f t="shared" si="28"/>
        <v>0</v>
      </c>
      <c r="AH734" s="163"/>
      <c r="AI734" s="163"/>
      <c r="AJ734" s="163"/>
      <c r="AK734" s="163"/>
      <c r="AL734" s="163"/>
      <c r="AM734" s="163"/>
      <c r="AN734" s="163"/>
      <c r="AO734" s="163"/>
      <c r="AP734" s="163"/>
      <c r="AQ734" s="163"/>
      <c r="AR734" s="163"/>
      <c r="AS734" s="163"/>
      <c r="AT734" s="163"/>
      <c r="AU734" s="163"/>
      <c r="AV734" s="163"/>
      <c r="AW734" s="163"/>
      <c r="AX734" s="163"/>
      <c r="AY734" s="163"/>
      <c r="AZ734" s="163"/>
      <c r="BA734" s="163"/>
      <c r="BB734" s="163"/>
      <c r="BC734" s="163"/>
      <c r="BD734" s="163"/>
      <c r="BE734" s="163"/>
      <c r="BF734" s="163"/>
      <c r="BG734" s="163"/>
      <c r="BH734" s="163"/>
      <c r="BI734" s="163"/>
      <c r="BJ734" s="163"/>
      <c r="BK734" s="163"/>
      <c r="BL734" s="163"/>
      <c r="BM734" s="163"/>
      <c r="BN734" s="163"/>
      <c r="BO734" s="163"/>
      <c r="BP734" s="163"/>
      <c r="BQ734" s="163"/>
      <c r="BR734" s="163"/>
      <c r="BS734" s="163"/>
      <c r="BT734" s="163"/>
      <c r="BU734" s="163"/>
      <c r="BV734" s="163"/>
      <c r="BW734" s="163"/>
      <c r="BX734" s="163"/>
      <c r="BY734" s="163"/>
      <c r="BZ734" s="163"/>
      <c r="CA734" s="163"/>
      <c r="CB734" s="163"/>
      <c r="CC734" s="163"/>
      <c r="CD734" s="163"/>
      <c r="CE734" s="163"/>
      <c r="CF734" s="163"/>
      <c r="CG734" s="163"/>
      <c r="CH734" s="163"/>
      <c r="CI734" s="163"/>
      <c r="CJ734" s="163"/>
      <c r="CK734" s="163"/>
      <c r="CL734" s="163"/>
      <c r="CM734" s="163"/>
      <c r="CN734" s="163"/>
      <c r="CO734" s="163"/>
      <c r="CP734" s="163"/>
      <c r="CQ734" s="163"/>
      <c r="CR734" s="163"/>
      <c r="CS734" s="163"/>
      <c r="CT734" s="163"/>
      <c r="CU734" s="163"/>
      <c r="CV734" s="163"/>
      <c r="CW734" s="163"/>
      <c r="CX734" s="163"/>
      <c r="CY734" s="163"/>
      <c r="CZ734" s="163"/>
      <c r="DA734" s="163"/>
      <c r="DB734" s="163"/>
      <c r="DC734" s="163"/>
      <c r="DD734" s="163"/>
      <c r="DE734" s="163"/>
      <c r="DF734" s="163"/>
      <c r="DG734" s="163"/>
      <c r="DH734" s="163"/>
      <c r="DI734" s="163"/>
      <c r="DJ734" s="163"/>
      <c r="DK734" s="163"/>
      <c r="DL734" s="163"/>
      <c r="DM734" s="163"/>
      <c r="DN734" s="163"/>
      <c r="DO734" s="163"/>
      <c r="DP734" s="163"/>
      <c r="DQ734" s="163"/>
      <c r="DR734" s="163"/>
      <c r="DS734" s="163"/>
      <c r="DT734" s="163"/>
      <c r="DU734" s="163"/>
      <c r="DV734" s="163"/>
      <c r="DW734" s="163"/>
      <c r="DX734" s="163"/>
      <c r="DY734" s="163"/>
      <c r="DZ734" s="163"/>
      <c r="EA734" s="163"/>
      <c r="EB734" s="163"/>
      <c r="EC734" s="163"/>
      <c r="ED734" s="163"/>
      <c r="EE734" s="163"/>
      <c r="EF734" s="163"/>
      <c r="EG734" s="163"/>
      <c r="EH734" s="163"/>
      <c r="EI734" s="163"/>
      <c r="EJ734" s="163"/>
      <c r="EK734" s="163"/>
      <c r="EL734" s="163"/>
      <c r="EM734" s="163"/>
      <c r="EN734" s="163"/>
      <c r="EO734" s="163"/>
      <c r="EP734" s="163"/>
      <c r="EQ734" s="163"/>
      <c r="ER734" s="163"/>
      <c r="ES734" s="163"/>
      <c r="ET734" s="163"/>
      <c r="EU734" s="163"/>
      <c r="EV734" s="163"/>
      <c r="EW734" s="163"/>
      <c r="EX734" s="163"/>
      <c r="EY734" s="163"/>
      <c r="EZ734" s="163"/>
      <c r="FA734" s="163"/>
      <c r="FB734" s="163"/>
      <c r="FC734" s="163"/>
      <c r="FD734" s="163"/>
      <c r="FE734" s="163"/>
      <c r="FF734" s="163"/>
      <c r="FG734" s="163"/>
      <c r="FH734" s="163"/>
      <c r="FI734" s="163"/>
      <c r="FJ734" s="163"/>
      <c r="FK734" s="163"/>
      <c r="FL734" s="163"/>
      <c r="FM734" s="163"/>
      <c r="FN734" s="163"/>
      <c r="FO734" s="163"/>
      <c r="FP734" s="163"/>
      <c r="FQ734" s="163"/>
      <c r="FR734" s="163"/>
      <c r="FS734" s="163"/>
      <c r="FT734" s="163"/>
      <c r="FU734" s="163"/>
      <c r="FV734" s="163"/>
      <c r="FW734" s="163"/>
      <c r="FX734" s="163"/>
      <c r="FY734" s="163"/>
      <c r="FZ734" s="163"/>
      <c r="GA734" s="163"/>
      <c r="GB734" s="163"/>
      <c r="GC734" s="163"/>
      <c r="GD734" s="163"/>
      <c r="GE734" s="163"/>
      <c r="GF734" s="163"/>
      <c r="GG734" s="163"/>
      <c r="GH734" s="163"/>
      <c r="GI734" s="163"/>
      <c r="GJ734" s="163"/>
      <c r="GK734" s="163"/>
      <c r="GL734" s="163"/>
      <c r="GM734" s="163"/>
      <c r="GN734" s="163"/>
      <c r="GO734" s="163"/>
      <c r="GP734" s="163"/>
      <c r="GQ734" s="163"/>
      <c r="GR734" s="163"/>
      <c r="GS734" s="163"/>
      <c r="GT734" s="163"/>
      <c r="GU734" s="163"/>
      <c r="GV734" s="163"/>
      <c r="GW734" s="163"/>
      <c r="GX734" s="163"/>
      <c r="GY734" s="163"/>
      <c r="GZ734" s="163"/>
      <c r="HA734" s="163"/>
      <c r="HB734" s="163"/>
      <c r="HC734" s="163"/>
      <c r="HD734" s="163"/>
      <c r="HE734" s="163"/>
      <c r="HF734" s="163"/>
      <c r="HG734" s="163"/>
      <c r="HH734" s="163"/>
      <c r="HI734" s="163"/>
      <c r="HJ734" s="163"/>
      <c r="HK734" s="163"/>
      <c r="HL734" s="163"/>
      <c r="HM734" s="163"/>
      <c r="HN734" s="163"/>
      <c r="HO734" s="163"/>
      <c r="HP734" s="163"/>
      <c r="HQ734" s="163"/>
      <c r="HR734" s="163"/>
      <c r="HS734" s="163"/>
      <c r="HT734" s="163"/>
      <c r="HU734" s="163"/>
      <c r="HV734" s="163"/>
      <c r="HW734" s="163"/>
      <c r="HX734" s="163"/>
      <c r="HY734" s="163"/>
      <c r="HZ734" s="163"/>
      <c r="IA734" s="163"/>
      <c r="IB734" s="163"/>
      <c r="IC734" s="163"/>
      <c r="ID734" s="163"/>
      <c r="IE734" s="163"/>
      <c r="IF734" s="163"/>
      <c r="IG734" s="163"/>
      <c r="IH734" s="163"/>
      <c r="II734" s="163"/>
      <c r="IJ734" s="163"/>
      <c r="IK734" s="163"/>
      <c r="IL734" s="163"/>
      <c r="IM734" s="163"/>
      <c r="IN734" s="163"/>
      <c r="IO734" s="163"/>
      <c r="IP734" s="163"/>
      <c r="IQ734" s="163"/>
      <c r="IR734" s="163"/>
      <c r="IS734" s="163"/>
      <c r="IT734" s="163"/>
      <c r="IU734" s="163"/>
      <c r="IV734" s="163"/>
    </row>
    <row r="735" spans="1:256" s="109" customFormat="1">
      <c r="A735" s="162"/>
      <c r="B735" s="109">
        <v>30</v>
      </c>
      <c r="C735" s="109" t="s">
        <v>298</v>
      </c>
      <c r="D735" s="109">
        <f t="shared" ref="D735:AG735" si="29">D35+D65+D95+D125+D155+D185+D215+D245+D275+D305+D335+D365+D395+D425+D455+D485+D515+D545+D575+D605</f>
        <v>0</v>
      </c>
      <c r="E735" s="109">
        <f t="shared" si="29"/>
        <v>0</v>
      </c>
      <c r="F735" s="109">
        <f t="shared" si="29"/>
        <v>0</v>
      </c>
      <c r="G735" s="109">
        <f t="shared" si="29"/>
        <v>0</v>
      </c>
      <c r="H735" s="109">
        <f t="shared" si="29"/>
        <v>0</v>
      </c>
      <c r="I735" s="109">
        <f t="shared" si="29"/>
        <v>0</v>
      </c>
      <c r="J735" s="109">
        <f t="shared" si="29"/>
        <v>0</v>
      </c>
      <c r="K735" s="109">
        <f t="shared" si="29"/>
        <v>0</v>
      </c>
      <c r="L735" s="109">
        <f t="shared" si="29"/>
        <v>0</v>
      </c>
      <c r="M735" s="109">
        <f t="shared" si="29"/>
        <v>0</v>
      </c>
      <c r="N735" s="109">
        <f t="shared" si="29"/>
        <v>0</v>
      </c>
      <c r="O735" s="109">
        <f t="shared" si="29"/>
        <v>0</v>
      </c>
      <c r="P735" s="109">
        <f t="shared" si="29"/>
        <v>0</v>
      </c>
      <c r="Q735" s="109">
        <f t="shared" si="29"/>
        <v>0</v>
      </c>
      <c r="R735" s="109">
        <f t="shared" si="29"/>
        <v>0</v>
      </c>
      <c r="S735" s="109">
        <f t="shared" si="29"/>
        <v>0</v>
      </c>
      <c r="T735" s="109">
        <f t="shared" si="29"/>
        <v>0</v>
      </c>
      <c r="U735" s="109">
        <f t="shared" si="29"/>
        <v>0</v>
      </c>
      <c r="V735" s="109">
        <f t="shared" si="29"/>
        <v>0</v>
      </c>
      <c r="W735" s="109">
        <f t="shared" si="29"/>
        <v>0</v>
      </c>
      <c r="X735" s="109">
        <f t="shared" si="29"/>
        <v>0</v>
      </c>
      <c r="Y735" s="109">
        <f t="shared" si="29"/>
        <v>0</v>
      </c>
      <c r="Z735" s="109">
        <f t="shared" si="29"/>
        <v>0</v>
      </c>
      <c r="AA735" s="109">
        <f t="shared" si="29"/>
        <v>0</v>
      </c>
      <c r="AB735" s="109">
        <f t="shared" si="29"/>
        <v>0</v>
      </c>
      <c r="AC735" s="109">
        <f t="shared" si="29"/>
        <v>0</v>
      </c>
      <c r="AD735" s="109">
        <f t="shared" si="29"/>
        <v>0</v>
      </c>
      <c r="AE735" s="109">
        <f t="shared" si="29"/>
        <v>0</v>
      </c>
      <c r="AF735" s="109">
        <f t="shared" si="29"/>
        <v>0</v>
      </c>
      <c r="AG735" s="109">
        <f t="shared" si="29"/>
        <v>0</v>
      </c>
      <c r="AH735" s="163"/>
      <c r="AI735" s="163"/>
      <c r="AJ735" s="163"/>
      <c r="AK735" s="163"/>
      <c r="AL735" s="163"/>
      <c r="AM735" s="163"/>
      <c r="AN735" s="163"/>
      <c r="AO735" s="163"/>
      <c r="AP735" s="163"/>
      <c r="AQ735" s="163"/>
      <c r="AR735" s="163"/>
      <c r="AS735" s="163"/>
      <c r="AT735" s="163"/>
      <c r="AU735" s="163"/>
      <c r="AV735" s="163"/>
      <c r="AW735" s="163"/>
      <c r="AX735" s="163"/>
      <c r="AY735" s="163"/>
      <c r="AZ735" s="163"/>
      <c r="BA735" s="163"/>
      <c r="BB735" s="163"/>
      <c r="BC735" s="163"/>
      <c r="BD735" s="163"/>
      <c r="BE735" s="163"/>
      <c r="BF735" s="163"/>
      <c r="BG735" s="163"/>
      <c r="BH735" s="163"/>
      <c r="BI735" s="163"/>
      <c r="BJ735" s="163"/>
      <c r="BK735" s="163"/>
      <c r="BL735" s="163"/>
      <c r="BM735" s="163"/>
      <c r="BN735" s="163"/>
      <c r="BO735" s="163"/>
      <c r="BP735" s="163"/>
      <c r="BQ735" s="163"/>
      <c r="BR735" s="163"/>
      <c r="BS735" s="163"/>
      <c r="BT735" s="163"/>
      <c r="BU735" s="163"/>
      <c r="BV735" s="163"/>
      <c r="BW735" s="163"/>
      <c r="BX735" s="163"/>
      <c r="BY735" s="163"/>
      <c r="BZ735" s="163"/>
      <c r="CA735" s="163"/>
      <c r="CB735" s="163"/>
      <c r="CC735" s="163"/>
      <c r="CD735" s="163"/>
      <c r="CE735" s="163"/>
      <c r="CF735" s="163"/>
      <c r="CG735" s="163"/>
      <c r="CH735" s="163"/>
      <c r="CI735" s="163"/>
      <c r="CJ735" s="163"/>
      <c r="CK735" s="163"/>
      <c r="CL735" s="163"/>
      <c r="CM735" s="163"/>
      <c r="CN735" s="163"/>
      <c r="CO735" s="163"/>
      <c r="CP735" s="163"/>
      <c r="CQ735" s="163"/>
      <c r="CR735" s="163"/>
      <c r="CS735" s="163"/>
      <c r="CT735" s="163"/>
      <c r="CU735" s="163"/>
      <c r="CV735" s="163"/>
      <c r="CW735" s="163"/>
      <c r="CX735" s="163"/>
      <c r="CY735" s="163"/>
      <c r="CZ735" s="163"/>
      <c r="DA735" s="163"/>
      <c r="DB735" s="163"/>
      <c r="DC735" s="163"/>
      <c r="DD735" s="163"/>
      <c r="DE735" s="163"/>
      <c r="DF735" s="163"/>
      <c r="DG735" s="163"/>
      <c r="DH735" s="163"/>
      <c r="DI735" s="163"/>
      <c r="DJ735" s="163"/>
      <c r="DK735" s="163"/>
      <c r="DL735" s="163"/>
      <c r="DM735" s="163"/>
      <c r="DN735" s="163"/>
      <c r="DO735" s="163"/>
      <c r="DP735" s="163"/>
      <c r="DQ735" s="163"/>
      <c r="DR735" s="163"/>
      <c r="DS735" s="163"/>
      <c r="DT735" s="163"/>
      <c r="DU735" s="163"/>
      <c r="DV735" s="163"/>
      <c r="DW735" s="163"/>
      <c r="DX735" s="163"/>
      <c r="DY735" s="163"/>
      <c r="DZ735" s="163"/>
      <c r="EA735" s="163"/>
      <c r="EB735" s="163"/>
      <c r="EC735" s="163"/>
      <c r="ED735" s="163"/>
      <c r="EE735" s="163"/>
      <c r="EF735" s="163"/>
      <c r="EG735" s="163"/>
      <c r="EH735" s="163"/>
      <c r="EI735" s="163"/>
      <c r="EJ735" s="163"/>
      <c r="EK735" s="163"/>
      <c r="EL735" s="163"/>
      <c r="EM735" s="163"/>
      <c r="EN735" s="163"/>
      <c r="EO735" s="163"/>
      <c r="EP735" s="163"/>
      <c r="EQ735" s="163"/>
      <c r="ER735" s="163"/>
      <c r="ES735" s="163"/>
      <c r="ET735" s="163"/>
      <c r="EU735" s="163"/>
      <c r="EV735" s="163"/>
      <c r="EW735" s="163"/>
      <c r="EX735" s="163"/>
      <c r="EY735" s="163"/>
      <c r="EZ735" s="163"/>
      <c r="FA735" s="163"/>
      <c r="FB735" s="163"/>
      <c r="FC735" s="163"/>
      <c r="FD735" s="163"/>
      <c r="FE735" s="163"/>
      <c r="FF735" s="163"/>
      <c r="FG735" s="163"/>
      <c r="FH735" s="163"/>
      <c r="FI735" s="163"/>
      <c r="FJ735" s="163"/>
      <c r="FK735" s="163"/>
      <c r="FL735" s="163"/>
      <c r="FM735" s="163"/>
      <c r="FN735" s="163"/>
      <c r="FO735" s="163"/>
      <c r="FP735" s="163"/>
      <c r="FQ735" s="163"/>
      <c r="FR735" s="163"/>
      <c r="FS735" s="163"/>
      <c r="FT735" s="163"/>
      <c r="FU735" s="163"/>
      <c r="FV735" s="163"/>
      <c r="FW735" s="163"/>
      <c r="FX735" s="163"/>
      <c r="FY735" s="163"/>
      <c r="FZ735" s="163"/>
      <c r="GA735" s="163"/>
      <c r="GB735" s="163"/>
      <c r="GC735" s="163"/>
      <c r="GD735" s="163"/>
      <c r="GE735" s="163"/>
      <c r="GF735" s="163"/>
      <c r="GG735" s="163"/>
      <c r="GH735" s="163"/>
      <c r="GI735" s="163"/>
      <c r="GJ735" s="163"/>
      <c r="GK735" s="163"/>
      <c r="GL735" s="163"/>
      <c r="GM735" s="163"/>
      <c r="GN735" s="163"/>
      <c r="GO735" s="163"/>
      <c r="GP735" s="163"/>
      <c r="GQ735" s="163"/>
      <c r="GR735" s="163"/>
      <c r="GS735" s="163"/>
      <c r="GT735" s="163"/>
      <c r="GU735" s="163"/>
      <c r="GV735" s="163"/>
      <c r="GW735" s="163"/>
      <c r="GX735" s="163"/>
      <c r="GY735" s="163"/>
      <c r="GZ735" s="163"/>
      <c r="HA735" s="163"/>
      <c r="HB735" s="163"/>
      <c r="HC735" s="163"/>
      <c r="HD735" s="163"/>
      <c r="HE735" s="163"/>
      <c r="HF735" s="163"/>
      <c r="HG735" s="163"/>
      <c r="HH735" s="163"/>
      <c r="HI735" s="163"/>
      <c r="HJ735" s="163"/>
      <c r="HK735" s="163"/>
      <c r="HL735" s="163"/>
      <c r="HM735" s="163"/>
      <c r="HN735" s="163"/>
      <c r="HO735" s="163"/>
      <c r="HP735" s="163"/>
      <c r="HQ735" s="163"/>
      <c r="HR735" s="163"/>
      <c r="HS735" s="163"/>
      <c r="HT735" s="163"/>
      <c r="HU735" s="163"/>
      <c r="HV735" s="163"/>
      <c r="HW735" s="163"/>
      <c r="HX735" s="163"/>
      <c r="HY735" s="163"/>
      <c r="HZ735" s="163"/>
      <c r="IA735" s="163"/>
      <c r="IB735" s="163"/>
      <c r="IC735" s="163"/>
      <c r="ID735" s="163"/>
      <c r="IE735" s="163"/>
      <c r="IF735" s="163"/>
      <c r="IG735" s="163"/>
      <c r="IH735" s="163"/>
      <c r="II735" s="163"/>
      <c r="IJ735" s="163"/>
      <c r="IK735" s="163"/>
      <c r="IL735" s="163"/>
      <c r="IM735" s="163"/>
      <c r="IN735" s="163"/>
      <c r="IO735" s="163"/>
      <c r="IP735" s="163"/>
      <c r="IQ735" s="163"/>
      <c r="IR735" s="163"/>
      <c r="IS735" s="163"/>
      <c r="IT735" s="163"/>
      <c r="IU735" s="163"/>
      <c r="IV735" s="163"/>
    </row>
    <row r="736" spans="1:256">
      <c r="B736" s="109"/>
      <c r="C736" s="109"/>
      <c r="D736" s="109"/>
      <c r="E736" s="109"/>
      <c r="F736" s="109"/>
      <c r="G736" s="109"/>
      <c r="H736" s="109"/>
      <c r="I736" s="109"/>
      <c r="J736" s="109"/>
      <c r="K736" s="109"/>
      <c r="L736" s="109"/>
      <c r="M736" s="109"/>
      <c r="N736" s="109"/>
      <c r="O736" s="109"/>
      <c r="P736" s="109"/>
      <c r="Q736" s="109"/>
      <c r="R736" s="109"/>
      <c r="S736" s="109"/>
      <c r="T736" s="109"/>
      <c r="U736" s="109"/>
      <c r="V736" s="109"/>
      <c r="W736" s="109"/>
      <c r="X736" s="109"/>
      <c r="Y736" s="109"/>
      <c r="Z736" s="109"/>
      <c r="AA736" s="109"/>
      <c r="AB736" s="109"/>
      <c r="AC736" s="109"/>
      <c r="AD736" s="109"/>
      <c r="AE736" s="109"/>
      <c r="AF736" s="109"/>
      <c r="AG736" s="109"/>
      <c r="AH736" s="109"/>
      <c r="AI736" s="109"/>
      <c r="AJ736" s="109"/>
      <c r="AK736" s="109"/>
      <c r="AL736" s="109"/>
      <c r="AM736" s="109"/>
      <c r="AN736" s="109"/>
      <c r="AO736" s="109"/>
      <c r="AP736" s="109"/>
      <c r="AQ736" s="109"/>
    </row>
    <row r="737" spans="2:3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</row>
    <row r="738" spans="2:3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</row>
    <row r="739" spans="2:3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</row>
    <row r="740" spans="2:3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</row>
    <row r="741" spans="2:3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</row>
    <row r="742" spans="2:3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</row>
    <row r="743" spans="2:3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</row>
    <row r="744" spans="2:3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</row>
    <row r="745" spans="2:3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</row>
    <row r="746" spans="2:3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</row>
    <row r="747" spans="2:3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</row>
    <row r="748" spans="2:3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</row>
    <row r="749" spans="2:3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</row>
    <row r="750" spans="2:3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</row>
    <row r="751" spans="2:3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</row>
    <row r="752" spans="2:3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</row>
    <row r="753" spans="2:3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</row>
    <row r="754" spans="2:3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</row>
    <row r="755" spans="2:3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</row>
    <row r="756" spans="2:3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</row>
    <row r="757" spans="2:3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</row>
    <row r="758" spans="2:3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</row>
    <row r="759" spans="2:3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</row>
    <row r="760" spans="2:3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</row>
    <row r="761" spans="2:3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</row>
    <row r="762" spans="2:3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</row>
    <row r="763" spans="2:3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</row>
    <row r="764" spans="2:3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</row>
    <row r="765" spans="2:3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</row>
    <row r="766" spans="2:3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</row>
    <row r="767" spans="2:3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</row>
    <row r="768" spans="2:3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</row>
    <row r="769" spans="2:3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</row>
    <row r="770" spans="2:3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</row>
    <row r="771" spans="2:3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</row>
    <row r="772" spans="2:3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</row>
    <row r="773" spans="2:3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</row>
    <row r="774" spans="2:3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</row>
    <row r="775" spans="2:3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</row>
    <row r="776" spans="2:3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</row>
    <row r="777" spans="2:3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</row>
    <row r="778" spans="2:3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</row>
    <row r="779" spans="2:3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</row>
    <row r="780" spans="2:3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</row>
    <row r="781" spans="2:3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</row>
    <row r="782" spans="2:3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</row>
    <row r="783" spans="2:3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</row>
    <row r="784" spans="2:3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</row>
    <row r="785" spans="2:3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</row>
    <row r="786" spans="2:3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</row>
    <row r="787" spans="2:3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</row>
    <row r="788" spans="2:3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</row>
    <row r="789" spans="2:3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</row>
    <row r="790" spans="2:3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</row>
    <row r="791" spans="2:3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</row>
    <row r="792" spans="2:3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</row>
    <row r="793" spans="2:3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</row>
    <row r="794" spans="2:3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</row>
    <row r="795" spans="2:3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</row>
    <row r="796" spans="2:3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</row>
    <row r="797" spans="2:3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</row>
    <row r="798" spans="2:3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</row>
    <row r="799" spans="2:3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</row>
    <row r="800" spans="2:3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</row>
    <row r="801" spans="2:3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</row>
    <row r="802" spans="2:3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</row>
    <row r="803" spans="2:3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</row>
    <row r="804" spans="2:3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</row>
    <row r="805" spans="2:3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 s="162"/>
      <c r="P805" s="163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</row>
    <row r="806" spans="2:33">
      <c r="B806" s="162">
        <v>1</v>
      </c>
      <c r="C806" s="164" t="s">
        <v>36</v>
      </c>
      <c r="D806" s="164">
        <f t="shared" ref="D806:AG806" si="30">SUM(D6:D26)</f>
        <v>0</v>
      </c>
      <c r="E806" s="164">
        <f t="shared" si="30"/>
        <v>0</v>
      </c>
      <c r="F806" s="164">
        <f t="shared" si="30"/>
        <v>0</v>
      </c>
      <c r="G806" s="164">
        <f t="shared" si="30"/>
        <v>0</v>
      </c>
      <c r="H806" s="164">
        <f t="shared" si="30"/>
        <v>0</v>
      </c>
      <c r="I806" s="164">
        <f t="shared" si="30"/>
        <v>0</v>
      </c>
      <c r="J806" s="164">
        <f t="shared" si="30"/>
        <v>0</v>
      </c>
      <c r="K806" s="164">
        <f t="shared" si="30"/>
        <v>0</v>
      </c>
      <c r="L806" s="164">
        <f t="shared" si="30"/>
        <v>0</v>
      </c>
      <c r="M806" s="164">
        <f t="shared" si="30"/>
        <v>0</v>
      </c>
      <c r="N806" s="164">
        <f t="shared" si="30"/>
        <v>0</v>
      </c>
      <c r="O806" s="164">
        <f t="shared" si="30"/>
        <v>0</v>
      </c>
      <c r="P806" s="164">
        <f t="shared" si="30"/>
        <v>0</v>
      </c>
      <c r="Q806" s="164">
        <f t="shared" si="30"/>
        <v>0</v>
      </c>
      <c r="R806" s="164">
        <f t="shared" si="30"/>
        <v>0</v>
      </c>
      <c r="S806" s="164">
        <f t="shared" si="30"/>
        <v>0</v>
      </c>
      <c r="T806" s="164">
        <f t="shared" si="30"/>
        <v>0</v>
      </c>
      <c r="U806" s="164">
        <f t="shared" si="30"/>
        <v>0</v>
      </c>
      <c r="V806" s="164">
        <f t="shared" si="30"/>
        <v>0</v>
      </c>
      <c r="W806" s="164">
        <f t="shared" si="30"/>
        <v>0</v>
      </c>
      <c r="X806" s="164">
        <f t="shared" si="30"/>
        <v>0</v>
      </c>
      <c r="Y806" s="164">
        <f t="shared" si="30"/>
        <v>0</v>
      </c>
      <c r="Z806" s="164">
        <f t="shared" si="30"/>
        <v>0</v>
      </c>
      <c r="AA806" s="164">
        <f t="shared" si="30"/>
        <v>0</v>
      </c>
      <c r="AB806" s="164">
        <f t="shared" si="30"/>
        <v>0</v>
      </c>
      <c r="AC806" s="164">
        <f t="shared" si="30"/>
        <v>0</v>
      </c>
      <c r="AD806" s="164">
        <f t="shared" si="30"/>
        <v>0</v>
      </c>
      <c r="AE806" s="164">
        <f t="shared" si="30"/>
        <v>0</v>
      </c>
      <c r="AF806" s="164">
        <f t="shared" si="30"/>
        <v>0</v>
      </c>
      <c r="AG806" s="164">
        <f t="shared" si="30"/>
        <v>0</v>
      </c>
    </row>
    <row r="807" spans="2:33">
      <c r="B807" s="162">
        <v>2</v>
      </c>
      <c r="C807" s="164" t="s">
        <v>37</v>
      </c>
      <c r="D807" s="164">
        <f t="shared" ref="D807:AG807" si="31">SUM(D36:D56)</f>
        <v>0</v>
      </c>
      <c r="E807" s="164">
        <f t="shared" si="31"/>
        <v>0</v>
      </c>
      <c r="F807" s="164">
        <f t="shared" si="31"/>
        <v>0</v>
      </c>
      <c r="G807" s="164">
        <f t="shared" si="31"/>
        <v>0</v>
      </c>
      <c r="H807" s="164">
        <f t="shared" si="31"/>
        <v>0</v>
      </c>
      <c r="I807" s="164">
        <f t="shared" si="31"/>
        <v>0</v>
      </c>
      <c r="J807" s="164">
        <f t="shared" si="31"/>
        <v>0</v>
      </c>
      <c r="K807" s="164">
        <f t="shared" si="31"/>
        <v>0</v>
      </c>
      <c r="L807" s="164">
        <f t="shared" si="31"/>
        <v>0</v>
      </c>
      <c r="M807" s="164">
        <f t="shared" si="31"/>
        <v>0</v>
      </c>
      <c r="N807" s="164">
        <f t="shared" si="31"/>
        <v>0</v>
      </c>
      <c r="O807" s="164">
        <f t="shared" si="31"/>
        <v>0</v>
      </c>
      <c r="P807" s="164">
        <f t="shared" si="31"/>
        <v>0</v>
      </c>
      <c r="Q807" s="164">
        <f t="shared" si="31"/>
        <v>0</v>
      </c>
      <c r="R807" s="164">
        <f t="shared" si="31"/>
        <v>0</v>
      </c>
      <c r="S807" s="164">
        <f t="shared" si="31"/>
        <v>0</v>
      </c>
      <c r="T807" s="164">
        <f t="shared" si="31"/>
        <v>0</v>
      </c>
      <c r="U807" s="164">
        <f t="shared" si="31"/>
        <v>0</v>
      </c>
      <c r="V807" s="164">
        <f t="shared" si="31"/>
        <v>0</v>
      </c>
      <c r="W807" s="164">
        <f t="shared" si="31"/>
        <v>0</v>
      </c>
      <c r="X807" s="164">
        <f t="shared" si="31"/>
        <v>0</v>
      </c>
      <c r="Y807" s="164">
        <f t="shared" si="31"/>
        <v>0</v>
      </c>
      <c r="Z807" s="164">
        <f t="shared" si="31"/>
        <v>0</v>
      </c>
      <c r="AA807" s="164">
        <f t="shared" si="31"/>
        <v>0</v>
      </c>
      <c r="AB807" s="164">
        <f t="shared" si="31"/>
        <v>0</v>
      </c>
      <c r="AC807" s="164">
        <f t="shared" si="31"/>
        <v>0</v>
      </c>
      <c r="AD807" s="164">
        <f t="shared" si="31"/>
        <v>0</v>
      </c>
      <c r="AE807" s="164">
        <f t="shared" si="31"/>
        <v>0</v>
      </c>
      <c r="AF807" s="164">
        <f t="shared" si="31"/>
        <v>0</v>
      </c>
      <c r="AG807" s="164">
        <f t="shared" si="31"/>
        <v>0</v>
      </c>
    </row>
    <row r="808" spans="2:33">
      <c r="B808" s="162">
        <v>3</v>
      </c>
      <c r="C808" s="164" t="s">
        <v>38</v>
      </c>
      <c r="D808" s="164">
        <f t="shared" ref="D808:AG808" si="32">SUM(D66:D86)</f>
        <v>0</v>
      </c>
      <c r="E808" s="164">
        <f t="shared" si="32"/>
        <v>0</v>
      </c>
      <c r="F808" s="164">
        <f t="shared" si="32"/>
        <v>0</v>
      </c>
      <c r="G808" s="164">
        <f t="shared" si="32"/>
        <v>0</v>
      </c>
      <c r="H808" s="164">
        <f t="shared" si="32"/>
        <v>0</v>
      </c>
      <c r="I808" s="164">
        <f t="shared" si="32"/>
        <v>0</v>
      </c>
      <c r="J808" s="164">
        <f t="shared" si="32"/>
        <v>0</v>
      </c>
      <c r="K808" s="164">
        <f t="shared" si="32"/>
        <v>0</v>
      </c>
      <c r="L808" s="164">
        <f t="shared" si="32"/>
        <v>0</v>
      </c>
      <c r="M808" s="164">
        <f t="shared" si="32"/>
        <v>0</v>
      </c>
      <c r="N808" s="164">
        <f t="shared" si="32"/>
        <v>0</v>
      </c>
      <c r="O808" s="164">
        <f t="shared" si="32"/>
        <v>0</v>
      </c>
      <c r="P808" s="164">
        <f t="shared" si="32"/>
        <v>0</v>
      </c>
      <c r="Q808" s="164">
        <f t="shared" si="32"/>
        <v>0</v>
      </c>
      <c r="R808" s="164">
        <f t="shared" si="32"/>
        <v>0</v>
      </c>
      <c r="S808" s="164">
        <f t="shared" si="32"/>
        <v>0</v>
      </c>
      <c r="T808" s="164">
        <f t="shared" si="32"/>
        <v>0</v>
      </c>
      <c r="U808" s="164">
        <f t="shared" si="32"/>
        <v>0</v>
      </c>
      <c r="V808" s="164">
        <f t="shared" si="32"/>
        <v>0</v>
      </c>
      <c r="W808" s="164">
        <f t="shared" si="32"/>
        <v>0</v>
      </c>
      <c r="X808" s="164">
        <f t="shared" si="32"/>
        <v>0</v>
      </c>
      <c r="Y808" s="164">
        <f t="shared" si="32"/>
        <v>0</v>
      </c>
      <c r="Z808" s="164">
        <f t="shared" si="32"/>
        <v>0</v>
      </c>
      <c r="AA808" s="164">
        <f t="shared" si="32"/>
        <v>0</v>
      </c>
      <c r="AB808" s="164">
        <f t="shared" si="32"/>
        <v>0</v>
      </c>
      <c r="AC808" s="164">
        <f t="shared" si="32"/>
        <v>0</v>
      </c>
      <c r="AD808" s="164">
        <f t="shared" si="32"/>
        <v>0</v>
      </c>
      <c r="AE808" s="164">
        <f t="shared" si="32"/>
        <v>0</v>
      </c>
      <c r="AF808" s="164">
        <f t="shared" si="32"/>
        <v>0</v>
      </c>
      <c r="AG808" s="164">
        <f t="shared" si="32"/>
        <v>0</v>
      </c>
    </row>
    <row r="809" spans="2:33">
      <c r="B809" s="162">
        <v>4</v>
      </c>
      <c r="C809" s="164" t="s">
        <v>39</v>
      </c>
      <c r="D809" s="164">
        <f t="shared" ref="D809:AG809" si="33">SUM(D96:D116)</f>
        <v>0</v>
      </c>
      <c r="E809" s="164">
        <f t="shared" si="33"/>
        <v>0</v>
      </c>
      <c r="F809" s="164">
        <f t="shared" si="33"/>
        <v>0</v>
      </c>
      <c r="G809" s="164">
        <f t="shared" si="33"/>
        <v>0</v>
      </c>
      <c r="H809" s="164">
        <f t="shared" si="33"/>
        <v>0</v>
      </c>
      <c r="I809" s="164">
        <f t="shared" si="33"/>
        <v>0</v>
      </c>
      <c r="J809" s="164">
        <f t="shared" si="33"/>
        <v>0</v>
      </c>
      <c r="K809" s="164">
        <f t="shared" si="33"/>
        <v>0</v>
      </c>
      <c r="L809" s="164">
        <f t="shared" si="33"/>
        <v>0</v>
      </c>
      <c r="M809" s="164">
        <f t="shared" si="33"/>
        <v>0</v>
      </c>
      <c r="N809" s="164">
        <f t="shared" si="33"/>
        <v>0</v>
      </c>
      <c r="O809" s="164">
        <f t="shared" si="33"/>
        <v>0</v>
      </c>
      <c r="P809" s="164">
        <f t="shared" si="33"/>
        <v>0</v>
      </c>
      <c r="Q809" s="164">
        <f t="shared" si="33"/>
        <v>0</v>
      </c>
      <c r="R809" s="164">
        <f t="shared" si="33"/>
        <v>0</v>
      </c>
      <c r="S809" s="164">
        <f t="shared" si="33"/>
        <v>0</v>
      </c>
      <c r="T809" s="164">
        <f t="shared" si="33"/>
        <v>0</v>
      </c>
      <c r="U809" s="164">
        <f t="shared" si="33"/>
        <v>0</v>
      </c>
      <c r="V809" s="164">
        <f t="shared" si="33"/>
        <v>0</v>
      </c>
      <c r="W809" s="164">
        <f t="shared" si="33"/>
        <v>0</v>
      </c>
      <c r="X809" s="164">
        <f t="shared" si="33"/>
        <v>0</v>
      </c>
      <c r="Y809" s="164">
        <f t="shared" si="33"/>
        <v>0</v>
      </c>
      <c r="Z809" s="164">
        <f t="shared" si="33"/>
        <v>0</v>
      </c>
      <c r="AA809" s="164">
        <f t="shared" si="33"/>
        <v>0</v>
      </c>
      <c r="AB809" s="164">
        <f t="shared" si="33"/>
        <v>0</v>
      </c>
      <c r="AC809" s="164">
        <f t="shared" si="33"/>
        <v>0</v>
      </c>
      <c r="AD809" s="164">
        <f t="shared" si="33"/>
        <v>0</v>
      </c>
      <c r="AE809" s="164">
        <f t="shared" si="33"/>
        <v>0</v>
      </c>
      <c r="AF809" s="164">
        <f t="shared" si="33"/>
        <v>0</v>
      </c>
      <c r="AG809" s="164">
        <f t="shared" si="33"/>
        <v>0</v>
      </c>
    </row>
    <row r="810" spans="2:33">
      <c r="B810" s="162">
        <v>5</v>
      </c>
      <c r="C810" s="164" t="s">
        <v>40</v>
      </c>
      <c r="D810" s="164">
        <f t="shared" ref="D810:AG810" si="34">SUM(D126:D146)</f>
        <v>0</v>
      </c>
      <c r="E810" s="164">
        <f t="shared" si="34"/>
        <v>0</v>
      </c>
      <c r="F810" s="164">
        <f t="shared" si="34"/>
        <v>0</v>
      </c>
      <c r="G810" s="164">
        <f t="shared" si="34"/>
        <v>0</v>
      </c>
      <c r="H810" s="164">
        <f t="shared" si="34"/>
        <v>0</v>
      </c>
      <c r="I810" s="164">
        <f t="shared" si="34"/>
        <v>0</v>
      </c>
      <c r="J810" s="164">
        <f t="shared" si="34"/>
        <v>0</v>
      </c>
      <c r="K810" s="164">
        <f t="shared" si="34"/>
        <v>0</v>
      </c>
      <c r="L810" s="164">
        <f t="shared" si="34"/>
        <v>0</v>
      </c>
      <c r="M810" s="164">
        <f t="shared" si="34"/>
        <v>0</v>
      </c>
      <c r="N810" s="164">
        <f t="shared" si="34"/>
        <v>0</v>
      </c>
      <c r="O810" s="164">
        <f t="shared" si="34"/>
        <v>0</v>
      </c>
      <c r="P810" s="164">
        <f t="shared" si="34"/>
        <v>0</v>
      </c>
      <c r="Q810" s="164">
        <f t="shared" si="34"/>
        <v>0</v>
      </c>
      <c r="R810" s="164">
        <f t="shared" si="34"/>
        <v>0</v>
      </c>
      <c r="S810" s="164">
        <f t="shared" si="34"/>
        <v>0</v>
      </c>
      <c r="T810" s="164">
        <f t="shared" si="34"/>
        <v>0</v>
      </c>
      <c r="U810" s="164">
        <f t="shared" si="34"/>
        <v>0</v>
      </c>
      <c r="V810" s="164">
        <f t="shared" si="34"/>
        <v>0</v>
      </c>
      <c r="W810" s="164">
        <f t="shared" si="34"/>
        <v>0</v>
      </c>
      <c r="X810" s="164">
        <f t="shared" si="34"/>
        <v>0</v>
      </c>
      <c r="Y810" s="164">
        <f t="shared" si="34"/>
        <v>0</v>
      </c>
      <c r="Z810" s="164">
        <f t="shared" si="34"/>
        <v>0</v>
      </c>
      <c r="AA810" s="164">
        <f t="shared" si="34"/>
        <v>0</v>
      </c>
      <c r="AB810" s="164">
        <f t="shared" si="34"/>
        <v>0</v>
      </c>
      <c r="AC810" s="164">
        <f t="shared" si="34"/>
        <v>0</v>
      </c>
      <c r="AD810" s="164">
        <f t="shared" si="34"/>
        <v>0</v>
      </c>
      <c r="AE810" s="164">
        <f t="shared" si="34"/>
        <v>0</v>
      </c>
      <c r="AF810" s="164">
        <f t="shared" si="34"/>
        <v>0</v>
      </c>
      <c r="AG810" s="164">
        <f t="shared" si="34"/>
        <v>0</v>
      </c>
    </row>
    <row r="811" spans="2:33">
      <c r="B811" s="162">
        <v>6</v>
      </c>
      <c r="C811" s="164" t="s">
        <v>41</v>
      </c>
      <c r="D811" s="164">
        <f t="shared" ref="D811:AG811" si="35">SUM(D156:D176)</f>
        <v>0</v>
      </c>
      <c r="E811" s="164">
        <f t="shared" si="35"/>
        <v>0</v>
      </c>
      <c r="F811" s="164">
        <f t="shared" si="35"/>
        <v>0</v>
      </c>
      <c r="G811" s="164">
        <f t="shared" si="35"/>
        <v>0</v>
      </c>
      <c r="H811" s="164">
        <f t="shared" si="35"/>
        <v>0</v>
      </c>
      <c r="I811" s="164">
        <f t="shared" si="35"/>
        <v>0</v>
      </c>
      <c r="J811" s="164">
        <f t="shared" si="35"/>
        <v>0</v>
      </c>
      <c r="K811" s="164">
        <f t="shared" si="35"/>
        <v>0</v>
      </c>
      <c r="L811" s="164">
        <f t="shared" si="35"/>
        <v>0</v>
      </c>
      <c r="M811" s="164">
        <f t="shared" si="35"/>
        <v>0</v>
      </c>
      <c r="N811" s="164">
        <f t="shared" si="35"/>
        <v>0</v>
      </c>
      <c r="O811" s="164">
        <f t="shared" si="35"/>
        <v>0</v>
      </c>
      <c r="P811" s="164">
        <f t="shared" si="35"/>
        <v>0</v>
      </c>
      <c r="Q811" s="164">
        <f t="shared" si="35"/>
        <v>0</v>
      </c>
      <c r="R811" s="164">
        <f t="shared" si="35"/>
        <v>0</v>
      </c>
      <c r="S811" s="164">
        <f t="shared" si="35"/>
        <v>0</v>
      </c>
      <c r="T811" s="164">
        <f t="shared" si="35"/>
        <v>0</v>
      </c>
      <c r="U811" s="164">
        <f t="shared" si="35"/>
        <v>0</v>
      </c>
      <c r="V811" s="164">
        <f t="shared" si="35"/>
        <v>0</v>
      </c>
      <c r="W811" s="164">
        <f t="shared" si="35"/>
        <v>0</v>
      </c>
      <c r="X811" s="164">
        <f t="shared" si="35"/>
        <v>0</v>
      </c>
      <c r="Y811" s="164">
        <f t="shared" si="35"/>
        <v>0</v>
      </c>
      <c r="Z811" s="164">
        <f t="shared" si="35"/>
        <v>0</v>
      </c>
      <c r="AA811" s="164">
        <f t="shared" si="35"/>
        <v>0</v>
      </c>
      <c r="AB811" s="164">
        <f t="shared" si="35"/>
        <v>0</v>
      </c>
      <c r="AC811" s="164">
        <f t="shared" si="35"/>
        <v>0</v>
      </c>
      <c r="AD811" s="164">
        <f t="shared" si="35"/>
        <v>0</v>
      </c>
      <c r="AE811" s="164">
        <f t="shared" si="35"/>
        <v>0</v>
      </c>
      <c r="AF811" s="164">
        <f t="shared" si="35"/>
        <v>0</v>
      </c>
      <c r="AG811" s="164">
        <f t="shared" si="35"/>
        <v>0</v>
      </c>
    </row>
    <row r="812" spans="2:33">
      <c r="B812" s="162">
        <v>7</v>
      </c>
      <c r="C812" s="164" t="s">
        <v>42</v>
      </c>
      <c r="D812" s="164">
        <f t="shared" ref="D812:AG812" si="36">SUM(D186:D206)</f>
        <v>0</v>
      </c>
      <c r="E812" s="164">
        <f t="shared" si="36"/>
        <v>0</v>
      </c>
      <c r="F812" s="164">
        <f t="shared" si="36"/>
        <v>0</v>
      </c>
      <c r="G812" s="164">
        <f t="shared" si="36"/>
        <v>0</v>
      </c>
      <c r="H812" s="164">
        <f t="shared" si="36"/>
        <v>0</v>
      </c>
      <c r="I812" s="164">
        <f t="shared" si="36"/>
        <v>0</v>
      </c>
      <c r="J812" s="164">
        <f t="shared" si="36"/>
        <v>0</v>
      </c>
      <c r="K812" s="164">
        <f t="shared" si="36"/>
        <v>0</v>
      </c>
      <c r="L812" s="164">
        <f t="shared" si="36"/>
        <v>0</v>
      </c>
      <c r="M812" s="164">
        <f t="shared" si="36"/>
        <v>0</v>
      </c>
      <c r="N812" s="164">
        <f t="shared" si="36"/>
        <v>0</v>
      </c>
      <c r="O812" s="164">
        <f t="shared" si="36"/>
        <v>0</v>
      </c>
      <c r="P812" s="164">
        <f t="shared" si="36"/>
        <v>0</v>
      </c>
      <c r="Q812" s="164">
        <f t="shared" si="36"/>
        <v>0</v>
      </c>
      <c r="R812" s="164">
        <f t="shared" si="36"/>
        <v>0</v>
      </c>
      <c r="S812" s="164">
        <f t="shared" si="36"/>
        <v>0</v>
      </c>
      <c r="T812" s="164">
        <f t="shared" si="36"/>
        <v>0</v>
      </c>
      <c r="U812" s="164">
        <f t="shared" si="36"/>
        <v>0</v>
      </c>
      <c r="V812" s="164">
        <f t="shared" si="36"/>
        <v>0</v>
      </c>
      <c r="W812" s="164">
        <f t="shared" si="36"/>
        <v>0</v>
      </c>
      <c r="X812" s="164">
        <f t="shared" si="36"/>
        <v>0</v>
      </c>
      <c r="Y812" s="164">
        <f t="shared" si="36"/>
        <v>0</v>
      </c>
      <c r="Z812" s="164">
        <f t="shared" si="36"/>
        <v>0</v>
      </c>
      <c r="AA812" s="164">
        <f t="shared" si="36"/>
        <v>0</v>
      </c>
      <c r="AB812" s="164">
        <f t="shared" si="36"/>
        <v>0</v>
      </c>
      <c r="AC812" s="164">
        <f t="shared" si="36"/>
        <v>0</v>
      </c>
      <c r="AD812" s="164">
        <f t="shared" si="36"/>
        <v>0</v>
      </c>
      <c r="AE812" s="164">
        <f t="shared" si="36"/>
        <v>0</v>
      </c>
      <c r="AF812" s="164">
        <f t="shared" si="36"/>
        <v>0</v>
      </c>
      <c r="AG812" s="164">
        <f t="shared" si="36"/>
        <v>0</v>
      </c>
    </row>
    <row r="813" spans="2:33">
      <c r="B813" s="162">
        <v>8</v>
      </c>
      <c r="C813" s="164" t="s">
        <v>43</v>
      </c>
      <c r="D813" s="164">
        <f t="shared" ref="D813:AG813" si="37">SUM(D216:D236)</f>
        <v>0</v>
      </c>
      <c r="E813" s="164">
        <f t="shared" si="37"/>
        <v>0</v>
      </c>
      <c r="F813" s="164">
        <f t="shared" si="37"/>
        <v>0</v>
      </c>
      <c r="G813" s="164">
        <f t="shared" si="37"/>
        <v>0</v>
      </c>
      <c r="H813" s="164">
        <f t="shared" si="37"/>
        <v>0</v>
      </c>
      <c r="I813" s="164">
        <f t="shared" si="37"/>
        <v>0</v>
      </c>
      <c r="J813" s="164">
        <f t="shared" si="37"/>
        <v>0</v>
      </c>
      <c r="K813" s="164">
        <f t="shared" si="37"/>
        <v>0</v>
      </c>
      <c r="L813" s="164">
        <f t="shared" si="37"/>
        <v>0</v>
      </c>
      <c r="M813" s="164">
        <f t="shared" si="37"/>
        <v>0</v>
      </c>
      <c r="N813" s="164">
        <f t="shared" si="37"/>
        <v>0</v>
      </c>
      <c r="O813" s="164">
        <f t="shared" si="37"/>
        <v>0</v>
      </c>
      <c r="P813" s="164">
        <f t="shared" si="37"/>
        <v>0</v>
      </c>
      <c r="Q813" s="164">
        <f t="shared" si="37"/>
        <v>0</v>
      </c>
      <c r="R813" s="164">
        <f t="shared" si="37"/>
        <v>0</v>
      </c>
      <c r="S813" s="164">
        <f t="shared" si="37"/>
        <v>0</v>
      </c>
      <c r="T813" s="164">
        <f t="shared" si="37"/>
        <v>0</v>
      </c>
      <c r="U813" s="164">
        <f t="shared" si="37"/>
        <v>0</v>
      </c>
      <c r="V813" s="164">
        <f t="shared" si="37"/>
        <v>0</v>
      </c>
      <c r="W813" s="164">
        <f t="shared" si="37"/>
        <v>0</v>
      </c>
      <c r="X813" s="164">
        <f t="shared" si="37"/>
        <v>0</v>
      </c>
      <c r="Y813" s="164">
        <f t="shared" si="37"/>
        <v>0</v>
      </c>
      <c r="Z813" s="164">
        <f t="shared" si="37"/>
        <v>0</v>
      </c>
      <c r="AA813" s="164">
        <f t="shared" si="37"/>
        <v>0</v>
      </c>
      <c r="AB813" s="164">
        <f t="shared" si="37"/>
        <v>0</v>
      </c>
      <c r="AC813" s="164">
        <f t="shared" si="37"/>
        <v>0</v>
      </c>
      <c r="AD813" s="164">
        <f t="shared" si="37"/>
        <v>0</v>
      </c>
      <c r="AE813" s="164">
        <f t="shared" si="37"/>
        <v>0</v>
      </c>
      <c r="AF813" s="164">
        <f t="shared" si="37"/>
        <v>0</v>
      </c>
      <c r="AG813" s="164">
        <f t="shared" si="37"/>
        <v>0</v>
      </c>
    </row>
    <row r="814" spans="2:33">
      <c r="B814" s="162">
        <v>9</v>
      </c>
      <c r="C814" s="164" t="s">
        <v>44</v>
      </c>
      <c r="D814" s="164">
        <f t="shared" ref="D814:AG814" si="38">SUM(D246:D266)</f>
        <v>0</v>
      </c>
      <c r="E814" s="164">
        <f t="shared" si="38"/>
        <v>0</v>
      </c>
      <c r="F814" s="164">
        <f t="shared" si="38"/>
        <v>0</v>
      </c>
      <c r="G814" s="164">
        <f t="shared" si="38"/>
        <v>0</v>
      </c>
      <c r="H814" s="164">
        <f t="shared" si="38"/>
        <v>0</v>
      </c>
      <c r="I814" s="164">
        <f t="shared" si="38"/>
        <v>0</v>
      </c>
      <c r="J814" s="164">
        <f t="shared" si="38"/>
        <v>0</v>
      </c>
      <c r="K814" s="164">
        <f t="shared" si="38"/>
        <v>0</v>
      </c>
      <c r="L814" s="164">
        <f t="shared" si="38"/>
        <v>0</v>
      </c>
      <c r="M814" s="164">
        <f t="shared" si="38"/>
        <v>0</v>
      </c>
      <c r="N814" s="164">
        <f t="shared" si="38"/>
        <v>0</v>
      </c>
      <c r="O814" s="164">
        <f t="shared" si="38"/>
        <v>0</v>
      </c>
      <c r="P814" s="164">
        <f t="shared" si="38"/>
        <v>0</v>
      </c>
      <c r="Q814" s="164">
        <f t="shared" si="38"/>
        <v>0</v>
      </c>
      <c r="R814" s="164">
        <f t="shared" si="38"/>
        <v>0</v>
      </c>
      <c r="S814" s="164">
        <f t="shared" si="38"/>
        <v>0</v>
      </c>
      <c r="T814" s="164">
        <f t="shared" si="38"/>
        <v>0</v>
      </c>
      <c r="U814" s="164">
        <f t="shared" si="38"/>
        <v>0</v>
      </c>
      <c r="V814" s="164">
        <f t="shared" si="38"/>
        <v>0</v>
      </c>
      <c r="W814" s="164">
        <f t="shared" si="38"/>
        <v>0</v>
      </c>
      <c r="X814" s="164">
        <f t="shared" si="38"/>
        <v>0</v>
      </c>
      <c r="Y814" s="164">
        <f t="shared" si="38"/>
        <v>0</v>
      </c>
      <c r="Z814" s="164">
        <f t="shared" si="38"/>
        <v>0</v>
      </c>
      <c r="AA814" s="164">
        <f t="shared" si="38"/>
        <v>0</v>
      </c>
      <c r="AB814" s="164">
        <f t="shared" si="38"/>
        <v>0</v>
      </c>
      <c r="AC814" s="164">
        <f t="shared" si="38"/>
        <v>0</v>
      </c>
      <c r="AD814" s="164">
        <f t="shared" si="38"/>
        <v>0</v>
      </c>
      <c r="AE814" s="164">
        <f t="shared" si="38"/>
        <v>0</v>
      </c>
      <c r="AF814" s="164">
        <f t="shared" si="38"/>
        <v>0</v>
      </c>
      <c r="AG814" s="164">
        <f t="shared" si="38"/>
        <v>0</v>
      </c>
    </row>
    <row r="815" spans="2:33">
      <c r="B815" s="162">
        <v>10</v>
      </c>
      <c r="C815" s="164" t="s">
        <v>45</v>
      </c>
      <c r="D815" s="164">
        <f t="shared" ref="D815:AG815" si="39">SUM(D276:D296)</f>
        <v>0</v>
      </c>
      <c r="E815" s="164">
        <f t="shared" si="39"/>
        <v>0</v>
      </c>
      <c r="F815" s="164">
        <f t="shared" si="39"/>
        <v>0</v>
      </c>
      <c r="G815" s="164">
        <f t="shared" si="39"/>
        <v>0</v>
      </c>
      <c r="H815" s="164">
        <f t="shared" si="39"/>
        <v>0</v>
      </c>
      <c r="I815" s="164">
        <f t="shared" si="39"/>
        <v>0</v>
      </c>
      <c r="J815" s="164">
        <f t="shared" si="39"/>
        <v>0</v>
      </c>
      <c r="K815" s="164">
        <f t="shared" si="39"/>
        <v>0</v>
      </c>
      <c r="L815" s="164">
        <f t="shared" si="39"/>
        <v>0</v>
      </c>
      <c r="M815" s="164">
        <f t="shared" si="39"/>
        <v>0</v>
      </c>
      <c r="N815" s="164">
        <f t="shared" si="39"/>
        <v>0</v>
      </c>
      <c r="O815" s="164">
        <f t="shared" si="39"/>
        <v>0</v>
      </c>
      <c r="P815" s="164">
        <f t="shared" si="39"/>
        <v>0</v>
      </c>
      <c r="Q815" s="164">
        <f t="shared" si="39"/>
        <v>0</v>
      </c>
      <c r="R815" s="164">
        <f t="shared" si="39"/>
        <v>0</v>
      </c>
      <c r="S815" s="164">
        <f t="shared" si="39"/>
        <v>0</v>
      </c>
      <c r="T815" s="164">
        <f t="shared" si="39"/>
        <v>0</v>
      </c>
      <c r="U815" s="164">
        <f t="shared" si="39"/>
        <v>0</v>
      </c>
      <c r="V815" s="164">
        <f t="shared" si="39"/>
        <v>0</v>
      </c>
      <c r="W815" s="164">
        <f t="shared" si="39"/>
        <v>0</v>
      </c>
      <c r="X815" s="164">
        <f t="shared" si="39"/>
        <v>0</v>
      </c>
      <c r="Y815" s="164">
        <f t="shared" si="39"/>
        <v>0</v>
      </c>
      <c r="Z815" s="164">
        <f t="shared" si="39"/>
        <v>0</v>
      </c>
      <c r="AA815" s="164">
        <f t="shared" si="39"/>
        <v>0</v>
      </c>
      <c r="AB815" s="164">
        <f t="shared" si="39"/>
        <v>0</v>
      </c>
      <c r="AC815" s="164">
        <f t="shared" si="39"/>
        <v>0</v>
      </c>
      <c r="AD815" s="164">
        <f t="shared" si="39"/>
        <v>0</v>
      </c>
      <c r="AE815" s="164">
        <f t="shared" si="39"/>
        <v>0</v>
      </c>
      <c r="AF815" s="164">
        <f t="shared" si="39"/>
        <v>0</v>
      </c>
      <c r="AG815" s="164">
        <f t="shared" si="39"/>
        <v>0</v>
      </c>
    </row>
    <row r="816" spans="2:33">
      <c r="B816" s="162">
        <v>11</v>
      </c>
      <c r="C816" s="164" t="s">
        <v>46</v>
      </c>
      <c r="D816" s="164">
        <f t="shared" ref="D816:AG816" si="40">SUM(D306:D326)</f>
        <v>0</v>
      </c>
      <c r="E816" s="164">
        <f t="shared" si="40"/>
        <v>0</v>
      </c>
      <c r="F816" s="164">
        <f t="shared" si="40"/>
        <v>0</v>
      </c>
      <c r="G816" s="164">
        <f t="shared" si="40"/>
        <v>0</v>
      </c>
      <c r="H816" s="164">
        <f t="shared" si="40"/>
        <v>0</v>
      </c>
      <c r="I816" s="164">
        <f t="shared" si="40"/>
        <v>0</v>
      </c>
      <c r="J816" s="164">
        <f t="shared" si="40"/>
        <v>0</v>
      </c>
      <c r="K816" s="164">
        <f t="shared" si="40"/>
        <v>0</v>
      </c>
      <c r="L816" s="164">
        <f t="shared" si="40"/>
        <v>0</v>
      </c>
      <c r="M816" s="164">
        <f t="shared" si="40"/>
        <v>0</v>
      </c>
      <c r="N816" s="164">
        <f t="shared" si="40"/>
        <v>0</v>
      </c>
      <c r="O816" s="164">
        <f t="shared" si="40"/>
        <v>0</v>
      </c>
      <c r="P816" s="164">
        <f t="shared" si="40"/>
        <v>0</v>
      </c>
      <c r="Q816" s="164">
        <f t="shared" si="40"/>
        <v>0</v>
      </c>
      <c r="R816" s="164">
        <f t="shared" si="40"/>
        <v>0</v>
      </c>
      <c r="S816" s="164">
        <f t="shared" si="40"/>
        <v>0</v>
      </c>
      <c r="T816" s="164">
        <f t="shared" si="40"/>
        <v>0</v>
      </c>
      <c r="U816" s="164">
        <f t="shared" si="40"/>
        <v>0</v>
      </c>
      <c r="V816" s="164">
        <f t="shared" si="40"/>
        <v>0</v>
      </c>
      <c r="W816" s="164">
        <f t="shared" si="40"/>
        <v>0</v>
      </c>
      <c r="X816" s="164">
        <f t="shared" si="40"/>
        <v>0</v>
      </c>
      <c r="Y816" s="164">
        <f t="shared" si="40"/>
        <v>0</v>
      </c>
      <c r="Z816" s="164">
        <f t="shared" si="40"/>
        <v>0</v>
      </c>
      <c r="AA816" s="164">
        <f t="shared" si="40"/>
        <v>0</v>
      </c>
      <c r="AB816" s="164">
        <f t="shared" si="40"/>
        <v>0</v>
      </c>
      <c r="AC816" s="164">
        <f t="shared" si="40"/>
        <v>0</v>
      </c>
      <c r="AD816" s="164">
        <f t="shared" si="40"/>
        <v>0</v>
      </c>
      <c r="AE816" s="164">
        <f t="shared" si="40"/>
        <v>0</v>
      </c>
      <c r="AF816" s="164">
        <f t="shared" si="40"/>
        <v>0</v>
      </c>
      <c r="AG816" s="164">
        <f t="shared" si="40"/>
        <v>0</v>
      </c>
    </row>
    <row r="817" spans="2:33">
      <c r="B817" s="162">
        <v>12</v>
      </c>
      <c r="C817" s="164" t="s">
        <v>47</v>
      </c>
      <c r="D817" s="164">
        <f t="shared" ref="D817:AG817" si="41">SUM(D336:D356)</f>
        <v>0</v>
      </c>
      <c r="E817" s="164">
        <f t="shared" si="41"/>
        <v>0</v>
      </c>
      <c r="F817" s="164">
        <f t="shared" si="41"/>
        <v>0</v>
      </c>
      <c r="G817" s="164">
        <f t="shared" si="41"/>
        <v>0</v>
      </c>
      <c r="H817" s="164">
        <f t="shared" si="41"/>
        <v>0</v>
      </c>
      <c r="I817" s="164">
        <f t="shared" si="41"/>
        <v>0</v>
      </c>
      <c r="J817" s="164">
        <f t="shared" si="41"/>
        <v>0</v>
      </c>
      <c r="K817" s="164">
        <f t="shared" si="41"/>
        <v>0</v>
      </c>
      <c r="L817" s="164">
        <f t="shared" si="41"/>
        <v>0</v>
      </c>
      <c r="M817" s="164">
        <f t="shared" si="41"/>
        <v>0</v>
      </c>
      <c r="N817" s="164">
        <f t="shared" si="41"/>
        <v>0</v>
      </c>
      <c r="O817" s="164">
        <f t="shared" si="41"/>
        <v>0</v>
      </c>
      <c r="P817" s="164">
        <f t="shared" si="41"/>
        <v>0</v>
      </c>
      <c r="Q817" s="164">
        <f t="shared" si="41"/>
        <v>0</v>
      </c>
      <c r="R817" s="164">
        <f t="shared" si="41"/>
        <v>0</v>
      </c>
      <c r="S817" s="164">
        <f t="shared" si="41"/>
        <v>0</v>
      </c>
      <c r="T817" s="164">
        <f t="shared" si="41"/>
        <v>0</v>
      </c>
      <c r="U817" s="164">
        <f t="shared" si="41"/>
        <v>0</v>
      </c>
      <c r="V817" s="164">
        <f t="shared" si="41"/>
        <v>0</v>
      </c>
      <c r="W817" s="164">
        <f t="shared" si="41"/>
        <v>0</v>
      </c>
      <c r="X817" s="164">
        <f t="shared" si="41"/>
        <v>0</v>
      </c>
      <c r="Y817" s="164">
        <f t="shared" si="41"/>
        <v>0</v>
      </c>
      <c r="Z817" s="164">
        <f t="shared" si="41"/>
        <v>0</v>
      </c>
      <c r="AA817" s="164">
        <f t="shared" si="41"/>
        <v>0</v>
      </c>
      <c r="AB817" s="164">
        <f t="shared" si="41"/>
        <v>0</v>
      </c>
      <c r="AC817" s="164">
        <f t="shared" si="41"/>
        <v>0</v>
      </c>
      <c r="AD817" s="164">
        <f t="shared" si="41"/>
        <v>0</v>
      </c>
      <c r="AE817" s="164">
        <f t="shared" si="41"/>
        <v>0</v>
      </c>
      <c r="AF817" s="164">
        <f t="shared" si="41"/>
        <v>0</v>
      </c>
      <c r="AG817" s="164">
        <f t="shared" si="41"/>
        <v>0</v>
      </c>
    </row>
    <row r="818" spans="2:33">
      <c r="B818" s="162">
        <v>13</v>
      </c>
      <c r="C818" s="164" t="s">
        <v>48</v>
      </c>
      <c r="D818" s="164">
        <f t="shared" ref="D818:AG818" si="42">SUM(D366:D386)</f>
        <v>0</v>
      </c>
      <c r="E818" s="164">
        <f t="shared" si="42"/>
        <v>0</v>
      </c>
      <c r="F818" s="164">
        <f t="shared" si="42"/>
        <v>0</v>
      </c>
      <c r="G818" s="164">
        <f t="shared" si="42"/>
        <v>0</v>
      </c>
      <c r="H818" s="164">
        <f t="shared" si="42"/>
        <v>0</v>
      </c>
      <c r="I818" s="164">
        <f t="shared" si="42"/>
        <v>0</v>
      </c>
      <c r="J818" s="164">
        <f t="shared" si="42"/>
        <v>0</v>
      </c>
      <c r="K818" s="164">
        <f t="shared" si="42"/>
        <v>0</v>
      </c>
      <c r="L818" s="164">
        <f t="shared" si="42"/>
        <v>0</v>
      </c>
      <c r="M818" s="164">
        <f t="shared" si="42"/>
        <v>0</v>
      </c>
      <c r="N818" s="164">
        <f t="shared" si="42"/>
        <v>0</v>
      </c>
      <c r="O818" s="164">
        <f t="shared" si="42"/>
        <v>0</v>
      </c>
      <c r="P818" s="164">
        <f t="shared" si="42"/>
        <v>0</v>
      </c>
      <c r="Q818" s="164">
        <f t="shared" si="42"/>
        <v>0</v>
      </c>
      <c r="R818" s="164">
        <f t="shared" si="42"/>
        <v>0</v>
      </c>
      <c r="S818" s="164">
        <f t="shared" si="42"/>
        <v>0</v>
      </c>
      <c r="T818" s="164">
        <f t="shared" si="42"/>
        <v>0</v>
      </c>
      <c r="U818" s="164">
        <f t="shared" si="42"/>
        <v>0</v>
      </c>
      <c r="V818" s="164">
        <f t="shared" si="42"/>
        <v>0</v>
      </c>
      <c r="W818" s="164">
        <f t="shared" si="42"/>
        <v>0</v>
      </c>
      <c r="X818" s="164">
        <f t="shared" si="42"/>
        <v>0</v>
      </c>
      <c r="Y818" s="164">
        <f t="shared" si="42"/>
        <v>0</v>
      </c>
      <c r="Z818" s="164">
        <f t="shared" si="42"/>
        <v>0</v>
      </c>
      <c r="AA818" s="164">
        <f t="shared" si="42"/>
        <v>0</v>
      </c>
      <c r="AB818" s="164">
        <f t="shared" si="42"/>
        <v>0</v>
      </c>
      <c r="AC818" s="164">
        <f t="shared" si="42"/>
        <v>0</v>
      </c>
      <c r="AD818" s="164">
        <f t="shared" si="42"/>
        <v>0</v>
      </c>
      <c r="AE818" s="164">
        <f t="shared" si="42"/>
        <v>0</v>
      </c>
      <c r="AF818" s="164">
        <f t="shared" si="42"/>
        <v>0</v>
      </c>
      <c r="AG818" s="164">
        <f t="shared" si="42"/>
        <v>0</v>
      </c>
    </row>
    <row r="819" spans="2:33">
      <c r="B819" s="162">
        <v>14</v>
      </c>
      <c r="C819" s="164" t="s">
        <v>49</v>
      </c>
      <c r="D819" s="164">
        <f t="shared" ref="D819:AG819" si="43">SUM(D396:D416)</f>
        <v>0</v>
      </c>
      <c r="E819" s="164">
        <f t="shared" si="43"/>
        <v>0</v>
      </c>
      <c r="F819" s="164">
        <f t="shared" si="43"/>
        <v>0</v>
      </c>
      <c r="G819" s="164">
        <f t="shared" si="43"/>
        <v>0</v>
      </c>
      <c r="H819" s="164">
        <f t="shared" si="43"/>
        <v>0</v>
      </c>
      <c r="I819" s="164">
        <f t="shared" si="43"/>
        <v>0</v>
      </c>
      <c r="J819" s="164">
        <f t="shared" si="43"/>
        <v>0</v>
      </c>
      <c r="K819" s="164">
        <f t="shared" si="43"/>
        <v>0</v>
      </c>
      <c r="L819" s="164">
        <f t="shared" si="43"/>
        <v>0</v>
      </c>
      <c r="M819" s="164">
        <f t="shared" si="43"/>
        <v>0</v>
      </c>
      <c r="N819" s="164">
        <f t="shared" si="43"/>
        <v>0</v>
      </c>
      <c r="O819" s="164">
        <f t="shared" si="43"/>
        <v>0</v>
      </c>
      <c r="P819" s="164">
        <f t="shared" si="43"/>
        <v>0</v>
      </c>
      <c r="Q819" s="164">
        <f t="shared" si="43"/>
        <v>0</v>
      </c>
      <c r="R819" s="164">
        <f t="shared" si="43"/>
        <v>0</v>
      </c>
      <c r="S819" s="164">
        <f t="shared" si="43"/>
        <v>0</v>
      </c>
      <c r="T819" s="164">
        <f t="shared" si="43"/>
        <v>0</v>
      </c>
      <c r="U819" s="164">
        <f t="shared" si="43"/>
        <v>0</v>
      </c>
      <c r="V819" s="164">
        <f t="shared" si="43"/>
        <v>0</v>
      </c>
      <c r="W819" s="164">
        <f t="shared" si="43"/>
        <v>0</v>
      </c>
      <c r="X819" s="164">
        <f t="shared" si="43"/>
        <v>0</v>
      </c>
      <c r="Y819" s="164">
        <f t="shared" si="43"/>
        <v>0</v>
      </c>
      <c r="Z819" s="164">
        <f t="shared" si="43"/>
        <v>0</v>
      </c>
      <c r="AA819" s="164">
        <f t="shared" si="43"/>
        <v>0</v>
      </c>
      <c r="AB819" s="164">
        <f t="shared" si="43"/>
        <v>0</v>
      </c>
      <c r="AC819" s="164">
        <f t="shared" si="43"/>
        <v>0</v>
      </c>
      <c r="AD819" s="164">
        <f t="shared" si="43"/>
        <v>0</v>
      </c>
      <c r="AE819" s="164">
        <f t="shared" si="43"/>
        <v>0</v>
      </c>
      <c r="AF819" s="164">
        <f t="shared" si="43"/>
        <v>0</v>
      </c>
      <c r="AG819" s="164">
        <f t="shared" si="43"/>
        <v>0</v>
      </c>
    </row>
    <row r="820" spans="2:33">
      <c r="B820" s="162">
        <v>15</v>
      </c>
      <c r="C820" s="164" t="s">
        <v>50</v>
      </c>
      <c r="D820" s="164">
        <f t="shared" ref="D820:AG820" si="44">SUM(D426:D446)</f>
        <v>0</v>
      </c>
      <c r="E820" s="164">
        <f t="shared" si="44"/>
        <v>0</v>
      </c>
      <c r="F820" s="164">
        <f t="shared" si="44"/>
        <v>0</v>
      </c>
      <c r="G820" s="164">
        <f t="shared" si="44"/>
        <v>0</v>
      </c>
      <c r="H820" s="164">
        <f t="shared" si="44"/>
        <v>0</v>
      </c>
      <c r="I820" s="164">
        <f t="shared" si="44"/>
        <v>0</v>
      </c>
      <c r="J820" s="164">
        <f t="shared" si="44"/>
        <v>0</v>
      </c>
      <c r="K820" s="164">
        <f t="shared" si="44"/>
        <v>0</v>
      </c>
      <c r="L820" s="164">
        <f t="shared" si="44"/>
        <v>0</v>
      </c>
      <c r="M820" s="164">
        <f t="shared" si="44"/>
        <v>0</v>
      </c>
      <c r="N820" s="164">
        <f t="shared" si="44"/>
        <v>0</v>
      </c>
      <c r="O820" s="164">
        <f t="shared" si="44"/>
        <v>0</v>
      </c>
      <c r="P820" s="164">
        <f t="shared" si="44"/>
        <v>0</v>
      </c>
      <c r="Q820" s="164">
        <f t="shared" si="44"/>
        <v>0</v>
      </c>
      <c r="R820" s="164">
        <f t="shared" si="44"/>
        <v>0</v>
      </c>
      <c r="S820" s="164">
        <f t="shared" si="44"/>
        <v>0</v>
      </c>
      <c r="T820" s="164">
        <f t="shared" si="44"/>
        <v>0</v>
      </c>
      <c r="U820" s="164">
        <f t="shared" si="44"/>
        <v>0</v>
      </c>
      <c r="V820" s="164">
        <f t="shared" si="44"/>
        <v>0</v>
      </c>
      <c r="W820" s="164">
        <f t="shared" si="44"/>
        <v>0</v>
      </c>
      <c r="X820" s="164">
        <f t="shared" si="44"/>
        <v>0</v>
      </c>
      <c r="Y820" s="164">
        <f t="shared" si="44"/>
        <v>0</v>
      </c>
      <c r="Z820" s="164">
        <f t="shared" si="44"/>
        <v>0</v>
      </c>
      <c r="AA820" s="164">
        <f t="shared" si="44"/>
        <v>0</v>
      </c>
      <c r="AB820" s="164">
        <f t="shared" si="44"/>
        <v>0</v>
      </c>
      <c r="AC820" s="164">
        <f t="shared" si="44"/>
        <v>0</v>
      </c>
      <c r="AD820" s="164">
        <f t="shared" si="44"/>
        <v>0</v>
      </c>
      <c r="AE820" s="164">
        <f t="shared" si="44"/>
        <v>0</v>
      </c>
      <c r="AF820" s="164">
        <f t="shared" si="44"/>
        <v>0</v>
      </c>
      <c r="AG820" s="164">
        <f t="shared" si="44"/>
        <v>0</v>
      </c>
    </row>
    <row r="821" spans="2:33">
      <c r="B821" s="162">
        <v>16</v>
      </c>
      <c r="C821" s="164" t="s">
        <v>51</v>
      </c>
      <c r="D821" s="164">
        <f t="shared" ref="D821:AG821" si="45">SUM(D456:D476)</f>
        <v>0</v>
      </c>
      <c r="E821" s="164">
        <f t="shared" si="45"/>
        <v>0</v>
      </c>
      <c r="F821" s="164">
        <f t="shared" si="45"/>
        <v>0</v>
      </c>
      <c r="G821" s="164">
        <f t="shared" si="45"/>
        <v>0</v>
      </c>
      <c r="H821" s="164">
        <f t="shared" si="45"/>
        <v>0</v>
      </c>
      <c r="I821" s="164">
        <f t="shared" si="45"/>
        <v>0</v>
      </c>
      <c r="J821" s="164">
        <f t="shared" si="45"/>
        <v>0</v>
      </c>
      <c r="K821" s="164">
        <f t="shared" si="45"/>
        <v>0</v>
      </c>
      <c r="L821" s="164">
        <f t="shared" si="45"/>
        <v>0</v>
      </c>
      <c r="M821" s="164">
        <f t="shared" si="45"/>
        <v>0</v>
      </c>
      <c r="N821" s="164">
        <f t="shared" si="45"/>
        <v>0</v>
      </c>
      <c r="O821" s="164">
        <f t="shared" si="45"/>
        <v>0</v>
      </c>
      <c r="P821" s="164">
        <f t="shared" si="45"/>
        <v>0</v>
      </c>
      <c r="Q821" s="164">
        <f t="shared" si="45"/>
        <v>0</v>
      </c>
      <c r="R821" s="164">
        <f t="shared" si="45"/>
        <v>0</v>
      </c>
      <c r="S821" s="164">
        <f t="shared" si="45"/>
        <v>0</v>
      </c>
      <c r="T821" s="164">
        <f t="shared" si="45"/>
        <v>0</v>
      </c>
      <c r="U821" s="164">
        <f t="shared" si="45"/>
        <v>0</v>
      </c>
      <c r="V821" s="164">
        <f t="shared" si="45"/>
        <v>0</v>
      </c>
      <c r="W821" s="164">
        <f t="shared" si="45"/>
        <v>0</v>
      </c>
      <c r="X821" s="164">
        <f t="shared" si="45"/>
        <v>0</v>
      </c>
      <c r="Y821" s="164">
        <f t="shared" si="45"/>
        <v>0</v>
      </c>
      <c r="Z821" s="164">
        <f t="shared" si="45"/>
        <v>0</v>
      </c>
      <c r="AA821" s="164">
        <f t="shared" si="45"/>
        <v>0</v>
      </c>
      <c r="AB821" s="164">
        <f t="shared" si="45"/>
        <v>0</v>
      </c>
      <c r="AC821" s="164">
        <f t="shared" si="45"/>
        <v>0</v>
      </c>
      <c r="AD821" s="164">
        <f t="shared" si="45"/>
        <v>0</v>
      </c>
      <c r="AE821" s="164">
        <f t="shared" si="45"/>
        <v>0</v>
      </c>
      <c r="AF821" s="164">
        <f t="shared" si="45"/>
        <v>0</v>
      </c>
      <c r="AG821" s="164">
        <f t="shared" si="45"/>
        <v>0</v>
      </c>
    </row>
    <row r="822" spans="2:33">
      <c r="B822" s="162">
        <v>17</v>
      </c>
      <c r="C822" s="164" t="s">
        <v>52</v>
      </c>
      <c r="D822" s="164">
        <f t="shared" ref="D822:AG822" si="46">SUM(D486:D506)</f>
        <v>0</v>
      </c>
      <c r="E822" s="164">
        <f t="shared" si="46"/>
        <v>0</v>
      </c>
      <c r="F822" s="164">
        <f t="shared" si="46"/>
        <v>0</v>
      </c>
      <c r="G822" s="164">
        <f t="shared" si="46"/>
        <v>0</v>
      </c>
      <c r="H822" s="164">
        <f t="shared" si="46"/>
        <v>0</v>
      </c>
      <c r="I822" s="164">
        <f t="shared" si="46"/>
        <v>0</v>
      </c>
      <c r="J822" s="164">
        <f t="shared" si="46"/>
        <v>0</v>
      </c>
      <c r="K822" s="164">
        <f t="shared" si="46"/>
        <v>0</v>
      </c>
      <c r="L822" s="164">
        <f t="shared" si="46"/>
        <v>0</v>
      </c>
      <c r="M822" s="164">
        <f t="shared" si="46"/>
        <v>0</v>
      </c>
      <c r="N822" s="164">
        <f t="shared" si="46"/>
        <v>0</v>
      </c>
      <c r="O822" s="164">
        <f t="shared" si="46"/>
        <v>0</v>
      </c>
      <c r="P822" s="164">
        <f t="shared" si="46"/>
        <v>0</v>
      </c>
      <c r="Q822" s="164">
        <f t="shared" si="46"/>
        <v>0</v>
      </c>
      <c r="R822" s="164">
        <f t="shared" si="46"/>
        <v>0</v>
      </c>
      <c r="S822" s="164">
        <f t="shared" si="46"/>
        <v>0</v>
      </c>
      <c r="T822" s="164">
        <f t="shared" si="46"/>
        <v>0</v>
      </c>
      <c r="U822" s="164">
        <f t="shared" si="46"/>
        <v>0</v>
      </c>
      <c r="V822" s="164">
        <f t="shared" si="46"/>
        <v>0</v>
      </c>
      <c r="W822" s="164">
        <f t="shared" si="46"/>
        <v>0</v>
      </c>
      <c r="X822" s="164">
        <f t="shared" si="46"/>
        <v>0</v>
      </c>
      <c r="Y822" s="164">
        <f t="shared" si="46"/>
        <v>0</v>
      </c>
      <c r="Z822" s="164">
        <f t="shared" si="46"/>
        <v>0</v>
      </c>
      <c r="AA822" s="164">
        <f t="shared" si="46"/>
        <v>0</v>
      </c>
      <c r="AB822" s="164">
        <f t="shared" si="46"/>
        <v>0</v>
      </c>
      <c r="AC822" s="164">
        <f t="shared" si="46"/>
        <v>0</v>
      </c>
      <c r="AD822" s="164">
        <f t="shared" si="46"/>
        <v>0</v>
      </c>
      <c r="AE822" s="164">
        <f t="shared" si="46"/>
        <v>0</v>
      </c>
      <c r="AF822" s="164">
        <f t="shared" si="46"/>
        <v>0</v>
      </c>
      <c r="AG822" s="164">
        <f t="shared" si="46"/>
        <v>0</v>
      </c>
    </row>
    <row r="823" spans="2:33">
      <c r="B823" s="162">
        <v>18</v>
      </c>
      <c r="C823" s="164" t="s">
        <v>53</v>
      </c>
      <c r="D823" s="164">
        <f t="shared" ref="D823:AG823" si="47">SUM(D516:D536)</f>
        <v>0</v>
      </c>
      <c r="E823" s="164">
        <f t="shared" si="47"/>
        <v>0</v>
      </c>
      <c r="F823" s="164">
        <f t="shared" si="47"/>
        <v>0</v>
      </c>
      <c r="G823" s="164">
        <f t="shared" si="47"/>
        <v>0</v>
      </c>
      <c r="H823" s="164">
        <f t="shared" si="47"/>
        <v>0</v>
      </c>
      <c r="I823" s="164">
        <f t="shared" si="47"/>
        <v>0</v>
      </c>
      <c r="J823" s="164">
        <f t="shared" si="47"/>
        <v>0</v>
      </c>
      <c r="K823" s="164">
        <f t="shared" si="47"/>
        <v>0</v>
      </c>
      <c r="L823" s="164">
        <f t="shared" si="47"/>
        <v>0</v>
      </c>
      <c r="M823" s="164">
        <f t="shared" si="47"/>
        <v>0</v>
      </c>
      <c r="N823" s="164">
        <f t="shared" si="47"/>
        <v>0</v>
      </c>
      <c r="O823" s="164">
        <f t="shared" si="47"/>
        <v>0</v>
      </c>
      <c r="P823" s="164">
        <f t="shared" si="47"/>
        <v>0</v>
      </c>
      <c r="Q823" s="164">
        <f t="shared" si="47"/>
        <v>0</v>
      </c>
      <c r="R823" s="164">
        <f t="shared" si="47"/>
        <v>0</v>
      </c>
      <c r="S823" s="164">
        <f t="shared" si="47"/>
        <v>0</v>
      </c>
      <c r="T823" s="164">
        <f t="shared" si="47"/>
        <v>0</v>
      </c>
      <c r="U823" s="164">
        <f t="shared" si="47"/>
        <v>0</v>
      </c>
      <c r="V823" s="164">
        <f t="shared" si="47"/>
        <v>0</v>
      </c>
      <c r="W823" s="164">
        <f t="shared" si="47"/>
        <v>0</v>
      </c>
      <c r="X823" s="164">
        <f t="shared" si="47"/>
        <v>0</v>
      </c>
      <c r="Y823" s="164">
        <f t="shared" si="47"/>
        <v>0</v>
      </c>
      <c r="Z823" s="164">
        <f t="shared" si="47"/>
        <v>0</v>
      </c>
      <c r="AA823" s="164">
        <f t="shared" si="47"/>
        <v>0</v>
      </c>
      <c r="AB823" s="164">
        <f t="shared" si="47"/>
        <v>0</v>
      </c>
      <c r="AC823" s="164">
        <f t="shared" si="47"/>
        <v>0</v>
      </c>
      <c r="AD823" s="164">
        <f t="shared" si="47"/>
        <v>0</v>
      </c>
      <c r="AE823" s="164">
        <f t="shared" si="47"/>
        <v>0</v>
      </c>
      <c r="AF823" s="164">
        <f t="shared" si="47"/>
        <v>0</v>
      </c>
      <c r="AG823" s="164">
        <f t="shared" si="47"/>
        <v>0</v>
      </c>
    </row>
    <row r="824" spans="2:33">
      <c r="B824" s="162">
        <v>19</v>
      </c>
      <c r="C824" s="164" t="s">
        <v>54</v>
      </c>
      <c r="D824" s="164">
        <f t="shared" ref="D824:AG824" si="48">SUM(D546:D566)</f>
        <v>0</v>
      </c>
      <c r="E824" s="164">
        <f t="shared" si="48"/>
        <v>0</v>
      </c>
      <c r="F824" s="164">
        <f t="shared" si="48"/>
        <v>0</v>
      </c>
      <c r="G824" s="164">
        <f t="shared" si="48"/>
        <v>0</v>
      </c>
      <c r="H824" s="164">
        <f t="shared" si="48"/>
        <v>0</v>
      </c>
      <c r="I824" s="164">
        <f t="shared" si="48"/>
        <v>0</v>
      </c>
      <c r="J824" s="164">
        <f t="shared" si="48"/>
        <v>0</v>
      </c>
      <c r="K824" s="164">
        <f t="shared" si="48"/>
        <v>0</v>
      </c>
      <c r="L824" s="164">
        <f t="shared" si="48"/>
        <v>0</v>
      </c>
      <c r="M824" s="164">
        <f t="shared" si="48"/>
        <v>0</v>
      </c>
      <c r="N824" s="164">
        <f t="shared" si="48"/>
        <v>0</v>
      </c>
      <c r="O824" s="164">
        <f t="shared" si="48"/>
        <v>0</v>
      </c>
      <c r="P824" s="164">
        <f t="shared" si="48"/>
        <v>0</v>
      </c>
      <c r="Q824" s="164">
        <f t="shared" si="48"/>
        <v>0</v>
      </c>
      <c r="R824" s="164">
        <f t="shared" si="48"/>
        <v>0</v>
      </c>
      <c r="S824" s="164">
        <f t="shared" si="48"/>
        <v>0</v>
      </c>
      <c r="T824" s="164">
        <f t="shared" si="48"/>
        <v>0</v>
      </c>
      <c r="U824" s="164">
        <f t="shared" si="48"/>
        <v>0</v>
      </c>
      <c r="V824" s="164">
        <f t="shared" si="48"/>
        <v>0</v>
      </c>
      <c r="W824" s="164">
        <f t="shared" si="48"/>
        <v>0</v>
      </c>
      <c r="X824" s="164">
        <f t="shared" si="48"/>
        <v>0</v>
      </c>
      <c r="Y824" s="164">
        <f t="shared" si="48"/>
        <v>0</v>
      </c>
      <c r="Z824" s="164">
        <f t="shared" si="48"/>
        <v>0</v>
      </c>
      <c r="AA824" s="164">
        <f t="shared" si="48"/>
        <v>0</v>
      </c>
      <c r="AB824" s="164">
        <f t="shared" si="48"/>
        <v>0</v>
      </c>
      <c r="AC824" s="164">
        <f t="shared" si="48"/>
        <v>0</v>
      </c>
      <c r="AD824" s="164">
        <f t="shared" si="48"/>
        <v>0</v>
      </c>
      <c r="AE824" s="164">
        <f t="shared" si="48"/>
        <v>0</v>
      </c>
      <c r="AF824" s="164">
        <f t="shared" si="48"/>
        <v>0</v>
      </c>
      <c r="AG824" s="164">
        <f t="shared" si="48"/>
        <v>0</v>
      </c>
    </row>
    <row r="825" spans="2:33">
      <c r="B825" s="162">
        <v>20</v>
      </c>
      <c r="C825" s="164" t="s">
        <v>55</v>
      </c>
      <c r="D825" s="164">
        <f t="shared" ref="D825:AG825" si="49">SUM(D576:D596)</f>
        <v>0</v>
      </c>
      <c r="E825" s="164">
        <f t="shared" si="49"/>
        <v>0</v>
      </c>
      <c r="F825" s="164">
        <f t="shared" si="49"/>
        <v>0</v>
      </c>
      <c r="G825" s="164">
        <f t="shared" si="49"/>
        <v>0</v>
      </c>
      <c r="H825" s="164">
        <f t="shared" si="49"/>
        <v>0</v>
      </c>
      <c r="I825" s="164">
        <f t="shared" si="49"/>
        <v>0</v>
      </c>
      <c r="J825" s="164">
        <f t="shared" si="49"/>
        <v>0</v>
      </c>
      <c r="K825" s="164">
        <f t="shared" si="49"/>
        <v>0</v>
      </c>
      <c r="L825" s="164">
        <f t="shared" si="49"/>
        <v>0</v>
      </c>
      <c r="M825" s="164">
        <f t="shared" si="49"/>
        <v>0</v>
      </c>
      <c r="N825" s="164">
        <f t="shared" si="49"/>
        <v>0</v>
      </c>
      <c r="O825" s="164">
        <f t="shared" si="49"/>
        <v>0</v>
      </c>
      <c r="P825" s="164">
        <f t="shared" si="49"/>
        <v>0</v>
      </c>
      <c r="Q825" s="164">
        <f t="shared" si="49"/>
        <v>0</v>
      </c>
      <c r="R825" s="164">
        <f t="shared" si="49"/>
        <v>0</v>
      </c>
      <c r="S825" s="164">
        <f t="shared" si="49"/>
        <v>0</v>
      </c>
      <c r="T825" s="164">
        <f t="shared" si="49"/>
        <v>0</v>
      </c>
      <c r="U825" s="164">
        <f t="shared" si="49"/>
        <v>0</v>
      </c>
      <c r="V825" s="164">
        <f t="shared" si="49"/>
        <v>0</v>
      </c>
      <c r="W825" s="164">
        <f t="shared" si="49"/>
        <v>0</v>
      </c>
      <c r="X825" s="164">
        <f t="shared" si="49"/>
        <v>0</v>
      </c>
      <c r="Y825" s="164">
        <f t="shared" si="49"/>
        <v>0</v>
      </c>
      <c r="Z825" s="164">
        <f t="shared" si="49"/>
        <v>0</v>
      </c>
      <c r="AA825" s="164">
        <f t="shared" si="49"/>
        <v>0</v>
      </c>
      <c r="AB825" s="164">
        <f t="shared" si="49"/>
        <v>0</v>
      </c>
      <c r="AC825" s="164">
        <f t="shared" si="49"/>
        <v>0</v>
      </c>
      <c r="AD825" s="164">
        <f t="shared" si="49"/>
        <v>0</v>
      </c>
      <c r="AE825" s="164">
        <f t="shared" si="49"/>
        <v>0</v>
      </c>
      <c r="AF825" s="164">
        <f t="shared" si="49"/>
        <v>0</v>
      </c>
      <c r="AG825" s="164">
        <f t="shared" si="49"/>
        <v>0</v>
      </c>
    </row>
  </sheetData>
  <mergeCells count="8">
    <mergeCell ref="A1:AG1"/>
    <mergeCell ref="A2:AG2"/>
    <mergeCell ref="A4:A5"/>
    <mergeCell ref="B4:B5"/>
    <mergeCell ref="C4:C5"/>
    <mergeCell ref="D4:M4"/>
    <mergeCell ref="N4:W4"/>
    <mergeCell ref="X4:AG4"/>
  </mergeCells>
  <pageMargins left="0.78749999999999998" right="0.78749999999999998" top="1.05277777777778" bottom="1.05277777777778" header="0.78749999999999998" footer="0.78749999999999998"/>
  <pageSetup paperSize="9" firstPageNumber="0" orientation="portrait" horizontalDpi="4294967292" verticalDpi="4294967292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 enableFormatConditionsCalculation="0">
    <tabColor theme="8"/>
  </sheetPr>
  <dimension ref="A1:IV825"/>
  <sheetViews>
    <sheetView topLeftCell="C1" workbookViewId="0">
      <selection activeCell="E4" sqref="E4:E5"/>
    </sheetView>
  </sheetViews>
  <sheetFormatPr baseColWidth="10" defaultColWidth="8.83203125" defaultRowHeight="12" x14ac:dyDescent="0"/>
  <cols>
    <col min="1" max="2" width="8.83203125" style="162"/>
    <col min="3" max="3" width="8.83203125" style="163"/>
    <col min="4" max="4" width="16.5" style="164" customWidth="1"/>
    <col min="5" max="10" width="8.83203125" style="164"/>
    <col min="11" max="11" width="8.83203125" style="162"/>
    <col min="12" max="12" width="8.83203125" style="164"/>
    <col min="13" max="13" width="12" style="165" customWidth="1"/>
    <col min="14" max="14" width="8.83203125" style="166"/>
    <col min="15" max="21" width="8.83203125" style="164"/>
    <col min="22" max="16384" width="8.83203125" style="109"/>
  </cols>
  <sheetData>
    <row r="1" spans="1:256" ht="18" customHeight="1">
      <c r="A1" s="924" t="s">
        <v>305</v>
      </c>
      <c r="B1" s="924"/>
      <c r="C1" s="924"/>
      <c r="D1" s="924"/>
      <c r="E1" s="924"/>
      <c r="F1" s="924"/>
      <c r="G1" s="924"/>
      <c r="H1" s="924"/>
      <c r="I1" s="924"/>
      <c r="J1" s="924"/>
      <c r="K1" s="924"/>
      <c r="L1" s="924"/>
      <c r="M1" s="924"/>
      <c r="N1" s="924"/>
      <c r="O1" s="924"/>
      <c r="P1" s="924"/>
      <c r="Q1" s="924"/>
      <c r="R1" s="924"/>
      <c r="S1" s="924"/>
      <c r="T1" s="924"/>
      <c r="U1" s="924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</row>
    <row r="2" spans="1:256" ht="18" customHeight="1">
      <c r="A2" s="924" t="str">
        <f>"MONTHLY STATEMENT OF CRIME PROGRESS FOR THE MONTH OF"&amp;config!A6&amp;config!B6</f>
        <v>MONTHLY STATEMENT OF CRIME PROGRESS FOR THE MONTH OF</v>
      </c>
      <c r="B2" s="924"/>
      <c r="C2" s="924"/>
      <c r="D2" s="924"/>
      <c r="E2" s="924"/>
      <c r="F2" s="924"/>
      <c r="G2" s="924"/>
      <c r="H2" s="924"/>
      <c r="I2" s="924"/>
      <c r="J2" s="924"/>
      <c r="K2" s="924"/>
      <c r="L2" s="924"/>
      <c r="M2" s="924"/>
      <c r="N2" s="924"/>
      <c r="O2" s="924"/>
      <c r="P2" s="924"/>
      <c r="Q2" s="924"/>
      <c r="R2" s="924"/>
      <c r="S2" s="924"/>
      <c r="T2" s="924"/>
      <c r="U2" s="924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</row>
    <row r="3" spans="1:256" ht="15" customHeight="1">
      <c r="A3" s="925" t="s">
        <v>306</v>
      </c>
      <c r="B3" s="182"/>
      <c r="C3" s="926" t="s">
        <v>307</v>
      </c>
      <c r="D3" s="927" t="s">
        <v>308</v>
      </c>
      <c r="E3" s="927"/>
      <c r="F3" s="927"/>
      <c r="G3" s="927"/>
      <c r="H3" s="927"/>
      <c r="I3" s="927"/>
      <c r="J3" s="927"/>
      <c r="K3" s="927"/>
      <c r="L3" s="927"/>
      <c r="M3" s="927" t="s">
        <v>309</v>
      </c>
      <c r="N3" s="927"/>
      <c r="O3" s="927"/>
      <c r="P3" s="927"/>
      <c r="Q3" s="927"/>
      <c r="R3" s="927"/>
      <c r="S3" s="927"/>
      <c r="T3" s="927"/>
      <c r="U3" s="927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</row>
    <row r="4" spans="1:256" ht="98" customHeight="1">
      <c r="A4" s="925"/>
      <c r="B4" s="183" t="s">
        <v>301</v>
      </c>
      <c r="C4" s="926"/>
      <c r="D4" s="928" t="str">
        <f>"No. of  Cases pending previous year for beginning of the year "&amp;config!B6-1</f>
        <v>No. of  Cases pending previous year for beginning of the year -1</v>
      </c>
      <c r="E4" s="923" t="s">
        <v>140</v>
      </c>
      <c r="F4" s="923" t="s">
        <v>188</v>
      </c>
      <c r="G4" s="923" t="s">
        <v>142</v>
      </c>
      <c r="H4" s="923" t="s">
        <v>101</v>
      </c>
      <c r="I4" s="185" t="s">
        <v>310</v>
      </c>
      <c r="J4" s="923" t="s">
        <v>311</v>
      </c>
      <c r="K4" s="923" t="s">
        <v>100</v>
      </c>
      <c r="L4" s="926" t="s">
        <v>102</v>
      </c>
      <c r="M4" s="928" t="str">
        <f>"No. of  cases Registered during the year upto the end of "&amp;config!A6&amp;config!B6</f>
        <v xml:space="preserve">No. of  cases Registered during the year upto the end of </v>
      </c>
      <c r="N4" s="923" t="s">
        <v>140</v>
      </c>
      <c r="O4" s="923" t="s">
        <v>188</v>
      </c>
      <c r="P4" s="923" t="s">
        <v>142</v>
      </c>
      <c r="Q4" s="923" t="s">
        <v>101</v>
      </c>
      <c r="R4" s="185" t="s">
        <v>312</v>
      </c>
      <c r="S4" s="923" t="s">
        <v>311</v>
      </c>
      <c r="T4" s="925" t="s">
        <v>100</v>
      </c>
      <c r="U4" s="929" t="s">
        <v>102</v>
      </c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</row>
    <row r="5" spans="1:256" ht="14">
      <c r="A5" s="925"/>
      <c r="B5" s="186"/>
      <c r="C5" s="926"/>
      <c r="D5" s="928"/>
      <c r="E5" s="923"/>
      <c r="F5" s="923"/>
      <c r="G5" s="923"/>
      <c r="H5" s="923"/>
      <c r="I5" s="187" t="s">
        <v>313</v>
      </c>
      <c r="J5" s="923"/>
      <c r="K5" s="923"/>
      <c r="L5" s="926"/>
      <c r="M5" s="928"/>
      <c r="N5" s="923"/>
      <c r="O5" s="923"/>
      <c r="P5" s="923"/>
      <c r="Q5" s="923"/>
      <c r="R5" s="187" t="s">
        <v>314</v>
      </c>
      <c r="S5" s="923"/>
      <c r="T5" s="925"/>
      <c r="U5" s="929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</row>
    <row r="6" spans="1:256">
      <c r="A6" s="176"/>
      <c r="B6" s="176"/>
      <c r="C6" s="176"/>
      <c r="D6" s="176"/>
      <c r="E6" s="176"/>
      <c r="F6" s="176"/>
      <c r="G6" s="176"/>
      <c r="H6" s="176"/>
      <c r="I6" s="176"/>
      <c r="J6" s="176"/>
      <c r="K6" s="176"/>
      <c r="L6" s="176"/>
      <c r="M6" s="176"/>
      <c r="N6" s="176"/>
      <c r="O6" s="176"/>
      <c r="P6" s="176"/>
      <c r="Q6" s="176"/>
      <c r="R6" s="176"/>
      <c r="S6" s="176"/>
      <c r="T6" s="176"/>
      <c r="U6" s="17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</row>
    <row r="7" spans="1:256">
      <c r="A7" s="176"/>
      <c r="B7" s="176"/>
      <c r="C7" s="176"/>
      <c r="D7" s="176"/>
      <c r="E7" s="176"/>
      <c r="F7" s="176"/>
      <c r="G7" s="176"/>
      <c r="H7" s="176"/>
      <c r="I7" s="176"/>
      <c r="J7" s="176"/>
      <c r="K7" s="176"/>
      <c r="L7" s="176"/>
      <c r="M7" s="176"/>
      <c r="N7" s="176"/>
      <c r="O7" s="176"/>
      <c r="P7" s="176"/>
      <c r="Q7" s="176"/>
      <c r="R7" s="176"/>
      <c r="S7" s="176"/>
      <c r="T7" s="176"/>
      <c r="U7" s="176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</row>
    <row r="8" spans="1:256">
      <c r="A8" s="176"/>
      <c r="B8" s="176"/>
      <c r="C8" s="176"/>
      <c r="D8" s="176"/>
      <c r="E8" s="176"/>
      <c r="F8" s="176"/>
      <c r="G8" s="176"/>
      <c r="H8" s="176"/>
      <c r="I8" s="176"/>
      <c r="J8" s="176"/>
      <c r="K8" s="176"/>
      <c r="L8" s="176"/>
      <c r="M8" s="176"/>
      <c r="N8" s="176"/>
      <c r="O8" s="176"/>
      <c r="P8" s="176"/>
      <c r="Q8" s="176"/>
      <c r="R8" s="176"/>
      <c r="S8" s="176"/>
      <c r="T8" s="176"/>
      <c r="U8" s="176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</row>
    <row r="9" spans="1:256">
      <c r="A9" s="176"/>
      <c r="B9" s="176"/>
      <c r="C9" s="176"/>
      <c r="D9" s="176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6"/>
      <c r="R9" s="176"/>
      <c r="S9" s="176"/>
      <c r="T9" s="176"/>
      <c r="U9" s="176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</row>
    <row r="10" spans="1:256">
      <c r="A10" s="176"/>
      <c r="B10" s="176"/>
      <c r="C10" s="176"/>
      <c r="D10" s="176"/>
      <c r="E10" s="176"/>
      <c r="F10" s="176"/>
      <c r="G10" s="176"/>
      <c r="H10" s="176"/>
      <c r="I10" s="176"/>
      <c r="J10" s="176"/>
      <c r="K10" s="176"/>
      <c r="L10" s="176"/>
      <c r="M10" s="176"/>
      <c r="N10" s="176"/>
      <c r="O10" s="176"/>
      <c r="P10" s="176"/>
      <c r="Q10" s="176"/>
      <c r="R10" s="176"/>
      <c r="S10" s="176"/>
      <c r="T10" s="176"/>
      <c r="U10" s="176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</row>
    <row r="11" spans="1:256">
      <c r="A11" s="176"/>
      <c r="B11" s="176"/>
      <c r="C11" s="176"/>
      <c r="D11" s="176"/>
      <c r="E11" s="176"/>
      <c r="F11" s="176"/>
      <c r="G11" s="176"/>
      <c r="H11" s="176"/>
      <c r="I11" s="176"/>
      <c r="J11" s="176"/>
      <c r="K11" s="176"/>
      <c r="L11" s="176"/>
      <c r="M11" s="176"/>
      <c r="N11" s="176"/>
      <c r="O11" s="176"/>
      <c r="P11" s="176"/>
      <c r="Q11" s="176"/>
      <c r="R11" s="176"/>
      <c r="S11" s="176"/>
      <c r="T11" s="176"/>
      <c r="U11" s="176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</row>
    <row r="12" spans="1:256">
      <c r="A12" s="176"/>
      <c r="B12" s="176"/>
      <c r="C12" s="176"/>
      <c r="D12" s="176"/>
      <c r="E12" s="176"/>
      <c r="F12" s="176"/>
      <c r="G12" s="176"/>
      <c r="H12" s="176"/>
      <c r="I12" s="176"/>
      <c r="J12" s="176"/>
      <c r="K12" s="176"/>
      <c r="L12" s="176"/>
      <c r="M12" s="176"/>
      <c r="N12" s="176"/>
      <c r="O12" s="176"/>
      <c r="P12" s="176"/>
      <c r="Q12" s="176"/>
      <c r="R12" s="176"/>
      <c r="S12" s="176"/>
      <c r="T12" s="176"/>
      <c r="U12" s="176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</row>
    <row r="13" spans="1:256">
      <c r="A13" s="176"/>
      <c r="B13" s="176"/>
      <c r="C13" s="176"/>
      <c r="D13" s="176"/>
      <c r="E13" s="176"/>
      <c r="F13" s="176"/>
      <c r="G13" s="176"/>
      <c r="H13" s="176"/>
      <c r="I13" s="176"/>
      <c r="J13" s="176"/>
      <c r="K13" s="176"/>
      <c r="L13" s="176"/>
      <c r="M13" s="176"/>
      <c r="N13" s="176"/>
      <c r="O13" s="176"/>
      <c r="P13" s="176"/>
      <c r="Q13" s="176"/>
      <c r="R13" s="176"/>
      <c r="S13" s="176"/>
      <c r="T13" s="176"/>
      <c r="U13" s="176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</row>
    <row r="14" spans="1:256">
      <c r="A14" s="176"/>
      <c r="B14" s="176"/>
      <c r="C14" s="176"/>
      <c r="D14" s="176"/>
      <c r="E14" s="176"/>
      <c r="F14" s="176"/>
      <c r="G14" s="176"/>
      <c r="H14" s="176"/>
      <c r="I14" s="176"/>
      <c r="J14" s="176"/>
      <c r="K14" s="176"/>
      <c r="L14" s="176"/>
      <c r="M14" s="176"/>
      <c r="N14" s="176"/>
      <c r="O14" s="176"/>
      <c r="P14" s="176"/>
      <c r="Q14" s="176"/>
      <c r="R14" s="176"/>
      <c r="S14" s="176"/>
      <c r="T14" s="176"/>
      <c r="U14" s="176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</row>
    <row r="15" spans="1:256">
      <c r="A15" s="176"/>
      <c r="B15" s="176"/>
      <c r="C15" s="176"/>
      <c r="D15" s="176"/>
      <c r="E15" s="176"/>
      <c r="F15" s="176"/>
      <c r="G15" s="176"/>
      <c r="H15" s="176"/>
      <c r="I15" s="176"/>
      <c r="J15" s="176"/>
      <c r="K15" s="176"/>
      <c r="L15" s="176"/>
      <c r="M15" s="176"/>
      <c r="N15" s="176"/>
      <c r="O15" s="176"/>
      <c r="P15" s="176"/>
      <c r="Q15" s="176"/>
      <c r="R15" s="176"/>
      <c r="S15" s="176"/>
      <c r="T15" s="176"/>
      <c r="U15" s="17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</row>
    <row r="16" spans="1:256">
      <c r="A16" s="176"/>
      <c r="B16" s="176"/>
      <c r="C16" s="176"/>
      <c r="D16" s="176"/>
      <c r="E16" s="176"/>
      <c r="F16" s="176"/>
      <c r="G16" s="176"/>
      <c r="H16" s="176"/>
      <c r="I16" s="176"/>
      <c r="J16" s="176"/>
      <c r="K16" s="176"/>
      <c r="L16" s="176"/>
      <c r="M16" s="176"/>
      <c r="N16" s="176"/>
      <c r="O16" s="176"/>
      <c r="P16" s="176"/>
      <c r="Q16" s="176"/>
      <c r="R16" s="176"/>
      <c r="S16" s="176"/>
      <c r="T16" s="176"/>
      <c r="U16" s="17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1:256">
      <c r="A17" s="176"/>
      <c r="B17" s="176"/>
      <c r="C17" s="176"/>
      <c r="D17" s="176"/>
      <c r="E17" s="176"/>
      <c r="F17" s="176"/>
      <c r="G17" s="176"/>
      <c r="H17" s="176"/>
      <c r="I17" s="176"/>
      <c r="J17" s="176"/>
      <c r="K17" s="176"/>
      <c r="L17" s="176"/>
      <c r="M17" s="176"/>
      <c r="N17" s="176"/>
      <c r="O17" s="176"/>
      <c r="P17" s="176"/>
      <c r="Q17" s="176"/>
      <c r="R17" s="176"/>
      <c r="S17" s="176"/>
      <c r="T17" s="176"/>
      <c r="U17" s="17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</row>
    <row r="18" spans="1:256">
      <c r="A18" s="176"/>
      <c r="B18" s="176"/>
      <c r="C18" s="176"/>
      <c r="D18" s="176"/>
      <c r="E18" s="176"/>
      <c r="F18" s="176"/>
      <c r="G18" s="176"/>
      <c r="H18" s="176"/>
      <c r="I18" s="176"/>
      <c r="J18" s="176"/>
      <c r="K18" s="176"/>
      <c r="L18" s="176"/>
      <c r="M18" s="176"/>
      <c r="N18" s="176"/>
      <c r="O18" s="176"/>
      <c r="P18" s="176"/>
      <c r="Q18" s="176"/>
      <c r="R18" s="176"/>
      <c r="S18" s="176"/>
      <c r="T18" s="176"/>
      <c r="U18" s="17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</row>
    <row r="19" spans="1:256">
      <c r="A19" s="176"/>
      <c r="B19" s="176"/>
      <c r="C19" s="176"/>
      <c r="D19" s="176"/>
      <c r="E19" s="176"/>
      <c r="F19" s="176"/>
      <c r="G19" s="176"/>
      <c r="H19" s="176"/>
      <c r="I19" s="176"/>
      <c r="J19" s="176"/>
      <c r="K19" s="176"/>
      <c r="L19" s="176"/>
      <c r="M19" s="176"/>
      <c r="N19" s="176"/>
      <c r="O19" s="176"/>
      <c r="P19" s="176"/>
      <c r="Q19" s="176"/>
      <c r="R19" s="176"/>
      <c r="S19" s="176"/>
      <c r="T19" s="176"/>
      <c r="U19" s="176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</row>
    <row r="20" spans="1:256">
      <c r="A20" s="176"/>
      <c r="B20" s="176"/>
      <c r="C20" s="176"/>
      <c r="D20" s="176"/>
      <c r="E20" s="176"/>
      <c r="F20" s="176"/>
      <c r="G20" s="176"/>
      <c r="H20" s="176"/>
      <c r="I20" s="176"/>
      <c r="J20" s="176"/>
      <c r="K20" s="176"/>
      <c r="L20" s="176"/>
      <c r="M20" s="176"/>
      <c r="N20" s="176"/>
      <c r="O20" s="176"/>
      <c r="P20" s="176"/>
      <c r="Q20" s="176"/>
      <c r="R20" s="176"/>
      <c r="S20" s="176"/>
      <c r="T20" s="176"/>
      <c r="U20" s="176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</row>
    <row r="21" spans="1:256">
      <c r="A21" s="176"/>
      <c r="B21" s="176"/>
      <c r="C21" s="176"/>
      <c r="D21" s="176"/>
      <c r="E21" s="176"/>
      <c r="F21" s="176"/>
      <c r="G21" s="176"/>
      <c r="H21" s="176"/>
      <c r="I21" s="176"/>
      <c r="J21" s="176"/>
      <c r="K21" s="176"/>
      <c r="L21" s="176"/>
      <c r="M21" s="176"/>
      <c r="N21" s="176"/>
      <c r="O21" s="176"/>
      <c r="P21" s="176"/>
      <c r="Q21" s="176"/>
      <c r="R21" s="176"/>
      <c r="S21" s="176"/>
      <c r="T21" s="176"/>
      <c r="U21" s="176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</row>
    <row r="22" spans="1:256">
      <c r="A22" s="176"/>
      <c r="B22" s="176"/>
      <c r="C22" s="176"/>
      <c r="D22" s="176"/>
      <c r="E22" s="176"/>
      <c r="F22" s="176"/>
      <c r="G22" s="176"/>
      <c r="H22" s="176"/>
      <c r="I22" s="176"/>
      <c r="J22" s="176"/>
      <c r="K22" s="176"/>
      <c r="L22" s="176"/>
      <c r="M22" s="176"/>
      <c r="N22" s="176"/>
      <c r="O22" s="176"/>
      <c r="P22" s="176"/>
      <c r="Q22" s="176"/>
      <c r="R22" s="176"/>
      <c r="S22" s="176"/>
      <c r="T22" s="176"/>
      <c r="U22" s="176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</row>
    <row r="23" spans="1:256">
      <c r="A23" s="176"/>
      <c r="B23" s="176"/>
      <c r="C23" s="176"/>
      <c r="D23" s="176"/>
      <c r="E23" s="176"/>
      <c r="F23" s="176"/>
      <c r="G23" s="176"/>
      <c r="H23" s="176"/>
      <c r="I23" s="176"/>
      <c r="J23" s="176"/>
      <c r="K23" s="176"/>
      <c r="L23" s="176"/>
      <c r="M23" s="176"/>
      <c r="N23" s="176"/>
      <c r="O23" s="176"/>
      <c r="P23" s="176"/>
      <c r="Q23" s="176"/>
      <c r="R23" s="176"/>
      <c r="S23" s="176"/>
      <c r="T23" s="176"/>
      <c r="U23" s="176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</row>
    <row r="24" spans="1:256">
      <c r="A24" s="176"/>
      <c r="B24" s="176"/>
      <c r="C24" s="176"/>
      <c r="D24" s="176"/>
      <c r="E24" s="176"/>
      <c r="F24" s="176"/>
      <c r="G24" s="176"/>
      <c r="H24" s="176"/>
      <c r="I24" s="176"/>
      <c r="J24" s="176"/>
      <c r="K24" s="176"/>
      <c r="L24" s="176"/>
      <c r="M24" s="176"/>
      <c r="N24" s="176"/>
      <c r="O24" s="176"/>
      <c r="P24" s="176"/>
      <c r="Q24" s="176"/>
      <c r="R24" s="176"/>
      <c r="S24" s="176"/>
      <c r="T24" s="176"/>
      <c r="U24" s="176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</row>
    <row r="25" spans="1:256">
      <c r="A25" s="176"/>
      <c r="B25" s="176"/>
      <c r="C25" s="176"/>
      <c r="D25" s="176"/>
      <c r="E25" s="176"/>
      <c r="F25" s="176"/>
      <c r="G25" s="176"/>
      <c r="H25" s="176"/>
      <c r="I25" s="176"/>
      <c r="J25" s="176"/>
      <c r="K25" s="176"/>
      <c r="L25" s="176"/>
      <c r="M25" s="176"/>
      <c r="N25" s="176"/>
      <c r="O25" s="176"/>
      <c r="P25" s="176"/>
      <c r="Q25" s="176"/>
      <c r="R25" s="176"/>
      <c r="S25" s="176"/>
      <c r="T25" s="176"/>
      <c r="U25" s="176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</row>
    <row r="26" spans="1:256">
      <c r="A26" s="176"/>
      <c r="B26" s="176"/>
      <c r="C26" s="176"/>
      <c r="D26" s="176"/>
      <c r="E26" s="176"/>
      <c r="F26" s="176"/>
      <c r="G26" s="176"/>
      <c r="H26" s="176"/>
      <c r="I26" s="176"/>
      <c r="J26" s="176"/>
      <c r="K26" s="176"/>
      <c r="L26" s="176"/>
      <c r="M26" s="176"/>
      <c r="N26" s="176"/>
      <c r="O26" s="176"/>
      <c r="P26" s="176"/>
      <c r="Q26" s="176"/>
      <c r="R26" s="176"/>
      <c r="S26" s="176"/>
      <c r="T26" s="176"/>
      <c r="U26" s="17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</row>
    <row r="27" spans="1:256">
      <c r="A27" s="176"/>
      <c r="B27" s="176"/>
      <c r="C27" s="176"/>
      <c r="D27" s="176"/>
      <c r="E27" s="176"/>
      <c r="F27" s="176"/>
      <c r="G27" s="176"/>
      <c r="H27" s="176"/>
      <c r="I27" s="176"/>
      <c r="J27" s="176"/>
      <c r="K27" s="176"/>
      <c r="L27" s="176"/>
      <c r="M27" s="176"/>
      <c r="N27" s="176"/>
      <c r="O27" s="176"/>
      <c r="P27" s="176"/>
      <c r="Q27" s="176"/>
      <c r="R27" s="176"/>
      <c r="S27" s="176"/>
      <c r="T27" s="176"/>
      <c r="U27" s="176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</row>
    <row r="28" spans="1:256">
      <c r="A28" s="176"/>
      <c r="B28" s="176"/>
      <c r="C28" s="176"/>
      <c r="D28" s="176"/>
      <c r="E28" s="176"/>
      <c r="F28" s="176"/>
      <c r="G28" s="176"/>
      <c r="H28" s="176"/>
      <c r="I28" s="176"/>
      <c r="J28" s="176"/>
      <c r="K28" s="176"/>
      <c r="L28" s="176"/>
      <c r="M28" s="176"/>
      <c r="N28" s="176"/>
      <c r="O28" s="176"/>
      <c r="P28" s="176"/>
      <c r="Q28" s="176"/>
      <c r="R28" s="176"/>
      <c r="S28" s="176"/>
      <c r="T28" s="176"/>
      <c r="U28" s="176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</row>
    <row r="29" spans="1:256">
      <c r="A29" s="176"/>
      <c r="B29" s="176"/>
      <c r="C29" s="176"/>
      <c r="D29" s="176"/>
      <c r="E29" s="176"/>
      <c r="F29" s="176"/>
      <c r="G29" s="176"/>
      <c r="H29" s="176"/>
      <c r="I29" s="176"/>
      <c r="J29" s="176"/>
      <c r="K29" s="176"/>
      <c r="L29" s="176"/>
      <c r="M29" s="176"/>
      <c r="N29" s="176"/>
      <c r="O29" s="176"/>
      <c r="P29" s="176"/>
      <c r="Q29" s="176"/>
      <c r="R29" s="176"/>
      <c r="S29" s="176"/>
      <c r="T29" s="176"/>
      <c r="U29" s="176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</row>
    <row r="30" spans="1:256">
      <c r="A30" s="176"/>
      <c r="B30" s="176"/>
      <c r="C30" s="176"/>
      <c r="D30" s="176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</row>
    <row r="31" spans="1:256">
      <c r="A31" s="176"/>
      <c r="B31" s="176"/>
      <c r="C31" s="176"/>
      <c r="D31" s="176"/>
      <c r="E31" s="176"/>
      <c r="F31" s="176"/>
      <c r="G31" s="176"/>
      <c r="H31" s="176"/>
      <c r="I31" s="176"/>
      <c r="J31" s="176"/>
      <c r="K31" s="176"/>
      <c r="L31" s="176"/>
      <c r="M31" s="176"/>
      <c r="N31" s="176"/>
      <c r="O31" s="176"/>
      <c r="P31" s="176"/>
      <c r="Q31" s="176"/>
      <c r="R31" s="176"/>
      <c r="S31" s="176"/>
      <c r="T31" s="176"/>
      <c r="U31" s="176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</row>
    <row r="32" spans="1:256">
      <c r="A32" s="176"/>
      <c r="B32" s="176"/>
      <c r="C32" s="176"/>
      <c r="D32" s="176"/>
      <c r="E32" s="176"/>
      <c r="F32" s="176"/>
      <c r="G32" s="176"/>
      <c r="H32" s="176"/>
      <c r="I32" s="176"/>
      <c r="J32" s="176"/>
      <c r="K32" s="176"/>
      <c r="L32" s="176"/>
      <c r="M32" s="176"/>
      <c r="N32" s="176"/>
      <c r="O32" s="176"/>
      <c r="P32" s="176"/>
      <c r="Q32" s="176"/>
      <c r="R32" s="176"/>
      <c r="S32" s="176"/>
      <c r="T32" s="176"/>
      <c r="U32" s="176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</row>
    <row r="33" spans="1:256">
      <c r="A33" s="176"/>
      <c r="B33" s="176"/>
      <c r="C33" s="176"/>
      <c r="D33" s="176"/>
      <c r="E33" s="176"/>
      <c r="F33" s="176"/>
      <c r="G33" s="176"/>
      <c r="H33" s="176"/>
      <c r="I33" s="176"/>
      <c r="J33" s="176"/>
      <c r="K33" s="176"/>
      <c r="L33" s="176"/>
      <c r="M33" s="176"/>
      <c r="N33" s="176"/>
      <c r="O33" s="176"/>
      <c r="P33" s="176"/>
      <c r="Q33" s="176"/>
      <c r="R33" s="176"/>
      <c r="S33" s="176"/>
      <c r="T33" s="176"/>
      <c r="U33" s="176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</row>
    <row r="34" spans="1:256">
      <c r="A34" s="176"/>
      <c r="B34" s="176"/>
      <c r="C34" s="176"/>
      <c r="D34" s="176"/>
      <c r="E34" s="176"/>
      <c r="F34" s="176"/>
      <c r="G34" s="176"/>
      <c r="H34" s="176"/>
      <c r="I34" s="176"/>
      <c r="J34" s="176"/>
      <c r="K34" s="176"/>
      <c r="L34" s="176"/>
      <c r="M34" s="176"/>
      <c r="N34" s="176"/>
      <c r="O34" s="176"/>
      <c r="P34" s="176"/>
      <c r="Q34" s="176"/>
      <c r="R34" s="176"/>
      <c r="S34" s="176"/>
      <c r="T34" s="176"/>
      <c r="U34" s="176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</row>
    <row r="35" spans="1:256">
      <c r="A35" s="176"/>
      <c r="B35" s="176"/>
      <c r="C35" s="176"/>
      <c r="D35" s="176"/>
      <c r="E35" s="176"/>
      <c r="F35" s="176"/>
      <c r="G35" s="176"/>
      <c r="H35" s="176"/>
      <c r="I35" s="176"/>
      <c r="J35" s="176"/>
      <c r="K35" s="176"/>
      <c r="L35" s="176"/>
      <c r="M35" s="176"/>
      <c r="N35" s="176"/>
      <c r="O35" s="176"/>
      <c r="P35" s="176"/>
      <c r="Q35" s="176"/>
      <c r="R35" s="176"/>
      <c r="S35" s="176"/>
      <c r="T35" s="176"/>
      <c r="U35" s="176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</row>
    <row r="36" spans="1:256">
      <c r="A36" s="176"/>
      <c r="B36" s="176"/>
      <c r="C36" s="176"/>
      <c r="D36" s="176"/>
      <c r="E36" s="176"/>
      <c r="F36" s="176"/>
      <c r="G36" s="176"/>
      <c r="H36" s="176"/>
      <c r="I36" s="176"/>
      <c r="J36" s="176"/>
      <c r="K36" s="176"/>
      <c r="L36" s="176"/>
      <c r="M36" s="176"/>
      <c r="N36" s="176"/>
      <c r="O36" s="176"/>
      <c r="P36" s="176"/>
      <c r="Q36" s="176"/>
      <c r="R36" s="176"/>
      <c r="S36" s="176"/>
      <c r="T36" s="176"/>
      <c r="U36" s="17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</row>
    <row r="37" spans="1:256">
      <c r="A37" s="176"/>
      <c r="B37" s="176"/>
      <c r="C37" s="176"/>
      <c r="D37" s="176"/>
      <c r="E37" s="176"/>
      <c r="F37" s="176"/>
      <c r="G37" s="176"/>
      <c r="H37" s="176"/>
      <c r="I37" s="176"/>
      <c r="J37" s="176"/>
      <c r="K37" s="176"/>
      <c r="L37" s="176"/>
      <c r="M37" s="176"/>
      <c r="N37" s="176"/>
      <c r="O37" s="176"/>
      <c r="P37" s="176"/>
      <c r="Q37" s="176"/>
      <c r="R37" s="176"/>
      <c r="S37" s="176"/>
      <c r="T37" s="176"/>
      <c r="U37" s="176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</row>
    <row r="38" spans="1:256">
      <c r="A38" s="176"/>
      <c r="B38" s="176"/>
      <c r="C38" s="176"/>
      <c r="D38" s="176"/>
      <c r="E38" s="176"/>
      <c r="F38" s="176"/>
      <c r="G38" s="176"/>
      <c r="H38" s="176"/>
      <c r="I38" s="176"/>
      <c r="J38" s="176"/>
      <c r="K38" s="176"/>
      <c r="L38" s="176"/>
      <c r="M38" s="176"/>
      <c r="N38" s="176"/>
      <c r="O38" s="176"/>
      <c r="P38" s="176"/>
      <c r="Q38" s="176"/>
      <c r="R38" s="176"/>
      <c r="S38" s="176"/>
      <c r="T38" s="176"/>
      <c r="U38" s="176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</row>
    <row r="39" spans="1:256">
      <c r="A39" s="176"/>
      <c r="B39" s="176"/>
      <c r="C39" s="176"/>
      <c r="D39" s="176"/>
      <c r="E39" s="176"/>
      <c r="F39" s="176"/>
      <c r="G39" s="176"/>
      <c r="H39" s="176"/>
      <c r="I39" s="176"/>
      <c r="J39" s="176"/>
      <c r="K39" s="176"/>
      <c r="L39" s="176"/>
      <c r="M39" s="176"/>
      <c r="N39" s="176"/>
      <c r="O39" s="176"/>
      <c r="P39" s="176"/>
      <c r="Q39" s="176"/>
      <c r="R39" s="176"/>
      <c r="S39" s="176"/>
      <c r="T39" s="176"/>
      <c r="U39" s="176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</row>
    <row r="40" spans="1:256">
      <c r="A40" s="176"/>
      <c r="B40" s="176"/>
      <c r="C40" s="176"/>
      <c r="D40" s="176"/>
      <c r="E40" s="176"/>
      <c r="F40" s="176"/>
      <c r="G40" s="176"/>
      <c r="H40" s="176"/>
      <c r="I40" s="176"/>
      <c r="J40" s="176"/>
      <c r="K40" s="176"/>
      <c r="L40" s="176"/>
      <c r="M40" s="176"/>
      <c r="N40" s="176"/>
      <c r="O40" s="176"/>
      <c r="P40" s="176"/>
      <c r="Q40" s="176"/>
      <c r="R40" s="176"/>
      <c r="S40" s="176"/>
      <c r="T40" s="176"/>
      <c r="U40" s="176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</row>
    <row r="41" spans="1:256">
      <c r="A41" s="176"/>
      <c r="B41" s="176"/>
      <c r="C41" s="176"/>
      <c r="D41" s="176"/>
      <c r="E41" s="176"/>
      <c r="F41" s="176"/>
      <c r="G41" s="176"/>
      <c r="H41" s="176"/>
      <c r="I41" s="176"/>
      <c r="J41" s="176"/>
      <c r="K41" s="176"/>
      <c r="L41" s="176"/>
      <c r="M41" s="176"/>
      <c r="N41" s="176"/>
      <c r="O41" s="176"/>
      <c r="P41" s="176"/>
      <c r="Q41" s="176"/>
      <c r="R41" s="176"/>
      <c r="S41" s="176"/>
      <c r="T41" s="176"/>
      <c r="U41" s="176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</row>
    <row r="42" spans="1:256">
      <c r="A42" s="176"/>
      <c r="B42" s="176"/>
      <c r="C42" s="176"/>
      <c r="D42" s="176"/>
      <c r="E42" s="176"/>
      <c r="F42" s="176"/>
      <c r="G42" s="176"/>
      <c r="H42" s="176"/>
      <c r="I42" s="176"/>
      <c r="J42" s="176"/>
      <c r="K42" s="176"/>
      <c r="L42" s="176"/>
      <c r="M42" s="176"/>
      <c r="N42" s="176"/>
      <c r="O42" s="176"/>
      <c r="P42" s="176"/>
      <c r="Q42" s="176"/>
      <c r="R42" s="176"/>
      <c r="S42" s="176"/>
      <c r="T42" s="176"/>
      <c r="U42" s="176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</row>
    <row r="43" spans="1:256">
      <c r="A43" s="176"/>
      <c r="B43" s="176"/>
      <c r="C43" s="176"/>
      <c r="D43" s="176"/>
      <c r="E43" s="176"/>
      <c r="F43" s="176"/>
      <c r="G43" s="176"/>
      <c r="H43" s="176"/>
      <c r="I43" s="176"/>
      <c r="J43" s="176"/>
      <c r="K43" s="176"/>
      <c r="L43" s="176"/>
      <c r="M43" s="176"/>
      <c r="N43" s="176"/>
      <c r="O43" s="176"/>
      <c r="P43" s="176"/>
      <c r="Q43" s="176"/>
      <c r="R43" s="176"/>
      <c r="S43" s="176"/>
      <c r="T43" s="176"/>
      <c r="U43" s="176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</row>
    <row r="44" spans="1:256">
      <c r="A44" s="176"/>
      <c r="B44" s="176"/>
      <c r="C44" s="176"/>
      <c r="D44" s="176"/>
      <c r="E44" s="176"/>
      <c r="F44" s="176"/>
      <c r="G44" s="176"/>
      <c r="H44" s="176"/>
      <c r="I44" s="176"/>
      <c r="J44" s="176"/>
      <c r="K44" s="176"/>
      <c r="L44" s="176"/>
      <c r="M44" s="176"/>
      <c r="N44" s="176"/>
      <c r="O44" s="176"/>
      <c r="P44" s="176"/>
      <c r="Q44" s="176"/>
      <c r="R44" s="176"/>
      <c r="S44" s="176"/>
      <c r="T44" s="176"/>
      <c r="U44" s="176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</row>
    <row r="45" spans="1:256">
      <c r="A45" s="176"/>
      <c r="B45" s="176"/>
      <c r="C45" s="176"/>
      <c r="D45" s="176"/>
      <c r="E45" s="176"/>
      <c r="F45" s="176"/>
      <c r="G45" s="176"/>
      <c r="H45" s="176"/>
      <c r="I45" s="176"/>
      <c r="J45" s="176"/>
      <c r="K45" s="176"/>
      <c r="L45" s="176"/>
      <c r="M45" s="176"/>
      <c r="N45" s="176"/>
      <c r="O45" s="176"/>
      <c r="P45" s="176"/>
      <c r="Q45" s="176"/>
      <c r="R45" s="176"/>
      <c r="S45" s="176"/>
      <c r="T45" s="176"/>
      <c r="U45" s="176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</row>
    <row r="46" spans="1:256">
      <c r="A46" s="176"/>
      <c r="B46" s="176"/>
      <c r="C46" s="176"/>
      <c r="D46" s="176"/>
      <c r="E46" s="176"/>
      <c r="F46" s="176"/>
      <c r="G46" s="176"/>
      <c r="H46" s="176"/>
      <c r="I46" s="176"/>
      <c r="J46" s="176"/>
      <c r="K46" s="176"/>
      <c r="L46" s="176"/>
      <c r="M46" s="176"/>
      <c r="N46" s="176"/>
      <c r="O46" s="176"/>
      <c r="P46" s="176"/>
      <c r="Q46" s="176"/>
      <c r="R46" s="176"/>
      <c r="S46" s="176"/>
      <c r="T46" s="176"/>
      <c r="U46" s="17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</row>
    <row r="47" spans="1:256">
      <c r="A47" s="176"/>
      <c r="B47" s="176"/>
      <c r="C47" s="176"/>
      <c r="D47" s="176"/>
      <c r="E47" s="176"/>
      <c r="F47" s="176"/>
      <c r="G47" s="176"/>
      <c r="H47" s="176"/>
      <c r="I47" s="176"/>
      <c r="J47" s="176"/>
      <c r="K47" s="176"/>
      <c r="L47" s="176"/>
      <c r="M47" s="176"/>
      <c r="N47" s="176"/>
      <c r="O47" s="176"/>
      <c r="P47" s="176"/>
      <c r="Q47" s="176"/>
      <c r="R47" s="176"/>
      <c r="S47" s="176"/>
      <c r="T47" s="176"/>
      <c r="U47" s="176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</row>
    <row r="48" spans="1:256">
      <c r="A48" s="176"/>
      <c r="B48" s="176"/>
      <c r="C48" s="176"/>
      <c r="D48" s="176"/>
      <c r="E48" s="176"/>
      <c r="F48" s="176"/>
      <c r="G48" s="176"/>
      <c r="H48" s="176"/>
      <c r="I48" s="176"/>
      <c r="J48" s="176"/>
      <c r="K48" s="176"/>
      <c r="L48" s="176"/>
      <c r="M48" s="176"/>
      <c r="N48" s="176"/>
      <c r="O48" s="176"/>
      <c r="P48" s="176"/>
      <c r="Q48" s="176"/>
      <c r="R48" s="176"/>
      <c r="S48" s="176"/>
      <c r="T48" s="176"/>
      <c r="U48" s="176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</row>
    <row r="49" spans="1:256">
      <c r="A49" s="176"/>
      <c r="B49" s="176"/>
      <c r="C49" s="176"/>
      <c r="D49" s="176"/>
      <c r="E49" s="176"/>
      <c r="F49" s="176"/>
      <c r="G49" s="176"/>
      <c r="H49" s="176"/>
      <c r="I49" s="176"/>
      <c r="J49" s="176"/>
      <c r="K49" s="176"/>
      <c r="L49" s="176"/>
      <c r="M49" s="176"/>
      <c r="N49" s="176"/>
      <c r="O49" s="176"/>
      <c r="P49" s="176"/>
      <c r="Q49" s="176"/>
      <c r="R49" s="176"/>
      <c r="S49" s="176"/>
      <c r="T49" s="176"/>
      <c r="U49" s="176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</row>
    <row r="50" spans="1:256">
      <c r="A50" s="176"/>
      <c r="B50" s="176"/>
      <c r="C50" s="176"/>
      <c r="D50" s="176"/>
      <c r="E50" s="176"/>
      <c r="F50" s="176"/>
      <c r="G50" s="176"/>
      <c r="H50" s="176"/>
      <c r="I50" s="176"/>
      <c r="J50" s="176"/>
      <c r="K50" s="176"/>
      <c r="L50" s="176"/>
      <c r="M50" s="176"/>
      <c r="N50" s="176"/>
      <c r="O50" s="176"/>
      <c r="P50" s="176"/>
      <c r="Q50" s="176"/>
      <c r="R50" s="176"/>
      <c r="S50" s="176"/>
      <c r="T50" s="176"/>
      <c r="U50" s="176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</row>
    <row r="51" spans="1:256">
      <c r="A51" s="176"/>
      <c r="B51" s="176"/>
      <c r="C51" s="176"/>
      <c r="D51" s="176"/>
      <c r="E51" s="176"/>
      <c r="F51" s="176"/>
      <c r="G51" s="176"/>
      <c r="H51" s="176"/>
      <c r="I51" s="176"/>
      <c r="J51" s="176"/>
      <c r="K51" s="176"/>
      <c r="L51" s="176"/>
      <c r="M51" s="176"/>
      <c r="N51" s="176"/>
      <c r="O51" s="176"/>
      <c r="P51" s="176"/>
      <c r="Q51" s="176"/>
      <c r="R51" s="176"/>
      <c r="S51" s="176"/>
      <c r="T51" s="176"/>
      <c r="U51" s="176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</row>
    <row r="52" spans="1:256">
      <c r="A52" s="176"/>
      <c r="B52" s="176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  <c r="Q52" s="176"/>
      <c r="R52" s="176"/>
      <c r="S52" s="176"/>
      <c r="T52" s="176"/>
      <c r="U52" s="176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</row>
    <row r="53" spans="1:256">
      <c r="A53" s="176"/>
      <c r="B53" s="176"/>
      <c r="C53" s="176"/>
      <c r="D53" s="176"/>
      <c r="E53" s="176"/>
      <c r="F53" s="176"/>
      <c r="G53" s="176"/>
      <c r="H53" s="176"/>
      <c r="I53" s="176"/>
      <c r="J53" s="176"/>
      <c r="K53" s="176"/>
      <c r="L53" s="176"/>
      <c r="M53" s="176"/>
      <c r="N53" s="176"/>
      <c r="O53" s="176"/>
      <c r="P53" s="176"/>
      <c r="Q53" s="176"/>
      <c r="R53" s="176"/>
      <c r="S53" s="176"/>
      <c r="T53" s="176"/>
      <c r="U53" s="176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</row>
    <row r="54" spans="1:256">
      <c r="A54" s="176"/>
      <c r="B54" s="176"/>
      <c r="C54" s="176"/>
      <c r="D54" s="176"/>
      <c r="E54" s="176"/>
      <c r="F54" s="176"/>
      <c r="G54" s="176"/>
      <c r="H54" s="176"/>
      <c r="I54" s="176"/>
      <c r="J54" s="176"/>
      <c r="K54" s="176"/>
      <c r="L54" s="176"/>
      <c r="M54" s="176"/>
      <c r="N54" s="176"/>
      <c r="O54" s="176"/>
      <c r="P54" s="176"/>
      <c r="Q54" s="176"/>
      <c r="R54" s="176"/>
      <c r="S54" s="176"/>
      <c r="T54" s="176"/>
      <c r="U54" s="176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</row>
    <row r="55" spans="1:256">
      <c r="A55" s="176"/>
      <c r="B55" s="176"/>
      <c r="C55" s="176"/>
      <c r="D55" s="176"/>
      <c r="E55" s="176"/>
      <c r="F55" s="176"/>
      <c r="G55" s="176"/>
      <c r="H55" s="176"/>
      <c r="I55" s="176"/>
      <c r="J55" s="176"/>
      <c r="K55" s="176"/>
      <c r="L55" s="176"/>
      <c r="M55" s="176"/>
      <c r="N55" s="176"/>
      <c r="O55" s="176"/>
      <c r="P55" s="176"/>
      <c r="Q55" s="176"/>
      <c r="R55" s="176"/>
      <c r="S55" s="176"/>
      <c r="T55" s="176"/>
      <c r="U55" s="176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</row>
    <row r="56" spans="1:256">
      <c r="A56" s="176"/>
      <c r="B56" s="176"/>
      <c r="C56" s="176"/>
      <c r="D56" s="176"/>
      <c r="E56" s="176"/>
      <c r="F56" s="176"/>
      <c r="G56" s="176"/>
      <c r="H56" s="176"/>
      <c r="I56" s="176"/>
      <c r="J56" s="176"/>
      <c r="K56" s="176"/>
      <c r="L56" s="176"/>
      <c r="M56" s="176"/>
      <c r="N56" s="176"/>
      <c r="O56" s="176"/>
      <c r="P56" s="176"/>
      <c r="Q56" s="176"/>
      <c r="R56" s="176"/>
      <c r="S56" s="176"/>
      <c r="T56" s="176"/>
      <c r="U56" s="17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</row>
    <row r="57" spans="1:256">
      <c r="A57" s="176"/>
      <c r="B57" s="176"/>
      <c r="C57" s="176"/>
      <c r="D57" s="176"/>
      <c r="E57" s="176"/>
      <c r="F57" s="176"/>
      <c r="G57" s="176"/>
      <c r="H57" s="176"/>
      <c r="I57" s="176"/>
      <c r="J57" s="176"/>
      <c r="K57" s="176"/>
      <c r="L57" s="176"/>
      <c r="M57" s="176"/>
      <c r="N57" s="176"/>
      <c r="O57" s="176"/>
      <c r="P57" s="176"/>
      <c r="Q57" s="176"/>
      <c r="R57" s="176"/>
      <c r="S57" s="176"/>
      <c r="T57" s="176"/>
      <c r="U57" s="176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</row>
    <row r="58" spans="1:256">
      <c r="A58" s="176"/>
      <c r="B58" s="176"/>
      <c r="C58" s="176"/>
      <c r="D58" s="176"/>
      <c r="E58" s="176"/>
      <c r="F58" s="176"/>
      <c r="G58" s="176"/>
      <c r="H58" s="176"/>
      <c r="I58" s="176"/>
      <c r="J58" s="176"/>
      <c r="K58" s="176"/>
      <c r="L58" s="176"/>
      <c r="M58" s="176"/>
      <c r="N58" s="176"/>
      <c r="O58" s="176"/>
      <c r="P58" s="176"/>
      <c r="Q58" s="176"/>
      <c r="R58" s="176"/>
      <c r="S58" s="176"/>
      <c r="T58" s="176"/>
      <c r="U58" s="176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</row>
    <row r="59" spans="1:256">
      <c r="A59" s="176"/>
      <c r="B59" s="176"/>
      <c r="C59" s="176"/>
      <c r="D59" s="176"/>
      <c r="E59" s="176"/>
      <c r="F59" s="176"/>
      <c r="G59" s="176"/>
      <c r="H59" s="176"/>
      <c r="I59" s="176"/>
      <c r="J59" s="176"/>
      <c r="K59" s="176"/>
      <c r="L59" s="176"/>
      <c r="M59" s="176"/>
      <c r="N59" s="176"/>
      <c r="O59" s="176"/>
      <c r="P59" s="176"/>
      <c r="Q59" s="176"/>
      <c r="R59" s="176"/>
      <c r="S59" s="176"/>
      <c r="T59" s="176"/>
      <c r="U59" s="176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</row>
    <row r="60" spans="1:256">
      <c r="A60" s="176"/>
      <c r="B60" s="176"/>
      <c r="C60" s="176"/>
      <c r="D60" s="176"/>
      <c r="E60" s="176"/>
      <c r="F60" s="176"/>
      <c r="G60" s="176"/>
      <c r="H60" s="176"/>
      <c r="I60" s="176"/>
      <c r="J60" s="176"/>
      <c r="K60" s="176"/>
      <c r="L60" s="176"/>
      <c r="M60" s="176"/>
      <c r="N60" s="176"/>
      <c r="O60" s="176"/>
      <c r="P60" s="176"/>
      <c r="Q60" s="176"/>
      <c r="R60" s="176"/>
      <c r="S60" s="176"/>
      <c r="T60" s="176"/>
      <c r="U60" s="176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</row>
    <row r="61" spans="1:256">
      <c r="A61" s="176"/>
      <c r="B61" s="176"/>
      <c r="C61" s="176"/>
      <c r="D61" s="176"/>
      <c r="E61" s="176"/>
      <c r="F61" s="176"/>
      <c r="G61" s="176"/>
      <c r="H61" s="176"/>
      <c r="I61" s="176"/>
      <c r="J61" s="176"/>
      <c r="K61" s="176"/>
      <c r="L61" s="176"/>
      <c r="M61" s="176"/>
      <c r="N61" s="176"/>
      <c r="O61" s="176"/>
      <c r="P61" s="176"/>
      <c r="Q61" s="176"/>
      <c r="R61" s="176"/>
      <c r="S61" s="176"/>
      <c r="T61" s="176"/>
      <c r="U61" s="176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</row>
    <row r="62" spans="1:256">
      <c r="A62" s="176"/>
      <c r="B62" s="176"/>
      <c r="C62" s="176"/>
      <c r="D62" s="176"/>
      <c r="E62" s="176"/>
      <c r="F62" s="176"/>
      <c r="G62" s="176"/>
      <c r="H62" s="176"/>
      <c r="I62" s="176"/>
      <c r="J62" s="176"/>
      <c r="K62" s="176"/>
      <c r="L62" s="176"/>
      <c r="M62" s="176"/>
      <c r="N62" s="176"/>
      <c r="O62" s="176"/>
      <c r="P62" s="176"/>
      <c r="Q62" s="176"/>
      <c r="R62" s="176"/>
      <c r="S62" s="176"/>
      <c r="T62" s="176"/>
      <c r="U62" s="176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</row>
    <row r="63" spans="1:256">
      <c r="A63" s="176"/>
      <c r="B63" s="176"/>
      <c r="C63" s="176"/>
      <c r="D63" s="176"/>
      <c r="E63" s="176"/>
      <c r="F63" s="176"/>
      <c r="G63" s="176"/>
      <c r="H63" s="176"/>
      <c r="I63" s="176"/>
      <c r="J63" s="176"/>
      <c r="K63" s="176"/>
      <c r="L63" s="176"/>
      <c r="M63" s="176"/>
      <c r="N63" s="176"/>
      <c r="O63" s="176"/>
      <c r="P63" s="176"/>
      <c r="Q63" s="176"/>
      <c r="R63" s="176"/>
      <c r="S63" s="176"/>
      <c r="T63" s="176"/>
      <c r="U63" s="176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</row>
    <row r="64" spans="1:256">
      <c r="A64" s="176"/>
      <c r="B64" s="176"/>
      <c r="C64" s="176"/>
      <c r="D64" s="176"/>
      <c r="E64" s="176"/>
      <c r="F64" s="176"/>
      <c r="G64" s="176"/>
      <c r="H64" s="176"/>
      <c r="I64" s="176"/>
      <c r="J64" s="176"/>
      <c r="K64" s="176"/>
      <c r="L64" s="176"/>
      <c r="M64" s="176"/>
      <c r="N64" s="176"/>
      <c r="O64" s="176"/>
      <c r="P64" s="176"/>
      <c r="Q64" s="176"/>
      <c r="R64" s="176"/>
      <c r="S64" s="176"/>
      <c r="T64" s="176"/>
      <c r="U64" s="176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</row>
    <row r="65" spans="1:256">
      <c r="A65" s="176"/>
      <c r="B65" s="176"/>
      <c r="C65" s="176"/>
      <c r="D65" s="176"/>
      <c r="E65" s="176"/>
      <c r="F65" s="176"/>
      <c r="G65" s="176"/>
      <c r="H65" s="176"/>
      <c r="I65" s="176"/>
      <c r="J65" s="176"/>
      <c r="K65" s="176"/>
      <c r="L65" s="176"/>
      <c r="M65" s="176"/>
      <c r="N65" s="176"/>
      <c r="O65" s="176"/>
      <c r="P65" s="176"/>
      <c r="Q65" s="176"/>
      <c r="R65" s="176"/>
      <c r="S65" s="176"/>
      <c r="T65" s="176"/>
      <c r="U65" s="176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</row>
    <row r="66" spans="1:256">
      <c r="A66" s="176"/>
      <c r="B66" s="176"/>
      <c r="C66" s="176"/>
      <c r="D66" s="176"/>
      <c r="E66" s="176"/>
      <c r="F66" s="176"/>
      <c r="G66" s="176"/>
      <c r="H66" s="176"/>
      <c r="I66" s="176"/>
      <c r="J66" s="176"/>
      <c r="K66" s="176"/>
      <c r="L66" s="176"/>
      <c r="M66" s="176"/>
      <c r="N66" s="176"/>
      <c r="O66" s="176"/>
      <c r="P66" s="176"/>
      <c r="Q66" s="176"/>
      <c r="R66" s="176"/>
      <c r="S66" s="176"/>
      <c r="T66" s="176"/>
      <c r="U66" s="17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</row>
    <row r="67" spans="1:256">
      <c r="A67" s="176"/>
      <c r="B67" s="176"/>
      <c r="C67" s="176"/>
      <c r="D67" s="176"/>
      <c r="E67" s="176"/>
      <c r="F67" s="176"/>
      <c r="G67" s="176"/>
      <c r="H67" s="176"/>
      <c r="I67" s="176"/>
      <c r="J67" s="176"/>
      <c r="K67" s="176"/>
      <c r="L67" s="176"/>
      <c r="M67" s="176"/>
      <c r="N67" s="176"/>
      <c r="O67" s="176"/>
      <c r="P67" s="176"/>
      <c r="Q67" s="176"/>
      <c r="R67" s="176"/>
      <c r="S67" s="176"/>
      <c r="T67" s="176"/>
      <c r="U67" s="176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</row>
    <row r="68" spans="1:256">
      <c r="A68" s="176"/>
      <c r="B68" s="176"/>
      <c r="C68" s="176"/>
      <c r="D68" s="176"/>
      <c r="E68" s="176"/>
      <c r="F68" s="176"/>
      <c r="G68" s="176"/>
      <c r="H68" s="176"/>
      <c r="I68" s="176"/>
      <c r="J68" s="176"/>
      <c r="K68" s="176"/>
      <c r="L68" s="176"/>
      <c r="M68" s="176"/>
      <c r="N68" s="176"/>
      <c r="O68" s="176"/>
      <c r="P68" s="176"/>
      <c r="Q68" s="176"/>
      <c r="R68" s="176"/>
      <c r="S68" s="176"/>
      <c r="T68" s="176"/>
      <c r="U68" s="176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</row>
    <row r="69" spans="1:256">
      <c r="A69" s="176"/>
      <c r="B69" s="176"/>
      <c r="C69" s="176"/>
      <c r="D69" s="176"/>
      <c r="E69" s="176"/>
      <c r="F69" s="176"/>
      <c r="G69" s="176"/>
      <c r="H69" s="176"/>
      <c r="I69" s="176"/>
      <c r="J69" s="176"/>
      <c r="K69" s="176"/>
      <c r="L69" s="176"/>
      <c r="M69" s="176"/>
      <c r="N69" s="176"/>
      <c r="O69" s="176"/>
      <c r="P69" s="176"/>
      <c r="Q69" s="176"/>
      <c r="R69" s="176"/>
      <c r="S69" s="176"/>
      <c r="T69" s="176"/>
      <c r="U69" s="176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</row>
    <row r="70" spans="1:256">
      <c r="A70" s="176"/>
      <c r="B70" s="176"/>
      <c r="C70" s="176"/>
      <c r="D70" s="176"/>
      <c r="E70" s="176"/>
      <c r="F70" s="176"/>
      <c r="G70" s="176"/>
      <c r="H70" s="176"/>
      <c r="I70" s="176"/>
      <c r="J70" s="176"/>
      <c r="K70" s="176"/>
      <c r="L70" s="176"/>
      <c r="M70" s="176"/>
      <c r="N70" s="176"/>
      <c r="O70" s="176"/>
      <c r="P70" s="176"/>
      <c r="Q70" s="176"/>
      <c r="R70" s="176"/>
      <c r="S70" s="176"/>
      <c r="T70" s="176"/>
      <c r="U70" s="176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</row>
    <row r="71" spans="1:256">
      <c r="A71" s="176"/>
      <c r="B71" s="176"/>
      <c r="C71" s="176"/>
      <c r="D71" s="176"/>
      <c r="E71" s="176"/>
      <c r="F71" s="176"/>
      <c r="G71" s="176"/>
      <c r="H71" s="176"/>
      <c r="I71" s="176"/>
      <c r="J71" s="176"/>
      <c r="K71" s="176"/>
      <c r="L71" s="176"/>
      <c r="M71" s="176"/>
      <c r="N71" s="176"/>
      <c r="O71" s="176"/>
      <c r="P71" s="176"/>
      <c r="Q71" s="176"/>
      <c r="R71" s="176"/>
      <c r="S71" s="176"/>
      <c r="T71" s="176"/>
      <c r="U71" s="176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</row>
    <row r="72" spans="1:256">
      <c r="A72" s="176"/>
      <c r="B72" s="176"/>
      <c r="C72" s="176"/>
      <c r="D72" s="176"/>
      <c r="E72" s="176"/>
      <c r="F72" s="176"/>
      <c r="G72" s="176"/>
      <c r="H72" s="176"/>
      <c r="I72" s="176"/>
      <c r="J72" s="176"/>
      <c r="K72" s="176"/>
      <c r="L72" s="176"/>
      <c r="M72" s="176"/>
      <c r="N72" s="176"/>
      <c r="O72" s="176"/>
      <c r="P72" s="176"/>
      <c r="Q72" s="176"/>
      <c r="R72" s="176"/>
      <c r="S72" s="176"/>
      <c r="T72" s="176"/>
      <c r="U72" s="176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</row>
    <row r="73" spans="1:256">
      <c r="A73" s="176"/>
      <c r="B73" s="176"/>
      <c r="C73" s="176"/>
      <c r="D73" s="176"/>
      <c r="E73" s="176"/>
      <c r="F73" s="176"/>
      <c r="G73" s="176"/>
      <c r="H73" s="176"/>
      <c r="I73" s="176"/>
      <c r="J73" s="176"/>
      <c r="K73" s="176"/>
      <c r="L73" s="176"/>
      <c r="M73" s="176"/>
      <c r="N73" s="176"/>
      <c r="O73" s="176"/>
      <c r="P73" s="176"/>
      <c r="Q73" s="176"/>
      <c r="R73" s="176"/>
      <c r="S73" s="176"/>
      <c r="T73" s="176"/>
      <c r="U73" s="176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</row>
    <row r="74" spans="1:256">
      <c r="A74" s="176"/>
      <c r="B74" s="176"/>
      <c r="C74" s="176"/>
      <c r="D74" s="176"/>
      <c r="E74" s="176"/>
      <c r="F74" s="176"/>
      <c r="G74" s="176"/>
      <c r="H74" s="176"/>
      <c r="I74" s="176"/>
      <c r="J74" s="176"/>
      <c r="K74" s="176"/>
      <c r="L74" s="176"/>
      <c r="M74" s="176"/>
      <c r="N74" s="176"/>
      <c r="O74" s="176"/>
      <c r="P74" s="176"/>
      <c r="Q74" s="176"/>
      <c r="R74" s="176"/>
      <c r="S74" s="176"/>
      <c r="T74" s="176"/>
      <c r="U74" s="176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</row>
    <row r="75" spans="1:256">
      <c r="A75" s="176"/>
      <c r="B75" s="176"/>
      <c r="C75" s="176"/>
      <c r="D75" s="176"/>
      <c r="E75" s="176"/>
      <c r="F75" s="176"/>
      <c r="G75" s="176"/>
      <c r="H75" s="176"/>
      <c r="I75" s="176"/>
      <c r="J75" s="176"/>
      <c r="K75" s="176"/>
      <c r="L75" s="176"/>
      <c r="M75" s="176"/>
      <c r="N75" s="176"/>
      <c r="O75" s="176"/>
      <c r="P75" s="176"/>
      <c r="Q75" s="176"/>
      <c r="R75" s="176"/>
      <c r="S75" s="176"/>
      <c r="T75" s="176"/>
      <c r="U75" s="176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</row>
    <row r="76" spans="1:256">
      <c r="A76" s="176"/>
      <c r="B76" s="176"/>
      <c r="C76" s="176"/>
      <c r="D76" s="176"/>
      <c r="E76" s="176"/>
      <c r="F76" s="176"/>
      <c r="G76" s="176"/>
      <c r="H76" s="176"/>
      <c r="I76" s="176"/>
      <c r="J76" s="176"/>
      <c r="K76" s="176"/>
      <c r="L76" s="176"/>
      <c r="M76" s="176"/>
      <c r="N76" s="176"/>
      <c r="O76" s="176"/>
      <c r="P76" s="176"/>
      <c r="Q76" s="176"/>
      <c r="R76" s="176"/>
      <c r="S76" s="176"/>
      <c r="T76" s="176"/>
      <c r="U76" s="1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</row>
    <row r="77" spans="1:256">
      <c r="A77" s="176"/>
      <c r="B77" s="176"/>
      <c r="C77" s="176"/>
      <c r="D77" s="176"/>
      <c r="E77" s="176"/>
      <c r="F77" s="176"/>
      <c r="G77" s="176"/>
      <c r="H77" s="176"/>
      <c r="I77" s="176"/>
      <c r="J77" s="176"/>
      <c r="K77" s="176"/>
      <c r="L77" s="176"/>
      <c r="M77" s="176"/>
      <c r="N77" s="176"/>
      <c r="O77" s="176"/>
      <c r="P77" s="176"/>
      <c r="Q77" s="176"/>
      <c r="R77" s="176"/>
      <c r="S77" s="176"/>
      <c r="T77" s="176"/>
      <c r="U77" s="176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</row>
    <row r="78" spans="1:256">
      <c r="A78" s="176"/>
      <c r="B78" s="176"/>
      <c r="C78" s="176"/>
      <c r="D78" s="176"/>
      <c r="E78" s="176"/>
      <c r="F78" s="176"/>
      <c r="G78" s="176"/>
      <c r="H78" s="176"/>
      <c r="I78" s="176"/>
      <c r="J78" s="176"/>
      <c r="K78" s="176"/>
      <c r="L78" s="176"/>
      <c r="M78" s="176"/>
      <c r="N78" s="176"/>
      <c r="O78" s="176"/>
      <c r="P78" s="176"/>
      <c r="Q78" s="176"/>
      <c r="R78" s="176"/>
      <c r="S78" s="176"/>
      <c r="T78" s="176"/>
      <c r="U78" s="176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</row>
    <row r="79" spans="1:256">
      <c r="A79" s="176"/>
      <c r="B79" s="176"/>
      <c r="C79" s="176"/>
      <c r="D79" s="176"/>
      <c r="E79" s="176"/>
      <c r="F79" s="176"/>
      <c r="G79" s="176"/>
      <c r="H79" s="176"/>
      <c r="I79" s="176"/>
      <c r="J79" s="176"/>
      <c r="K79" s="176"/>
      <c r="L79" s="176"/>
      <c r="M79" s="176"/>
      <c r="N79" s="176"/>
      <c r="O79" s="176"/>
      <c r="P79" s="176"/>
      <c r="Q79" s="176"/>
      <c r="R79" s="176"/>
      <c r="S79" s="176"/>
      <c r="T79" s="176"/>
      <c r="U79" s="176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</row>
    <row r="80" spans="1:256">
      <c r="A80" s="176"/>
      <c r="B80" s="176"/>
      <c r="C80" s="176"/>
      <c r="D80" s="176"/>
      <c r="E80" s="176"/>
      <c r="F80" s="176"/>
      <c r="G80" s="176"/>
      <c r="H80" s="176"/>
      <c r="I80" s="176"/>
      <c r="J80" s="176"/>
      <c r="K80" s="176"/>
      <c r="L80" s="176"/>
      <c r="M80" s="176"/>
      <c r="N80" s="176"/>
      <c r="O80" s="176"/>
      <c r="P80" s="176"/>
      <c r="Q80" s="176"/>
      <c r="R80" s="176"/>
      <c r="S80" s="176"/>
      <c r="T80" s="176"/>
      <c r="U80" s="176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</row>
    <row r="81" spans="1:256">
      <c r="A81" s="176"/>
      <c r="B81" s="176"/>
      <c r="C81" s="176"/>
      <c r="D81" s="176"/>
      <c r="E81" s="176"/>
      <c r="F81" s="176"/>
      <c r="G81" s="176"/>
      <c r="H81" s="176"/>
      <c r="I81" s="176"/>
      <c r="J81" s="176"/>
      <c r="K81" s="176"/>
      <c r="L81" s="176"/>
      <c r="M81" s="176"/>
      <c r="N81" s="176"/>
      <c r="O81" s="176"/>
      <c r="P81" s="176"/>
      <c r="Q81" s="176"/>
      <c r="R81" s="176"/>
      <c r="S81" s="176"/>
      <c r="T81" s="176"/>
      <c r="U81" s="176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</row>
    <row r="82" spans="1:256">
      <c r="A82" s="176"/>
      <c r="B82" s="176"/>
      <c r="C82" s="176"/>
      <c r="D82" s="176"/>
      <c r="E82" s="176"/>
      <c r="F82" s="176"/>
      <c r="G82" s="176"/>
      <c r="H82" s="176"/>
      <c r="I82" s="176"/>
      <c r="J82" s="176"/>
      <c r="K82" s="176"/>
      <c r="L82" s="176"/>
      <c r="M82" s="176"/>
      <c r="N82" s="176"/>
      <c r="O82" s="176"/>
      <c r="P82" s="176"/>
      <c r="Q82" s="176"/>
      <c r="R82" s="176"/>
      <c r="S82" s="176"/>
      <c r="T82" s="176"/>
      <c r="U82" s="176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</row>
    <row r="83" spans="1:256">
      <c r="A83" s="176"/>
      <c r="B83" s="176"/>
      <c r="C83" s="176"/>
      <c r="D83" s="176"/>
      <c r="E83" s="176"/>
      <c r="F83" s="176"/>
      <c r="G83" s="176"/>
      <c r="H83" s="176"/>
      <c r="I83" s="176"/>
      <c r="J83" s="176"/>
      <c r="K83" s="176"/>
      <c r="L83" s="176"/>
      <c r="M83" s="176"/>
      <c r="N83" s="176"/>
      <c r="O83" s="176"/>
      <c r="P83" s="176"/>
      <c r="Q83" s="176"/>
      <c r="R83" s="176"/>
      <c r="S83" s="176"/>
      <c r="T83" s="176"/>
      <c r="U83" s="176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</row>
    <row r="84" spans="1:256">
      <c r="A84" s="176"/>
      <c r="B84" s="176"/>
      <c r="C84" s="176"/>
      <c r="D84" s="176"/>
      <c r="E84" s="176"/>
      <c r="F84" s="176"/>
      <c r="G84" s="176"/>
      <c r="H84" s="176"/>
      <c r="I84" s="176"/>
      <c r="J84" s="176"/>
      <c r="K84" s="176"/>
      <c r="L84" s="176"/>
      <c r="M84" s="176"/>
      <c r="N84" s="176"/>
      <c r="O84" s="176"/>
      <c r="P84" s="176"/>
      <c r="Q84" s="176"/>
      <c r="R84" s="176"/>
      <c r="S84" s="176"/>
      <c r="T84" s="176"/>
      <c r="U84" s="176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</row>
    <row r="85" spans="1:256">
      <c r="A85" s="176"/>
      <c r="B85" s="176"/>
      <c r="C85" s="176"/>
      <c r="D85" s="176"/>
      <c r="E85" s="176"/>
      <c r="F85" s="176"/>
      <c r="G85" s="176"/>
      <c r="H85" s="176"/>
      <c r="I85" s="176"/>
      <c r="J85" s="176"/>
      <c r="K85" s="176"/>
      <c r="L85" s="176"/>
      <c r="M85" s="176"/>
      <c r="N85" s="176"/>
      <c r="O85" s="176"/>
      <c r="P85" s="176"/>
      <c r="Q85" s="176"/>
      <c r="R85" s="176"/>
      <c r="S85" s="176"/>
      <c r="T85" s="176"/>
      <c r="U85" s="176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</row>
    <row r="86" spans="1:256">
      <c r="A86" s="176"/>
      <c r="B86" s="176"/>
      <c r="C86" s="176"/>
      <c r="D86" s="176"/>
      <c r="E86" s="176"/>
      <c r="F86" s="176"/>
      <c r="G86" s="176"/>
      <c r="H86" s="176"/>
      <c r="I86" s="176"/>
      <c r="J86" s="176"/>
      <c r="K86" s="176"/>
      <c r="L86" s="176"/>
      <c r="M86" s="176"/>
      <c r="N86" s="176"/>
      <c r="O86" s="176"/>
      <c r="P86" s="176"/>
      <c r="Q86" s="176"/>
      <c r="R86" s="176"/>
      <c r="S86" s="176"/>
      <c r="T86" s="176"/>
      <c r="U86" s="17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</row>
    <row r="87" spans="1:256">
      <c r="A87" s="176"/>
      <c r="B87" s="176"/>
      <c r="C87" s="176"/>
      <c r="D87" s="176"/>
      <c r="E87" s="176"/>
      <c r="F87" s="176"/>
      <c r="G87" s="176"/>
      <c r="H87" s="176"/>
      <c r="I87" s="176"/>
      <c r="J87" s="176"/>
      <c r="K87" s="176"/>
      <c r="L87" s="176"/>
      <c r="M87" s="176"/>
      <c r="N87" s="176"/>
      <c r="O87" s="176"/>
      <c r="P87" s="176"/>
      <c r="Q87" s="176"/>
      <c r="R87" s="176"/>
      <c r="S87" s="176"/>
      <c r="T87" s="176"/>
      <c r="U87" s="176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</row>
    <row r="88" spans="1:256">
      <c r="A88" s="176"/>
      <c r="B88" s="176"/>
      <c r="C88" s="176"/>
      <c r="D88" s="176"/>
      <c r="E88" s="176"/>
      <c r="F88" s="176"/>
      <c r="G88" s="176"/>
      <c r="H88" s="176"/>
      <c r="I88" s="176"/>
      <c r="J88" s="176"/>
      <c r="K88" s="176"/>
      <c r="L88" s="176"/>
      <c r="M88" s="176"/>
      <c r="N88" s="176"/>
      <c r="O88" s="176"/>
      <c r="P88" s="176"/>
      <c r="Q88" s="176"/>
      <c r="R88" s="176"/>
      <c r="S88" s="176"/>
      <c r="T88" s="176"/>
      <c r="U88" s="176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</row>
    <row r="89" spans="1:256">
      <c r="A89" s="176"/>
      <c r="B89" s="176"/>
      <c r="C89" s="176"/>
      <c r="D89" s="176"/>
      <c r="E89" s="176"/>
      <c r="F89" s="176"/>
      <c r="G89" s="176"/>
      <c r="H89" s="176"/>
      <c r="I89" s="176"/>
      <c r="J89" s="176"/>
      <c r="K89" s="176"/>
      <c r="L89" s="176"/>
      <c r="M89" s="176"/>
      <c r="N89" s="176"/>
      <c r="O89" s="176"/>
      <c r="P89" s="176"/>
      <c r="Q89" s="176"/>
      <c r="R89" s="176"/>
      <c r="S89" s="176"/>
      <c r="T89" s="176"/>
      <c r="U89" s="176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</row>
    <row r="90" spans="1:256">
      <c r="A90" s="176"/>
      <c r="B90" s="176"/>
      <c r="C90" s="176"/>
      <c r="D90" s="176"/>
      <c r="E90" s="176"/>
      <c r="F90" s="176"/>
      <c r="G90" s="176"/>
      <c r="H90" s="176"/>
      <c r="I90" s="176"/>
      <c r="J90" s="176"/>
      <c r="K90" s="176"/>
      <c r="L90" s="176"/>
      <c r="M90" s="176"/>
      <c r="N90" s="176"/>
      <c r="O90" s="176"/>
      <c r="P90" s="176"/>
      <c r="Q90" s="176"/>
      <c r="R90" s="176"/>
      <c r="S90" s="176"/>
      <c r="T90" s="176"/>
      <c r="U90" s="176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</row>
    <row r="91" spans="1:256">
      <c r="A91" s="176"/>
      <c r="B91" s="176"/>
      <c r="C91" s="176"/>
      <c r="D91" s="176"/>
      <c r="E91" s="176"/>
      <c r="F91" s="176"/>
      <c r="G91" s="176"/>
      <c r="H91" s="176"/>
      <c r="I91" s="176"/>
      <c r="J91" s="176"/>
      <c r="K91" s="176"/>
      <c r="L91" s="176"/>
      <c r="M91" s="176"/>
      <c r="N91" s="176"/>
      <c r="O91" s="176"/>
      <c r="P91" s="176"/>
      <c r="Q91" s="176"/>
      <c r="R91" s="176"/>
      <c r="S91" s="176"/>
      <c r="T91" s="176"/>
      <c r="U91" s="176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</row>
    <row r="92" spans="1:256">
      <c r="A92" s="176"/>
      <c r="B92" s="176"/>
      <c r="C92" s="176"/>
      <c r="D92" s="176"/>
      <c r="E92" s="176"/>
      <c r="F92" s="176"/>
      <c r="G92" s="176"/>
      <c r="H92" s="176"/>
      <c r="I92" s="176"/>
      <c r="J92" s="176"/>
      <c r="K92" s="176"/>
      <c r="L92" s="176"/>
      <c r="M92" s="176"/>
      <c r="N92" s="176"/>
      <c r="O92" s="176"/>
      <c r="P92" s="176"/>
      <c r="Q92" s="176"/>
      <c r="R92" s="176"/>
      <c r="S92" s="176"/>
      <c r="T92" s="176"/>
      <c r="U92" s="176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</row>
    <row r="93" spans="1:256">
      <c r="A93" s="176"/>
      <c r="B93" s="176"/>
      <c r="C93" s="176"/>
      <c r="D93" s="176"/>
      <c r="E93" s="176"/>
      <c r="F93" s="176"/>
      <c r="G93" s="176"/>
      <c r="H93" s="176"/>
      <c r="I93" s="176"/>
      <c r="J93" s="176"/>
      <c r="K93" s="176"/>
      <c r="L93" s="176"/>
      <c r="M93" s="176"/>
      <c r="N93" s="176"/>
      <c r="O93" s="176"/>
      <c r="P93" s="176"/>
      <c r="Q93" s="176"/>
      <c r="R93" s="176"/>
      <c r="S93" s="176"/>
      <c r="T93" s="176"/>
      <c r="U93" s="176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</row>
    <row r="94" spans="1:256">
      <c r="A94" s="176"/>
      <c r="B94" s="176"/>
      <c r="C94" s="176"/>
      <c r="D94" s="176"/>
      <c r="E94" s="176"/>
      <c r="F94" s="176"/>
      <c r="G94" s="176"/>
      <c r="H94" s="176"/>
      <c r="I94" s="176"/>
      <c r="J94" s="176"/>
      <c r="K94" s="176"/>
      <c r="L94" s="176"/>
      <c r="M94" s="176"/>
      <c r="N94" s="176"/>
      <c r="O94" s="176"/>
      <c r="P94" s="176"/>
      <c r="Q94" s="176"/>
      <c r="R94" s="176"/>
      <c r="S94" s="176"/>
      <c r="T94" s="176"/>
      <c r="U94" s="176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</row>
    <row r="95" spans="1:256">
      <c r="A95" s="176"/>
      <c r="B95" s="176"/>
      <c r="C95" s="176"/>
      <c r="D95" s="176"/>
      <c r="E95" s="176"/>
      <c r="F95" s="176"/>
      <c r="G95" s="176"/>
      <c r="H95" s="176"/>
      <c r="I95" s="176"/>
      <c r="J95" s="176"/>
      <c r="K95" s="176"/>
      <c r="L95" s="176"/>
      <c r="M95" s="176"/>
      <c r="N95" s="176"/>
      <c r="O95" s="176"/>
      <c r="P95" s="176"/>
      <c r="Q95" s="176"/>
      <c r="R95" s="176"/>
      <c r="S95" s="176"/>
      <c r="T95" s="176"/>
      <c r="U95" s="176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</row>
    <row r="96" spans="1:256">
      <c r="A96" s="176"/>
      <c r="B96" s="176"/>
      <c r="C96" s="176"/>
      <c r="D96" s="176"/>
      <c r="E96" s="176"/>
      <c r="F96" s="176"/>
      <c r="G96" s="176"/>
      <c r="H96" s="176"/>
      <c r="I96" s="176"/>
      <c r="J96" s="176"/>
      <c r="K96" s="176"/>
      <c r="L96" s="176"/>
      <c r="M96" s="176"/>
      <c r="N96" s="176"/>
      <c r="O96" s="176"/>
      <c r="P96" s="176"/>
      <c r="Q96" s="176"/>
      <c r="R96" s="176"/>
      <c r="S96" s="176"/>
      <c r="T96" s="176"/>
      <c r="U96" s="17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</row>
    <row r="97" spans="1:256">
      <c r="A97" s="176"/>
      <c r="B97" s="176"/>
      <c r="C97" s="176"/>
      <c r="D97" s="176"/>
      <c r="E97" s="176"/>
      <c r="F97" s="176"/>
      <c r="G97" s="176"/>
      <c r="H97" s="176"/>
      <c r="I97" s="176"/>
      <c r="J97" s="176"/>
      <c r="K97" s="176"/>
      <c r="L97" s="176"/>
      <c r="M97" s="176"/>
      <c r="N97" s="176"/>
      <c r="O97" s="176"/>
      <c r="P97" s="176"/>
      <c r="Q97" s="176"/>
      <c r="R97" s="176"/>
      <c r="S97" s="176"/>
      <c r="T97" s="176"/>
      <c r="U97" s="176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</row>
    <row r="98" spans="1:256">
      <c r="A98" s="176"/>
      <c r="B98" s="176"/>
      <c r="C98" s="176"/>
      <c r="D98" s="176"/>
      <c r="E98" s="176"/>
      <c r="F98" s="176"/>
      <c r="G98" s="176"/>
      <c r="H98" s="176"/>
      <c r="I98" s="176"/>
      <c r="J98" s="176"/>
      <c r="K98" s="176"/>
      <c r="L98" s="176"/>
      <c r="M98" s="176"/>
      <c r="N98" s="176"/>
      <c r="O98" s="176"/>
      <c r="P98" s="176"/>
      <c r="Q98" s="176"/>
      <c r="R98" s="176"/>
      <c r="S98" s="176"/>
      <c r="T98" s="176"/>
      <c r="U98" s="176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</row>
    <row r="99" spans="1:256">
      <c r="A99" s="176"/>
      <c r="B99" s="176"/>
      <c r="C99" s="176"/>
      <c r="D99" s="176"/>
      <c r="E99" s="176"/>
      <c r="F99" s="176"/>
      <c r="G99" s="176"/>
      <c r="H99" s="176"/>
      <c r="I99" s="176"/>
      <c r="J99" s="176"/>
      <c r="K99" s="176"/>
      <c r="L99" s="176"/>
      <c r="M99" s="176"/>
      <c r="N99" s="176"/>
      <c r="O99" s="176"/>
      <c r="P99" s="176"/>
      <c r="Q99" s="176"/>
      <c r="R99" s="176"/>
      <c r="S99" s="176"/>
      <c r="T99" s="176"/>
      <c r="U99" s="176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</row>
    <row r="100" spans="1:256">
      <c r="A100" s="176"/>
      <c r="B100" s="176"/>
      <c r="C100" s="176"/>
      <c r="D100" s="176"/>
      <c r="E100" s="176"/>
      <c r="F100" s="176"/>
      <c r="G100" s="176"/>
      <c r="H100" s="176"/>
      <c r="I100" s="176"/>
      <c r="J100" s="176"/>
      <c r="K100" s="176"/>
      <c r="L100" s="176"/>
      <c r="M100" s="176"/>
      <c r="N100" s="176"/>
      <c r="O100" s="176"/>
      <c r="P100" s="176"/>
      <c r="Q100" s="176"/>
      <c r="R100" s="176"/>
      <c r="S100" s="176"/>
      <c r="T100" s="176"/>
      <c r="U100" s="176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</row>
    <row r="101" spans="1:256">
      <c r="A101" s="176"/>
      <c r="B101" s="176"/>
      <c r="C101" s="176"/>
      <c r="D101" s="176"/>
      <c r="E101" s="176"/>
      <c r="F101" s="176"/>
      <c r="G101" s="176"/>
      <c r="H101" s="176"/>
      <c r="I101" s="176"/>
      <c r="J101" s="176"/>
      <c r="K101" s="176"/>
      <c r="L101" s="176"/>
      <c r="M101" s="176"/>
      <c r="N101" s="176"/>
      <c r="O101" s="176"/>
      <c r="P101" s="176"/>
      <c r="Q101" s="176"/>
      <c r="R101" s="176"/>
      <c r="S101" s="176"/>
      <c r="T101" s="176"/>
      <c r="U101" s="176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</row>
    <row r="102" spans="1:256">
      <c r="A102" s="176"/>
      <c r="B102" s="176"/>
      <c r="C102" s="176"/>
      <c r="D102" s="176"/>
      <c r="E102" s="176"/>
      <c r="F102" s="176"/>
      <c r="G102" s="176"/>
      <c r="H102" s="176"/>
      <c r="I102" s="176"/>
      <c r="J102" s="176"/>
      <c r="K102" s="176"/>
      <c r="L102" s="176"/>
      <c r="M102" s="176"/>
      <c r="N102" s="176"/>
      <c r="O102" s="176"/>
      <c r="P102" s="176"/>
      <c r="Q102" s="176"/>
      <c r="R102" s="176"/>
      <c r="S102" s="176"/>
      <c r="T102" s="176"/>
      <c r="U102" s="176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</row>
    <row r="103" spans="1:256">
      <c r="A103" s="176"/>
      <c r="B103" s="176"/>
      <c r="C103" s="176"/>
      <c r="D103" s="176"/>
      <c r="E103" s="176"/>
      <c r="F103" s="176"/>
      <c r="G103" s="176"/>
      <c r="H103" s="176"/>
      <c r="I103" s="176"/>
      <c r="J103" s="176"/>
      <c r="K103" s="176"/>
      <c r="L103" s="176"/>
      <c r="M103" s="176"/>
      <c r="N103" s="176"/>
      <c r="O103" s="176"/>
      <c r="P103" s="176"/>
      <c r="Q103" s="176"/>
      <c r="R103" s="176"/>
      <c r="S103" s="176"/>
      <c r="T103" s="176"/>
      <c r="U103" s="176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</row>
    <row r="104" spans="1:256">
      <c r="A104" s="176"/>
      <c r="B104" s="176"/>
      <c r="C104" s="176"/>
      <c r="D104" s="176"/>
      <c r="E104" s="176"/>
      <c r="F104" s="176"/>
      <c r="G104" s="176"/>
      <c r="H104" s="176"/>
      <c r="I104" s="176"/>
      <c r="J104" s="176"/>
      <c r="K104" s="176"/>
      <c r="L104" s="176"/>
      <c r="M104" s="176"/>
      <c r="N104" s="176"/>
      <c r="O104" s="176"/>
      <c r="P104" s="176"/>
      <c r="Q104" s="176"/>
      <c r="R104" s="176"/>
      <c r="S104" s="176"/>
      <c r="T104" s="176"/>
      <c r="U104" s="176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</row>
    <row r="105" spans="1:256">
      <c r="A105" s="176"/>
      <c r="B105" s="176"/>
      <c r="C105" s="176"/>
      <c r="D105" s="176"/>
      <c r="E105" s="176"/>
      <c r="F105" s="176"/>
      <c r="G105" s="176"/>
      <c r="H105" s="176"/>
      <c r="I105" s="176"/>
      <c r="J105" s="176"/>
      <c r="K105" s="176"/>
      <c r="L105" s="176"/>
      <c r="M105" s="176"/>
      <c r="N105" s="176"/>
      <c r="O105" s="176"/>
      <c r="P105" s="176"/>
      <c r="Q105" s="176"/>
      <c r="R105" s="176"/>
      <c r="S105" s="176"/>
      <c r="T105" s="176"/>
      <c r="U105" s="176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</row>
    <row r="106" spans="1:256">
      <c r="A106" s="176"/>
      <c r="B106" s="176"/>
      <c r="C106" s="176"/>
      <c r="D106" s="176"/>
      <c r="E106" s="176"/>
      <c r="F106" s="176"/>
      <c r="G106" s="176"/>
      <c r="H106" s="176"/>
      <c r="I106" s="176"/>
      <c r="J106" s="176"/>
      <c r="K106" s="176"/>
      <c r="L106" s="176"/>
      <c r="M106" s="176"/>
      <c r="N106" s="176"/>
      <c r="O106" s="176"/>
      <c r="P106" s="176"/>
      <c r="Q106" s="176"/>
      <c r="R106" s="176"/>
      <c r="S106" s="176"/>
      <c r="T106" s="176"/>
      <c r="U106" s="17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</row>
    <row r="107" spans="1:256">
      <c r="A107" s="176"/>
      <c r="B107" s="176"/>
      <c r="C107" s="176"/>
      <c r="D107" s="176"/>
      <c r="E107" s="176"/>
      <c r="F107" s="176"/>
      <c r="G107" s="176"/>
      <c r="H107" s="176"/>
      <c r="I107" s="176"/>
      <c r="J107" s="176"/>
      <c r="K107" s="176"/>
      <c r="L107" s="176"/>
      <c r="M107" s="176"/>
      <c r="N107" s="176"/>
      <c r="O107" s="176"/>
      <c r="P107" s="176"/>
      <c r="Q107" s="176"/>
      <c r="R107" s="176"/>
      <c r="S107" s="176"/>
      <c r="T107" s="176"/>
      <c r="U107" s="176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</row>
    <row r="108" spans="1:256">
      <c r="A108" s="176"/>
      <c r="B108" s="176"/>
      <c r="C108" s="176"/>
      <c r="D108" s="176"/>
      <c r="E108" s="176"/>
      <c r="F108" s="176"/>
      <c r="G108" s="176"/>
      <c r="H108" s="176"/>
      <c r="I108" s="176"/>
      <c r="J108" s="176"/>
      <c r="K108" s="176"/>
      <c r="L108" s="176"/>
      <c r="M108" s="176"/>
      <c r="N108" s="176"/>
      <c r="O108" s="176"/>
      <c r="P108" s="176"/>
      <c r="Q108" s="176"/>
      <c r="R108" s="176"/>
      <c r="S108" s="176"/>
      <c r="T108" s="176"/>
      <c r="U108" s="176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</row>
    <row r="109" spans="1:256">
      <c r="A109" s="176"/>
      <c r="B109" s="176"/>
      <c r="C109" s="176"/>
      <c r="D109" s="176"/>
      <c r="E109" s="176"/>
      <c r="F109" s="176"/>
      <c r="G109" s="176"/>
      <c r="H109" s="176"/>
      <c r="I109" s="176"/>
      <c r="J109" s="176"/>
      <c r="K109" s="176"/>
      <c r="L109" s="176"/>
      <c r="M109" s="176"/>
      <c r="N109" s="176"/>
      <c r="O109" s="176"/>
      <c r="P109" s="176"/>
      <c r="Q109" s="176"/>
      <c r="R109" s="176"/>
      <c r="S109" s="176"/>
      <c r="T109" s="176"/>
      <c r="U109" s="176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</row>
    <row r="110" spans="1:256">
      <c r="A110" s="176"/>
      <c r="B110" s="176"/>
      <c r="C110" s="176"/>
      <c r="D110" s="176"/>
      <c r="E110" s="176"/>
      <c r="F110" s="176"/>
      <c r="G110" s="176"/>
      <c r="H110" s="176"/>
      <c r="I110" s="176"/>
      <c r="J110" s="176"/>
      <c r="K110" s="176"/>
      <c r="L110" s="176"/>
      <c r="M110" s="176"/>
      <c r="N110" s="176"/>
      <c r="O110" s="176"/>
      <c r="P110" s="176"/>
      <c r="Q110" s="176"/>
      <c r="R110" s="176"/>
      <c r="S110" s="176"/>
      <c r="T110" s="176"/>
      <c r="U110" s="176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</row>
    <row r="111" spans="1:256">
      <c r="A111" s="176"/>
      <c r="B111" s="176"/>
      <c r="C111" s="176"/>
      <c r="D111" s="176"/>
      <c r="E111" s="176"/>
      <c r="F111" s="176"/>
      <c r="G111" s="176"/>
      <c r="H111" s="176"/>
      <c r="I111" s="176"/>
      <c r="J111" s="176"/>
      <c r="K111" s="176"/>
      <c r="L111" s="176"/>
      <c r="M111" s="176"/>
      <c r="N111" s="176"/>
      <c r="O111" s="176"/>
      <c r="P111" s="176"/>
      <c r="Q111" s="176"/>
      <c r="R111" s="176"/>
      <c r="S111" s="176"/>
      <c r="T111" s="176"/>
      <c r="U111" s="176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</row>
    <row r="112" spans="1:256">
      <c r="A112" s="176"/>
      <c r="B112" s="176"/>
      <c r="C112" s="176"/>
      <c r="D112" s="176"/>
      <c r="E112" s="176"/>
      <c r="F112" s="176"/>
      <c r="G112" s="176"/>
      <c r="H112" s="176"/>
      <c r="I112" s="176"/>
      <c r="J112" s="176"/>
      <c r="K112" s="176"/>
      <c r="L112" s="176"/>
      <c r="M112" s="176"/>
      <c r="N112" s="176"/>
      <c r="O112" s="176"/>
      <c r="P112" s="176"/>
      <c r="Q112" s="176"/>
      <c r="R112" s="176"/>
      <c r="S112" s="176"/>
      <c r="T112" s="176"/>
      <c r="U112" s="176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</row>
    <row r="113" spans="1:256">
      <c r="A113" s="176"/>
      <c r="B113" s="176"/>
      <c r="C113" s="176"/>
      <c r="D113" s="176"/>
      <c r="E113" s="176"/>
      <c r="F113" s="176"/>
      <c r="G113" s="176"/>
      <c r="H113" s="176"/>
      <c r="I113" s="176"/>
      <c r="J113" s="176"/>
      <c r="K113" s="176"/>
      <c r="L113" s="176"/>
      <c r="M113" s="176"/>
      <c r="N113" s="176"/>
      <c r="O113" s="176"/>
      <c r="P113" s="176"/>
      <c r="Q113" s="176"/>
      <c r="R113" s="176"/>
      <c r="S113" s="176"/>
      <c r="T113" s="176"/>
      <c r="U113" s="176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</row>
    <row r="114" spans="1:256">
      <c r="A114" s="176"/>
      <c r="B114" s="176"/>
      <c r="C114" s="176"/>
      <c r="D114" s="176"/>
      <c r="E114" s="176"/>
      <c r="F114" s="176"/>
      <c r="G114" s="176"/>
      <c r="H114" s="176"/>
      <c r="I114" s="176"/>
      <c r="J114" s="176"/>
      <c r="K114" s="176"/>
      <c r="L114" s="176"/>
      <c r="M114" s="176"/>
      <c r="N114" s="176"/>
      <c r="O114" s="176"/>
      <c r="P114" s="176"/>
      <c r="Q114" s="176"/>
      <c r="R114" s="176"/>
      <c r="S114" s="176"/>
      <c r="T114" s="176"/>
      <c r="U114" s="176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</row>
    <row r="115" spans="1:256">
      <c r="A115" s="176"/>
      <c r="B115" s="176"/>
      <c r="C115" s="176"/>
      <c r="D115" s="176"/>
      <c r="E115" s="176"/>
      <c r="F115" s="176"/>
      <c r="G115" s="176"/>
      <c r="H115" s="176"/>
      <c r="I115" s="176"/>
      <c r="J115" s="176"/>
      <c r="K115" s="176"/>
      <c r="L115" s="176"/>
      <c r="M115" s="176"/>
      <c r="N115" s="176"/>
      <c r="O115" s="176"/>
      <c r="P115" s="176"/>
      <c r="Q115" s="176"/>
      <c r="R115" s="176"/>
      <c r="S115" s="176"/>
      <c r="T115" s="176"/>
      <c r="U115" s="176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</row>
    <row r="116" spans="1:256">
      <c r="A116" s="176"/>
      <c r="B116" s="176"/>
      <c r="C116" s="176"/>
      <c r="D116" s="176"/>
      <c r="E116" s="176"/>
      <c r="F116" s="176"/>
      <c r="G116" s="176"/>
      <c r="H116" s="176"/>
      <c r="I116" s="176"/>
      <c r="J116" s="176"/>
      <c r="K116" s="176"/>
      <c r="L116" s="176"/>
      <c r="M116" s="176"/>
      <c r="N116" s="176"/>
      <c r="O116" s="176"/>
      <c r="P116" s="176"/>
      <c r="Q116" s="176"/>
      <c r="R116" s="176"/>
      <c r="S116" s="176"/>
      <c r="T116" s="176"/>
      <c r="U116" s="17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</row>
    <row r="117" spans="1:256">
      <c r="A117" s="176"/>
      <c r="B117" s="176"/>
      <c r="C117" s="176"/>
      <c r="D117" s="176"/>
      <c r="E117" s="176"/>
      <c r="F117" s="176"/>
      <c r="G117" s="176"/>
      <c r="H117" s="176"/>
      <c r="I117" s="176"/>
      <c r="J117" s="176"/>
      <c r="K117" s="176"/>
      <c r="L117" s="176"/>
      <c r="M117" s="176"/>
      <c r="N117" s="176"/>
      <c r="O117" s="176"/>
      <c r="P117" s="176"/>
      <c r="Q117" s="176"/>
      <c r="R117" s="176"/>
      <c r="S117" s="176"/>
      <c r="T117" s="176"/>
      <c r="U117" s="176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</row>
    <row r="118" spans="1:256">
      <c r="A118" s="176"/>
      <c r="B118" s="176"/>
      <c r="C118" s="176"/>
      <c r="D118" s="176"/>
      <c r="E118" s="176"/>
      <c r="F118" s="176"/>
      <c r="G118" s="176"/>
      <c r="H118" s="176"/>
      <c r="I118" s="176"/>
      <c r="J118" s="176"/>
      <c r="K118" s="176"/>
      <c r="L118" s="176"/>
      <c r="M118" s="176"/>
      <c r="N118" s="176"/>
      <c r="O118" s="176"/>
      <c r="P118" s="176"/>
      <c r="Q118" s="176"/>
      <c r="R118" s="176"/>
      <c r="S118" s="176"/>
      <c r="T118" s="176"/>
      <c r="U118" s="176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</row>
    <row r="119" spans="1:256">
      <c r="A119" s="176"/>
      <c r="B119" s="176"/>
      <c r="C119" s="176"/>
      <c r="D119" s="176"/>
      <c r="E119" s="176"/>
      <c r="F119" s="176"/>
      <c r="G119" s="176"/>
      <c r="H119" s="176"/>
      <c r="I119" s="176"/>
      <c r="J119" s="176"/>
      <c r="K119" s="176"/>
      <c r="L119" s="176"/>
      <c r="M119" s="176"/>
      <c r="N119" s="176"/>
      <c r="O119" s="176"/>
      <c r="P119" s="176"/>
      <c r="Q119" s="176"/>
      <c r="R119" s="176"/>
      <c r="S119" s="176"/>
      <c r="T119" s="176"/>
      <c r="U119" s="17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</row>
    <row r="120" spans="1:256">
      <c r="A120" s="176"/>
      <c r="B120" s="176"/>
      <c r="C120" s="176"/>
      <c r="D120" s="176"/>
      <c r="E120" s="176"/>
      <c r="F120" s="176"/>
      <c r="G120" s="176"/>
      <c r="H120" s="176"/>
      <c r="I120" s="176"/>
      <c r="J120" s="176"/>
      <c r="K120" s="176"/>
      <c r="L120" s="176"/>
      <c r="M120" s="176"/>
      <c r="N120" s="176"/>
      <c r="O120" s="176"/>
      <c r="P120" s="176"/>
      <c r="Q120" s="176"/>
      <c r="R120" s="176"/>
      <c r="S120" s="176"/>
      <c r="T120" s="176"/>
      <c r="U120" s="176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</row>
    <row r="121" spans="1:256">
      <c r="A121" s="176"/>
      <c r="B121" s="176"/>
      <c r="C121" s="176"/>
      <c r="D121" s="176"/>
      <c r="E121" s="176"/>
      <c r="F121" s="176"/>
      <c r="G121" s="176"/>
      <c r="H121" s="176"/>
      <c r="I121" s="176"/>
      <c r="J121" s="176"/>
      <c r="K121" s="176"/>
      <c r="L121" s="176"/>
      <c r="M121" s="176"/>
      <c r="N121" s="176"/>
      <c r="O121" s="176"/>
      <c r="P121" s="176"/>
      <c r="Q121" s="176"/>
      <c r="R121" s="176"/>
      <c r="S121" s="176"/>
      <c r="T121" s="176"/>
      <c r="U121" s="176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</row>
    <row r="122" spans="1:256">
      <c r="A122" s="176"/>
      <c r="B122" s="176"/>
      <c r="C122" s="176"/>
      <c r="D122" s="176"/>
      <c r="E122" s="176"/>
      <c r="F122" s="176"/>
      <c r="G122" s="176"/>
      <c r="H122" s="176"/>
      <c r="I122" s="176"/>
      <c r="J122" s="176"/>
      <c r="K122" s="176"/>
      <c r="L122" s="176"/>
      <c r="M122" s="176"/>
      <c r="N122" s="176"/>
      <c r="O122" s="176"/>
      <c r="P122" s="176"/>
      <c r="Q122" s="176"/>
      <c r="R122" s="176"/>
      <c r="S122" s="176"/>
      <c r="T122" s="176"/>
      <c r="U122" s="176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</row>
    <row r="123" spans="1:256">
      <c r="A123" s="176"/>
      <c r="B123" s="176"/>
      <c r="C123" s="176"/>
      <c r="D123" s="176"/>
      <c r="E123" s="176"/>
      <c r="F123" s="176"/>
      <c r="G123" s="176"/>
      <c r="H123" s="176"/>
      <c r="I123" s="176"/>
      <c r="J123" s="176"/>
      <c r="K123" s="176"/>
      <c r="L123" s="176"/>
      <c r="M123" s="176"/>
      <c r="N123" s="176"/>
      <c r="O123" s="176"/>
      <c r="P123" s="176"/>
      <c r="Q123" s="176"/>
      <c r="R123" s="176"/>
      <c r="S123" s="176"/>
      <c r="T123" s="176"/>
      <c r="U123" s="176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</row>
    <row r="124" spans="1:256">
      <c r="A124" s="176"/>
      <c r="B124" s="176"/>
      <c r="C124" s="176"/>
      <c r="D124" s="176"/>
      <c r="E124" s="176"/>
      <c r="F124" s="176"/>
      <c r="G124" s="176"/>
      <c r="H124" s="176"/>
      <c r="I124" s="176"/>
      <c r="J124" s="176"/>
      <c r="K124" s="176"/>
      <c r="L124" s="176"/>
      <c r="M124" s="176"/>
      <c r="N124" s="176"/>
      <c r="O124" s="176"/>
      <c r="P124" s="176"/>
      <c r="Q124" s="176"/>
      <c r="R124" s="176"/>
      <c r="S124" s="176"/>
      <c r="T124" s="176"/>
      <c r="U124" s="176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</row>
    <row r="125" spans="1:256">
      <c r="A125" s="176"/>
      <c r="B125" s="176"/>
      <c r="C125" s="176"/>
      <c r="D125" s="176"/>
      <c r="E125" s="176"/>
      <c r="F125" s="176"/>
      <c r="G125" s="176"/>
      <c r="H125" s="176"/>
      <c r="I125" s="176"/>
      <c r="J125" s="176"/>
      <c r="K125" s="176"/>
      <c r="L125" s="176"/>
      <c r="M125" s="176"/>
      <c r="N125" s="176"/>
      <c r="O125" s="176"/>
      <c r="P125" s="176"/>
      <c r="Q125" s="176"/>
      <c r="R125" s="176"/>
      <c r="S125" s="176"/>
      <c r="T125" s="176"/>
      <c r="U125" s="176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</row>
    <row r="126" spans="1:256">
      <c r="A126" s="176"/>
      <c r="B126" s="176"/>
      <c r="C126" s="176"/>
      <c r="D126" s="176"/>
      <c r="E126" s="176"/>
      <c r="F126" s="176"/>
      <c r="G126" s="176"/>
      <c r="H126" s="176"/>
      <c r="I126" s="176"/>
      <c r="J126" s="176"/>
      <c r="K126" s="176"/>
      <c r="L126" s="176"/>
      <c r="M126" s="176"/>
      <c r="N126" s="176"/>
      <c r="O126" s="176"/>
      <c r="P126" s="176"/>
      <c r="Q126" s="176"/>
      <c r="R126" s="176"/>
      <c r="S126" s="176"/>
      <c r="T126" s="176"/>
      <c r="U126" s="17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</row>
    <row r="127" spans="1:256">
      <c r="A127" s="176"/>
      <c r="B127" s="176"/>
      <c r="C127" s="176"/>
      <c r="D127" s="176"/>
      <c r="E127" s="176"/>
      <c r="F127" s="176"/>
      <c r="G127" s="176"/>
      <c r="H127" s="176"/>
      <c r="I127" s="176"/>
      <c r="J127" s="176"/>
      <c r="K127" s="176"/>
      <c r="L127" s="176"/>
      <c r="M127" s="176"/>
      <c r="N127" s="176"/>
      <c r="O127" s="176"/>
      <c r="P127" s="176"/>
      <c r="Q127" s="176"/>
      <c r="R127" s="176"/>
      <c r="S127" s="176"/>
      <c r="T127" s="176"/>
      <c r="U127" s="176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</row>
    <row r="128" spans="1:256">
      <c r="A128" s="176"/>
      <c r="B128" s="176"/>
      <c r="C128" s="176"/>
      <c r="D128" s="176"/>
      <c r="E128" s="176"/>
      <c r="F128" s="176"/>
      <c r="G128" s="176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176"/>
      <c r="U128" s="176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</row>
    <row r="129" spans="1:256">
      <c r="A129" s="176"/>
      <c r="B129" s="176"/>
      <c r="C129" s="176"/>
      <c r="D129" s="176"/>
      <c r="E129" s="176"/>
      <c r="F129" s="176"/>
      <c r="G129" s="176"/>
      <c r="H129" s="176"/>
      <c r="I129" s="176"/>
      <c r="J129" s="176"/>
      <c r="K129" s="176"/>
      <c r="L129" s="176"/>
      <c r="M129" s="176"/>
      <c r="N129" s="176"/>
      <c r="O129" s="176"/>
      <c r="P129" s="176"/>
      <c r="Q129" s="176"/>
      <c r="R129" s="176"/>
      <c r="S129" s="176"/>
      <c r="T129" s="176"/>
      <c r="U129" s="176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</row>
    <row r="130" spans="1:256">
      <c r="A130" s="176"/>
      <c r="B130" s="176"/>
      <c r="C130" s="176"/>
      <c r="D130" s="176"/>
      <c r="E130" s="176"/>
      <c r="F130" s="176"/>
      <c r="G130" s="176"/>
      <c r="H130" s="176"/>
      <c r="I130" s="176"/>
      <c r="J130" s="176"/>
      <c r="K130" s="176"/>
      <c r="L130" s="176"/>
      <c r="M130" s="176"/>
      <c r="N130" s="176"/>
      <c r="O130" s="176"/>
      <c r="P130" s="176"/>
      <c r="Q130" s="176"/>
      <c r="R130" s="176"/>
      <c r="S130" s="176"/>
      <c r="T130" s="176"/>
      <c r="U130" s="176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</row>
    <row r="131" spans="1:256">
      <c r="A131" s="176"/>
      <c r="B131" s="176"/>
      <c r="C131" s="176"/>
      <c r="D131" s="176"/>
      <c r="E131" s="176"/>
      <c r="F131" s="176"/>
      <c r="G131" s="176"/>
      <c r="H131" s="176"/>
      <c r="I131" s="176"/>
      <c r="J131" s="176"/>
      <c r="K131" s="176"/>
      <c r="L131" s="176"/>
      <c r="M131" s="176"/>
      <c r="N131" s="176"/>
      <c r="O131" s="176"/>
      <c r="P131" s="176"/>
      <c r="Q131" s="176"/>
      <c r="R131" s="176"/>
      <c r="S131" s="176"/>
      <c r="T131" s="176"/>
      <c r="U131" s="176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</row>
    <row r="132" spans="1:256">
      <c r="A132" s="176"/>
      <c r="B132" s="176"/>
      <c r="C132" s="176"/>
      <c r="D132" s="176"/>
      <c r="E132" s="176"/>
      <c r="F132" s="176"/>
      <c r="G132" s="176"/>
      <c r="H132" s="176"/>
      <c r="I132" s="176"/>
      <c r="J132" s="176"/>
      <c r="K132" s="176"/>
      <c r="L132" s="176"/>
      <c r="M132" s="176"/>
      <c r="N132" s="176"/>
      <c r="O132" s="176"/>
      <c r="P132" s="176"/>
      <c r="Q132" s="176"/>
      <c r="R132" s="176"/>
      <c r="S132" s="176"/>
      <c r="T132" s="176"/>
      <c r="U132" s="176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</row>
    <row r="133" spans="1:256">
      <c r="A133" s="176"/>
      <c r="B133" s="176"/>
      <c r="C133" s="176"/>
      <c r="D133" s="176"/>
      <c r="E133" s="176"/>
      <c r="F133" s="176"/>
      <c r="G133" s="176"/>
      <c r="H133" s="176"/>
      <c r="I133" s="176"/>
      <c r="J133" s="176"/>
      <c r="K133" s="176"/>
      <c r="L133" s="176"/>
      <c r="M133" s="176"/>
      <c r="N133" s="176"/>
      <c r="O133" s="176"/>
      <c r="P133" s="176"/>
      <c r="Q133" s="176"/>
      <c r="R133" s="176"/>
      <c r="S133" s="176"/>
      <c r="T133" s="176"/>
      <c r="U133" s="176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</row>
    <row r="134" spans="1:256">
      <c r="A134" s="176"/>
      <c r="B134" s="176"/>
      <c r="C134" s="176"/>
      <c r="D134" s="176"/>
      <c r="E134" s="176"/>
      <c r="F134" s="176"/>
      <c r="G134" s="176"/>
      <c r="H134" s="176"/>
      <c r="I134" s="176"/>
      <c r="J134" s="176"/>
      <c r="K134" s="176"/>
      <c r="L134" s="176"/>
      <c r="M134" s="176"/>
      <c r="N134" s="176"/>
      <c r="O134" s="176"/>
      <c r="P134" s="176"/>
      <c r="Q134" s="176"/>
      <c r="R134" s="176"/>
      <c r="S134" s="176"/>
      <c r="T134" s="176"/>
      <c r="U134" s="176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</row>
    <row r="135" spans="1:256">
      <c r="A135" s="176"/>
      <c r="B135" s="176"/>
      <c r="C135" s="176"/>
      <c r="D135" s="176"/>
      <c r="E135" s="176"/>
      <c r="F135" s="176"/>
      <c r="G135" s="176"/>
      <c r="H135" s="176"/>
      <c r="I135" s="176"/>
      <c r="J135" s="176"/>
      <c r="K135" s="176"/>
      <c r="L135" s="176"/>
      <c r="M135" s="176"/>
      <c r="N135" s="176"/>
      <c r="O135" s="176"/>
      <c r="P135" s="176"/>
      <c r="Q135" s="176"/>
      <c r="R135" s="176"/>
      <c r="S135" s="176"/>
      <c r="T135" s="176"/>
      <c r="U135" s="176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</row>
    <row r="136" spans="1:256">
      <c r="A136" s="176"/>
      <c r="B136" s="176"/>
      <c r="C136" s="176"/>
      <c r="D136" s="176"/>
      <c r="E136" s="176"/>
      <c r="F136" s="176"/>
      <c r="G136" s="176"/>
      <c r="H136" s="176"/>
      <c r="I136" s="176"/>
      <c r="J136" s="176"/>
      <c r="K136" s="176"/>
      <c r="L136" s="176"/>
      <c r="M136" s="176"/>
      <c r="N136" s="176"/>
      <c r="O136" s="176"/>
      <c r="P136" s="176"/>
      <c r="Q136" s="176"/>
      <c r="R136" s="176"/>
      <c r="S136" s="176"/>
      <c r="T136" s="176"/>
      <c r="U136" s="17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</row>
    <row r="137" spans="1:256">
      <c r="A137" s="176"/>
      <c r="B137" s="176"/>
      <c r="C137" s="176"/>
      <c r="D137" s="176"/>
      <c r="E137" s="176"/>
      <c r="F137" s="176"/>
      <c r="G137" s="176"/>
      <c r="H137" s="176"/>
      <c r="I137" s="176"/>
      <c r="J137" s="176"/>
      <c r="K137" s="176"/>
      <c r="L137" s="176"/>
      <c r="M137" s="176"/>
      <c r="N137" s="176"/>
      <c r="O137" s="176"/>
      <c r="P137" s="176"/>
      <c r="Q137" s="176"/>
      <c r="R137" s="176"/>
      <c r="S137" s="176"/>
      <c r="T137" s="176"/>
      <c r="U137" s="176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</row>
    <row r="138" spans="1:256">
      <c r="A138" s="176"/>
      <c r="B138" s="176"/>
      <c r="C138" s="176"/>
      <c r="D138" s="176"/>
      <c r="E138" s="176"/>
      <c r="F138" s="176"/>
      <c r="G138" s="176"/>
      <c r="H138" s="176"/>
      <c r="I138" s="176"/>
      <c r="J138" s="176"/>
      <c r="K138" s="176"/>
      <c r="L138" s="176"/>
      <c r="M138" s="176"/>
      <c r="N138" s="176"/>
      <c r="O138" s="176"/>
      <c r="P138" s="176"/>
      <c r="Q138" s="176"/>
      <c r="R138" s="176"/>
      <c r="S138" s="176"/>
      <c r="T138" s="176"/>
      <c r="U138" s="176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</row>
    <row r="139" spans="1:256">
      <c r="A139" s="176"/>
      <c r="B139" s="176"/>
      <c r="C139" s="176"/>
      <c r="D139" s="176"/>
      <c r="E139" s="176"/>
      <c r="F139" s="176"/>
      <c r="G139" s="176"/>
      <c r="H139" s="176"/>
      <c r="I139" s="176"/>
      <c r="J139" s="176"/>
      <c r="K139" s="176"/>
      <c r="L139" s="176"/>
      <c r="M139" s="176"/>
      <c r="N139" s="176"/>
      <c r="O139" s="176"/>
      <c r="P139" s="176"/>
      <c r="Q139" s="176"/>
      <c r="R139" s="176"/>
      <c r="S139" s="176"/>
      <c r="T139" s="176"/>
      <c r="U139" s="176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</row>
    <row r="140" spans="1:256">
      <c r="A140" s="176"/>
      <c r="B140" s="176"/>
      <c r="C140" s="176"/>
      <c r="D140" s="176"/>
      <c r="E140" s="176"/>
      <c r="F140" s="176"/>
      <c r="G140" s="176"/>
      <c r="H140" s="176"/>
      <c r="I140" s="176"/>
      <c r="J140" s="176"/>
      <c r="K140" s="176"/>
      <c r="L140" s="176"/>
      <c r="M140" s="176"/>
      <c r="N140" s="176"/>
      <c r="O140" s="176"/>
      <c r="P140" s="176"/>
      <c r="Q140" s="176"/>
      <c r="R140" s="176"/>
      <c r="S140" s="176"/>
      <c r="T140" s="176"/>
      <c r="U140" s="176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</row>
    <row r="141" spans="1:256">
      <c r="A141" s="176"/>
      <c r="B141" s="176"/>
      <c r="C141" s="176"/>
      <c r="D141" s="176"/>
      <c r="E141" s="176"/>
      <c r="F141" s="176"/>
      <c r="G141" s="176"/>
      <c r="H141" s="176"/>
      <c r="I141" s="176"/>
      <c r="J141" s="176"/>
      <c r="K141" s="176"/>
      <c r="L141" s="176"/>
      <c r="M141" s="176"/>
      <c r="N141" s="176"/>
      <c r="O141" s="176"/>
      <c r="P141" s="176"/>
      <c r="Q141" s="176"/>
      <c r="R141" s="176"/>
      <c r="S141" s="176"/>
      <c r="T141" s="176"/>
      <c r="U141" s="176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</row>
    <row r="142" spans="1:256">
      <c r="A142" s="176"/>
      <c r="B142" s="176"/>
      <c r="C142" s="176"/>
      <c r="D142" s="176"/>
      <c r="E142" s="176"/>
      <c r="F142" s="176"/>
      <c r="G142" s="176"/>
      <c r="H142" s="176"/>
      <c r="I142" s="176"/>
      <c r="J142" s="176"/>
      <c r="K142" s="176"/>
      <c r="L142" s="176"/>
      <c r="M142" s="176"/>
      <c r="N142" s="176"/>
      <c r="O142" s="176"/>
      <c r="P142" s="176"/>
      <c r="Q142" s="176"/>
      <c r="R142" s="176"/>
      <c r="S142" s="176"/>
      <c r="T142" s="176"/>
      <c r="U142" s="176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</row>
    <row r="143" spans="1:256">
      <c r="A143" s="176"/>
      <c r="B143" s="176"/>
      <c r="C143" s="176"/>
      <c r="D143" s="176"/>
      <c r="E143" s="176"/>
      <c r="F143" s="176"/>
      <c r="G143" s="176"/>
      <c r="H143" s="176"/>
      <c r="I143" s="176"/>
      <c r="J143" s="176"/>
      <c r="K143" s="176"/>
      <c r="L143" s="176"/>
      <c r="M143" s="176"/>
      <c r="N143" s="176"/>
      <c r="O143" s="176"/>
      <c r="P143" s="176"/>
      <c r="Q143" s="176"/>
      <c r="R143" s="176"/>
      <c r="S143" s="176"/>
      <c r="T143" s="176"/>
      <c r="U143" s="176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</row>
    <row r="144" spans="1:256">
      <c r="A144" s="176"/>
      <c r="B144" s="176"/>
      <c r="C144" s="176"/>
      <c r="D144" s="176"/>
      <c r="E144" s="176"/>
      <c r="F144" s="176"/>
      <c r="G144" s="176"/>
      <c r="H144" s="176"/>
      <c r="I144" s="176"/>
      <c r="J144" s="176"/>
      <c r="K144" s="176"/>
      <c r="L144" s="176"/>
      <c r="M144" s="176"/>
      <c r="N144" s="176"/>
      <c r="O144" s="176"/>
      <c r="P144" s="176"/>
      <c r="Q144" s="176"/>
      <c r="R144" s="176"/>
      <c r="S144" s="176"/>
      <c r="T144" s="176"/>
      <c r="U144" s="176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</row>
    <row r="145" spans="1:256">
      <c r="A145" s="176"/>
      <c r="B145" s="176"/>
      <c r="C145" s="176"/>
      <c r="D145" s="176"/>
      <c r="E145" s="176"/>
      <c r="F145" s="176"/>
      <c r="G145" s="176"/>
      <c r="H145" s="176"/>
      <c r="I145" s="176"/>
      <c r="J145" s="176"/>
      <c r="K145" s="176"/>
      <c r="L145" s="176"/>
      <c r="M145" s="176"/>
      <c r="N145" s="176"/>
      <c r="O145" s="176"/>
      <c r="P145" s="176"/>
      <c r="Q145" s="176"/>
      <c r="R145" s="176"/>
      <c r="S145" s="176"/>
      <c r="T145" s="176"/>
      <c r="U145" s="176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</row>
    <row r="146" spans="1:256">
      <c r="A146" s="176"/>
      <c r="B146" s="176"/>
      <c r="C146" s="176"/>
      <c r="D146" s="176"/>
      <c r="E146" s="176"/>
      <c r="F146" s="176"/>
      <c r="G146" s="176"/>
      <c r="H146" s="176"/>
      <c r="I146" s="176"/>
      <c r="J146" s="176"/>
      <c r="K146" s="176"/>
      <c r="L146" s="176"/>
      <c r="M146" s="176"/>
      <c r="N146" s="176"/>
      <c r="O146" s="176"/>
      <c r="P146" s="176"/>
      <c r="Q146" s="176"/>
      <c r="R146" s="176"/>
      <c r="S146" s="176"/>
      <c r="T146" s="176"/>
      <c r="U146" s="17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</row>
    <row r="147" spans="1:256">
      <c r="A147" s="176"/>
      <c r="B147" s="176"/>
      <c r="C147" s="176"/>
      <c r="D147" s="176"/>
      <c r="E147" s="176"/>
      <c r="F147" s="176"/>
      <c r="G147" s="176"/>
      <c r="H147" s="176"/>
      <c r="I147" s="176"/>
      <c r="J147" s="176"/>
      <c r="K147" s="176"/>
      <c r="L147" s="176"/>
      <c r="M147" s="176"/>
      <c r="N147" s="176"/>
      <c r="O147" s="176"/>
      <c r="P147" s="176"/>
      <c r="Q147" s="176"/>
      <c r="R147" s="176"/>
      <c r="S147" s="176"/>
      <c r="T147" s="176"/>
      <c r="U147" s="176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</row>
    <row r="148" spans="1:256">
      <c r="A148" s="176"/>
      <c r="B148" s="176"/>
      <c r="C148" s="176"/>
      <c r="D148" s="176"/>
      <c r="E148" s="176"/>
      <c r="F148" s="176"/>
      <c r="G148" s="176"/>
      <c r="H148" s="176"/>
      <c r="I148" s="176"/>
      <c r="J148" s="176"/>
      <c r="K148" s="176"/>
      <c r="L148" s="176"/>
      <c r="M148" s="176"/>
      <c r="N148" s="176"/>
      <c r="O148" s="176"/>
      <c r="P148" s="176"/>
      <c r="Q148" s="176"/>
      <c r="R148" s="176"/>
      <c r="S148" s="176"/>
      <c r="T148" s="176"/>
      <c r="U148" s="176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</row>
    <row r="149" spans="1:256">
      <c r="A149" s="176"/>
      <c r="B149" s="176"/>
      <c r="C149" s="176"/>
      <c r="D149" s="176"/>
      <c r="E149" s="176"/>
      <c r="F149" s="176"/>
      <c r="G149" s="176"/>
      <c r="H149" s="176"/>
      <c r="I149" s="176"/>
      <c r="J149" s="176"/>
      <c r="K149" s="176"/>
      <c r="L149" s="176"/>
      <c r="M149" s="176"/>
      <c r="N149" s="176"/>
      <c r="O149" s="176"/>
      <c r="P149" s="176"/>
      <c r="Q149" s="176"/>
      <c r="R149" s="176"/>
      <c r="S149" s="176"/>
      <c r="T149" s="176"/>
      <c r="U149" s="176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</row>
    <row r="150" spans="1:256">
      <c r="A150" s="176"/>
      <c r="B150" s="176"/>
      <c r="C150" s="176"/>
      <c r="D150" s="176"/>
      <c r="E150" s="176"/>
      <c r="F150" s="176"/>
      <c r="G150" s="176"/>
      <c r="H150" s="176"/>
      <c r="I150" s="176"/>
      <c r="J150" s="176"/>
      <c r="K150" s="176"/>
      <c r="L150" s="176"/>
      <c r="M150" s="176"/>
      <c r="N150" s="176"/>
      <c r="O150" s="176"/>
      <c r="P150" s="176"/>
      <c r="Q150" s="176"/>
      <c r="R150" s="176"/>
      <c r="S150" s="176"/>
      <c r="T150" s="176"/>
      <c r="U150" s="176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</row>
    <row r="151" spans="1:256">
      <c r="A151" s="176"/>
      <c r="B151" s="176"/>
      <c r="C151" s="176"/>
      <c r="D151" s="176"/>
      <c r="E151" s="176"/>
      <c r="F151" s="176"/>
      <c r="G151" s="176"/>
      <c r="H151" s="176"/>
      <c r="I151" s="176"/>
      <c r="J151" s="176"/>
      <c r="K151" s="176"/>
      <c r="L151" s="176"/>
      <c r="M151" s="176"/>
      <c r="N151" s="176"/>
      <c r="O151" s="176"/>
      <c r="P151" s="176"/>
      <c r="Q151" s="176"/>
      <c r="R151" s="176"/>
      <c r="S151" s="176"/>
      <c r="T151" s="176"/>
      <c r="U151" s="176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</row>
    <row r="152" spans="1:256">
      <c r="A152" s="176"/>
      <c r="B152" s="176"/>
      <c r="C152" s="176"/>
      <c r="D152" s="176"/>
      <c r="E152" s="176"/>
      <c r="F152" s="176"/>
      <c r="G152" s="176"/>
      <c r="H152" s="176"/>
      <c r="I152" s="176"/>
      <c r="J152" s="176"/>
      <c r="K152" s="176"/>
      <c r="L152" s="176"/>
      <c r="M152" s="176"/>
      <c r="N152" s="176"/>
      <c r="O152" s="176"/>
      <c r="P152" s="176"/>
      <c r="Q152" s="176"/>
      <c r="R152" s="176"/>
      <c r="S152" s="176"/>
      <c r="T152" s="176"/>
      <c r="U152" s="176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</row>
    <row r="153" spans="1:256">
      <c r="A153" s="176"/>
      <c r="B153" s="176"/>
      <c r="C153" s="176"/>
      <c r="D153" s="176"/>
      <c r="E153" s="176"/>
      <c r="F153" s="176"/>
      <c r="G153" s="176"/>
      <c r="H153" s="176"/>
      <c r="I153" s="176"/>
      <c r="J153" s="176"/>
      <c r="K153" s="176"/>
      <c r="L153" s="176"/>
      <c r="M153" s="176"/>
      <c r="N153" s="176"/>
      <c r="O153" s="176"/>
      <c r="P153" s="176"/>
      <c r="Q153" s="176"/>
      <c r="R153" s="176"/>
      <c r="S153" s="176"/>
      <c r="T153" s="176"/>
      <c r="U153" s="176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</row>
    <row r="154" spans="1:256">
      <c r="A154" s="176"/>
      <c r="B154" s="176"/>
      <c r="C154" s="176"/>
      <c r="D154" s="176"/>
      <c r="E154" s="176"/>
      <c r="F154" s="176"/>
      <c r="G154" s="176"/>
      <c r="H154" s="176"/>
      <c r="I154" s="176"/>
      <c r="J154" s="176"/>
      <c r="K154" s="176"/>
      <c r="L154" s="176"/>
      <c r="M154" s="176"/>
      <c r="N154" s="176"/>
      <c r="O154" s="176"/>
      <c r="P154" s="176"/>
      <c r="Q154" s="176"/>
      <c r="R154" s="176"/>
      <c r="S154" s="176"/>
      <c r="T154" s="176"/>
      <c r="U154" s="176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</row>
    <row r="155" spans="1:256">
      <c r="A155" s="176"/>
      <c r="B155" s="176"/>
      <c r="C155" s="176"/>
      <c r="D155" s="176"/>
      <c r="E155" s="176"/>
      <c r="F155" s="176"/>
      <c r="G155" s="176"/>
      <c r="H155" s="176"/>
      <c r="I155" s="176"/>
      <c r="J155" s="176"/>
      <c r="K155" s="176"/>
      <c r="L155" s="176"/>
      <c r="M155" s="176"/>
      <c r="N155" s="176"/>
      <c r="O155" s="176"/>
      <c r="P155" s="176"/>
      <c r="Q155" s="176"/>
      <c r="R155" s="176"/>
      <c r="S155" s="176"/>
      <c r="T155" s="176"/>
      <c r="U155" s="176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</row>
    <row r="156" spans="1:256">
      <c r="A156" s="176"/>
      <c r="B156" s="176"/>
      <c r="C156" s="176"/>
      <c r="D156" s="176"/>
      <c r="E156" s="176"/>
      <c r="F156" s="176"/>
      <c r="G156" s="176"/>
      <c r="H156" s="176"/>
      <c r="I156" s="176"/>
      <c r="J156" s="176"/>
      <c r="K156" s="176"/>
      <c r="L156" s="176"/>
      <c r="M156" s="176"/>
      <c r="N156" s="176"/>
      <c r="O156" s="176"/>
      <c r="P156" s="176"/>
      <c r="Q156" s="176"/>
      <c r="R156" s="176"/>
      <c r="S156" s="176"/>
      <c r="T156" s="176"/>
      <c r="U156" s="17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</row>
    <row r="157" spans="1:256">
      <c r="A157" s="176"/>
      <c r="B157" s="176"/>
      <c r="C157" s="176"/>
      <c r="D157" s="176"/>
      <c r="E157" s="176"/>
      <c r="F157" s="176"/>
      <c r="G157" s="176"/>
      <c r="H157" s="176"/>
      <c r="I157" s="176"/>
      <c r="J157" s="176"/>
      <c r="K157" s="176"/>
      <c r="L157" s="176"/>
      <c r="M157" s="176"/>
      <c r="N157" s="176"/>
      <c r="O157" s="176"/>
      <c r="P157" s="176"/>
      <c r="Q157" s="176"/>
      <c r="R157" s="176"/>
      <c r="S157" s="176"/>
      <c r="T157" s="176"/>
      <c r="U157" s="176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</row>
    <row r="158" spans="1:256">
      <c r="A158" s="176"/>
      <c r="B158" s="176"/>
      <c r="C158" s="176"/>
      <c r="D158" s="176"/>
      <c r="E158" s="176"/>
      <c r="F158" s="176"/>
      <c r="G158" s="176"/>
      <c r="H158" s="176"/>
      <c r="I158" s="176"/>
      <c r="J158" s="176"/>
      <c r="K158" s="176"/>
      <c r="L158" s="176"/>
      <c r="M158" s="176"/>
      <c r="N158" s="176"/>
      <c r="O158" s="176"/>
      <c r="P158" s="176"/>
      <c r="Q158" s="176"/>
      <c r="R158" s="176"/>
      <c r="S158" s="176"/>
      <c r="T158" s="176"/>
      <c r="U158" s="176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</row>
    <row r="159" spans="1:256">
      <c r="A159" s="176"/>
      <c r="B159" s="176"/>
      <c r="C159" s="176"/>
      <c r="D159" s="176"/>
      <c r="E159" s="176"/>
      <c r="F159" s="176"/>
      <c r="G159" s="176"/>
      <c r="H159" s="176"/>
      <c r="I159" s="176"/>
      <c r="J159" s="176"/>
      <c r="K159" s="176"/>
      <c r="L159" s="176"/>
      <c r="M159" s="176"/>
      <c r="N159" s="176"/>
      <c r="O159" s="176"/>
      <c r="P159" s="176"/>
      <c r="Q159" s="176"/>
      <c r="R159" s="176"/>
      <c r="S159" s="176"/>
      <c r="T159" s="176"/>
      <c r="U159" s="176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</row>
    <row r="160" spans="1:256">
      <c r="A160" s="176"/>
      <c r="B160" s="176"/>
      <c r="C160" s="176"/>
      <c r="D160" s="176"/>
      <c r="E160" s="176"/>
      <c r="F160" s="176"/>
      <c r="G160" s="176"/>
      <c r="H160" s="176"/>
      <c r="I160" s="176"/>
      <c r="J160" s="176"/>
      <c r="K160" s="176"/>
      <c r="L160" s="176"/>
      <c r="M160" s="176"/>
      <c r="N160" s="176"/>
      <c r="O160" s="176"/>
      <c r="P160" s="176"/>
      <c r="Q160" s="176"/>
      <c r="R160" s="176"/>
      <c r="S160" s="176"/>
      <c r="T160" s="176"/>
      <c r="U160" s="176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</row>
    <row r="161" spans="1:256">
      <c r="A161" s="176"/>
      <c r="B161" s="176"/>
      <c r="C161" s="176"/>
      <c r="D161" s="176"/>
      <c r="E161" s="176"/>
      <c r="F161" s="176"/>
      <c r="G161" s="176"/>
      <c r="H161" s="176"/>
      <c r="I161" s="176"/>
      <c r="J161" s="176"/>
      <c r="K161" s="176"/>
      <c r="L161" s="176"/>
      <c r="M161" s="176"/>
      <c r="N161" s="176"/>
      <c r="O161" s="176"/>
      <c r="P161" s="176"/>
      <c r="Q161" s="176"/>
      <c r="R161" s="176"/>
      <c r="S161" s="176"/>
      <c r="T161" s="176"/>
      <c r="U161" s="176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</row>
    <row r="162" spans="1:256">
      <c r="A162" s="176"/>
      <c r="B162" s="176"/>
      <c r="C162" s="176"/>
      <c r="D162" s="176"/>
      <c r="E162" s="176"/>
      <c r="F162" s="176"/>
      <c r="G162" s="176"/>
      <c r="H162" s="176"/>
      <c r="I162" s="176"/>
      <c r="J162" s="176"/>
      <c r="K162" s="176"/>
      <c r="L162" s="176"/>
      <c r="M162" s="176"/>
      <c r="N162" s="176"/>
      <c r="O162" s="176"/>
      <c r="P162" s="176"/>
      <c r="Q162" s="176"/>
      <c r="R162" s="176"/>
      <c r="S162" s="176"/>
      <c r="T162" s="176"/>
      <c r="U162" s="176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</row>
    <row r="163" spans="1:256">
      <c r="A163" s="176"/>
      <c r="B163" s="176"/>
      <c r="C163" s="176"/>
      <c r="D163" s="176"/>
      <c r="E163" s="176"/>
      <c r="F163" s="176"/>
      <c r="G163" s="176"/>
      <c r="H163" s="176"/>
      <c r="I163" s="176"/>
      <c r="J163" s="176"/>
      <c r="K163" s="176"/>
      <c r="L163" s="176"/>
      <c r="M163" s="176"/>
      <c r="N163" s="176"/>
      <c r="O163" s="176"/>
      <c r="P163" s="176"/>
      <c r="Q163" s="176"/>
      <c r="R163" s="176"/>
      <c r="S163" s="176"/>
      <c r="T163" s="176"/>
      <c r="U163" s="176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</row>
    <row r="164" spans="1:256">
      <c r="A164" s="176"/>
      <c r="B164" s="176"/>
      <c r="C164" s="176"/>
      <c r="D164" s="176"/>
      <c r="E164" s="176"/>
      <c r="F164" s="176"/>
      <c r="G164" s="176"/>
      <c r="H164" s="176"/>
      <c r="I164" s="176"/>
      <c r="J164" s="176"/>
      <c r="K164" s="176"/>
      <c r="L164" s="176"/>
      <c r="M164" s="176"/>
      <c r="N164" s="176"/>
      <c r="O164" s="176"/>
      <c r="P164" s="176"/>
      <c r="Q164" s="176"/>
      <c r="R164" s="176"/>
      <c r="S164" s="176"/>
      <c r="T164" s="176"/>
      <c r="U164" s="176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</row>
    <row r="165" spans="1:256">
      <c r="A165" s="176"/>
      <c r="B165" s="176"/>
      <c r="C165" s="176"/>
      <c r="D165" s="176"/>
      <c r="E165" s="176"/>
      <c r="F165" s="176"/>
      <c r="G165" s="176"/>
      <c r="H165" s="176"/>
      <c r="I165" s="176"/>
      <c r="J165" s="176"/>
      <c r="K165" s="176"/>
      <c r="L165" s="176"/>
      <c r="M165" s="176"/>
      <c r="N165" s="176"/>
      <c r="O165" s="176"/>
      <c r="P165" s="176"/>
      <c r="Q165" s="176"/>
      <c r="R165" s="176"/>
      <c r="S165" s="176"/>
      <c r="T165" s="176"/>
      <c r="U165" s="176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</row>
    <row r="166" spans="1:256">
      <c r="A166" s="176"/>
      <c r="B166" s="176"/>
      <c r="C166" s="176"/>
      <c r="D166" s="176"/>
      <c r="E166" s="176"/>
      <c r="F166" s="176"/>
      <c r="G166" s="176"/>
      <c r="H166" s="176"/>
      <c r="I166" s="176"/>
      <c r="J166" s="176"/>
      <c r="K166" s="176"/>
      <c r="L166" s="176"/>
      <c r="M166" s="176"/>
      <c r="N166" s="176"/>
      <c r="O166" s="176"/>
      <c r="P166" s="176"/>
      <c r="Q166" s="176"/>
      <c r="R166" s="176"/>
      <c r="S166" s="176"/>
      <c r="T166" s="176"/>
      <c r="U166" s="17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</row>
    <row r="167" spans="1:256">
      <c r="A167" s="176"/>
      <c r="B167" s="176"/>
      <c r="C167" s="176"/>
      <c r="D167" s="176"/>
      <c r="E167" s="176"/>
      <c r="F167" s="176"/>
      <c r="G167" s="176"/>
      <c r="H167" s="176"/>
      <c r="I167" s="176"/>
      <c r="J167" s="176"/>
      <c r="K167" s="176"/>
      <c r="L167" s="176"/>
      <c r="M167" s="176"/>
      <c r="N167" s="176"/>
      <c r="O167" s="176"/>
      <c r="P167" s="176"/>
      <c r="Q167" s="176"/>
      <c r="R167" s="176"/>
      <c r="S167" s="176"/>
      <c r="T167" s="176"/>
      <c r="U167" s="176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</row>
    <row r="168" spans="1:256">
      <c r="A168" s="176"/>
      <c r="B168" s="176"/>
      <c r="C168" s="176"/>
      <c r="D168" s="176"/>
      <c r="E168" s="176"/>
      <c r="F168" s="176"/>
      <c r="G168" s="176"/>
      <c r="H168" s="176"/>
      <c r="I168" s="176"/>
      <c r="J168" s="176"/>
      <c r="K168" s="176"/>
      <c r="L168" s="176"/>
      <c r="M168" s="176"/>
      <c r="N168" s="176"/>
      <c r="O168" s="176"/>
      <c r="P168" s="176"/>
      <c r="Q168" s="176"/>
      <c r="R168" s="176"/>
      <c r="S168" s="176"/>
      <c r="T168" s="176"/>
      <c r="U168" s="176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</row>
    <row r="169" spans="1:256">
      <c r="A169" s="176"/>
      <c r="B169" s="176"/>
      <c r="C169" s="176"/>
      <c r="D169" s="176"/>
      <c r="E169" s="176"/>
      <c r="F169" s="176"/>
      <c r="G169" s="176"/>
      <c r="H169" s="176"/>
      <c r="I169" s="176"/>
      <c r="J169" s="176"/>
      <c r="K169" s="176"/>
      <c r="L169" s="176"/>
      <c r="M169" s="176"/>
      <c r="N169" s="176"/>
      <c r="O169" s="176"/>
      <c r="P169" s="176"/>
      <c r="Q169" s="176"/>
      <c r="R169" s="176"/>
      <c r="S169" s="176"/>
      <c r="T169" s="176"/>
      <c r="U169" s="176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</row>
    <row r="170" spans="1:256">
      <c r="A170" s="176"/>
      <c r="B170" s="176"/>
      <c r="C170" s="176"/>
      <c r="D170" s="176"/>
      <c r="E170" s="176"/>
      <c r="F170" s="176"/>
      <c r="G170" s="176"/>
      <c r="H170" s="176"/>
      <c r="I170" s="176"/>
      <c r="J170" s="176"/>
      <c r="K170" s="176"/>
      <c r="L170" s="176"/>
      <c r="M170" s="176"/>
      <c r="N170" s="176"/>
      <c r="O170" s="176"/>
      <c r="P170" s="176"/>
      <c r="Q170" s="176"/>
      <c r="R170" s="176"/>
      <c r="S170" s="176"/>
      <c r="T170" s="176"/>
      <c r="U170" s="176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</row>
    <row r="171" spans="1:256">
      <c r="A171" s="176"/>
      <c r="B171" s="176"/>
      <c r="C171" s="176"/>
      <c r="D171" s="176"/>
      <c r="E171" s="176"/>
      <c r="F171" s="176"/>
      <c r="G171" s="176"/>
      <c r="H171" s="176"/>
      <c r="I171" s="176"/>
      <c r="J171" s="176"/>
      <c r="K171" s="176"/>
      <c r="L171" s="176"/>
      <c r="M171" s="176"/>
      <c r="N171" s="176"/>
      <c r="O171" s="176"/>
      <c r="P171" s="176"/>
      <c r="Q171" s="176"/>
      <c r="R171" s="176"/>
      <c r="S171" s="176"/>
      <c r="T171" s="176"/>
      <c r="U171" s="176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</row>
    <row r="172" spans="1:256">
      <c r="A172" s="176"/>
      <c r="B172" s="176"/>
      <c r="C172" s="176"/>
      <c r="D172" s="176"/>
      <c r="E172" s="176"/>
      <c r="F172" s="176"/>
      <c r="G172" s="176"/>
      <c r="H172" s="176"/>
      <c r="I172" s="176"/>
      <c r="J172" s="176"/>
      <c r="K172" s="176"/>
      <c r="L172" s="176"/>
      <c r="M172" s="176"/>
      <c r="N172" s="176"/>
      <c r="O172" s="176"/>
      <c r="P172" s="176"/>
      <c r="Q172" s="176"/>
      <c r="R172" s="176"/>
      <c r="S172" s="176"/>
      <c r="T172" s="176"/>
      <c r="U172" s="176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</row>
    <row r="173" spans="1:256">
      <c r="A173" s="176"/>
      <c r="B173" s="176"/>
      <c r="C173" s="176"/>
      <c r="D173" s="176"/>
      <c r="E173" s="176"/>
      <c r="F173" s="176"/>
      <c r="G173" s="176"/>
      <c r="H173" s="176"/>
      <c r="I173" s="176"/>
      <c r="J173" s="176"/>
      <c r="K173" s="176"/>
      <c r="L173" s="176"/>
      <c r="M173" s="176"/>
      <c r="N173" s="176"/>
      <c r="O173" s="176"/>
      <c r="P173" s="176"/>
      <c r="Q173" s="176"/>
      <c r="R173" s="176"/>
      <c r="S173" s="176"/>
      <c r="T173" s="176"/>
      <c r="U173" s="176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</row>
    <row r="174" spans="1:256">
      <c r="A174" s="176"/>
      <c r="B174" s="176"/>
      <c r="C174" s="176"/>
      <c r="D174" s="176"/>
      <c r="E174" s="176"/>
      <c r="F174" s="176"/>
      <c r="G174" s="176"/>
      <c r="H174" s="176"/>
      <c r="I174" s="176"/>
      <c r="J174" s="176"/>
      <c r="K174" s="176"/>
      <c r="L174" s="176"/>
      <c r="M174" s="176"/>
      <c r="N174" s="176"/>
      <c r="O174" s="176"/>
      <c r="P174" s="176"/>
      <c r="Q174" s="176"/>
      <c r="R174" s="176"/>
      <c r="S174" s="176"/>
      <c r="T174" s="176"/>
      <c r="U174" s="176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</row>
    <row r="175" spans="1:256">
      <c r="A175" s="176"/>
      <c r="B175" s="176"/>
      <c r="C175" s="176"/>
      <c r="D175" s="176"/>
      <c r="E175" s="176"/>
      <c r="F175" s="176"/>
      <c r="G175" s="176"/>
      <c r="H175" s="176"/>
      <c r="I175" s="176"/>
      <c r="J175" s="176"/>
      <c r="K175" s="176"/>
      <c r="L175" s="176"/>
      <c r="M175" s="176"/>
      <c r="N175" s="176"/>
      <c r="O175" s="176"/>
      <c r="P175" s="176"/>
      <c r="Q175" s="176"/>
      <c r="R175" s="176"/>
      <c r="S175" s="176"/>
      <c r="T175" s="176"/>
      <c r="U175" s="176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</row>
    <row r="176" spans="1:256">
      <c r="A176" s="176"/>
      <c r="B176" s="176"/>
      <c r="C176" s="176"/>
      <c r="D176" s="176"/>
      <c r="E176" s="176"/>
      <c r="F176" s="176"/>
      <c r="G176" s="176"/>
      <c r="H176" s="176"/>
      <c r="I176" s="176"/>
      <c r="J176" s="176"/>
      <c r="K176" s="176"/>
      <c r="L176" s="176"/>
      <c r="M176" s="176"/>
      <c r="N176" s="176"/>
      <c r="O176" s="176"/>
      <c r="P176" s="176"/>
      <c r="Q176" s="176"/>
      <c r="R176" s="176"/>
      <c r="S176" s="176"/>
      <c r="T176" s="176"/>
      <c r="U176" s="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</row>
    <row r="177" spans="1:256">
      <c r="A177" s="176"/>
      <c r="B177" s="176"/>
      <c r="C177" s="176"/>
      <c r="D177" s="176"/>
      <c r="E177" s="176"/>
      <c r="F177" s="176"/>
      <c r="G177" s="176"/>
      <c r="H177" s="176"/>
      <c r="I177" s="176"/>
      <c r="J177" s="176"/>
      <c r="K177" s="176"/>
      <c r="L177" s="176"/>
      <c r="M177" s="176"/>
      <c r="N177" s="176"/>
      <c r="O177" s="176"/>
      <c r="P177" s="176"/>
      <c r="Q177" s="176"/>
      <c r="R177" s="176"/>
      <c r="S177" s="176"/>
      <c r="T177" s="176"/>
      <c r="U177" s="176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</row>
    <row r="178" spans="1:256">
      <c r="A178" s="176"/>
      <c r="B178" s="176"/>
      <c r="C178" s="176"/>
      <c r="D178" s="176"/>
      <c r="E178" s="176"/>
      <c r="F178" s="176"/>
      <c r="G178" s="176"/>
      <c r="H178" s="176"/>
      <c r="I178" s="176"/>
      <c r="J178" s="176"/>
      <c r="K178" s="176"/>
      <c r="L178" s="176"/>
      <c r="M178" s="176"/>
      <c r="N178" s="176"/>
      <c r="O178" s="176"/>
      <c r="P178" s="176"/>
      <c r="Q178" s="176"/>
      <c r="R178" s="176"/>
      <c r="S178" s="176"/>
      <c r="T178" s="176"/>
      <c r="U178" s="176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</row>
    <row r="179" spans="1:256">
      <c r="A179" s="176"/>
      <c r="B179" s="176"/>
      <c r="C179" s="176"/>
      <c r="D179" s="176"/>
      <c r="E179" s="176"/>
      <c r="F179" s="176"/>
      <c r="G179" s="176"/>
      <c r="H179" s="176"/>
      <c r="I179" s="176"/>
      <c r="J179" s="176"/>
      <c r="K179" s="176"/>
      <c r="L179" s="176"/>
      <c r="M179" s="176"/>
      <c r="N179" s="176"/>
      <c r="O179" s="176"/>
      <c r="P179" s="176"/>
      <c r="Q179" s="176"/>
      <c r="R179" s="176"/>
      <c r="S179" s="176"/>
      <c r="T179" s="176"/>
      <c r="U179" s="176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</row>
    <row r="180" spans="1:256">
      <c r="A180" s="176"/>
      <c r="B180" s="176"/>
      <c r="C180" s="176"/>
      <c r="D180" s="176"/>
      <c r="E180" s="176"/>
      <c r="F180" s="176"/>
      <c r="G180" s="176"/>
      <c r="H180" s="176"/>
      <c r="I180" s="176"/>
      <c r="J180" s="176"/>
      <c r="K180" s="176"/>
      <c r="L180" s="176"/>
      <c r="M180" s="176"/>
      <c r="N180" s="176"/>
      <c r="O180" s="176"/>
      <c r="P180" s="176"/>
      <c r="Q180" s="176"/>
      <c r="R180" s="176"/>
      <c r="S180" s="176"/>
      <c r="T180" s="176"/>
      <c r="U180" s="176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</row>
    <row r="181" spans="1:256">
      <c r="A181" s="176"/>
      <c r="B181" s="176"/>
      <c r="C181" s="176"/>
      <c r="D181" s="176"/>
      <c r="E181" s="176"/>
      <c r="F181" s="176"/>
      <c r="G181" s="176"/>
      <c r="H181" s="176"/>
      <c r="I181" s="176"/>
      <c r="J181" s="176"/>
      <c r="K181" s="176"/>
      <c r="L181" s="176"/>
      <c r="M181" s="176"/>
      <c r="N181" s="176"/>
      <c r="O181" s="176"/>
      <c r="P181" s="176"/>
      <c r="Q181" s="176"/>
      <c r="R181" s="176"/>
      <c r="S181" s="176"/>
      <c r="T181" s="176"/>
      <c r="U181" s="176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</row>
    <row r="182" spans="1:256">
      <c r="A182" s="176"/>
      <c r="B182" s="176"/>
      <c r="C182" s="176"/>
      <c r="D182" s="176"/>
      <c r="E182" s="176"/>
      <c r="F182" s="176"/>
      <c r="G182" s="176"/>
      <c r="H182" s="176"/>
      <c r="I182" s="176"/>
      <c r="J182" s="176"/>
      <c r="K182" s="176"/>
      <c r="L182" s="176"/>
      <c r="M182" s="176"/>
      <c r="N182" s="176"/>
      <c r="O182" s="176"/>
      <c r="P182" s="176"/>
      <c r="Q182" s="176"/>
      <c r="R182" s="176"/>
      <c r="S182" s="176"/>
      <c r="T182" s="176"/>
      <c r="U182" s="176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</row>
    <row r="183" spans="1:256">
      <c r="A183" s="176"/>
      <c r="B183" s="176"/>
      <c r="C183" s="176"/>
      <c r="D183" s="176"/>
      <c r="E183" s="176"/>
      <c r="F183" s="176"/>
      <c r="G183" s="176"/>
      <c r="H183" s="176"/>
      <c r="I183" s="176"/>
      <c r="J183" s="176"/>
      <c r="K183" s="176"/>
      <c r="L183" s="176"/>
      <c r="M183" s="176"/>
      <c r="N183" s="176"/>
      <c r="O183" s="176"/>
      <c r="P183" s="176"/>
      <c r="Q183" s="176"/>
      <c r="R183" s="176"/>
      <c r="S183" s="176"/>
      <c r="T183" s="176"/>
      <c r="U183" s="176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</row>
    <row r="184" spans="1:256">
      <c r="A184" s="176"/>
      <c r="B184" s="176"/>
      <c r="C184" s="176"/>
      <c r="D184" s="176"/>
      <c r="E184" s="176"/>
      <c r="F184" s="176"/>
      <c r="G184" s="176"/>
      <c r="H184" s="176"/>
      <c r="I184" s="176"/>
      <c r="J184" s="176"/>
      <c r="K184" s="176"/>
      <c r="L184" s="176"/>
      <c r="M184" s="176"/>
      <c r="N184" s="176"/>
      <c r="O184" s="176"/>
      <c r="P184" s="176"/>
      <c r="Q184" s="176"/>
      <c r="R184" s="176"/>
      <c r="S184" s="176"/>
      <c r="T184" s="176"/>
      <c r="U184" s="176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</row>
    <row r="185" spans="1:256">
      <c r="A185" s="176"/>
      <c r="B185" s="176"/>
      <c r="C185" s="176"/>
      <c r="D185" s="176"/>
      <c r="E185" s="176"/>
      <c r="F185" s="176"/>
      <c r="G185" s="176"/>
      <c r="H185" s="176"/>
      <c r="I185" s="176"/>
      <c r="J185" s="176"/>
      <c r="K185" s="176"/>
      <c r="L185" s="176"/>
      <c r="M185" s="176"/>
      <c r="N185" s="176"/>
      <c r="O185" s="176"/>
      <c r="P185" s="176"/>
      <c r="Q185" s="176"/>
      <c r="R185" s="176"/>
      <c r="S185" s="176"/>
      <c r="T185" s="176"/>
      <c r="U185" s="176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</row>
    <row r="186" spans="1:256">
      <c r="A186" s="176"/>
      <c r="B186" s="176"/>
      <c r="C186" s="176"/>
      <c r="D186" s="176"/>
      <c r="E186" s="176"/>
      <c r="F186" s="176"/>
      <c r="G186" s="176"/>
      <c r="H186" s="176"/>
      <c r="I186" s="176"/>
      <c r="J186" s="176"/>
      <c r="K186" s="176"/>
      <c r="L186" s="176"/>
      <c r="M186" s="176"/>
      <c r="N186" s="176"/>
      <c r="O186" s="176"/>
      <c r="P186" s="176"/>
      <c r="Q186" s="176"/>
      <c r="R186" s="176"/>
      <c r="S186" s="176"/>
      <c r="T186" s="176"/>
      <c r="U186" s="17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</row>
    <row r="187" spans="1:256">
      <c r="A187" s="176"/>
      <c r="B187" s="176"/>
      <c r="C187" s="176"/>
      <c r="D187" s="176"/>
      <c r="E187" s="176"/>
      <c r="F187" s="176"/>
      <c r="G187" s="176"/>
      <c r="H187" s="176"/>
      <c r="I187" s="176"/>
      <c r="J187" s="176"/>
      <c r="K187" s="176"/>
      <c r="L187" s="176"/>
      <c r="M187" s="176"/>
      <c r="N187" s="176"/>
      <c r="O187" s="176"/>
      <c r="P187" s="176"/>
      <c r="Q187" s="176"/>
      <c r="R187" s="176"/>
      <c r="S187" s="176"/>
      <c r="T187" s="176"/>
      <c r="U187" s="176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</row>
    <row r="188" spans="1:256">
      <c r="A188" s="176"/>
      <c r="B188" s="176"/>
      <c r="C188" s="176"/>
      <c r="D188" s="176"/>
      <c r="E188" s="176"/>
      <c r="F188" s="176"/>
      <c r="G188" s="176"/>
      <c r="H188" s="176"/>
      <c r="I188" s="176"/>
      <c r="J188" s="176"/>
      <c r="K188" s="176"/>
      <c r="L188" s="176"/>
      <c r="M188" s="176"/>
      <c r="N188" s="176"/>
      <c r="O188" s="176"/>
      <c r="P188" s="176"/>
      <c r="Q188" s="176"/>
      <c r="R188" s="176"/>
      <c r="S188" s="176"/>
      <c r="T188" s="176"/>
      <c r="U188" s="176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</row>
    <row r="189" spans="1:256">
      <c r="A189" s="176"/>
      <c r="B189" s="176"/>
      <c r="C189" s="176"/>
      <c r="D189" s="176"/>
      <c r="E189" s="176"/>
      <c r="F189" s="176"/>
      <c r="G189" s="176"/>
      <c r="H189" s="176"/>
      <c r="I189" s="176"/>
      <c r="J189" s="176"/>
      <c r="K189" s="176"/>
      <c r="L189" s="176"/>
      <c r="M189" s="176"/>
      <c r="N189" s="176"/>
      <c r="O189" s="176"/>
      <c r="P189" s="176"/>
      <c r="Q189" s="176"/>
      <c r="R189" s="176"/>
      <c r="S189" s="176"/>
      <c r="T189" s="176"/>
      <c r="U189" s="176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</row>
    <row r="190" spans="1:256">
      <c r="A190" s="176"/>
      <c r="B190" s="176"/>
      <c r="C190" s="176"/>
      <c r="D190" s="176"/>
      <c r="E190" s="176"/>
      <c r="F190" s="176"/>
      <c r="G190" s="176"/>
      <c r="H190" s="176"/>
      <c r="I190" s="176"/>
      <c r="J190" s="176"/>
      <c r="K190" s="176"/>
      <c r="L190" s="176"/>
      <c r="M190" s="176"/>
      <c r="N190" s="176"/>
      <c r="O190" s="176"/>
      <c r="P190" s="176"/>
      <c r="Q190" s="176"/>
      <c r="R190" s="176"/>
      <c r="S190" s="176"/>
      <c r="T190" s="176"/>
      <c r="U190" s="176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</row>
    <row r="191" spans="1:256">
      <c r="A191" s="176"/>
      <c r="B191" s="176"/>
      <c r="C191" s="176"/>
      <c r="D191" s="176"/>
      <c r="E191" s="176"/>
      <c r="F191" s="176"/>
      <c r="G191" s="176"/>
      <c r="H191" s="176"/>
      <c r="I191" s="176"/>
      <c r="J191" s="176"/>
      <c r="K191" s="176"/>
      <c r="L191" s="176"/>
      <c r="M191" s="176"/>
      <c r="N191" s="176"/>
      <c r="O191" s="176"/>
      <c r="P191" s="176"/>
      <c r="Q191" s="176"/>
      <c r="R191" s="176"/>
      <c r="S191" s="176"/>
      <c r="T191" s="176"/>
      <c r="U191" s="176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</row>
    <row r="192" spans="1:256">
      <c r="A192" s="176"/>
      <c r="B192" s="176"/>
      <c r="C192" s="176"/>
      <c r="D192" s="176"/>
      <c r="E192" s="176"/>
      <c r="F192" s="176"/>
      <c r="G192" s="176"/>
      <c r="H192" s="176"/>
      <c r="I192" s="176"/>
      <c r="J192" s="176"/>
      <c r="K192" s="176"/>
      <c r="L192" s="176"/>
      <c r="M192" s="176"/>
      <c r="N192" s="176"/>
      <c r="O192" s="176"/>
      <c r="P192" s="176"/>
      <c r="Q192" s="176"/>
      <c r="R192" s="176"/>
      <c r="S192" s="176"/>
      <c r="T192" s="176"/>
      <c r="U192" s="176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</row>
    <row r="193" spans="1:256">
      <c r="A193" s="176"/>
      <c r="B193" s="176"/>
      <c r="C193" s="176"/>
      <c r="D193" s="176"/>
      <c r="E193" s="176"/>
      <c r="F193" s="176"/>
      <c r="G193" s="176"/>
      <c r="H193" s="176"/>
      <c r="I193" s="176"/>
      <c r="J193" s="176"/>
      <c r="K193" s="176"/>
      <c r="L193" s="176"/>
      <c r="M193" s="176"/>
      <c r="N193" s="176"/>
      <c r="O193" s="176"/>
      <c r="P193" s="176"/>
      <c r="Q193" s="176"/>
      <c r="R193" s="176"/>
      <c r="S193" s="176"/>
      <c r="T193" s="176"/>
      <c r="U193" s="176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</row>
    <row r="194" spans="1:256">
      <c r="A194" s="176"/>
      <c r="B194" s="176"/>
      <c r="C194" s="176"/>
      <c r="D194" s="176"/>
      <c r="E194" s="176"/>
      <c r="F194" s="176"/>
      <c r="G194" s="176"/>
      <c r="H194" s="176"/>
      <c r="I194" s="176"/>
      <c r="J194" s="176"/>
      <c r="K194" s="176"/>
      <c r="L194" s="176"/>
      <c r="M194" s="176"/>
      <c r="N194" s="176"/>
      <c r="O194" s="176"/>
      <c r="P194" s="176"/>
      <c r="Q194" s="176"/>
      <c r="R194" s="176"/>
      <c r="S194" s="176"/>
      <c r="T194" s="176"/>
      <c r="U194" s="176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</row>
    <row r="195" spans="1:256">
      <c r="A195" s="176"/>
      <c r="B195" s="176"/>
      <c r="C195" s="176"/>
      <c r="D195" s="176"/>
      <c r="E195" s="176"/>
      <c r="F195" s="176"/>
      <c r="G195" s="176"/>
      <c r="H195" s="176"/>
      <c r="I195" s="176"/>
      <c r="J195" s="176"/>
      <c r="K195" s="176"/>
      <c r="L195" s="176"/>
      <c r="M195" s="176"/>
      <c r="N195" s="176"/>
      <c r="O195" s="176"/>
      <c r="P195" s="176"/>
      <c r="Q195" s="176"/>
      <c r="R195" s="176"/>
      <c r="S195" s="176"/>
      <c r="T195" s="176"/>
      <c r="U195" s="176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</row>
    <row r="196" spans="1:256">
      <c r="A196" s="176"/>
      <c r="B196" s="176"/>
      <c r="C196" s="176"/>
      <c r="D196" s="176"/>
      <c r="E196" s="176"/>
      <c r="F196" s="176"/>
      <c r="G196" s="176"/>
      <c r="H196" s="176"/>
      <c r="I196" s="176"/>
      <c r="J196" s="176"/>
      <c r="K196" s="176"/>
      <c r="L196" s="176"/>
      <c r="M196" s="176"/>
      <c r="N196" s="176"/>
      <c r="O196" s="176"/>
      <c r="P196" s="176"/>
      <c r="Q196" s="176"/>
      <c r="R196" s="176"/>
      <c r="S196" s="176"/>
      <c r="T196" s="176"/>
      <c r="U196" s="17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</row>
    <row r="197" spans="1:256">
      <c r="A197" s="176"/>
      <c r="B197" s="176"/>
      <c r="C197" s="176"/>
      <c r="D197" s="176"/>
      <c r="E197" s="176"/>
      <c r="F197" s="176"/>
      <c r="G197" s="176"/>
      <c r="H197" s="176"/>
      <c r="I197" s="176"/>
      <c r="J197" s="176"/>
      <c r="K197" s="176"/>
      <c r="L197" s="176"/>
      <c r="M197" s="176"/>
      <c r="N197" s="176"/>
      <c r="O197" s="176"/>
      <c r="P197" s="176"/>
      <c r="Q197" s="176"/>
      <c r="R197" s="176"/>
      <c r="S197" s="176"/>
      <c r="T197" s="176"/>
      <c r="U197" s="176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</row>
    <row r="198" spans="1:256">
      <c r="A198" s="176"/>
      <c r="B198" s="176"/>
      <c r="C198" s="176"/>
      <c r="D198" s="176"/>
      <c r="E198" s="176"/>
      <c r="F198" s="176"/>
      <c r="G198" s="176"/>
      <c r="H198" s="176"/>
      <c r="I198" s="176"/>
      <c r="J198" s="176"/>
      <c r="K198" s="176"/>
      <c r="L198" s="176"/>
      <c r="M198" s="176"/>
      <c r="N198" s="176"/>
      <c r="O198" s="176"/>
      <c r="P198" s="176"/>
      <c r="Q198" s="176"/>
      <c r="R198" s="176"/>
      <c r="S198" s="176"/>
      <c r="T198" s="176"/>
      <c r="U198" s="176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</row>
    <row r="199" spans="1:256">
      <c r="A199" s="176"/>
      <c r="B199" s="176"/>
      <c r="C199" s="176"/>
      <c r="D199" s="176"/>
      <c r="E199" s="176"/>
      <c r="F199" s="176"/>
      <c r="G199" s="176"/>
      <c r="H199" s="176"/>
      <c r="I199" s="176"/>
      <c r="J199" s="176"/>
      <c r="K199" s="176"/>
      <c r="L199" s="176"/>
      <c r="M199" s="176"/>
      <c r="N199" s="176"/>
      <c r="O199" s="176"/>
      <c r="P199" s="176"/>
      <c r="Q199" s="176"/>
      <c r="R199" s="176"/>
      <c r="S199" s="176"/>
      <c r="T199" s="176"/>
      <c r="U199" s="176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</row>
    <row r="200" spans="1:256">
      <c r="A200" s="176"/>
      <c r="B200" s="176"/>
      <c r="C200" s="176"/>
      <c r="D200" s="176"/>
      <c r="E200" s="176"/>
      <c r="F200" s="176"/>
      <c r="G200" s="176"/>
      <c r="H200" s="176"/>
      <c r="I200" s="176"/>
      <c r="J200" s="176"/>
      <c r="K200" s="176"/>
      <c r="L200" s="176"/>
      <c r="M200" s="176"/>
      <c r="N200" s="176"/>
      <c r="O200" s="176"/>
      <c r="P200" s="176"/>
      <c r="Q200" s="176"/>
      <c r="R200" s="176"/>
      <c r="S200" s="176"/>
      <c r="T200" s="176"/>
      <c r="U200" s="176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</row>
    <row r="201" spans="1:256">
      <c r="A201" s="176"/>
      <c r="B201" s="176"/>
      <c r="C201" s="176"/>
      <c r="D201" s="176"/>
      <c r="E201" s="176"/>
      <c r="F201" s="176"/>
      <c r="G201" s="176"/>
      <c r="H201" s="176"/>
      <c r="I201" s="176"/>
      <c r="J201" s="176"/>
      <c r="K201" s="176"/>
      <c r="L201" s="176"/>
      <c r="M201" s="176"/>
      <c r="N201" s="176"/>
      <c r="O201" s="176"/>
      <c r="P201" s="176"/>
      <c r="Q201" s="176"/>
      <c r="R201" s="176"/>
      <c r="S201" s="176"/>
      <c r="T201" s="176"/>
      <c r="U201" s="176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</row>
    <row r="202" spans="1:256">
      <c r="A202" s="176"/>
      <c r="B202" s="176"/>
      <c r="C202" s="176"/>
      <c r="D202" s="176"/>
      <c r="E202" s="176"/>
      <c r="F202" s="176"/>
      <c r="G202" s="176"/>
      <c r="H202" s="176"/>
      <c r="I202" s="176"/>
      <c r="J202" s="176"/>
      <c r="K202" s="176"/>
      <c r="L202" s="176"/>
      <c r="M202" s="176"/>
      <c r="N202" s="176"/>
      <c r="O202" s="176"/>
      <c r="P202" s="176"/>
      <c r="Q202" s="176"/>
      <c r="R202" s="176"/>
      <c r="S202" s="176"/>
      <c r="T202" s="176"/>
      <c r="U202" s="176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</row>
    <row r="203" spans="1:256">
      <c r="A203" s="176"/>
      <c r="B203" s="176"/>
      <c r="C203" s="176"/>
      <c r="D203" s="176"/>
      <c r="E203" s="176"/>
      <c r="F203" s="176"/>
      <c r="G203" s="176"/>
      <c r="H203" s="176"/>
      <c r="I203" s="176"/>
      <c r="J203" s="176"/>
      <c r="K203" s="176"/>
      <c r="L203" s="176"/>
      <c r="M203" s="176"/>
      <c r="N203" s="176"/>
      <c r="O203" s="176"/>
      <c r="P203" s="176"/>
      <c r="Q203" s="176"/>
      <c r="R203" s="176"/>
      <c r="S203" s="176"/>
      <c r="T203" s="176"/>
      <c r="U203" s="176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</row>
    <row r="204" spans="1:256">
      <c r="A204" s="176"/>
      <c r="B204" s="176"/>
      <c r="C204" s="176"/>
      <c r="D204" s="176"/>
      <c r="E204" s="176"/>
      <c r="F204" s="176"/>
      <c r="G204" s="176"/>
      <c r="H204" s="176"/>
      <c r="I204" s="176"/>
      <c r="J204" s="176"/>
      <c r="K204" s="176"/>
      <c r="L204" s="176"/>
      <c r="M204" s="176"/>
      <c r="N204" s="176"/>
      <c r="O204" s="176"/>
      <c r="P204" s="176"/>
      <c r="Q204" s="176"/>
      <c r="R204" s="176"/>
      <c r="S204" s="176"/>
      <c r="T204" s="176"/>
      <c r="U204" s="176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</row>
    <row r="205" spans="1:256">
      <c r="A205" s="176"/>
      <c r="B205" s="176"/>
      <c r="C205" s="176"/>
      <c r="D205" s="176"/>
      <c r="E205" s="176"/>
      <c r="F205" s="176"/>
      <c r="G205" s="176"/>
      <c r="H205" s="176"/>
      <c r="I205" s="176"/>
      <c r="J205" s="176"/>
      <c r="K205" s="176"/>
      <c r="L205" s="176"/>
      <c r="M205" s="176"/>
      <c r="N205" s="176"/>
      <c r="O205" s="176"/>
      <c r="P205" s="176"/>
      <c r="Q205" s="176"/>
      <c r="R205" s="176"/>
      <c r="S205" s="176"/>
      <c r="T205" s="176"/>
      <c r="U205" s="176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</row>
    <row r="206" spans="1:256">
      <c r="A206" s="176"/>
      <c r="B206" s="176"/>
      <c r="C206" s="176"/>
      <c r="D206" s="176"/>
      <c r="E206" s="176"/>
      <c r="F206" s="176"/>
      <c r="G206" s="176"/>
      <c r="H206" s="176"/>
      <c r="I206" s="176"/>
      <c r="J206" s="176"/>
      <c r="K206" s="176"/>
      <c r="L206" s="176"/>
      <c r="M206" s="176"/>
      <c r="N206" s="176"/>
      <c r="O206" s="176"/>
      <c r="P206" s="176"/>
      <c r="Q206" s="176"/>
      <c r="R206" s="176"/>
      <c r="S206" s="176"/>
      <c r="T206" s="176"/>
      <c r="U206" s="17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</row>
    <row r="207" spans="1:256">
      <c r="A207" s="176"/>
      <c r="B207" s="176"/>
      <c r="C207" s="176"/>
      <c r="D207" s="176"/>
      <c r="E207" s="176"/>
      <c r="F207" s="176"/>
      <c r="G207" s="176"/>
      <c r="H207" s="176"/>
      <c r="I207" s="176"/>
      <c r="J207" s="176"/>
      <c r="K207" s="176"/>
      <c r="L207" s="176"/>
      <c r="M207" s="176"/>
      <c r="N207" s="176"/>
      <c r="O207" s="176"/>
      <c r="P207" s="176"/>
      <c r="Q207" s="176"/>
      <c r="R207" s="176"/>
      <c r="S207" s="176"/>
      <c r="T207" s="176"/>
      <c r="U207" s="176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</row>
    <row r="208" spans="1:256">
      <c r="A208" s="176"/>
      <c r="B208" s="176"/>
      <c r="C208" s="176"/>
      <c r="D208" s="176"/>
      <c r="E208" s="176"/>
      <c r="F208" s="176"/>
      <c r="G208" s="176"/>
      <c r="H208" s="176"/>
      <c r="I208" s="176"/>
      <c r="J208" s="176"/>
      <c r="K208" s="176"/>
      <c r="L208" s="176"/>
      <c r="M208" s="176"/>
      <c r="N208" s="176"/>
      <c r="O208" s="176"/>
      <c r="P208" s="176"/>
      <c r="Q208" s="176"/>
      <c r="R208" s="176"/>
      <c r="S208" s="176"/>
      <c r="T208" s="176"/>
      <c r="U208" s="176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</row>
    <row r="209" spans="1:256">
      <c r="A209" s="176"/>
      <c r="B209" s="176"/>
      <c r="C209" s="176"/>
      <c r="D209" s="176"/>
      <c r="E209" s="176"/>
      <c r="F209" s="176"/>
      <c r="G209" s="176"/>
      <c r="H209" s="176"/>
      <c r="I209" s="176"/>
      <c r="J209" s="176"/>
      <c r="K209" s="176"/>
      <c r="L209" s="176"/>
      <c r="M209" s="176"/>
      <c r="N209" s="176"/>
      <c r="O209" s="176"/>
      <c r="P209" s="176"/>
      <c r="Q209" s="176"/>
      <c r="R209" s="176"/>
      <c r="S209" s="176"/>
      <c r="T209" s="176"/>
      <c r="U209" s="176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</row>
    <row r="210" spans="1:256">
      <c r="A210" s="176"/>
      <c r="B210" s="176"/>
      <c r="C210" s="176"/>
      <c r="D210" s="176"/>
      <c r="E210" s="176"/>
      <c r="F210" s="176"/>
      <c r="G210" s="176"/>
      <c r="H210" s="176"/>
      <c r="I210" s="176"/>
      <c r="J210" s="176"/>
      <c r="K210" s="176"/>
      <c r="L210" s="176"/>
      <c r="M210" s="176"/>
      <c r="N210" s="176"/>
      <c r="O210" s="176"/>
      <c r="P210" s="176"/>
      <c r="Q210" s="176"/>
      <c r="R210" s="176"/>
      <c r="S210" s="176"/>
      <c r="T210" s="176"/>
      <c r="U210" s="176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</row>
    <row r="211" spans="1:256">
      <c r="A211" s="176"/>
      <c r="B211" s="176"/>
      <c r="C211" s="176"/>
      <c r="D211" s="176"/>
      <c r="E211" s="176"/>
      <c r="F211" s="176"/>
      <c r="G211" s="176"/>
      <c r="H211" s="176"/>
      <c r="I211" s="176"/>
      <c r="J211" s="176"/>
      <c r="K211" s="176"/>
      <c r="L211" s="176"/>
      <c r="M211" s="176"/>
      <c r="N211" s="176"/>
      <c r="O211" s="176"/>
      <c r="P211" s="176"/>
      <c r="Q211" s="176"/>
      <c r="R211" s="176"/>
      <c r="S211" s="176"/>
      <c r="T211" s="176"/>
      <c r="U211" s="176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</row>
    <row r="212" spans="1:256">
      <c r="A212" s="176"/>
      <c r="B212" s="176"/>
      <c r="C212" s="176"/>
      <c r="D212" s="176"/>
      <c r="E212" s="176"/>
      <c r="F212" s="176"/>
      <c r="G212" s="176"/>
      <c r="H212" s="176"/>
      <c r="I212" s="176"/>
      <c r="J212" s="176"/>
      <c r="K212" s="176"/>
      <c r="L212" s="176"/>
      <c r="M212" s="176"/>
      <c r="N212" s="176"/>
      <c r="O212" s="176"/>
      <c r="P212" s="176"/>
      <c r="Q212" s="176"/>
      <c r="R212" s="176"/>
      <c r="S212" s="176"/>
      <c r="T212" s="176"/>
      <c r="U212" s="176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</row>
    <row r="213" spans="1:256">
      <c r="A213" s="176"/>
      <c r="B213" s="176"/>
      <c r="C213" s="176"/>
      <c r="D213" s="176"/>
      <c r="E213" s="176"/>
      <c r="F213" s="176"/>
      <c r="G213" s="176"/>
      <c r="H213" s="176"/>
      <c r="I213" s="176"/>
      <c r="J213" s="176"/>
      <c r="K213" s="176"/>
      <c r="L213" s="176"/>
      <c r="M213" s="176"/>
      <c r="N213" s="176"/>
      <c r="O213" s="176"/>
      <c r="P213" s="176"/>
      <c r="Q213" s="176"/>
      <c r="R213" s="176"/>
      <c r="S213" s="176"/>
      <c r="T213" s="176"/>
      <c r="U213" s="176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</row>
    <row r="214" spans="1:256">
      <c r="A214" s="176"/>
      <c r="B214" s="176"/>
      <c r="C214" s="176"/>
      <c r="D214" s="176"/>
      <c r="E214" s="176"/>
      <c r="F214" s="176"/>
      <c r="G214" s="176"/>
      <c r="H214" s="176"/>
      <c r="I214" s="176"/>
      <c r="J214" s="176"/>
      <c r="K214" s="176"/>
      <c r="L214" s="176"/>
      <c r="M214" s="176"/>
      <c r="N214" s="176"/>
      <c r="O214" s="176"/>
      <c r="P214" s="176"/>
      <c r="Q214" s="176"/>
      <c r="R214" s="176"/>
      <c r="S214" s="176"/>
      <c r="T214" s="176"/>
      <c r="U214" s="176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</row>
    <row r="215" spans="1:256">
      <c r="A215" s="176"/>
      <c r="B215" s="176"/>
      <c r="C215" s="176"/>
      <c r="D215" s="176"/>
      <c r="E215" s="176"/>
      <c r="F215" s="176"/>
      <c r="G215" s="176"/>
      <c r="H215" s="176"/>
      <c r="I215" s="176"/>
      <c r="J215" s="176"/>
      <c r="K215" s="176"/>
      <c r="L215" s="176"/>
      <c r="M215" s="176"/>
      <c r="N215" s="176"/>
      <c r="O215" s="176"/>
      <c r="P215" s="176"/>
      <c r="Q215" s="176"/>
      <c r="R215" s="176"/>
      <c r="S215" s="176"/>
      <c r="T215" s="176"/>
      <c r="U215" s="176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</row>
    <row r="216" spans="1:256">
      <c r="A216" s="176"/>
      <c r="B216" s="176"/>
      <c r="C216" s="176"/>
      <c r="D216" s="176"/>
      <c r="E216" s="176"/>
      <c r="F216" s="176"/>
      <c r="G216" s="176"/>
      <c r="H216" s="176"/>
      <c r="I216" s="176"/>
      <c r="J216" s="176"/>
      <c r="K216" s="176"/>
      <c r="L216" s="176"/>
      <c r="M216" s="176"/>
      <c r="N216" s="176"/>
      <c r="O216" s="176"/>
      <c r="P216" s="176"/>
      <c r="Q216" s="176"/>
      <c r="R216" s="176"/>
      <c r="S216" s="176"/>
      <c r="T216" s="176"/>
      <c r="U216" s="17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</row>
    <row r="217" spans="1:256">
      <c r="A217" s="176"/>
      <c r="B217" s="176"/>
      <c r="C217" s="176"/>
      <c r="D217" s="176"/>
      <c r="E217" s="176"/>
      <c r="F217" s="176"/>
      <c r="G217" s="176"/>
      <c r="H217" s="176"/>
      <c r="I217" s="176"/>
      <c r="J217" s="176"/>
      <c r="K217" s="176"/>
      <c r="L217" s="176"/>
      <c r="M217" s="176"/>
      <c r="N217" s="176"/>
      <c r="O217" s="176"/>
      <c r="P217" s="176"/>
      <c r="Q217" s="176"/>
      <c r="R217" s="176"/>
      <c r="S217" s="176"/>
      <c r="T217" s="176"/>
      <c r="U217" s="176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</row>
    <row r="218" spans="1:256">
      <c r="A218" s="176"/>
      <c r="B218" s="176"/>
      <c r="C218" s="176"/>
      <c r="D218" s="176"/>
      <c r="E218" s="176"/>
      <c r="F218" s="176"/>
      <c r="G218" s="176"/>
      <c r="H218" s="176"/>
      <c r="I218" s="176"/>
      <c r="J218" s="176"/>
      <c r="K218" s="176"/>
      <c r="L218" s="176"/>
      <c r="M218" s="176"/>
      <c r="N218" s="176"/>
      <c r="O218" s="176"/>
      <c r="P218" s="176"/>
      <c r="Q218" s="176"/>
      <c r="R218" s="176"/>
      <c r="S218" s="176"/>
      <c r="T218" s="176"/>
      <c r="U218" s="176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</row>
    <row r="219" spans="1:256">
      <c r="A219" s="176"/>
      <c r="B219" s="176"/>
      <c r="C219" s="176"/>
      <c r="D219" s="176"/>
      <c r="E219" s="176"/>
      <c r="F219" s="176"/>
      <c r="G219" s="176"/>
      <c r="H219" s="176"/>
      <c r="I219" s="176"/>
      <c r="J219" s="176"/>
      <c r="K219" s="176"/>
      <c r="L219" s="176"/>
      <c r="M219" s="176"/>
      <c r="N219" s="176"/>
      <c r="O219" s="176"/>
      <c r="P219" s="176"/>
      <c r="Q219" s="176"/>
      <c r="R219" s="176"/>
      <c r="S219" s="176"/>
      <c r="T219" s="176"/>
      <c r="U219" s="176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</row>
    <row r="220" spans="1:256">
      <c r="A220" s="176"/>
      <c r="B220" s="176"/>
      <c r="C220" s="176"/>
      <c r="D220" s="176"/>
      <c r="E220" s="176"/>
      <c r="F220" s="176"/>
      <c r="G220" s="176"/>
      <c r="H220" s="176"/>
      <c r="I220" s="176"/>
      <c r="J220" s="176"/>
      <c r="K220" s="176"/>
      <c r="L220" s="176"/>
      <c r="M220" s="176"/>
      <c r="N220" s="176"/>
      <c r="O220" s="176"/>
      <c r="P220" s="176"/>
      <c r="Q220" s="176"/>
      <c r="R220" s="176"/>
      <c r="S220" s="176"/>
      <c r="T220" s="176"/>
      <c r="U220" s="176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</row>
    <row r="221" spans="1:256">
      <c r="A221" s="176"/>
      <c r="B221" s="176"/>
      <c r="C221" s="176"/>
      <c r="D221" s="176"/>
      <c r="E221" s="176"/>
      <c r="F221" s="176"/>
      <c r="G221" s="176"/>
      <c r="H221" s="176"/>
      <c r="I221" s="176"/>
      <c r="J221" s="176"/>
      <c r="K221" s="176"/>
      <c r="L221" s="176"/>
      <c r="M221" s="176"/>
      <c r="N221" s="176"/>
      <c r="O221" s="176"/>
      <c r="P221" s="176"/>
      <c r="Q221" s="176"/>
      <c r="R221" s="176"/>
      <c r="S221" s="176"/>
      <c r="T221" s="176"/>
      <c r="U221" s="176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</row>
    <row r="222" spans="1:256">
      <c r="A222" s="176"/>
      <c r="B222" s="176"/>
      <c r="C222" s="176"/>
      <c r="D222" s="176"/>
      <c r="E222" s="176"/>
      <c r="F222" s="176"/>
      <c r="G222" s="176"/>
      <c r="H222" s="176"/>
      <c r="I222" s="176"/>
      <c r="J222" s="176"/>
      <c r="K222" s="176"/>
      <c r="L222" s="176"/>
      <c r="M222" s="176"/>
      <c r="N222" s="176"/>
      <c r="O222" s="176"/>
      <c r="P222" s="176"/>
      <c r="Q222" s="176"/>
      <c r="R222" s="176"/>
      <c r="S222" s="176"/>
      <c r="T222" s="176"/>
      <c r="U222" s="176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</row>
    <row r="223" spans="1:256">
      <c r="A223" s="176"/>
      <c r="B223" s="176"/>
      <c r="C223" s="176"/>
      <c r="D223" s="176"/>
      <c r="E223" s="176"/>
      <c r="F223" s="176"/>
      <c r="G223" s="176"/>
      <c r="H223" s="176"/>
      <c r="I223" s="176"/>
      <c r="J223" s="176"/>
      <c r="K223" s="176"/>
      <c r="L223" s="176"/>
      <c r="M223" s="176"/>
      <c r="N223" s="176"/>
      <c r="O223" s="176"/>
      <c r="P223" s="176"/>
      <c r="Q223" s="176"/>
      <c r="R223" s="176"/>
      <c r="S223" s="176"/>
      <c r="T223" s="176"/>
      <c r="U223" s="176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</row>
    <row r="224" spans="1:256">
      <c r="A224" s="176"/>
      <c r="B224" s="176"/>
      <c r="C224" s="176"/>
      <c r="D224" s="176"/>
      <c r="E224" s="176"/>
      <c r="F224" s="176"/>
      <c r="G224" s="176"/>
      <c r="H224" s="176"/>
      <c r="I224" s="176"/>
      <c r="J224" s="176"/>
      <c r="K224" s="176"/>
      <c r="L224" s="176"/>
      <c r="M224" s="176"/>
      <c r="N224" s="176"/>
      <c r="O224" s="176"/>
      <c r="P224" s="176"/>
      <c r="Q224" s="176"/>
      <c r="R224" s="176"/>
      <c r="S224" s="176"/>
      <c r="T224" s="176"/>
      <c r="U224" s="176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</row>
    <row r="225" spans="1:256">
      <c r="A225" s="176"/>
      <c r="B225" s="176"/>
      <c r="C225" s="176"/>
      <c r="D225" s="176"/>
      <c r="E225" s="176"/>
      <c r="F225" s="176"/>
      <c r="G225" s="176"/>
      <c r="H225" s="176"/>
      <c r="I225" s="176"/>
      <c r="J225" s="176"/>
      <c r="K225" s="176"/>
      <c r="L225" s="176"/>
      <c r="M225" s="176"/>
      <c r="N225" s="176"/>
      <c r="O225" s="176"/>
      <c r="P225" s="176"/>
      <c r="Q225" s="176"/>
      <c r="R225" s="176"/>
      <c r="S225" s="176"/>
      <c r="T225" s="176"/>
      <c r="U225" s="176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</row>
    <row r="226" spans="1:256">
      <c r="A226" s="176"/>
      <c r="B226" s="176"/>
      <c r="C226" s="176"/>
      <c r="D226" s="176"/>
      <c r="E226" s="176"/>
      <c r="F226" s="176"/>
      <c r="G226" s="176"/>
      <c r="H226" s="176"/>
      <c r="I226" s="176"/>
      <c r="J226" s="176"/>
      <c r="K226" s="176"/>
      <c r="L226" s="176"/>
      <c r="M226" s="176"/>
      <c r="N226" s="176"/>
      <c r="O226" s="176"/>
      <c r="P226" s="176"/>
      <c r="Q226" s="176"/>
      <c r="R226" s="176"/>
      <c r="S226" s="176"/>
      <c r="T226" s="176"/>
      <c r="U226" s="17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</row>
    <row r="227" spans="1:256">
      <c r="A227" s="176"/>
      <c r="B227" s="176"/>
      <c r="C227" s="176"/>
      <c r="D227" s="176"/>
      <c r="E227" s="176"/>
      <c r="F227" s="176"/>
      <c r="G227" s="176"/>
      <c r="H227" s="176"/>
      <c r="I227" s="176"/>
      <c r="J227" s="176"/>
      <c r="K227" s="176"/>
      <c r="L227" s="176"/>
      <c r="M227" s="176"/>
      <c r="N227" s="176"/>
      <c r="O227" s="176"/>
      <c r="P227" s="176"/>
      <c r="Q227" s="176"/>
      <c r="R227" s="176"/>
      <c r="S227" s="176"/>
      <c r="T227" s="176"/>
      <c r="U227" s="176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</row>
    <row r="228" spans="1:256">
      <c r="A228" s="176"/>
      <c r="B228" s="176"/>
      <c r="C228" s="176"/>
      <c r="D228" s="176"/>
      <c r="E228" s="176"/>
      <c r="F228" s="176"/>
      <c r="G228" s="176"/>
      <c r="H228" s="176"/>
      <c r="I228" s="176"/>
      <c r="J228" s="176"/>
      <c r="K228" s="176"/>
      <c r="L228" s="176"/>
      <c r="M228" s="176"/>
      <c r="N228" s="176"/>
      <c r="O228" s="176"/>
      <c r="P228" s="176"/>
      <c r="Q228" s="176"/>
      <c r="R228" s="176"/>
      <c r="S228" s="176"/>
      <c r="T228" s="176"/>
      <c r="U228" s="176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</row>
    <row r="229" spans="1:256">
      <c r="A229" s="176"/>
      <c r="B229" s="176"/>
      <c r="C229" s="176"/>
      <c r="D229" s="176"/>
      <c r="E229" s="176"/>
      <c r="F229" s="176"/>
      <c r="G229" s="176"/>
      <c r="H229" s="176"/>
      <c r="I229" s="176"/>
      <c r="J229" s="176"/>
      <c r="K229" s="176"/>
      <c r="L229" s="176"/>
      <c r="M229" s="176"/>
      <c r="N229" s="176"/>
      <c r="O229" s="176"/>
      <c r="P229" s="176"/>
      <c r="Q229" s="176"/>
      <c r="R229" s="176"/>
      <c r="S229" s="176"/>
      <c r="T229" s="176"/>
      <c r="U229" s="176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0" spans="1:256">
      <c r="A230" s="176"/>
      <c r="B230" s="176"/>
      <c r="C230" s="176"/>
      <c r="D230" s="176"/>
      <c r="E230" s="176"/>
      <c r="F230" s="176"/>
      <c r="G230" s="176"/>
      <c r="H230" s="176"/>
      <c r="I230" s="176"/>
      <c r="J230" s="176"/>
      <c r="K230" s="176"/>
      <c r="L230" s="176"/>
      <c r="M230" s="176"/>
      <c r="N230" s="176"/>
      <c r="O230" s="176"/>
      <c r="P230" s="176"/>
      <c r="Q230" s="176"/>
      <c r="R230" s="176"/>
      <c r="S230" s="176"/>
      <c r="T230" s="176"/>
      <c r="U230" s="176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</row>
    <row r="231" spans="1:256">
      <c r="A231" s="176"/>
      <c r="B231" s="176"/>
      <c r="C231" s="176"/>
      <c r="D231" s="176"/>
      <c r="E231" s="176"/>
      <c r="F231" s="176"/>
      <c r="G231" s="176"/>
      <c r="H231" s="176"/>
      <c r="I231" s="176"/>
      <c r="J231" s="176"/>
      <c r="K231" s="176"/>
      <c r="L231" s="176"/>
      <c r="M231" s="176"/>
      <c r="N231" s="176"/>
      <c r="O231" s="176"/>
      <c r="P231" s="176"/>
      <c r="Q231" s="176"/>
      <c r="R231" s="176"/>
      <c r="S231" s="176"/>
      <c r="T231" s="176"/>
      <c r="U231" s="176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</row>
    <row r="232" spans="1:256">
      <c r="A232" s="176"/>
      <c r="B232" s="176"/>
      <c r="C232" s="176"/>
      <c r="D232" s="176"/>
      <c r="E232" s="176"/>
      <c r="F232" s="176"/>
      <c r="G232" s="176"/>
      <c r="H232" s="176"/>
      <c r="I232" s="176"/>
      <c r="J232" s="176"/>
      <c r="K232" s="176"/>
      <c r="L232" s="176"/>
      <c r="M232" s="176"/>
      <c r="N232" s="176"/>
      <c r="O232" s="176"/>
      <c r="P232" s="176"/>
      <c r="Q232" s="176"/>
      <c r="R232" s="176"/>
      <c r="S232" s="176"/>
      <c r="T232" s="176"/>
      <c r="U232" s="176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</row>
    <row r="233" spans="1:256">
      <c r="A233" s="176"/>
      <c r="B233" s="176"/>
      <c r="C233" s="176"/>
      <c r="D233" s="176"/>
      <c r="E233" s="176"/>
      <c r="F233" s="176"/>
      <c r="G233" s="176"/>
      <c r="H233" s="176"/>
      <c r="I233" s="176"/>
      <c r="J233" s="176"/>
      <c r="K233" s="176"/>
      <c r="L233" s="176"/>
      <c r="M233" s="176"/>
      <c r="N233" s="176"/>
      <c r="O233" s="176"/>
      <c r="P233" s="176"/>
      <c r="Q233" s="176"/>
      <c r="R233" s="176"/>
      <c r="S233" s="176"/>
      <c r="T233" s="176"/>
      <c r="U233" s="176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</row>
    <row r="234" spans="1:256">
      <c r="A234" s="176"/>
      <c r="B234" s="176"/>
      <c r="C234" s="176"/>
      <c r="D234" s="176"/>
      <c r="E234" s="176"/>
      <c r="F234" s="176"/>
      <c r="G234" s="176"/>
      <c r="H234" s="176"/>
      <c r="I234" s="176"/>
      <c r="J234" s="176"/>
      <c r="K234" s="176"/>
      <c r="L234" s="176"/>
      <c r="M234" s="176"/>
      <c r="N234" s="176"/>
      <c r="O234" s="176"/>
      <c r="P234" s="176"/>
      <c r="Q234" s="176"/>
      <c r="R234" s="176"/>
      <c r="S234" s="176"/>
      <c r="T234" s="176"/>
      <c r="U234" s="176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</row>
    <row r="235" spans="1:256">
      <c r="A235" s="176"/>
      <c r="B235" s="176"/>
      <c r="C235" s="176"/>
      <c r="D235" s="176"/>
      <c r="E235" s="176"/>
      <c r="F235" s="176"/>
      <c r="G235" s="176"/>
      <c r="H235" s="176"/>
      <c r="I235" s="176"/>
      <c r="J235" s="176"/>
      <c r="K235" s="176"/>
      <c r="L235" s="176"/>
      <c r="M235" s="176"/>
      <c r="N235" s="176"/>
      <c r="O235" s="176"/>
      <c r="P235" s="176"/>
      <c r="Q235" s="176"/>
      <c r="R235" s="176"/>
      <c r="S235" s="176"/>
      <c r="T235" s="176"/>
      <c r="U235" s="176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</row>
    <row r="236" spans="1:256">
      <c r="A236" s="176"/>
      <c r="B236" s="176"/>
      <c r="C236" s="176"/>
      <c r="D236" s="176"/>
      <c r="E236" s="176"/>
      <c r="F236" s="176"/>
      <c r="G236" s="176"/>
      <c r="H236" s="176"/>
      <c r="I236" s="176"/>
      <c r="J236" s="176"/>
      <c r="K236" s="176"/>
      <c r="L236" s="176"/>
      <c r="M236" s="176"/>
      <c r="N236" s="176"/>
      <c r="O236" s="176"/>
      <c r="P236" s="176"/>
      <c r="Q236" s="176"/>
      <c r="R236" s="176"/>
      <c r="S236" s="176"/>
      <c r="T236" s="176"/>
      <c r="U236" s="17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</row>
    <row r="237" spans="1:256">
      <c r="A237" s="176"/>
      <c r="B237" s="176"/>
      <c r="C237" s="176"/>
      <c r="D237" s="176"/>
      <c r="E237" s="176"/>
      <c r="F237" s="176"/>
      <c r="G237" s="176"/>
      <c r="H237" s="176"/>
      <c r="I237" s="176"/>
      <c r="J237" s="176"/>
      <c r="K237" s="176"/>
      <c r="L237" s="176"/>
      <c r="M237" s="176"/>
      <c r="N237" s="176"/>
      <c r="O237" s="176"/>
      <c r="P237" s="176"/>
      <c r="Q237" s="176"/>
      <c r="R237" s="176"/>
      <c r="S237" s="176"/>
      <c r="T237" s="176"/>
      <c r="U237" s="176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</row>
    <row r="238" spans="1:256">
      <c r="A238" s="176"/>
      <c r="B238" s="176"/>
      <c r="C238" s="176"/>
      <c r="D238" s="176"/>
      <c r="E238" s="176"/>
      <c r="F238" s="176"/>
      <c r="G238" s="176"/>
      <c r="H238" s="176"/>
      <c r="I238" s="176"/>
      <c r="J238" s="176"/>
      <c r="K238" s="176"/>
      <c r="L238" s="176"/>
      <c r="M238" s="176"/>
      <c r="N238" s="176"/>
      <c r="O238" s="176"/>
      <c r="P238" s="176"/>
      <c r="Q238" s="176"/>
      <c r="R238" s="176"/>
      <c r="S238" s="176"/>
      <c r="T238" s="176"/>
      <c r="U238" s="176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</row>
    <row r="239" spans="1:256">
      <c r="A239" s="176"/>
      <c r="B239" s="176"/>
      <c r="C239" s="176"/>
      <c r="D239" s="176"/>
      <c r="E239" s="176"/>
      <c r="F239" s="176"/>
      <c r="G239" s="176"/>
      <c r="H239" s="176"/>
      <c r="I239" s="176"/>
      <c r="J239" s="176"/>
      <c r="K239" s="176"/>
      <c r="L239" s="176"/>
      <c r="M239" s="176"/>
      <c r="N239" s="176"/>
      <c r="O239" s="176"/>
      <c r="P239" s="176"/>
      <c r="Q239" s="176"/>
      <c r="R239" s="176"/>
      <c r="S239" s="176"/>
      <c r="T239" s="176"/>
      <c r="U239" s="176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</row>
    <row r="240" spans="1:256">
      <c r="A240" s="176"/>
      <c r="B240" s="176"/>
      <c r="C240" s="176"/>
      <c r="D240" s="176"/>
      <c r="E240" s="176"/>
      <c r="F240" s="176"/>
      <c r="G240" s="176"/>
      <c r="H240" s="176"/>
      <c r="I240" s="176"/>
      <c r="J240" s="176"/>
      <c r="K240" s="176"/>
      <c r="L240" s="176"/>
      <c r="M240" s="176"/>
      <c r="N240" s="176"/>
      <c r="O240" s="176"/>
      <c r="P240" s="176"/>
      <c r="Q240" s="176"/>
      <c r="R240" s="176"/>
      <c r="S240" s="176"/>
      <c r="T240" s="176"/>
      <c r="U240" s="176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</row>
    <row r="241" spans="1:256">
      <c r="A241" s="176"/>
      <c r="B241" s="176"/>
      <c r="C241" s="176"/>
      <c r="D241" s="176"/>
      <c r="E241" s="176"/>
      <c r="F241" s="176"/>
      <c r="G241" s="176"/>
      <c r="H241" s="176"/>
      <c r="I241" s="176"/>
      <c r="J241" s="176"/>
      <c r="K241" s="176"/>
      <c r="L241" s="176"/>
      <c r="M241" s="176"/>
      <c r="N241" s="176"/>
      <c r="O241" s="176"/>
      <c r="P241" s="176"/>
      <c r="Q241" s="176"/>
      <c r="R241" s="176"/>
      <c r="S241" s="176"/>
      <c r="T241" s="176"/>
      <c r="U241" s="176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</row>
    <row r="242" spans="1:256">
      <c r="A242" s="176"/>
      <c r="B242" s="176"/>
      <c r="C242" s="176"/>
      <c r="D242" s="176"/>
      <c r="E242" s="176"/>
      <c r="F242" s="176"/>
      <c r="G242" s="176"/>
      <c r="H242" s="176"/>
      <c r="I242" s="176"/>
      <c r="J242" s="176"/>
      <c r="K242" s="176"/>
      <c r="L242" s="176"/>
      <c r="M242" s="176"/>
      <c r="N242" s="176"/>
      <c r="O242" s="176"/>
      <c r="P242" s="176"/>
      <c r="Q242" s="176"/>
      <c r="R242" s="176"/>
      <c r="S242" s="176"/>
      <c r="T242" s="176"/>
      <c r="U242" s="176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</row>
    <row r="243" spans="1:256">
      <c r="A243" s="176"/>
      <c r="B243" s="176"/>
      <c r="C243" s="176"/>
      <c r="D243" s="176"/>
      <c r="E243" s="176"/>
      <c r="F243" s="176"/>
      <c r="G243" s="176"/>
      <c r="H243" s="176"/>
      <c r="I243" s="176"/>
      <c r="J243" s="176"/>
      <c r="K243" s="176"/>
      <c r="L243" s="176"/>
      <c r="M243" s="176"/>
      <c r="N243" s="176"/>
      <c r="O243" s="176"/>
      <c r="P243" s="176"/>
      <c r="Q243" s="176"/>
      <c r="R243" s="176"/>
      <c r="S243" s="176"/>
      <c r="T243" s="176"/>
      <c r="U243" s="176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</row>
    <row r="244" spans="1:256">
      <c r="A244" s="176"/>
      <c r="B244" s="176"/>
      <c r="C244" s="176"/>
      <c r="D244" s="176"/>
      <c r="E244" s="176"/>
      <c r="F244" s="176"/>
      <c r="G244" s="176"/>
      <c r="H244" s="176"/>
      <c r="I244" s="176"/>
      <c r="J244" s="176"/>
      <c r="K244" s="176"/>
      <c r="L244" s="176"/>
      <c r="M244" s="176"/>
      <c r="N244" s="176"/>
      <c r="O244" s="176"/>
      <c r="P244" s="176"/>
      <c r="Q244" s="176"/>
      <c r="R244" s="176"/>
      <c r="S244" s="176"/>
      <c r="T244" s="176"/>
      <c r="U244" s="176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</row>
    <row r="245" spans="1:256">
      <c r="A245" s="176"/>
      <c r="B245" s="176"/>
      <c r="C245" s="176"/>
      <c r="D245" s="176"/>
      <c r="E245" s="176"/>
      <c r="F245" s="176"/>
      <c r="G245" s="176"/>
      <c r="H245" s="176"/>
      <c r="I245" s="176"/>
      <c r="J245" s="176"/>
      <c r="K245" s="176"/>
      <c r="L245" s="176"/>
      <c r="M245" s="176"/>
      <c r="N245" s="176"/>
      <c r="O245" s="176"/>
      <c r="P245" s="176"/>
      <c r="Q245" s="176"/>
      <c r="R245" s="176"/>
      <c r="S245" s="176"/>
      <c r="T245" s="176"/>
      <c r="U245" s="176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</row>
    <row r="246" spans="1:256">
      <c r="A246" s="176"/>
      <c r="B246" s="176"/>
      <c r="C246" s="176"/>
      <c r="D246" s="176"/>
      <c r="E246" s="176"/>
      <c r="F246" s="176"/>
      <c r="G246" s="176"/>
      <c r="H246" s="176"/>
      <c r="I246" s="176"/>
      <c r="J246" s="176"/>
      <c r="K246" s="176"/>
      <c r="L246" s="176"/>
      <c r="M246" s="176"/>
      <c r="N246" s="176"/>
      <c r="O246" s="176"/>
      <c r="P246" s="176"/>
      <c r="Q246" s="176"/>
      <c r="R246" s="176"/>
      <c r="S246" s="176"/>
      <c r="T246" s="176"/>
      <c r="U246" s="17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</row>
    <row r="247" spans="1:256">
      <c r="A247" s="176"/>
      <c r="B247" s="176"/>
      <c r="C247" s="176"/>
      <c r="D247" s="176"/>
      <c r="E247" s="176"/>
      <c r="F247" s="176"/>
      <c r="G247" s="176"/>
      <c r="H247" s="176"/>
      <c r="I247" s="176"/>
      <c r="J247" s="176"/>
      <c r="K247" s="176"/>
      <c r="L247" s="176"/>
      <c r="M247" s="176"/>
      <c r="N247" s="176"/>
      <c r="O247" s="176"/>
      <c r="P247" s="176"/>
      <c r="Q247" s="176"/>
      <c r="R247" s="176"/>
      <c r="S247" s="176"/>
      <c r="T247" s="176"/>
      <c r="U247" s="176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</row>
    <row r="248" spans="1:256">
      <c r="A248" s="176"/>
      <c r="B248" s="176"/>
      <c r="C248" s="176"/>
      <c r="D248" s="176"/>
      <c r="E248" s="176"/>
      <c r="F248" s="176"/>
      <c r="G248" s="176"/>
      <c r="H248" s="176"/>
      <c r="I248" s="176"/>
      <c r="J248" s="176"/>
      <c r="K248" s="176"/>
      <c r="L248" s="176"/>
      <c r="M248" s="176"/>
      <c r="N248" s="176"/>
      <c r="O248" s="176"/>
      <c r="P248" s="176"/>
      <c r="Q248" s="176"/>
      <c r="R248" s="176"/>
      <c r="S248" s="176"/>
      <c r="T248" s="176"/>
      <c r="U248" s="176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</row>
    <row r="249" spans="1:256">
      <c r="A249" s="176"/>
      <c r="B249" s="176"/>
      <c r="C249" s="176"/>
      <c r="D249" s="176"/>
      <c r="E249" s="176"/>
      <c r="F249" s="176"/>
      <c r="G249" s="176"/>
      <c r="H249" s="176"/>
      <c r="I249" s="176"/>
      <c r="J249" s="176"/>
      <c r="K249" s="176"/>
      <c r="L249" s="176"/>
      <c r="M249" s="176"/>
      <c r="N249" s="176"/>
      <c r="O249" s="176"/>
      <c r="P249" s="176"/>
      <c r="Q249" s="176"/>
      <c r="R249" s="176"/>
      <c r="S249" s="176"/>
      <c r="T249" s="176"/>
      <c r="U249" s="176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</row>
    <row r="250" spans="1:256">
      <c r="A250" s="176"/>
      <c r="B250" s="176"/>
      <c r="C250" s="176"/>
      <c r="D250" s="176"/>
      <c r="E250" s="176"/>
      <c r="F250" s="176"/>
      <c r="G250" s="176"/>
      <c r="H250" s="176"/>
      <c r="I250" s="176"/>
      <c r="J250" s="176"/>
      <c r="K250" s="176"/>
      <c r="L250" s="176"/>
      <c r="M250" s="176"/>
      <c r="N250" s="176"/>
      <c r="O250" s="176"/>
      <c r="P250" s="176"/>
      <c r="Q250" s="176"/>
      <c r="R250" s="176"/>
      <c r="S250" s="176"/>
      <c r="T250" s="176"/>
      <c r="U250" s="176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</row>
    <row r="251" spans="1:256">
      <c r="A251" s="176"/>
      <c r="B251" s="176"/>
      <c r="C251" s="176"/>
      <c r="D251" s="176"/>
      <c r="E251" s="176"/>
      <c r="F251" s="176"/>
      <c r="G251" s="176"/>
      <c r="H251" s="176"/>
      <c r="I251" s="176"/>
      <c r="J251" s="176"/>
      <c r="K251" s="176"/>
      <c r="L251" s="176"/>
      <c r="M251" s="176"/>
      <c r="N251" s="176"/>
      <c r="O251" s="176"/>
      <c r="P251" s="176"/>
      <c r="Q251" s="176"/>
      <c r="R251" s="176"/>
      <c r="S251" s="176"/>
      <c r="T251" s="176"/>
      <c r="U251" s="176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</row>
    <row r="252" spans="1:256">
      <c r="A252" s="176"/>
      <c r="B252" s="176"/>
      <c r="C252" s="176"/>
      <c r="D252" s="176"/>
      <c r="E252" s="176"/>
      <c r="F252" s="176"/>
      <c r="G252" s="176"/>
      <c r="H252" s="176"/>
      <c r="I252" s="176"/>
      <c r="J252" s="176"/>
      <c r="K252" s="176"/>
      <c r="L252" s="176"/>
      <c r="M252" s="176"/>
      <c r="N252" s="176"/>
      <c r="O252" s="176"/>
      <c r="P252" s="176"/>
      <c r="Q252" s="176"/>
      <c r="R252" s="176"/>
      <c r="S252" s="176"/>
      <c r="T252" s="176"/>
      <c r="U252" s="176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</row>
    <row r="253" spans="1:256">
      <c r="A253" s="176"/>
      <c r="B253" s="176"/>
      <c r="C253" s="176"/>
      <c r="D253" s="176"/>
      <c r="E253" s="176"/>
      <c r="F253" s="176"/>
      <c r="G253" s="176"/>
      <c r="H253" s="176"/>
      <c r="I253" s="176"/>
      <c r="J253" s="176"/>
      <c r="K253" s="176"/>
      <c r="L253" s="176"/>
      <c r="M253" s="176"/>
      <c r="N253" s="176"/>
      <c r="O253" s="176"/>
      <c r="P253" s="176"/>
      <c r="Q253" s="176"/>
      <c r="R253" s="176"/>
      <c r="S253" s="176"/>
      <c r="T253" s="176"/>
      <c r="U253" s="176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</row>
    <row r="254" spans="1:256">
      <c r="A254" s="176"/>
      <c r="B254" s="176"/>
      <c r="C254" s="176"/>
      <c r="D254" s="176"/>
      <c r="E254" s="176"/>
      <c r="F254" s="176"/>
      <c r="G254" s="176"/>
      <c r="H254" s="176"/>
      <c r="I254" s="176"/>
      <c r="J254" s="176"/>
      <c r="K254" s="176"/>
      <c r="L254" s="176"/>
      <c r="M254" s="176"/>
      <c r="N254" s="176"/>
      <c r="O254" s="176"/>
      <c r="P254" s="176"/>
      <c r="Q254" s="176"/>
      <c r="R254" s="176"/>
      <c r="S254" s="176"/>
      <c r="T254" s="176"/>
      <c r="U254" s="176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</row>
    <row r="255" spans="1:256">
      <c r="A255" s="176"/>
      <c r="B255" s="176"/>
      <c r="C255" s="176"/>
      <c r="D255" s="176"/>
      <c r="E255" s="176"/>
      <c r="F255" s="176"/>
      <c r="G255" s="176"/>
      <c r="H255" s="176"/>
      <c r="I255" s="176"/>
      <c r="J255" s="176"/>
      <c r="K255" s="176"/>
      <c r="L255" s="176"/>
      <c r="M255" s="176"/>
      <c r="N255" s="176"/>
      <c r="O255" s="176"/>
      <c r="P255" s="176"/>
      <c r="Q255" s="176"/>
      <c r="R255" s="176"/>
      <c r="S255" s="176"/>
      <c r="T255" s="176"/>
      <c r="U255" s="176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</row>
    <row r="256" spans="1:256">
      <c r="A256" s="176"/>
      <c r="B256" s="176"/>
      <c r="C256" s="176"/>
      <c r="D256" s="176"/>
      <c r="E256" s="176"/>
      <c r="F256" s="176"/>
      <c r="G256" s="176"/>
      <c r="H256" s="176"/>
      <c r="I256" s="176"/>
      <c r="J256" s="176"/>
      <c r="K256" s="176"/>
      <c r="L256" s="176"/>
      <c r="M256" s="176"/>
      <c r="N256" s="176"/>
      <c r="O256" s="176"/>
      <c r="P256" s="176"/>
      <c r="Q256" s="176"/>
      <c r="R256" s="176"/>
      <c r="S256" s="176"/>
      <c r="T256" s="176"/>
      <c r="U256" s="17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</row>
    <row r="257" spans="1:256">
      <c r="A257" s="176"/>
      <c r="B257" s="176"/>
      <c r="C257" s="176"/>
      <c r="D257" s="176"/>
      <c r="E257" s="176"/>
      <c r="F257" s="176"/>
      <c r="G257" s="176"/>
      <c r="H257" s="176"/>
      <c r="I257" s="176"/>
      <c r="J257" s="176"/>
      <c r="K257" s="176"/>
      <c r="L257" s="176"/>
      <c r="M257" s="176"/>
      <c r="N257" s="176"/>
      <c r="O257" s="176"/>
      <c r="P257" s="176"/>
      <c r="Q257" s="176"/>
      <c r="R257" s="176"/>
      <c r="S257" s="176"/>
      <c r="T257" s="176"/>
      <c r="U257" s="176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</row>
    <row r="258" spans="1:256">
      <c r="A258" s="176"/>
      <c r="B258" s="176"/>
      <c r="C258" s="176"/>
      <c r="D258" s="176"/>
      <c r="E258" s="176"/>
      <c r="F258" s="176"/>
      <c r="G258" s="176"/>
      <c r="H258" s="176"/>
      <c r="I258" s="176"/>
      <c r="J258" s="176"/>
      <c r="K258" s="176"/>
      <c r="L258" s="176"/>
      <c r="M258" s="176"/>
      <c r="N258" s="176"/>
      <c r="O258" s="176"/>
      <c r="P258" s="176"/>
      <c r="Q258" s="176"/>
      <c r="R258" s="176"/>
      <c r="S258" s="176"/>
      <c r="T258" s="176"/>
      <c r="U258" s="176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</row>
    <row r="259" spans="1:256">
      <c r="A259" s="176"/>
      <c r="B259" s="176"/>
      <c r="C259" s="176"/>
      <c r="D259" s="176"/>
      <c r="E259" s="176"/>
      <c r="F259" s="176"/>
      <c r="G259" s="176"/>
      <c r="H259" s="176"/>
      <c r="I259" s="176"/>
      <c r="J259" s="176"/>
      <c r="K259" s="176"/>
      <c r="L259" s="176"/>
      <c r="M259" s="176"/>
      <c r="N259" s="176"/>
      <c r="O259" s="176"/>
      <c r="P259" s="176"/>
      <c r="Q259" s="176"/>
      <c r="R259" s="176"/>
      <c r="S259" s="176"/>
      <c r="T259" s="176"/>
      <c r="U259" s="176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</row>
    <row r="260" spans="1:256">
      <c r="A260" s="176"/>
      <c r="B260" s="176"/>
      <c r="C260" s="176"/>
      <c r="D260" s="176"/>
      <c r="E260" s="176"/>
      <c r="F260" s="176"/>
      <c r="G260" s="176"/>
      <c r="H260" s="176"/>
      <c r="I260" s="176"/>
      <c r="J260" s="176"/>
      <c r="K260" s="176"/>
      <c r="L260" s="176"/>
      <c r="M260" s="176"/>
      <c r="N260" s="176"/>
      <c r="O260" s="176"/>
      <c r="P260" s="176"/>
      <c r="Q260" s="176"/>
      <c r="R260" s="176"/>
      <c r="S260" s="176"/>
      <c r="T260" s="176"/>
      <c r="U260" s="176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</row>
    <row r="261" spans="1:256">
      <c r="A261" s="176"/>
      <c r="B261" s="176"/>
      <c r="C261" s="176"/>
      <c r="D261" s="176"/>
      <c r="E261" s="176"/>
      <c r="F261" s="176"/>
      <c r="G261" s="176"/>
      <c r="H261" s="176"/>
      <c r="I261" s="176"/>
      <c r="J261" s="176"/>
      <c r="K261" s="176"/>
      <c r="L261" s="176"/>
      <c r="M261" s="176"/>
      <c r="N261" s="176"/>
      <c r="O261" s="176"/>
      <c r="P261" s="176"/>
      <c r="Q261" s="176"/>
      <c r="R261" s="176"/>
      <c r="S261" s="176"/>
      <c r="T261" s="176"/>
      <c r="U261" s="176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</row>
    <row r="262" spans="1:256">
      <c r="A262" s="176"/>
      <c r="B262" s="176"/>
      <c r="C262" s="176"/>
      <c r="D262" s="176"/>
      <c r="E262" s="176"/>
      <c r="F262" s="176"/>
      <c r="G262" s="176"/>
      <c r="H262" s="176"/>
      <c r="I262" s="176"/>
      <c r="J262" s="176"/>
      <c r="K262" s="176"/>
      <c r="L262" s="176"/>
      <c r="M262" s="176"/>
      <c r="N262" s="176"/>
      <c r="O262" s="176"/>
      <c r="P262" s="176"/>
      <c r="Q262" s="176"/>
      <c r="R262" s="176"/>
      <c r="S262" s="176"/>
      <c r="T262" s="176"/>
      <c r="U262" s="176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</row>
    <row r="263" spans="1:256">
      <c r="A263" s="176"/>
      <c r="B263" s="176"/>
      <c r="C263" s="176"/>
      <c r="D263" s="176"/>
      <c r="E263" s="176"/>
      <c r="F263" s="176"/>
      <c r="G263" s="176"/>
      <c r="H263" s="176"/>
      <c r="I263" s="176"/>
      <c r="J263" s="176"/>
      <c r="K263" s="176"/>
      <c r="L263" s="176"/>
      <c r="M263" s="176"/>
      <c r="N263" s="176"/>
      <c r="O263" s="176"/>
      <c r="P263" s="176"/>
      <c r="Q263" s="176"/>
      <c r="R263" s="176"/>
      <c r="S263" s="176"/>
      <c r="T263" s="176"/>
      <c r="U263" s="176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</row>
    <row r="264" spans="1:256">
      <c r="A264" s="176"/>
      <c r="B264" s="176"/>
      <c r="C264" s="176"/>
      <c r="D264" s="176"/>
      <c r="E264" s="176"/>
      <c r="F264" s="176"/>
      <c r="G264" s="176"/>
      <c r="H264" s="176"/>
      <c r="I264" s="176"/>
      <c r="J264" s="176"/>
      <c r="K264" s="176"/>
      <c r="L264" s="176"/>
      <c r="M264" s="176"/>
      <c r="N264" s="176"/>
      <c r="O264" s="176"/>
      <c r="P264" s="176"/>
      <c r="Q264" s="176"/>
      <c r="R264" s="176"/>
      <c r="S264" s="176"/>
      <c r="T264" s="176"/>
      <c r="U264" s="176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</row>
    <row r="265" spans="1:256">
      <c r="A265" s="176"/>
      <c r="B265" s="176"/>
      <c r="C265" s="176"/>
      <c r="D265" s="176"/>
      <c r="E265" s="176"/>
      <c r="F265" s="176"/>
      <c r="G265" s="176"/>
      <c r="H265" s="176"/>
      <c r="I265" s="176"/>
      <c r="J265" s="176"/>
      <c r="K265" s="176"/>
      <c r="L265" s="176"/>
      <c r="M265" s="176"/>
      <c r="N265" s="176"/>
      <c r="O265" s="176"/>
      <c r="P265" s="176"/>
      <c r="Q265" s="176"/>
      <c r="R265" s="176"/>
      <c r="S265" s="176"/>
      <c r="T265" s="176"/>
      <c r="U265" s="176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</row>
    <row r="266" spans="1:256">
      <c r="A266" s="176"/>
      <c r="B266" s="176"/>
      <c r="C266" s="176"/>
      <c r="D266" s="176"/>
      <c r="E266" s="176"/>
      <c r="F266" s="176"/>
      <c r="G266" s="176"/>
      <c r="H266" s="176"/>
      <c r="I266" s="176"/>
      <c r="J266" s="176"/>
      <c r="K266" s="176"/>
      <c r="L266" s="176"/>
      <c r="M266" s="176"/>
      <c r="N266" s="176"/>
      <c r="O266" s="176"/>
      <c r="P266" s="176"/>
      <c r="Q266" s="176"/>
      <c r="R266" s="176"/>
      <c r="S266" s="176"/>
      <c r="T266" s="176"/>
      <c r="U266" s="17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</row>
    <row r="267" spans="1:256">
      <c r="A267" s="176"/>
      <c r="B267" s="176"/>
      <c r="C267" s="176"/>
      <c r="D267" s="176"/>
      <c r="E267" s="176"/>
      <c r="F267" s="176"/>
      <c r="G267" s="176"/>
      <c r="H267" s="176"/>
      <c r="I267" s="176"/>
      <c r="J267" s="176"/>
      <c r="K267" s="176"/>
      <c r="L267" s="176"/>
      <c r="M267" s="176"/>
      <c r="N267" s="176"/>
      <c r="O267" s="176"/>
      <c r="P267" s="176"/>
      <c r="Q267" s="176"/>
      <c r="R267" s="176"/>
      <c r="S267" s="176"/>
      <c r="T267" s="176"/>
      <c r="U267" s="176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</row>
    <row r="268" spans="1:256">
      <c r="A268" s="176"/>
      <c r="B268" s="176"/>
      <c r="C268" s="176"/>
      <c r="D268" s="176"/>
      <c r="E268" s="176"/>
      <c r="F268" s="176"/>
      <c r="G268" s="176"/>
      <c r="H268" s="176"/>
      <c r="I268" s="176"/>
      <c r="J268" s="176"/>
      <c r="K268" s="176"/>
      <c r="L268" s="176"/>
      <c r="M268" s="176"/>
      <c r="N268" s="176"/>
      <c r="O268" s="176"/>
      <c r="P268" s="176"/>
      <c r="Q268" s="176"/>
      <c r="R268" s="176"/>
      <c r="S268" s="176"/>
      <c r="T268" s="176"/>
      <c r="U268" s="176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</row>
    <row r="269" spans="1:256">
      <c r="A269" s="176"/>
      <c r="B269" s="176"/>
      <c r="C269" s="176"/>
      <c r="D269" s="176"/>
      <c r="E269" s="176"/>
      <c r="F269" s="176"/>
      <c r="G269" s="176"/>
      <c r="H269" s="176"/>
      <c r="I269" s="176"/>
      <c r="J269" s="176"/>
      <c r="K269" s="176"/>
      <c r="L269" s="176"/>
      <c r="M269" s="176"/>
      <c r="N269" s="176"/>
      <c r="O269" s="176"/>
      <c r="P269" s="176"/>
      <c r="Q269" s="176"/>
      <c r="R269" s="176"/>
      <c r="S269" s="176"/>
      <c r="T269" s="176"/>
      <c r="U269" s="176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</row>
    <row r="270" spans="1:256">
      <c r="A270" s="176"/>
      <c r="B270" s="176"/>
      <c r="C270" s="176"/>
      <c r="D270" s="176"/>
      <c r="E270" s="176"/>
      <c r="F270" s="176"/>
      <c r="G270" s="176"/>
      <c r="H270" s="176"/>
      <c r="I270" s="176"/>
      <c r="J270" s="176"/>
      <c r="K270" s="176"/>
      <c r="L270" s="176"/>
      <c r="M270" s="176"/>
      <c r="N270" s="176"/>
      <c r="O270" s="176"/>
      <c r="P270" s="176"/>
      <c r="Q270" s="176"/>
      <c r="R270" s="176"/>
      <c r="S270" s="176"/>
      <c r="T270" s="176"/>
      <c r="U270" s="176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</row>
    <row r="271" spans="1:256">
      <c r="A271" s="176"/>
      <c r="B271" s="176"/>
      <c r="C271" s="176"/>
      <c r="D271" s="176"/>
      <c r="E271" s="176"/>
      <c r="F271" s="176"/>
      <c r="G271" s="176"/>
      <c r="H271" s="176"/>
      <c r="I271" s="176"/>
      <c r="J271" s="176"/>
      <c r="K271" s="176"/>
      <c r="L271" s="176"/>
      <c r="M271" s="176"/>
      <c r="N271" s="176"/>
      <c r="O271" s="176"/>
      <c r="P271" s="176"/>
      <c r="Q271" s="176"/>
      <c r="R271" s="176"/>
      <c r="S271" s="176"/>
      <c r="T271" s="176"/>
      <c r="U271" s="176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</row>
    <row r="272" spans="1:256">
      <c r="A272" s="176"/>
      <c r="B272" s="176"/>
      <c r="C272" s="176"/>
      <c r="D272" s="176"/>
      <c r="E272" s="176"/>
      <c r="F272" s="176"/>
      <c r="G272" s="176"/>
      <c r="H272" s="176"/>
      <c r="I272" s="176"/>
      <c r="J272" s="176"/>
      <c r="K272" s="176"/>
      <c r="L272" s="176"/>
      <c r="M272" s="176"/>
      <c r="N272" s="176"/>
      <c r="O272" s="176"/>
      <c r="P272" s="176"/>
      <c r="Q272" s="176"/>
      <c r="R272" s="176"/>
      <c r="S272" s="176"/>
      <c r="T272" s="176"/>
      <c r="U272" s="176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</row>
    <row r="273" spans="1:256">
      <c r="A273" s="176"/>
      <c r="B273" s="176"/>
      <c r="C273" s="176"/>
      <c r="D273" s="176"/>
      <c r="E273" s="176"/>
      <c r="F273" s="176"/>
      <c r="G273" s="176"/>
      <c r="H273" s="176"/>
      <c r="I273" s="176"/>
      <c r="J273" s="176"/>
      <c r="K273" s="176"/>
      <c r="L273" s="176"/>
      <c r="M273" s="176"/>
      <c r="N273" s="176"/>
      <c r="O273" s="176"/>
      <c r="P273" s="176"/>
      <c r="Q273" s="176"/>
      <c r="R273" s="176"/>
      <c r="S273" s="176"/>
      <c r="T273" s="176"/>
      <c r="U273" s="176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</row>
    <row r="274" spans="1:256">
      <c r="A274" s="176"/>
      <c r="B274" s="176"/>
      <c r="C274" s="176"/>
      <c r="D274" s="176"/>
      <c r="E274" s="176"/>
      <c r="F274" s="176"/>
      <c r="G274" s="176"/>
      <c r="H274" s="176"/>
      <c r="I274" s="176"/>
      <c r="J274" s="176"/>
      <c r="K274" s="176"/>
      <c r="L274" s="176"/>
      <c r="M274" s="176"/>
      <c r="N274" s="176"/>
      <c r="O274" s="176"/>
      <c r="P274" s="176"/>
      <c r="Q274" s="176"/>
      <c r="R274" s="176"/>
      <c r="S274" s="176"/>
      <c r="T274" s="176"/>
      <c r="U274" s="176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</row>
    <row r="275" spans="1:256">
      <c r="A275" s="176"/>
      <c r="B275" s="176"/>
      <c r="C275" s="176"/>
      <c r="D275" s="176"/>
      <c r="E275" s="176"/>
      <c r="F275" s="176"/>
      <c r="G275" s="176"/>
      <c r="H275" s="176"/>
      <c r="I275" s="176"/>
      <c r="J275" s="176"/>
      <c r="K275" s="176"/>
      <c r="L275" s="176"/>
      <c r="M275" s="176"/>
      <c r="N275" s="176"/>
      <c r="O275" s="176"/>
      <c r="P275" s="176"/>
      <c r="Q275" s="176"/>
      <c r="R275" s="176"/>
      <c r="S275" s="176"/>
      <c r="T275" s="176"/>
      <c r="U275" s="176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</row>
    <row r="276" spans="1:256">
      <c r="A276" s="176"/>
      <c r="B276" s="176"/>
      <c r="C276" s="176"/>
      <c r="D276" s="176"/>
      <c r="E276" s="176"/>
      <c r="F276" s="176"/>
      <c r="G276" s="176"/>
      <c r="H276" s="176"/>
      <c r="I276" s="176"/>
      <c r="J276" s="176"/>
      <c r="K276" s="176"/>
      <c r="L276" s="176"/>
      <c r="M276" s="176"/>
      <c r="N276" s="176"/>
      <c r="O276" s="176"/>
      <c r="P276" s="176"/>
      <c r="Q276" s="176"/>
      <c r="R276" s="176"/>
      <c r="S276" s="176"/>
      <c r="T276" s="176"/>
      <c r="U276" s="1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</row>
    <row r="277" spans="1:256">
      <c r="A277" s="176"/>
      <c r="B277" s="176"/>
      <c r="C277" s="176"/>
      <c r="D277" s="176"/>
      <c r="E277" s="176"/>
      <c r="F277" s="176"/>
      <c r="G277" s="176"/>
      <c r="H277" s="176"/>
      <c r="I277" s="176"/>
      <c r="J277" s="176"/>
      <c r="K277" s="176"/>
      <c r="L277" s="176"/>
      <c r="M277" s="176"/>
      <c r="N277" s="176"/>
      <c r="O277" s="176"/>
      <c r="P277" s="176"/>
      <c r="Q277" s="176"/>
      <c r="R277" s="176"/>
      <c r="S277" s="176"/>
      <c r="T277" s="176"/>
      <c r="U277" s="176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</row>
    <row r="278" spans="1:256">
      <c r="A278" s="176"/>
      <c r="B278" s="176"/>
      <c r="C278" s="176"/>
      <c r="D278" s="176"/>
      <c r="E278" s="176"/>
      <c r="F278" s="176"/>
      <c r="G278" s="176"/>
      <c r="H278" s="176"/>
      <c r="I278" s="176"/>
      <c r="J278" s="176"/>
      <c r="K278" s="176"/>
      <c r="L278" s="176"/>
      <c r="M278" s="176"/>
      <c r="N278" s="176"/>
      <c r="O278" s="176"/>
      <c r="P278" s="176"/>
      <c r="Q278" s="176"/>
      <c r="R278" s="176"/>
      <c r="S278" s="176"/>
      <c r="T278" s="176"/>
      <c r="U278" s="176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</row>
    <row r="279" spans="1:256">
      <c r="A279" s="176"/>
      <c r="B279" s="176"/>
      <c r="C279" s="176"/>
      <c r="D279" s="176"/>
      <c r="E279" s="176"/>
      <c r="F279" s="176"/>
      <c r="G279" s="176"/>
      <c r="H279" s="176"/>
      <c r="I279" s="176"/>
      <c r="J279" s="176"/>
      <c r="K279" s="176"/>
      <c r="L279" s="176"/>
      <c r="M279" s="176"/>
      <c r="N279" s="176"/>
      <c r="O279" s="176"/>
      <c r="P279" s="176"/>
      <c r="Q279" s="176"/>
      <c r="R279" s="176"/>
      <c r="S279" s="176"/>
      <c r="T279" s="176"/>
      <c r="U279" s="176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</row>
    <row r="280" spans="1:256">
      <c r="A280" s="176"/>
      <c r="B280" s="176"/>
      <c r="C280" s="176"/>
      <c r="D280" s="176"/>
      <c r="E280" s="176"/>
      <c r="F280" s="176"/>
      <c r="G280" s="176"/>
      <c r="H280" s="176"/>
      <c r="I280" s="176"/>
      <c r="J280" s="176"/>
      <c r="K280" s="176"/>
      <c r="L280" s="176"/>
      <c r="M280" s="176"/>
      <c r="N280" s="176"/>
      <c r="O280" s="176"/>
      <c r="P280" s="176"/>
      <c r="Q280" s="176"/>
      <c r="R280" s="176"/>
      <c r="S280" s="176"/>
      <c r="T280" s="176"/>
      <c r="U280" s="176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</row>
    <row r="281" spans="1:256">
      <c r="A281" s="176"/>
      <c r="B281" s="176"/>
      <c r="C281" s="176"/>
      <c r="D281" s="176"/>
      <c r="E281" s="176"/>
      <c r="F281" s="176"/>
      <c r="G281" s="176"/>
      <c r="H281" s="176"/>
      <c r="I281" s="176"/>
      <c r="J281" s="176"/>
      <c r="K281" s="176"/>
      <c r="L281" s="176"/>
      <c r="M281" s="176"/>
      <c r="N281" s="176"/>
      <c r="O281" s="176"/>
      <c r="P281" s="176"/>
      <c r="Q281" s="176"/>
      <c r="R281" s="176"/>
      <c r="S281" s="176"/>
      <c r="T281" s="176"/>
      <c r="U281" s="176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</row>
    <row r="282" spans="1:256">
      <c r="A282" s="176"/>
      <c r="B282" s="176"/>
      <c r="C282" s="176"/>
      <c r="D282" s="176"/>
      <c r="E282" s="176"/>
      <c r="F282" s="176"/>
      <c r="G282" s="176"/>
      <c r="H282" s="176"/>
      <c r="I282" s="176"/>
      <c r="J282" s="176"/>
      <c r="K282" s="176"/>
      <c r="L282" s="176"/>
      <c r="M282" s="176"/>
      <c r="N282" s="176"/>
      <c r="O282" s="176"/>
      <c r="P282" s="176"/>
      <c r="Q282" s="176"/>
      <c r="R282" s="176"/>
      <c r="S282" s="176"/>
      <c r="T282" s="176"/>
      <c r="U282" s="176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</row>
    <row r="283" spans="1:256">
      <c r="A283" s="176"/>
      <c r="B283" s="176"/>
      <c r="C283" s="176"/>
      <c r="D283" s="176"/>
      <c r="E283" s="176"/>
      <c r="F283" s="176"/>
      <c r="G283" s="176"/>
      <c r="H283" s="176"/>
      <c r="I283" s="176"/>
      <c r="J283" s="176"/>
      <c r="K283" s="176"/>
      <c r="L283" s="176"/>
      <c r="M283" s="176"/>
      <c r="N283" s="176"/>
      <c r="O283" s="176"/>
      <c r="P283" s="176"/>
      <c r="Q283" s="176"/>
      <c r="R283" s="176"/>
      <c r="S283" s="176"/>
      <c r="T283" s="176"/>
      <c r="U283" s="176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</row>
    <row r="284" spans="1:256">
      <c r="A284" s="176"/>
      <c r="B284" s="176"/>
      <c r="C284" s="176"/>
      <c r="D284" s="176"/>
      <c r="E284" s="176"/>
      <c r="F284" s="176"/>
      <c r="G284" s="176"/>
      <c r="H284" s="176"/>
      <c r="I284" s="176"/>
      <c r="J284" s="176"/>
      <c r="K284" s="176"/>
      <c r="L284" s="176"/>
      <c r="M284" s="176"/>
      <c r="N284" s="176"/>
      <c r="O284" s="176"/>
      <c r="P284" s="176"/>
      <c r="Q284" s="176"/>
      <c r="R284" s="176"/>
      <c r="S284" s="176"/>
      <c r="T284" s="176"/>
      <c r="U284" s="176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</row>
    <row r="285" spans="1:256">
      <c r="A285" s="176"/>
      <c r="B285" s="176"/>
      <c r="C285" s="176"/>
      <c r="D285" s="176"/>
      <c r="E285" s="176"/>
      <c r="F285" s="176"/>
      <c r="G285" s="176"/>
      <c r="H285" s="176"/>
      <c r="I285" s="176"/>
      <c r="J285" s="176"/>
      <c r="K285" s="176"/>
      <c r="L285" s="176"/>
      <c r="M285" s="176"/>
      <c r="N285" s="176"/>
      <c r="O285" s="176"/>
      <c r="P285" s="176"/>
      <c r="Q285" s="176"/>
      <c r="R285" s="176"/>
      <c r="S285" s="176"/>
      <c r="T285" s="176"/>
      <c r="U285" s="176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</row>
    <row r="286" spans="1:256">
      <c r="A286" s="176"/>
      <c r="B286" s="176"/>
      <c r="C286" s="176"/>
      <c r="D286" s="176"/>
      <c r="E286" s="176"/>
      <c r="F286" s="176"/>
      <c r="G286" s="176"/>
      <c r="H286" s="176"/>
      <c r="I286" s="176"/>
      <c r="J286" s="176"/>
      <c r="K286" s="176"/>
      <c r="L286" s="176"/>
      <c r="M286" s="176"/>
      <c r="N286" s="176"/>
      <c r="O286" s="176"/>
      <c r="P286" s="176"/>
      <c r="Q286" s="176"/>
      <c r="R286" s="176"/>
      <c r="S286" s="176"/>
      <c r="T286" s="176"/>
      <c r="U286" s="17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</row>
    <row r="287" spans="1:256">
      <c r="A287" s="176"/>
      <c r="B287" s="176"/>
      <c r="C287" s="176"/>
      <c r="D287" s="176"/>
      <c r="E287" s="176"/>
      <c r="F287" s="176"/>
      <c r="G287" s="176"/>
      <c r="H287" s="176"/>
      <c r="I287" s="176"/>
      <c r="J287" s="176"/>
      <c r="K287" s="176"/>
      <c r="L287" s="176"/>
      <c r="M287" s="176"/>
      <c r="N287" s="176"/>
      <c r="O287" s="176"/>
      <c r="P287" s="176"/>
      <c r="Q287" s="176"/>
      <c r="R287" s="176"/>
      <c r="S287" s="176"/>
      <c r="T287" s="176"/>
      <c r="U287" s="176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</row>
    <row r="288" spans="1:256">
      <c r="A288" s="176"/>
      <c r="B288" s="176"/>
      <c r="C288" s="176"/>
      <c r="D288" s="176"/>
      <c r="E288" s="176"/>
      <c r="F288" s="176"/>
      <c r="G288" s="176"/>
      <c r="H288" s="176"/>
      <c r="I288" s="176"/>
      <c r="J288" s="176"/>
      <c r="K288" s="176"/>
      <c r="L288" s="176"/>
      <c r="M288" s="176"/>
      <c r="N288" s="176"/>
      <c r="O288" s="176"/>
      <c r="P288" s="176"/>
      <c r="Q288" s="176"/>
      <c r="R288" s="176"/>
      <c r="S288" s="176"/>
      <c r="T288" s="176"/>
      <c r="U288" s="176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</row>
    <row r="289" spans="1:256">
      <c r="A289" s="176"/>
      <c r="B289" s="176"/>
      <c r="C289" s="176"/>
      <c r="D289" s="176"/>
      <c r="E289" s="176"/>
      <c r="F289" s="176"/>
      <c r="G289" s="176"/>
      <c r="H289" s="176"/>
      <c r="I289" s="176"/>
      <c r="J289" s="176"/>
      <c r="K289" s="176"/>
      <c r="L289" s="176"/>
      <c r="M289" s="176"/>
      <c r="N289" s="176"/>
      <c r="O289" s="176"/>
      <c r="P289" s="176"/>
      <c r="Q289" s="176"/>
      <c r="R289" s="176"/>
      <c r="S289" s="176"/>
      <c r="T289" s="176"/>
      <c r="U289" s="176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</row>
    <row r="290" spans="1:256">
      <c r="A290" s="176"/>
      <c r="B290" s="176"/>
      <c r="C290" s="176"/>
      <c r="D290" s="176"/>
      <c r="E290" s="176"/>
      <c r="F290" s="176"/>
      <c r="G290" s="176"/>
      <c r="H290" s="176"/>
      <c r="I290" s="176"/>
      <c r="J290" s="176"/>
      <c r="K290" s="176"/>
      <c r="L290" s="176"/>
      <c r="M290" s="176"/>
      <c r="N290" s="176"/>
      <c r="O290" s="176"/>
      <c r="P290" s="176"/>
      <c r="Q290" s="176"/>
      <c r="R290" s="176"/>
      <c r="S290" s="176"/>
      <c r="T290" s="176"/>
      <c r="U290" s="176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</row>
    <row r="291" spans="1:256">
      <c r="A291" s="176"/>
      <c r="B291" s="176"/>
      <c r="C291" s="176"/>
      <c r="D291" s="176"/>
      <c r="E291" s="176"/>
      <c r="F291" s="176"/>
      <c r="G291" s="176"/>
      <c r="H291" s="176"/>
      <c r="I291" s="176"/>
      <c r="J291" s="176"/>
      <c r="K291" s="176"/>
      <c r="L291" s="176"/>
      <c r="M291" s="176"/>
      <c r="N291" s="176"/>
      <c r="O291" s="176"/>
      <c r="P291" s="176"/>
      <c r="Q291" s="176"/>
      <c r="R291" s="176"/>
      <c r="S291" s="176"/>
      <c r="T291" s="176"/>
      <c r="U291" s="176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</row>
    <row r="292" spans="1:256">
      <c r="A292" s="176"/>
      <c r="B292" s="176"/>
      <c r="C292" s="176"/>
      <c r="D292" s="176"/>
      <c r="E292" s="176"/>
      <c r="F292" s="176"/>
      <c r="G292" s="176"/>
      <c r="H292" s="176"/>
      <c r="I292" s="176"/>
      <c r="J292" s="176"/>
      <c r="K292" s="176"/>
      <c r="L292" s="176"/>
      <c r="M292" s="176"/>
      <c r="N292" s="176"/>
      <c r="O292" s="176"/>
      <c r="P292" s="176"/>
      <c r="Q292" s="176"/>
      <c r="R292" s="176"/>
      <c r="S292" s="176"/>
      <c r="T292" s="176"/>
      <c r="U292" s="176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</row>
    <row r="293" spans="1:256">
      <c r="A293" s="176"/>
      <c r="B293" s="176"/>
      <c r="C293" s="176"/>
      <c r="D293" s="176"/>
      <c r="E293" s="176"/>
      <c r="F293" s="176"/>
      <c r="G293" s="176"/>
      <c r="H293" s="176"/>
      <c r="I293" s="176"/>
      <c r="J293" s="176"/>
      <c r="K293" s="176"/>
      <c r="L293" s="176"/>
      <c r="M293" s="176"/>
      <c r="N293" s="176"/>
      <c r="O293" s="176"/>
      <c r="P293" s="176"/>
      <c r="Q293" s="176"/>
      <c r="R293" s="176"/>
      <c r="S293" s="176"/>
      <c r="T293" s="176"/>
      <c r="U293" s="176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</row>
    <row r="294" spans="1:256">
      <c r="A294" s="176"/>
      <c r="B294" s="176"/>
      <c r="C294" s="176"/>
      <c r="D294" s="176"/>
      <c r="E294" s="176"/>
      <c r="F294" s="176"/>
      <c r="G294" s="176"/>
      <c r="H294" s="176"/>
      <c r="I294" s="176"/>
      <c r="J294" s="176"/>
      <c r="K294" s="176"/>
      <c r="L294" s="176"/>
      <c r="M294" s="176"/>
      <c r="N294" s="176"/>
      <c r="O294" s="176"/>
      <c r="P294" s="176"/>
      <c r="Q294" s="176"/>
      <c r="R294" s="176"/>
      <c r="S294" s="176"/>
      <c r="T294" s="176"/>
      <c r="U294" s="176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</row>
    <row r="295" spans="1:256">
      <c r="A295" s="176"/>
      <c r="B295" s="176"/>
      <c r="C295" s="176"/>
      <c r="D295" s="176"/>
      <c r="E295" s="176"/>
      <c r="F295" s="176"/>
      <c r="G295" s="176"/>
      <c r="H295" s="176"/>
      <c r="I295" s="176"/>
      <c r="J295" s="176"/>
      <c r="K295" s="176"/>
      <c r="L295" s="176"/>
      <c r="M295" s="176"/>
      <c r="N295" s="176"/>
      <c r="O295" s="176"/>
      <c r="P295" s="176"/>
      <c r="Q295" s="176"/>
      <c r="R295" s="176"/>
      <c r="S295" s="176"/>
      <c r="T295" s="176"/>
      <c r="U295" s="176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</row>
    <row r="296" spans="1:256">
      <c r="A296" s="176"/>
      <c r="B296" s="176"/>
      <c r="C296" s="176"/>
      <c r="D296" s="176"/>
      <c r="E296" s="176"/>
      <c r="F296" s="176"/>
      <c r="G296" s="176"/>
      <c r="H296" s="176"/>
      <c r="I296" s="176"/>
      <c r="J296" s="176"/>
      <c r="K296" s="176"/>
      <c r="L296" s="176"/>
      <c r="M296" s="176"/>
      <c r="N296" s="176"/>
      <c r="O296" s="176"/>
      <c r="P296" s="176"/>
      <c r="Q296" s="176"/>
      <c r="R296" s="176"/>
      <c r="S296" s="176"/>
      <c r="T296" s="176"/>
      <c r="U296" s="17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</row>
    <row r="297" spans="1:256">
      <c r="A297" s="176"/>
      <c r="B297" s="176"/>
      <c r="C297" s="176"/>
      <c r="D297" s="176"/>
      <c r="E297" s="176"/>
      <c r="F297" s="176"/>
      <c r="G297" s="176"/>
      <c r="H297" s="176"/>
      <c r="I297" s="176"/>
      <c r="J297" s="176"/>
      <c r="K297" s="176"/>
      <c r="L297" s="176"/>
      <c r="M297" s="176"/>
      <c r="N297" s="176"/>
      <c r="O297" s="176"/>
      <c r="P297" s="176"/>
      <c r="Q297" s="176"/>
      <c r="R297" s="176"/>
      <c r="S297" s="176"/>
      <c r="T297" s="176"/>
      <c r="U297" s="176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</row>
    <row r="298" spans="1:256">
      <c r="A298" s="176"/>
      <c r="B298" s="176"/>
      <c r="C298" s="176"/>
      <c r="D298" s="176"/>
      <c r="E298" s="176"/>
      <c r="F298" s="176"/>
      <c r="G298" s="176"/>
      <c r="H298" s="176"/>
      <c r="I298" s="176"/>
      <c r="J298" s="176"/>
      <c r="K298" s="176"/>
      <c r="L298" s="176"/>
      <c r="M298" s="176"/>
      <c r="N298" s="176"/>
      <c r="O298" s="176"/>
      <c r="P298" s="176"/>
      <c r="Q298" s="176"/>
      <c r="R298" s="176"/>
      <c r="S298" s="176"/>
      <c r="T298" s="176"/>
      <c r="U298" s="176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</row>
    <row r="299" spans="1:256">
      <c r="A299" s="176"/>
      <c r="B299" s="176"/>
      <c r="C299" s="176"/>
      <c r="D299" s="176"/>
      <c r="E299" s="176"/>
      <c r="F299" s="176"/>
      <c r="G299" s="176"/>
      <c r="H299" s="176"/>
      <c r="I299" s="176"/>
      <c r="J299" s="176"/>
      <c r="K299" s="176"/>
      <c r="L299" s="176"/>
      <c r="M299" s="176"/>
      <c r="N299" s="176"/>
      <c r="O299" s="176"/>
      <c r="P299" s="176"/>
      <c r="Q299" s="176"/>
      <c r="R299" s="176"/>
      <c r="S299" s="176"/>
      <c r="T299" s="176"/>
      <c r="U299" s="176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</row>
    <row r="300" spans="1:256">
      <c r="A300" s="176"/>
      <c r="B300" s="176"/>
      <c r="C300" s="176"/>
      <c r="D300" s="176"/>
      <c r="E300" s="176"/>
      <c r="F300" s="176"/>
      <c r="G300" s="176"/>
      <c r="H300" s="176"/>
      <c r="I300" s="176"/>
      <c r="J300" s="176"/>
      <c r="K300" s="176"/>
      <c r="L300" s="176"/>
      <c r="M300" s="176"/>
      <c r="N300" s="176"/>
      <c r="O300" s="176"/>
      <c r="P300" s="176"/>
      <c r="Q300" s="176"/>
      <c r="R300" s="176"/>
      <c r="S300" s="176"/>
      <c r="T300" s="176"/>
      <c r="U300" s="176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</row>
    <row r="301" spans="1:256">
      <c r="A301" s="176"/>
      <c r="B301" s="176"/>
      <c r="C301" s="176"/>
      <c r="D301" s="176"/>
      <c r="E301" s="176"/>
      <c r="F301" s="176"/>
      <c r="G301" s="176"/>
      <c r="H301" s="176"/>
      <c r="I301" s="176"/>
      <c r="J301" s="176"/>
      <c r="K301" s="176"/>
      <c r="L301" s="176"/>
      <c r="M301" s="176"/>
      <c r="N301" s="176"/>
      <c r="O301" s="176"/>
      <c r="P301" s="176"/>
      <c r="Q301" s="176"/>
      <c r="R301" s="176"/>
      <c r="S301" s="176"/>
      <c r="T301" s="176"/>
      <c r="U301" s="176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</row>
    <row r="302" spans="1:256">
      <c r="A302" s="176"/>
      <c r="B302" s="176"/>
      <c r="C302" s="176"/>
      <c r="D302" s="176"/>
      <c r="E302" s="176"/>
      <c r="F302" s="176"/>
      <c r="G302" s="176"/>
      <c r="H302" s="176"/>
      <c r="I302" s="176"/>
      <c r="J302" s="176"/>
      <c r="K302" s="176"/>
      <c r="L302" s="176"/>
      <c r="M302" s="176"/>
      <c r="N302" s="176"/>
      <c r="O302" s="176"/>
      <c r="P302" s="176"/>
      <c r="Q302" s="176"/>
      <c r="R302" s="176"/>
      <c r="S302" s="176"/>
      <c r="T302" s="176"/>
      <c r="U302" s="176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</row>
    <row r="303" spans="1:256">
      <c r="A303" s="176"/>
      <c r="B303" s="176"/>
      <c r="C303" s="176"/>
      <c r="D303" s="176"/>
      <c r="E303" s="176"/>
      <c r="F303" s="176"/>
      <c r="G303" s="176"/>
      <c r="H303" s="176"/>
      <c r="I303" s="176"/>
      <c r="J303" s="176"/>
      <c r="K303" s="176"/>
      <c r="L303" s="176"/>
      <c r="M303" s="176"/>
      <c r="N303" s="176"/>
      <c r="O303" s="176"/>
      <c r="P303" s="176"/>
      <c r="Q303" s="176"/>
      <c r="R303" s="176"/>
      <c r="S303" s="176"/>
      <c r="T303" s="176"/>
      <c r="U303" s="176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</row>
    <row r="304" spans="1:256">
      <c r="A304" s="176"/>
      <c r="B304" s="176"/>
      <c r="C304" s="176"/>
      <c r="D304" s="176"/>
      <c r="E304" s="176"/>
      <c r="F304" s="176"/>
      <c r="G304" s="176"/>
      <c r="H304" s="176"/>
      <c r="I304" s="176"/>
      <c r="J304" s="176"/>
      <c r="K304" s="176"/>
      <c r="L304" s="176"/>
      <c r="M304" s="176"/>
      <c r="N304" s="176"/>
      <c r="O304" s="176"/>
      <c r="P304" s="176"/>
      <c r="Q304" s="176"/>
      <c r="R304" s="176"/>
      <c r="S304" s="176"/>
      <c r="T304" s="176"/>
      <c r="U304" s="176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</row>
    <row r="305" spans="1:256">
      <c r="A305" s="176"/>
      <c r="B305" s="176"/>
      <c r="C305" s="176"/>
      <c r="D305" s="176"/>
      <c r="E305" s="176"/>
      <c r="F305" s="176"/>
      <c r="G305" s="176"/>
      <c r="H305" s="176"/>
      <c r="I305" s="176"/>
      <c r="J305" s="176"/>
      <c r="K305" s="176"/>
      <c r="L305" s="176"/>
      <c r="M305" s="176"/>
      <c r="N305" s="176"/>
      <c r="O305" s="176"/>
      <c r="P305" s="176"/>
      <c r="Q305" s="176"/>
      <c r="R305" s="176"/>
      <c r="S305" s="176"/>
      <c r="T305" s="176"/>
      <c r="U305" s="176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</row>
    <row r="306" spans="1:256">
      <c r="A306" s="176"/>
      <c r="B306" s="176"/>
      <c r="C306" s="176"/>
      <c r="D306" s="176"/>
      <c r="E306" s="176"/>
      <c r="F306" s="176"/>
      <c r="G306" s="176"/>
      <c r="H306" s="176"/>
      <c r="I306" s="176"/>
      <c r="J306" s="176"/>
      <c r="K306" s="176"/>
      <c r="L306" s="176"/>
      <c r="M306" s="176"/>
      <c r="N306" s="176"/>
      <c r="O306" s="176"/>
      <c r="P306" s="176"/>
      <c r="Q306" s="176"/>
      <c r="R306" s="176"/>
      <c r="S306" s="176"/>
      <c r="T306" s="176"/>
      <c r="U306" s="17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</row>
    <row r="307" spans="1:256">
      <c r="A307" s="176"/>
      <c r="B307" s="176"/>
      <c r="C307" s="176"/>
      <c r="D307" s="176"/>
      <c r="E307" s="176"/>
      <c r="F307" s="176"/>
      <c r="G307" s="176"/>
      <c r="H307" s="176"/>
      <c r="I307" s="176"/>
      <c r="J307" s="176"/>
      <c r="K307" s="176"/>
      <c r="L307" s="176"/>
      <c r="M307" s="176"/>
      <c r="N307" s="176"/>
      <c r="O307" s="176"/>
      <c r="P307" s="176"/>
      <c r="Q307" s="176"/>
      <c r="R307" s="176"/>
      <c r="S307" s="176"/>
      <c r="T307" s="176"/>
      <c r="U307" s="176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</row>
    <row r="308" spans="1:256">
      <c r="A308" s="176"/>
      <c r="B308" s="176"/>
      <c r="C308" s="176"/>
      <c r="D308" s="176"/>
      <c r="E308" s="176"/>
      <c r="F308" s="176"/>
      <c r="G308" s="176"/>
      <c r="H308" s="176"/>
      <c r="I308" s="176"/>
      <c r="J308" s="176"/>
      <c r="K308" s="176"/>
      <c r="L308" s="176"/>
      <c r="M308" s="176"/>
      <c r="N308" s="176"/>
      <c r="O308" s="176"/>
      <c r="P308" s="176"/>
      <c r="Q308" s="176"/>
      <c r="R308" s="176"/>
      <c r="S308" s="176"/>
      <c r="T308" s="176"/>
      <c r="U308" s="176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</row>
    <row r="309" spans="1:256">
      <c r="A309" s="176"/>
      <c r="B309" s="176"/>
      <c r="C309" s="176"/>
      <c r="D309" s="176"/>
      <c r="E309" s="176"/>
      <c r="F309" s="176"/>
      <c r="G309" s="176"/>
      <c r="H309" s="176"/>
      <c r="I309" s="176"/>
      <c r="J309" s="176"/>
      <c r="K309" s="176"/>
      <c r="L309" s="176"/>
      <c r="M309" s="176"/>
      <c r="N309" s="176"/>
      <c r="O309" s="176"/>
      <c r="P309" s="176"/>
      <c r="Q309" s="176"/>
      <c r="R309" s="176"/>
      <c r="S309" s="176"/>
      <c r="T309" s="176"/>
      <c r="U309" s="176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</row>
    <row r="310" spans="1:256">
      <c r="A310" s="176"/>
      <c r="B310" s="176"/>
      <c r="C310" s="176"/>
      <c r="D310" s="176"/>
      <c r="E310" s="176"/>
      <c r="F310" s="176"/>
      <c r="G310" s="176"/>
      <c r="H310" s="176"/>
      <c r="I310" s="176"/>
      <c r="J310" s="176"/>
      <c r="K310" s="176"/>
      <c r="L310" s="176"/>
      <c r="M310" s="176"/>
      <c r="N310" s="176"/>
      <c r="O310" s="176"/>
      <c r="P310" s="176"/>
      <c r="Q310" s="176"/>
      <c r="R310" s="176"/>
      <c r="S310" s="176"/>
      <c r="T310" s="176"/>
      <c r="U310" s="176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</row>
    <row r="311" spans="1:256">
      <c r="A311" s="176"/>
      <c r="B311" s="176"/>
      <c r="C311" s="176"/>
      <c r="D311" s="176"/>
      <c r="E311" s="176"/>
      <c r="F311" s="176"/>
      <c r="G311" s="176"/>
      <c r="H311" s="176"/>
      <c r="I311" s="176"/>
      <c r="J311" s="176"/>
      <c r="K311" s="176"/>
      <c r="L311" s="176"/>
      <c r="M311" s="176"/>
      <c r="N311" s="176"/>
      <c r="O311" s="176"/>
      <c r="P311" s="176"/>
      <c r="Q311" s="176"/>
      <c r="R311" s="176"/>
      <c r="S311" s="176"/>
      <c r="T311" s="176"/>
      <c r="U311" s="176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</row>
    <row r="312" spans="1:256">
      <c r="A312" s="176"/>
      <c r="B312" s="176"/>
      <c r="C312" s="176"/>
      <c r="D312" s="176"/>
      <c r="E312" s="176"/>
      <c r="F312" s="176"/>
      <c r="G312" s="176"/>
      <c r="H312" s="176"/>
      <c r="I312" s="176"/>
      <c r="J312" s="176"/>
      <c r="K312" s="176"/>
      <c r="L312" s="176"/>
      <c r="M312" s="176"/>
      <c r="N312" s="176"/>
      <c r="O312" s="176"/>
      <c r="P312" s="176"/>
      <c r="Q312" s="176"/>
      <c r="R312" s="176"/>
      <c r="S312" s="176"/>
      <c r="T312" s="176"/>
      <c r="U312" s="176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</row>
    <row r="313" spans="1:256">
      <c r="A313" s="176"/>
      <c r="B313" s="176"/>
      <c r="C313" s="176"/>
      <c r="D313" s="176"/>
      <c r="E313" s="176"/>
      <c r="F313" s="176"/>
      <c r="G313" s="176"/>
      <c r="H313" s="176"/>
      <c r="I313" s="176"/>
      <c r="J313" s="176"/>
      <c r="K313" s="176"/>
      <c r="L313" s="176"/>
      <c r="M313" s="176"/>
      <c r="N313" s="176"/>
      <c r="O313" s="176"/>
      <c r="P313" s="176"/>
      <c r="Q313" s="176"/>
      <c r="R313" s="176"/>
      <c r="S313" s="176"/>
      <c r="T313" s="176"/>
      <c r="U313" s="176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</row>
    <row r="314" spans="1:256">
      <c r="A314" s="176"/>
      <c r="B314" s="176"/>
      <c r="C314" s="176"/>
      <c r="D314" s="176"/>
      <c r="E314" s="176"/>
      <c r="F314" s="176"/>
      <c r="G314" s="176"/>
      <c r="H314" s="176"/>
      <c r="I314" s="176"/>
      <c r="J314" s="176"/>
      <c r="K314" s="176"/>
      <c r="L314" s="176"/>
      <c r="M314" s="176"/>
      <c r="N314" s="176"/>
      <c r="O314" s="176"/>
      <c r="P314" s="176"/>
      <c r="Q314" s="176"/>
      <c r="R314" s="176"/>
      <c r="S314" s="176"/>
      <c r="T314" s="176"/>
      <c r="U314" s="176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</row>
    <row r="315" spans="1:256">
      <c r="A315" s="176"/>
      <c r="B315" s="176"/>
      <c r="C315" s="176"/>
      <c r="D315" s="176"/>
      <c r="E315" s="176"/>
      <c r="F315" s="176"/>
      <c r="G315" s="176"/>
      <c r="H315" s="176"/>
      <c r="I315" s="176"/>
      <c r="J315" s="176"/>
      <c r="K315" s="176"/>
      <c r="L315" s="176"/>
      <c r="M315" s="176"/>
      <c r="N315" s="176"/>
      <c r="O315" s="176"/>
      <c r="P315" s="176"/>
      <c r="Q315" s="176"/>
      <c r="R315" s="176"/>
      <c r="S315" s="176"/>
      <c r="T315" s="176"/>
      <c r="U315" s="176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</row>
    <row r="316" spans="1:256">
      <c r="A316" s="176"/>
      <c r="B316" s="176"/>
      <c r="C316" s="176"/>
      <c r="D316" s="176"/>
      <c r="E316" s="176"/>
      <c r="F316" s="176"/>
      <c r="G316" s="176"/>
      <c r="H316" s="176"/>
      <c r="I316" s="176"/>
      <c r="J316" s="176"/>
      <c r="K316" s="176"/>
      <c r="L316" s="176"/>
      <c r="M316" s="176"/>
      <c r="N316" s="176"/>
      <c r="O316" s="176"/>
      <c r="P316" s="176"/>
      <c r="Q316" s="176"/>
      <c r="R316" s="176"/>
      <c r="S316" s="176"/>
      <c r="T316" s="176"/>
      <c r="U316" s="17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</row>
    <row r="317" spans="1:256">
      <c r="A317" s="176"/>
      <c r="B317" s="176"/>
      <c r="C317" s="176"/>
      <c r="D317" s="176"/>
      <c r="E317" s="176"/>
      <c r="F317" s="176"/>
      <c r="G317" s="176"/>
      <c r="H317" s="176"/>
      <c r="I317" s="176"/>
      <c r="J317" s="176"/>
      <c r="K317" s="176"/>
      <c r="L317" s="176"/>
      <c r="M317" s="176"/>
      <c r="N317" s="176"/>
      <c r="O317" s="176"/>
      <c r="P317" s="176"/>
      <c r="Q317" s="176"/>
      <c r="R317" s="176"/>
      <c r="S317" s="176"/>
      <c r="T317" s="176"/>
      <c r="U317" s="176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</row>
    <row r="318" spans="1:256">
      <c r="A318" s="176"/>
      <c r="B318" s="176"/>
      <c r="C318" s="176"/>
      <c r="D318" s="176"/>
      <c r="E318" s="176"/>
      <c r="F318" s="176"/>
      <c r="G318" s="176"/>
      <c r="H318" s="176"/>
      <c r="I318" s="176"/>
      <c r="J318" s="176"/>
      <c r="K318" s="176"/>
      <c r="L318" s="176"/>
      <c r="M318" s="176"/>
      <c r="N318" s="176"/>
      <c r="O318" s="176"/>
      <c r="P318" s="176"/>
      <c r="Q318" s="176"/>
      <c r="R318" s="176"/>
      <c r="S318" s="176"/>
      <c r="T318" s="176"/>
      <c r="U318" s="176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</row>
    <row r="319" spans="1:256">
      <c r="A319" s="176"/>
      <c r="B319" s="176"/>
      <c r="C319" s="176"/>
      <c r="D319" s="176"/>
      <c r="E319" s="176"/>
      <c r="F319" s="176"/>
      <c r="G319" s="176"/>
      <c r="H319" s="176"/>
      <c r="I319" s="176"/>
      <c r="J319" s="176"/>
      <c r="K319" s="176"/>
      <c r="L319" s="176"/>
      <c r="M319" s="176"/>
      <c r="N319" s="176"/>
      <c r="O319" s="176"/>
      <c r="P319" s="176"/>
      <c r="Q319" s="176"/>
      <c r="R319" s="176"/>
      <c r="S319" s="176"/>
      <c r="T319" s="176"/>
      <c r="U319" s="176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</row>
    <row r="320" spans="1:256">
      <c r="A320" s="176"/>
      <c r="B320" s="176"/>
      <c r="C320" s="176"/>
      <c r="D320" s="176"/>
      <c r="E320" s="176"/>
      <c r="F320" s="176"/>
      <c r="G320" s="176"/>
      <c r="H320" s="176"/>
      <c r="I320" s="176"/>
      <c r="J320" s="176"/>
      <c r="K320" s="176"/>
      <c r="L320" s="176"/>
      <c r="M320" s="176"/>
      <c r="N320" s="176"/>
      <c r="O320" s="176"/>
      <c r="P320" s="176"/>
      <c r="Q320" s="176"/>
      <c r="R320" s="176"/>
      <c r="S320" s="176"/>
      <c r="T320" s="176"/>
      <c r="U320" s="176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</row>
    <row r="321" spans="1:256">
      <c r="A321" s="176"/>
      <c r="B321" s="176"/>
      <c r="C321" s="176"/>
      <c r="D321" s="176"/>
      <c r="E321" s="176"/>
      <c r="F321" s="176"/>
      <c r="G321" s="176"/>
      <c r="H321" s="176"/>
      <c r="I321" s="176"/>
      <c r="J321" s="176"/>
      <c r="K321" s="176"/>
      <c r="L321" s="176"/>
      <c r="M321" s="176"/>
      <c r="N321" s="176"/>
      <c r="O321" s="176"/>
      <c r="P321" s="176"/>
      <c r="Q321" s="176"/>
      <c r="R321" s="176"/>
      <c r="S321" s="176"/>
      <c r="T321" s="176"/>
      <c r="U321" s="176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</row>
    <row r="322" spans="1:256">
      <c r="A322" s="176"/>
      <c r="B322" s="176"/>
      <c r="C322" s="176"/>
      <c r="D322" s="176"/>
      <c r="E322" s="176"/>
      <c r="F322" s="176"/>
      <c r="G322" s="176"/>
      <c r="H322" s="176"/>
      <c r="I322" s="176"/>
      <c r="J322" s="176"/>
      <c r="K322" s="176"/>
      <c r="L322" s="176"/>
      <c r="M322" s="176"/>
      <c r="N322" s="176"/>
      <c r="O322" s="176"/>
      <c r="P322" s="176"/>
      <c r="Q322" s="176"/>
      <c r="R322" s="176"/>
      <c r="S322" s="176"/>
      <c r="T322" s="176"/>
      <c r="U322" s="176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</row>
    <row r="323" spans="1:256">
      <c r="A323" s="176"/>
      <c r="B323" s="176"/>
      <c r="C323" s="176"/>
      <c r="D323" s="176"/>
      <c r="E323" s="176"/>
      <c r="F323" s="176"/>
      <c r="G323" s="176"/>
      <c r="H323" s="176"/>
      <c r="I323" s="176"/>
      <c r="J323" s="176"/>
      <c r="K323" s="176"/>
      <c r="L323" s="176"/>
      <c r="M323" s="176"/>
      <c r="N323" s="176"/>
      <c r="O323" s="176"/>
      <c r="P323" s="176"/>
      <c r="Q323" s="176"/>
      <c r="R323" s="176"/>
      <c r="S323" s="176"/>
      <c r="T323" s="176"/>
      <c r="U323" s="176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</row>
    <row r="324" spans="1:256">
      <c r="A324" s="176"/>
      <c r="B324" s="176"/>
      <c r="C324" s="176"/>
      <c r="D324" s="176"/>
      <c r="E324" s="176"/>
      <c r="F324" s="176"/>
      <c r="G324" s="176"/>
      <c r="H324" s="176"/>
      <c r="I324" s="176"/>
      <c r="J324" s="176"/>
      <c r="K324" s="176"/>
      <c r="L324" s="176"/>
      <c r="M324" s="176"/>
      <c r="N324" s="176"/>
      <c r="O324" s="176"/>
      <c r="P324" s="176"/>
      <c r="Q324" s="176"/>
      <c r="R324" s="176"/>
      <c r="S324" s="176"/>
      <c r="T324" s="176"/>
      <c r="U324" s="176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</row>
    <row r="325" spans="1:256">
      <c r="A325" s="176"/>
      <c r="B325" s="176"/>
      <c r="C325" s="176"/>
      <c r="D325" s="176"/>
      <c r="E325" s="176"/>
      <c r="F325" s="176"/>
      <c r="G325" s="176"/>
      <c r="H325" s="176"/>
      <c r="I325" s="176"/>
      <c r="J325" s="176"/>
      <c r="K325" s="176"/>
      <c r="L325" s="176"/>
      <c r="M325" s="176"/>
      <c r="N325" s="176"/>
      <c r="O325" s="176"/>
      <c r="P325" s="176"/>
      <c r="Q325" s="176"/>
      <c r="R325" s="176"/>
      <c r="S325" s="176"/>
      <c r="T325" s="176"/>
      <c r="U325" s="176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</row>
    <row r="326" spans="1:256">
      <c r="A326" s="176"/>
      <c r="B326" s="176"/>
      <c r="C326" s="176"/>
      <c r="D326" s="176"/>
      <c r="E326" s="176"/>
      <c r="F326" s="176"/>
      <c r="G326" s="176"/>
      <c r="H326" s="176"/>
      <c r="I326" s="176"/>
      <c r="J326" s="176"/>
      <c r="K326" s="176"/>
      <c r="L326" s="176"/>
      <c r="M326" s="176"/>
      <c r="N326" s="176"/>
      <c r="O326" s="176"/>
      <c r="P326" s="176"/>
      <c r="Q326" s="176"/>
      <c r="R326" s="176"/>
      <c r="S326" s="176"/>
      <c r="T326" s="176"/>
      <c r="U326" s="17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</row>
    <row r="327" spans="1:256">
      <c r="A327" s="176"/>
      <c r="B327" s="176"/>
      <c r="C327" s="176"/>
      <c r="D327" s="176"/>
      <c r="E327" s="176"/>
      <c r="F327" s="176"/>
      <c r="G327" s="176"/>
      <c r="H327" s="176"/>
      <c r="I327" s="176"/>
      <c r="J327" s="176"/>
      <c r="K327" s="176"/>
      <c r="L327" s="176"/>
      <c r="M327" s="176"/>
      <c r="N327" s="176"/>
      <c r="O327" s="176"/>
      <c r="P327" s="176"/>
      <c r="Q327" s="176"/>
      <c r="R327" s="176"/>
      <c r="S327" s="176"/>
      <c r="T327" s="176"/>
      <c r="U327" s="176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</row>
    <row r="328" spans="1:256">
      <c r="A328" s="176"/>
      <c r="B328" s="176"/>
      <c r="C328" s="176"/>
      <c r="D328" s="176"/>
      <c r="E328" s="176"/>
      <c r="F328" s="176"/>
      <c r="G328" s="176"/>
      <c r="H328" s="176"/>
      <c r="I328" s="176"/>
      <c r="J328" s="176"/>
      <c r="K328" s="176"/>
      <c r="L328" s="176"/>
      <c r="M328" s="176"/>
      <c r="N328" s="176"/>
      <c r="O328" s="176"/>
      <c r="P328" s="176"/>
      <c r="Q328" s="176"/>
      <c r="R328" s="176"/>
      <c r="S328" s="176"/>
      <c r="T328" s="176"/>
      <c r="U328" s="176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>
      <c r="A329" s="176"/>
      <c r="B329" s="176"/>
      <c r="C329" s="176"/>
      <c r="D329" s="176"/>
      <c r="E329" s="176"/>
      <c r="F329" s="176"/>
      <c r="G329" s="176"/>
      <c r="H329" s="176"/>
      <c r="I329" s="176"/>
      <c r="J329" s="176"/>
      <c r="K329" s="176"/>
      <c r="L329" s="176"/>
      <c r="M329" s="176"/>
      <c r="N329" s="176"/>
      <c r="O329" s="176"/>
      <c r="P329" s="176"/>
      <c r="Q329" s="176"/>
      <c r="R329" s="176"/>
      <c r="S329" s="176"/>
      <c r="T329" s="176"/>
      <c r="U329" s="176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>
      <c r="A330" s="176"/>
      <c r="B330" s="176"/>
      <c r="C330" s="176"/>
      <c r="D330" s="176"/>
      <c r="E330" s="176"/>
      <c r="F330" s="176"/>
      <c r="G330" s="176"/>
      <c r="H330" s="176"/>
      <c r="I330" s="176"/>
      <c r="J330" s="176"/>
      <c r="K330" s="176"/>
      <c r="L330" s="176"/>
      <c r="M330" s="176"/>
      <c r="N330" s="176"/>
      <c r="O330" s="176"/>
      <c r="P330" s="176"/>
      <c r="Q330" s="176"/>
      <c r="R330" s="176"/>
      <c r="S330" s="176"/>
      <c r="T330" s="176"/>
      <c r="U330" s="176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>
      <c r="A331" s="176"/>
      <c r="B331" s="176"/>
      <c r="C331" s="176"/>
      <c r="D331" s="176"/>
      <c r="E331" s="176"/>
      <c r="F331" s="176"/>
      <c r="G331" s="176"/>
      <c r="H331" s="176"/>
      <c r="I331" s="176"/>
      <c r="J331" s="176"/>
      <c r="K331" s="176"/>
      <c r="L331" s="176"/>
      <c r="M331" s="176"/>
      <c r="N331" s="176"/>
      <c r="O331" s="176"/>
      <c r="P331" s="176"/>
      <c r="Q331" s="176"/>
      <c r="R331" s="176"/>
      <c r="S331" s="176"/>
      <c r="T331" s="176"/>
      <c r="U331" s="176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>
      <c r="A332" s="176"/>
      <c r="B332" s="176"/>
      <c r="C332" s="176"/>
      <c r="D332" s="176"/>
      <c r="E332" s="176"/>
      <c r="F332" s="176"/>
      <c r="G332" s="176"/>
      <c r="H332" s="176"/>
      <c r="I332" s="176"/>
      <c r="J332" s="176"/>
      <c r="K332" s="176"/>
      <c r="L332" s="176"/>
      <c r="M332" s="176"/>
      <c r="N332" s="176"/>
      <c r="O332" s="176"/>
      <c r="P332" s="176"/>
      <c r="Q332" s="176"/>
      <c r="R332" s="176"/>
      <c r="S332" s="176"/>
      <c r="T332" s="176"/>
      <c r="U332" s="176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>
      <c r="A333" s="176"/>
      <c r="B333" s="176"/>
      <c r="C333" s="176"/>
      <c r="D333" s="176"/>
      <c r="E333" s="176"/>
      <c r="F333" s="176"/>
      <c r="G333" s="176"/>
      <c r="H333" s="176"/>
      <c r="I333" s="176"/>
      <c r="J333" s="176"/>
      <c r="K333" s="176"/>
      <c r="L333" s="176"/>
      <c r="M333" s="176"/>
      <c r="N333" s="176"/>
      <c r="O333" s="176"/>
      <c r="P333" s="176"/>
      <c r="Q333" s="176"/>
      <c r="R333" s="176"/>
      <c r="S333" s="176"/>
      <c r="T333" s="176"/>
      <c r="U333" s="176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>
      <c r="A334" s="176"/>
      <c r="B334" s="176"/>
      <c r="C334" s="176"/>
      <c r="D334" s="176"/>
      <c r="E334" s="176"/>
      <c r="F334" s="176"/>
      <c r="G334" s="176"/>
      <c r="H334" s="176"/>
      <c r="I334" s="176"/>
      <c r="J334" s="176"/>
      <c r="K334" s="176"/>
      <c r="L334" s="176"/>
      <c r="M334" s="176"/>
      <c r="N334" s="176"/>
      <c r="O334" s="176"/>
      <c r="P334" s="176"/>
      <c r="Q334" s="176"/>
      <c r="R334" s="176"/>
      <c r="S334" s="176"/>
      <c r="T334" s="176"/>
      <c r="U334" s="176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>
      <c r="A335" s="176"/>
      <c r="B335" s="176"/>
      <c r="C335" s="176"/>
      <c r="D335" s="176"/>
      <c r="E335" s="176"/>
      <c r="F335" s="176"/>
      <c r="G335" s="176"/>
      <c r="H335" s="176"/>
      <c r="I335" s="176"/>
      <c r="J335" s="176"/>
      <c r="K335" s="176"/>
      <c r="L335" s="176"/>
      <c r="M335" s="176"/>
      <c r="N335" s="176"/>
      <c r="O335" s="176"/>
      <c r="P335" s="176"/>
      <c r="Q335" s="176"/>
      <c r="R335" s="176"/>
      <c r="S335" s="176"/>
      <c r="T335" s="176"/>
      <c r="U335" s="176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>
      <c r="A336" s="176"/>
      <c r="B336" s="176"/>
      <c r="C336" s="176"/>
      <c r="D336" s="176"/>
      <c r="E336" s="176"/>
      <c r="F336" s="176"/>
      <c r="G336" s="176"/>
      <c r="H336" s="176"/>
      <c r="I336" s="176"/>
      <c r="J336" s="176"/>
      <c r="K336" s="176"/>
      <c r="L336" s="176"/>
      <c r="M336" s="176"/>
      <c r="N336" s="176"/>
      <c r="O336" s="176"/>
      <c r="P336" s="176"/>
      <c r="Q336" s="176"/>
      <c r="R336" s="176"/>
      <c r="S336" s="176"/>
      <c r="T336" s="176"/>
      <c r="U336" s="17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:256">
      <c r="A337" s="176"/>
      <c r="B337" s="176"/>
      <c r="C337" s="176"/>
      <c r="D337" s="176"/>
      <c r="E337" s="176"/>
      <c r="F337" s="176"/>
      <c r="G337" s="176"/>
      <c r="H337" s="176"/>
      <c r="I337" s="176"/>
      <c r="J337" s="176"/>
      <c r="K337" s="176"/>
      <c r="L337" s="176"/>
      <c r="M337" s="176"/>
      <c r="N337" s="176"/>
      <c r="O337" s="176"/>
      <c r="P337" s="176"/>
      <c r="Q337" s="176"/>
      <c r="R337" s="176"/>
      <c r="S337" s="176"/>
      <c r="T337" s="176"/>
      <c r="U337" s="176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:256">
      <c r="A338" s="176"/>
      <c r="B338" s="176"/>
      <c r="C338" s="176"/>
      <c r="D338" s="176"/>
      <c r="E338" s="176"/>
      <c r="F338" s="176"/>
      <c r="G338" s="176"/>
      <c r="H338" s="176"/>
      <c r="I338" s="176"/>
      <c r="J338" s="176"/>
      <c r="K338" s="176"/>
      <c r="L338" s="176"/>
      <c r="M338" s="176"/>
      <c r="N338" s="176"/>
      <c r="O338" s="176"/>
      <c r="P338" s="176"/>
      <c r="Q338" s="176"/>
      <c r="R338" s="176"/>
      <c r="S338" s="176"/>
      <c r="T338" s="176"/>
      <c r="U338" s="176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:256">
      <c r="A339" s="176"/>
      <c r="B339" s="176"/>
      <c r="C339" s="176"/>
      <c r="D339" s="176"/>
      <c r="E339" s="176"/>
      <c r="F339" s="176"/>
      <c r="G339" s="176"/>
      <c r="H339" s="176"/>
      <c r="I339" s="176"/>
      <c r="J339" s="176"/>
      <c r="K339" s="176"/>
      <c r="L339" s="176"/>
      <c r="M339" s="176"/>
      <c r="N339" s="176"/>
      <c r="O339" s="176"/>
      <c r="P339" s="176"/>
      <c r="Q339" s="176"/>
      <c r="R339" s="176"/>
      <c r="S339" s="176"/>
      <c r="T339" s="176"/>
      <c r="U339" s="176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:256">
      <c r="A340" s="176"/>
      <c r="B340" s="176"/>
      <c r="C340" s="176"/>
      <c r="D340" s="176"/>
      <c r="E340" s="176"/>
      <c r="F340" s="176"/>
      <c r="G340" s="176"/>
      <c r="H340" s="176"/>
      <c r="I340" s="176"/>
      <c r="J340" s="176"/>
      <c r="K340" s="176"/>
      <c r="L340" s="176"/>
      <c r="M340" s="176"/>
      <c r="N340" s="176"/>
      <c r="O340" s="176"/>
      <c r="P340" s="176"/>
      <c r="Q340" s="176"/>
      <c r="R340" s="176"/>
      <c r="S340" s="176"/>
      <c r="T340" s="176"/>
      <c r="U340" s="176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:256">
      <c r="A341" s="176"/>
      <c r="B341" s="176"/>
      <c r="C341" s="176"/>
      <c r="D341" s="176"/>
      <c r="E341" s="176"/>
      <c r="F341" s="176"/>
      <c r="G341" s="176"/>
      <c r="H341" s="176"/>
      <c r="I341" s="176"/>
      <c r="J341" s="176"/>
      <c r="K341" s="176"/>
      <c r="L341" s="176"/>
      <c r="M341" s="176"/>
      <c r="N341" s="176"/>
      <c r="O341" s="176"/>
      <c r="P341" s="176"/>
      <c r="Q341" s="176"/>
      <c r="R341" s="176"/>
      <c r="S341" s="176"/>
      <c r="T341" s="176"/>
      <c r="U341" s="176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:256">
      <c r="A342" s="176"/>
      <c r="B342" s="176"/>
      <c r="C342" s="176"/>
      <c r="D342" s="176"/>
      <c r="E342" s="176"/>
      <c r="F342" s="176"/>
      <c r="G342" s="176"/>
      <c r="H342" s="176"/>
      <c r="I342" s="176"/>
      <c r="J342" s="176"/>
      <c r="K342" s="176"/>
      <c r="L342" s="176"/>
      <c r="M342" s="176"/>
      <c r="N342" s="176"/>
      <c r="O342" s="176"/>
      <c r="P342" s="176"/>
      <c r="Q342" s="176"/>
      <c r="R342" s="176"/>
      <c r="S342" s="176"/>
      <c r="T342" s="176"/>
      <c r="U342" s="176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:256">
      <c r="A343" s="176"/>
      <c r="B343" s="176"/>
      <c r="C343" s="176"/>
      <c r="D343" s="176"/>
      <c r="E343" s="176"/>
      <c r="F343" s="176"/>
      <c r="G343" s="176"/>
      <c r="H343" s="176"/>
      <c r="I343" s="176"/>
      <c r="J343" s="176"/>
      <c r="K343" s="176"/>
      <c r="L343" s="176"/>
      <c r="M343" s="176"/>
      <c r="N343" s="176"/>
      <c r="O343" s="176"/>
      <c r="P343" s="176"/>
      <c r="Q343" s="176"/>
      <c r="R343" s="176"/>
      <c r="S343" s="176"/>
      <c r="T343" s="176"/>
      <c r="U343" s="176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:256">
      <c r="A344" s="176"/>
      <c r="B344" s="176"/>
      <c r="C344" s="176"/>
      <c r="D344" s="176"/>
      <c r="E344" s="176"/>
      <c r="F344" s="176"/>
      <c r="G344" s="176"/>
      <c r="H344" s="176"/>
      <c r="I344" s="176"/>
      <c r="J344" s="176"/>
      <c r="K344" s="176"/>
      <c r="L344" s="176"/>
      <c r="M344" s="176"/>
      <c r="N344" s="176"/>
      <c r="O344" s="176"/>
      <c r="P344" s="176"/>
      <c r="Q344" s="176"/>
      <c r="R344" s="176"/>
      <c r="S344" s="176"/>
      <c r="T344" s="176"/>
      <c r="U344" s="176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:256">
      <c r="A345" s="176"/>
      <c r="B345" s="176"/>
      <c r="C345" s="176"/>
      <c r="D345" s="176"/>
      <c r="E345" s="176"/>
      <c r="F345" s="176"/>
      <c r="G345" s="176"/>
      <c r="H345" s="176"/>
      <c r="I345" s="176"/>
      <c r="J345" s="176"/>
      <c r="K345" s="176"/>
      <c r="L345" s="176"/>
      <c r="M345" s="176"/>
      <c r="N345" s="176"/>
      <c r="O345" s="176"/>
      <c r="P345" s="176"/>
      <c r="Q345" s="176"/>
      <c r="R345" s="176"/>
      <c r="S345" s="176"/>
      <c r="T345" s="176"/>
      <c r="U345" s="176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:256">
      <c r="A346" s="176"/>
      <c r="B346" s="176"/>
      <c r="C346" s="176"/>
      <c r="D346" s="176"/>
      <c r="E346" s="176"/>
      <c r="F346" s="176"/>
      <c r="G346" s="176"/>
      <c r="H346" s="176"/>
      <c r="I346" s="176"/>
      <c r="J346" s="176"/>
      <c r="K346" s="176"/>
      <c r="L346" s="176"/>
      <c r="M346" s="176"/>
      <c r="N346" s="176"/>
      <c r="O346" s="176"/>
      <c r="P346" s="176"/>
      <c r="Q346" s="176"/>
      <c r="R346" s="176"/>
      <c r="S346" s="176"/>
      <c r="T346" s="176"/>
      <c r="U346" s="17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  <row r="347" spans="1:256">
      <c r="A347" s="176"/>
      <c r="B347" s="176"/>
      <c r="C347" s="176"/>
      <c r="D347" s="176"/>
      <c r="E347" s="176"/>
      <c r="F347" s="176"/>
      <c r="G347" s="176"/>
      <c r="H347" s="176"/>
      <c r="I347" s="176"/>
      <c r="J347" s="176"/>
      <c r="K347" s="176"/>
      <c r="L347" s="176"/>
      <c r="M347" s="176"/>
      <c r="N347" s="176"/>
      <c r="O347" s="176"/>
      <c r="P347" s="176"/>
      <c r="Q347" s="176"/>
      <c r="R347" s="176"/>
      <c r="S347" s="176"/>
      <c r="T347" s="176"/>
      <c r="U347" s="176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</row>
    <row r="348" spans="1:256">
      <c r="A348" s="176"/>
      <c r="B348" s="176"/>
      <c r="C348" s="176"/>
      <c r="D348" s="176"/>
      <c r="E348" s="176"/>
      <c r="F348" s="176"/>
      <c r="G348" s="176"/>
      <c r="H348" s="176"/>
      <c r="I348" s="176"/>
      <c r="J348" s="176"/>
      <c r="K348" s="176"/>
      <c r="L348" s="176"/>
      <c r="M348" s="176"/>
      <c r="N348" s="176"/>
      <c r="O348" s="176"/>
      <c r="P348" s="176"/>
      <c r="Q348" s="176"/>
      <c r="R348" s="176"/>
      <c r="S348" s="176"/>
      <c r="T348" s="176"/>
      <c r="U348" s="176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</row>
    <row r="349" spans="1:256">
      <c r="A349" s="176"/>
      <c r="B349" s="176"/>
      <c r="C349" s="176"/>
      <c r="D349" s="176"/>
      <c r="E349" s="176"/>
      <c r="F349" s="176"/>
      <c r="G349" s="176"/>
      <c r="H349" s="176"/>
      <c r="I349" s="176"/>
      <c r="J349" s="176"/>
      <c r="K349" s="176"/>
      <c r="L349" s="176"/>
      <c r="M349" s="176"/>
      <c r="N349" s="176"/>
      <c r="O349" s="176"/>
      <c r="P349" s="176"/>
      <c r="Q349" s="176"/>
      <c r="R349" s="176"/>
      <c r="S349" s="176"/>
      <c r="T349" s="176"/>
      <c r="U349" s="176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</row>
    <row r="350" spans="1:256">
      <c r="A350" s="176"/>
      <c r="B350" s="176"/>
      <c r="C350" s="176"/>
      <c r="D350" s="176"/>
      <c r="E350" s="176"/>
      <c r="F350" s="176"/>
      <c r="G350" s="176"/>
      <c r="H350" s="176"/>
      <c r="I350" s="176"/>
      <c r="J350" s="176"/>
      <c r="K350" s="176"/>
      <c r="L350" s="176"/>
      <c r="M350" s="176"/>
      <c r="N350" s="176"/>
      <c r="O350" s="176"/>
      <c r="P350" s="176"/>
      <c r="Q350" s="176"/>
      <c r="R350" s="176"/>
      <c r="S350" s="176"/>
      <c r="T350" s="176"/>
      <c r="U350" s="176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</row>
    <row r="351" spans="1:256">
      <c r="A351" s="176"/>
      <c r="B351" s="176"/>
      <c r="C351" s="176"/>
      <c r="D351" s="176"/>
      <c r="E351" s="176"/>
      <c r="F351" s="176"/>
      <c r="G351" s="176"/>
      <c r="H351" s="176"/>
      <c r="I351" s="176"/>
      <c r="J351" s="176"/>
      <c r="K351" s="176"/>
      <c r="L351" s="176"/>
      <c r="M351" s="176"/>
      <c r="N351" s="176"/>
      <c r="O351" s="176"/>
      <c r="P351" s="176"/>
      <c r="Q351" s="176"/>
      <c r="R351" s="176"/>
      <c r="S351" s="176"/>
      <c r="T351" s="176"/>
      <c r="U351" s="176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</row>
    <row r="352" spans="1:256">
      <c r="A352" s="176"/>
      <c r="B352" s="176"/>
      <c r="C352" s="176"/>
      <c r="D352" s="176"/>
      <c r="E352" s="176"/>
      <c r="F352" s="176"/>
      <c r="G352" s="176"/>
      <c r="H352" s="176"/>
      <c r="I352" s="176"/>
      <c r="J352" s="176"/>
      <c r="K352" s="176"/>
      <c r="L352" s="176"/>
      <c r="M352" s="176"/>
      <c r="N352" s="176"/>
      <c r="O352" s="176"/>
      <c r="P352" s="176"/>
      <c r="Q352" s="176"/>
      <c r="R352" s="176"/>
      <c r="S352" s="176"/>
      <c r="T352" s="176"/>
      <c r="U352" s="176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</row>
    <row r="353" spans="1:256">
      <c r="A353" s="176"/>
      <c r="B353" s="176"/>
      <c r="C353" s="176"/>
      <c r="D353" s="176"/>
      <c r="E353" s="176"/>
      <c r="F353" s="176"/>
      <c r="G353" s="176"/>
      <c r="H353" s="176"/>
      <c r="I353" s="176"/>
      <c r="J353" s="176"/>
      <c r="K353" s="176"/>
      <c r="L353" s="176"/>
      <c r="M353" s="176"/>
      <c r="N353" s="176"/>
      <c r="O353" s="176"/>
      <c r="P353" s="176"/>
      <c r="Q353" s="176"/>
      <c r="R353" s="176"/>
      <c r="S353" s="176"/>
      <c r="T353" s="176"/>
      <c r="U353" s="176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</row>
    <row r="354" spans="1:256">
      <c r="A354" s="176"/>
      <c r="B354" s="176"/>
      <c r="C354" s="176"/>
      <c r="D354" s="176"/>
      <c r="E354" s="176"/>
      <c r="F354" s="176"/>
      <c r="G354" s="176"/>
      <c r="H354" s="176"/>
      <c r="I354" s="176"/>
      <c r="J354" s="176"/>
      <c r="K354" s="176"/>
      <c r="L354" s="176"/>
      <c r="M354" s="176"/>
      <c r="N354" s="176"/>
      <c r="O354" s="176"/>
      <c r="P354" s="176"/>
      <c r="Q354" s="176"/>
      <c r="R354" s="176"/>
      <c r="S354" s="176"/>
      <c r="T354" s="176"/>
      <c r="U354" s="176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</row>
    <row r="355" spans="1:256">
      <c r="A355" s="176"/>
      <c r="B355" s="176"/>
      <c r="C355" s="176"/>
      <c r="D355" s="176"/>
      <c r="E355" s="176"/>
      <c r="F355" s="176"/>
      <c r="G355" s="176"/>
      <c r="H355" s="176"/>
      <c r="I355" s="176"/>
      <c r="J355" s="176"/>
      <c r="K355" s="176"/>
      <c r="L355" s="176"/>
      <c r="M355" s="176"/>
      <c r="N355" s="176"/>
      <c r="O355" s="176"/>
      <c r="P355" s="176"/>
      <c r="Q355" s="176"/>
      <c r="R355" s="176"/>
      <c r="S355" s="176"/>
      <c r="T355" s="176"/>
      <c r="U355" s="176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</row>
    <row r="356" spans="1:256">
      <c r="A356" s="176"/>
      <c r="B356" s="176"/>
      <c r="C356" s="176"/>
      <c r="D356" s="176"/>
      <c r="E356" s="176"/>
      <c r="F356" s="176"/>
      <c r="G356" s="176"/>
      <c r="H356" s="176"/>
      <c r="I356" s="176"/>
      <c r="J356" s="176"/>
      <c r="K356" s="176"/>
      <c r="L356" s="176"/>
      <c r="M356" s="176"/>
      <c r="N356" s="176"/>
      <c r="O356" s="176"/>
      <c r="P356" s="176"/>
      <c r="Q356" s="176"/>
      <c r="R356" s="176"/>
      <c r="S356" s="176"/>
      <c r="T356" s="176"/>
      <c r="U356" s="17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</row>
    <row r="357" spans="1:256">
      <c r="A357" s="176"/>
      <c r="B357" s="176"/>
      <c r="C357" s="176"/>
      <c r="D357" s="176"/>
      <c r="E357" s="176"/>
      <c r="F357" s="176"/>
      <c r="G357" s="176"/>
      <c r="H357" s="176"/>
      <c r="I357" s="176"/>
      <c r="J357" s="176"/>
      <c r="K357" s="176"/>
      <c r="L357" s="176"/>
      <c r="M357" s="176"/>
      <c r="N357" s="176"/>
      <c r="O357" s="176"/>
      <c r="P357" s="176"/>
      <c r="Q357" s="176"/>
      <c r="R357" s="176"/>
      <c r="S357" s="176"/>
      <c r="T357" s="176"/>
      <c r="U357" s="176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</row>
    <row r="358" spans="1:256">
      <c r="A358" s="176"/>
      <c r="B358" s="176"/>
      <c r="C358" s="176"/>
      <c r="D358" s="176"/>
      <c r="E358" s="176"/>
      <c r="F358" s="176"/>
      <c r="G358" s="176"/>
      <c r="H358" s="176"/>
      <c r="I358" s="176"/>
      <c r="J358" s="176"/>
      <c r="K358" s="176"/>
      <c r="L358" s="176"/>
      <c r="M358" s="176"/>
      <c r="N358" s="176"/>
      <c r="O358" s="176"/>
      <c r="P358" s="176"/>
      <c r="Q358" s="176"/>
      <c r="R358" s="176"/>
      <c r="S358" s="176"/>
      <c r="T358" s="176"/>
      <c r="U358" s="176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</row>
    <row r="359" spans="1:256">
      <c r="A359" s="176"/>
      <c r="B359" s="176"/>
      <c r="C359" s="176"/>
      <c r="D359" s="176"/>
      <c r="E359" s="176"/>
      <c r="F359" s="176"/>
      <c r="G359" s="176"/>
      <c r="H359" s="176"/>
      <c r="I359" s="176"/>
      <c r="J359" s="176"/>
      <c r="K359" s="176"/>
      <c r="L359" s="176"/>
      <c r="M359" s="176"/>
      <c r="N359" s="176"/>
      <c r="O359" s="176"/>
      <c r="P359" s="176"/>
      <c r="Q359" s="176"/>
      <c r="R359" s="176"/>
      <c r="S359" s="176"/>
      <c r="T359" s="176"/>
      <c r="U359" s="176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</row>
    <row r="360" spans="1:256">
      <c r="A360" s="176"/>
      <c r="B360" s="176"/>
      <c r="C360" s="176"/>
      <c r="D360" s="176"/>
      <c r="E360" s="176"/>
      <c r="F360" s="176"/>
      <c r="G360" s="176"/>
      <c r="H360" s="176"/>
      <c r="I360" s="176"/>
      <c r="J360" s="176"/>
      <c r="K360" s="176"/>
      <c r="L360" s="176"/>
      <c r="M360" s="176"/>
      <c r="N360" s="176"/>
      <c r="O360" s="176"/>
      <c r="P360" s="176"/>
      <c r="Q360" s="176"/>
      <c r="R360" s="176"/>
      <c r="S360" s="176"/>
      <c r="T360" s="176"/>
      <c r="U360" s="176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</row>
    <row r="361" spans="1:256">
      <c r="A361" s="176"/>
      <c r="B361" s="176"/>
      <c r="C361" s="176"/>
      <c r="D361" s="176"/>
      <c r="E361" s="176"/>
      <c r="F361" s="176"/>
      <c r="G361" s="176"/>
      <c r="H361" s="176"/>
      <c r="I361" s="176"/>
      <c r="J361" s="176"/>
      <c r="K361" s="176"/>
      <c r="L361" s="176"/>
      <c r="M361" s="176"/>
      <c r="N361" s="176"/>
      <c r="O361" s="176"/>
      <c r="P361" s="176"/>
      <c r="Q361" s="176"/>
      <c r="R361" s="176"/>
      <c r="S361" s="176"/>
      <c r="T361" s="176"/>
      <c r="U361" s="176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</row>
    <row r="362" spans="1:256">
      <c r="A362" s="176"/>
      <c r="B362" s="176"/>
      <c r="C362" s="176"/>
      <c r="D362" s="176"/>
      <c r="E362" s="176"/>
      <c r="F362" s="176"/>
      <c r="G362" s="176"/>
      <c r="H362" s="176"/>
      <c r="I362" s="176"/>
      <c r="J362" s="176"/>
      <c r="K362" s="176"/>
      <c r="L362" s="176"/>
      <c r="M362" s="176"/>
      <c r="N362" s="176"/>
      <c r="O362" s="176"/>
      <c r="P362" s="176"/>
      <c r="Q362" s="176"/>
      <c r="R362" s="176"/>
      <c r="S362" s="176"/>
      <c r="T362" s="176"/>
      <c r="U362" s="176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</row>
    <row r="363" spans="1:256">
      <c r="A363" s="176"/>
      <c r="B363" s="176"/>
      <c r="C363" s="176"/>
      <c r="D363" s="176"/>
      <c r="E363" s="176"/>
      <c r="F363" s="176"/>
      <c r="G363" s="176"/>
      <c r="H363" s="176"/>
      <c r="I363" s="176"/>
      <c r="J363" s="176"/>
      <c r="K363" s="176"/>
      <c r="L363" s="176"/>
      <c r="M363" s="176"/>
      <c r="N363" s="176"/>
      <c r="O363" s="176"/>
      <c r="P363" s="176"/>
      <c r="Q363" s="176"/>
      <c r="R363" s="176"/>
      <c r="S363" s="176"/>
      <c r="T363" s="176"/>
      <c r="U363" s="176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</row>
    <row r="364" spans="1:256">
      <c r="A364" s="176"/>
      <c r="B364" s="176"/>
      <c r="C364" s="176"/>
      <c r="D364" s="176"/>
      <c r="E364" s="176"/>
      <c r="F364" s="176"/>
      <c r="G364" s="176"/>
      <c r="H364" s="176"/>
      <c r="I364" s="176"/>
      <c r="J364" s="176"/>
      <c r="K364" s="176"/>
      <c r="L364" s="176"/>
      <c r="M364" s="176"/>
      <c r="N364" s="176"/>
      <c r="O364" s="176"/>
      <c r="P364" s="176"/>
      <c r="Q364" s="176"/>
      <c r="R364" s="176"/>
      <c r="S364" s="176"/>
      <c r="T364" s="176"/>
      <c r="U364" s="176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</row>
    <row r="365" spans="1:256">
      <c r="A365" s="176"/>
      <c r="B365" s="176"/>
      <c r="C365" s="176"/>
      <c r="D365" s="176"/>
      <c r="E365" s="176"/>
      <c r="F365" s="176"/>
      <c r="G365" s="176"/>
      <c r="H365" s="176"/>
      <c r="I365" s="176"/>
      <c r="J365" s="176"/>
      <c r="K365" s="176"/>
      <c r="L365" s="176"/>
      <c r="M365" s="176"/>
      <c r="N365" s="176"/>
      <c r="O365" s="176"/>
      <c r="P365" s="176"/>
      <c r="Q365" s="176"/>
      <c r="R365" s="176"/>
      <c r="S365" s="176"/>
      <c r="T365" s="176"/>
      <c r="U365" s="176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</row>
    <row r="366" spans="1:256">
      <c r="A366" s="176"/>
      <c r="B366" s="176"/>
      <c r="C366" s="176"/>
      <c r="D366" s="176"/>
      <c r="E366" s="176"/>
      <c r="F366" s="176"/>
      <c r="G366" s="176"/>
      <c r="H366" s="176"/>
      <c r="I366" s="176"/>
      <c r="J366" s="176"/>
      <c r="K366" s="176"/>
      <c r="L366" s="176"/>
      <c r="M366" s="176"/>
      <c r="N366" s="176"/>
      <c r="O366" s="176"/>
      <c r="P366" s="176"/>
      <c r="Q366" s="176"/>
      <c r="R366" s="176"/>
      <c r="S366" s="176"/>
      <c r="T366" s="176"/>
      <c r="U366" s="17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</row>
    <row r="367" spans="1:256">
      <c r="A367" s="176"/>
      <c r="B367" s="176"/>
      <c r="C367" s="176"/>
      <c r="D367" s="176"/>
      <c r="E367" s="176"/>
      <c r="F367" s="176"/>
      <c r="G367" s="176"/>
      <c r="H367" s="176"/>
      <c r="I367" s="176"/>
      <c r="J367" s="176"/>
      <c r="K367" s="176"/>
      <c r="L367" s="176"/>
      <c r="M367" s="176"/>
      <c r="N367" s="176"/>
      <c r="O367" s="176"/>
      <c r="P367" s="176"/>
      <c r="Q367" s="176"/>
      <c r="R367" s="176"/>
      <c r="S367" s="176"/>
      <c r="T367" s="176"/>
      <c r="U367" s="176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</row>
    <row r="368" spans="1:256">
      <c r="A368" s="176"/>
      <c r="B368" s="176"/>
      <c r="C368" s="176"/>
      <c r="D368" s="176"/>
      <c r="E368" s="176"/>
      <c r="F368" s="176"/>
      <c r="G368" s="176"/>
      <c r="H368" s="176"/>
      <c r="I368" s="176"/>
      <c r="J368" s="176"/>
      <c r="K368" s="176"/>
      <c r="L368" s="176"/>
      <c r="M368" s="176"/>
      <c r="N368" s="176"/>
      <c r="O368" s="176"/>
      <c r="P368" s="176"/>
      <c r="Q368" s="176"/>
      <c r="R368" s="176"/>
      <c r="S368" s="176"/>
      <c r="T368" s="176"/>
      <c r="U368" s="176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</row>
    <row r="369" spans="1:256">
      <c r="A369" s="176"/>
      <c r="B369" s="176"/>
      <c r="C369" s="176"/>
      <c r="D369" s="176"/>
      <c r="E369" s="176"/>
      <c r="F369" s="176"/>
      <c r="G369" s="176"/>
      <c r="H369" s="176"/>
      <c r="I369" s="176"/>
      <c r="J369" s="176"/>
      <c r="K369" s="176"/>
      <c r="L369" s="176"/>
      <c r="M369" s="176"/>
      <c r="N369" s="176"/>
      <c r="O369" s="176"/>
      <c r="P369" s="176"/>
      <c r="Q369" s="176"/>
      <c r="R369" s="176"/>
      <c r="S369" s="176"/>
      <c r="T369" s="176"/>
      <c r="U369" s="176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</row>
    <row r="370" spans="1:256">
      <c r="A370" s="176"/>
      <c r="B370" s="176"/>
      <c r="C370" s="176"/>
      <c r="D370" s="176"/>
      <c r="E370" s="176"/>
      <c r="F370" s="176"/>
      <c r="G370" s="176"/>
      <c r="H370" s="176"/>
      <c r="I370" s="176"/>
      <c r="J370" s="176"/>
      <c r="K370" s="176"/>
      <c r="L370" s="176"/>
      <c r="M370" s="176"/>
      <c r="N370" s="176"/>
      <c r="O370" s="176"/>
      <c r="P370" s="176"/>
      <c r="Q370" s="176"/>
      <c r="R370" s="176"/>
      <c r="S370" s="176"/>
      <c r="T370" s="176"/>
      <c r="U370" s="176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</row>
    <row r="371" spans="1:256">
      <c r="A371" s="176"/>
      <c r="B371" s="176"/>
      <c r="C371" s="176"/>
      <c r="D371" s="176"/>
      <c r="E371" s="176"/>
      <c r="F371" s="176"/>
      <c r="G371" s="176"/>
      <c r="H371" s="176"/>
      <c r="I371" s="176"/>
      <c r="J371" s="176"/>
      <c r="K371" s="176"/>
      <c r="L371" s="176"/>
      <c r="M371" s="176"/>
      <c r="N371" s="176"/>
      <c r="O371" s="176"/>
      <c r="P371" s="176"/>
      <c r="Q371" s="176"/>
      <c r="R371" s="176"/>
      <c r="S371" s="176"/>
      <c r="T371" s="176"/>
      <c r="U371" s="176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</row>
    <row r="372" spans="1:256">
      <c r="A372" s="176"/>
      <c r="B372" s="176"/>
      <c r="C372" s="176"/>
      <c r="D372" s="176"/>
      <c r="E372" s="176"/>
      <c r="F372" s="176"/>
      <c r="G372" s="176"/>
      <c r="H372" s="176"/>
      <c r="I372" s="176"/>
      <c r="J372" s="176"/>
      <c r="K372" s="176"/>
      <c r="L372" s="176"/>
      <c r="M372" s="176"/>
      <c r="N372" s="176"/>
      <c r="O372" s="176"/>
      <c r="P372" s="176"/>
      <c r="Q372" s="176"/>
      <c r="R372" s="176"/>
      <c r="S372" s="176"/>
      <c r="T372" s="176"/>
      <c r="U372" s="176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</row>
    <row r="373" spans="1:256">
      <c r="A373" s="176"/>
      <c r="B373" s="176"/>
      <c r="C373" s="176"/>
      <c r="D373" s="176"/>
      <c r="E373" s="176"/>
      <c r="F373" s="176"/>
      <c r="G373" s="176"/>
      <c r="H373" s="176"/>
      <c r="I373" s="176"/>
      <c r="J373" s="176"/>
      <c r="K373" s="176"/>
      <c r="L373" s="176"/>
      <c r="M373" s="176"/>
      <c r="N373" s="176"/>
      <c r="O373" s="176"/>
      <c r="P373" s="176"/>
      <c r="Q373" s="176"/>
      <c r="R373" s="176"/>
      <c r="S373" s="176"/>
      <c r="T373" s="176"/>
      <c r="U373" s="176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</row>
    <row r="374" spans="1:256">
      <c r="A374" s="176"/>
      <c r="B374" s="176"/>
      <c r="C374" s="176"/>
      <c r="D374" s="176"/>
      <c r="E374" s="176"/>
      <c r="F374" s="176"/>
      <c r="G374" s="176"/>
      <c r="H374" s="176"/>
      <c r="I374" s="176"/>
      <c r="J374" s="176"/>
      <c r="K374" s="176"/>
      <c r="L374" s="176"/>
      <c r="M374" s="176"/>
      <c r="N374" s="176"/>
      <c r="O374" s="176"/>
      <c r="P374" s="176"/>
      <c r="Q374" s="176"/>
      <c r="R374" s="176"/>
      <c r="S374" s="176"/>
      <c r="T374" s="176"/>
      <c r="U374" s="176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</row>
    <row r="375" spans="1:256">
      <c r="A375" s="176"/>
      <c r="B375" s="176"/>
      <c r="C375" s="176"/>
      <c r="D375" s="176"/>
      <c r="E375" s="176"/>
      <c r="F375" s="176"/>
      <c r="G375" s="176"/>
      <c r="H375" s="176"/>
      <c r="I375" s="176"/>
      <c r="J375" s="176"/>
      <c r="K375" s="176"/>
      <c r="L375" s="176"/>
      <c r="M375" s="176"/>
      <c r="N375" s="176"/>
      <c r="O375" s="176"/>
      <c r="P375" s="176"/>
      <c r="Q375" s="176"/>
      <c r="R375" s="176"/>
      <c r="S375" s="176"/>
      <c r="T375" s="176"/>
      <c r="U375" s="176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</row>
    <row r="376" spans="1:256">
      <c r="A376" s="176"/>
      <c r="B376" s="176"/>
      <c r="C376" s="176"/>
      <c r="D376" s="176"/>
      <c r="E376" s="176"/>
      <c r="F376" s="176"/>
      <c r="G376" s="176"/>
      <c r="H376" s="176"/>
      <c r="I376" s="176"/>
      <c r="J376" s="176"/>
      <c r="K376" s="176"/>
      <c r="L376" s="176"/>
      <c r="M376" s="176"/>
      <c r="N376" s="176"/>
      <c r="O376" s="176"/>
      <c r="P376" s="176"/>
      <c r="Q376" s="176"/>
      <c r="R376" s="176"/>
      <c r="S376" s="176"/>
      <c r="T376" s="176"/>
      <c r="U376" s="1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</row>
    <row r="377" spans="1:256">
      <c r="A377" s="176"/>
      <c r="B377" s="176"/>
      <c r="C377" s="176"/>
      <c r="D377" s="176"/>
      <c r="E377" s="176"/>
      <c r="F377" s="176"/>
      <c r="G377" s="176"/>
      <c r="H377" s="176"/>
      <c r="I377" s="176"/>
      <c r="J377" s="176"/>
      <c r="K377" s="176"/>
      <c r="L377" s="176"/>
      <c r="M377" s="176"/>
      <c r="N377" s="176"/>
      <c r="O377" s="176"/>
      <c r="P377" s="176"/>
      <c r="Q377" s="176"/>
      <c r="R377" s="176"/>
      <c r="S377" s="176"/>
      <c r="T377" s="176"/>
      <c r="U377" s="176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</row>
    <row r="378" spans="1:256">
      <c r="A378" s="176"/>
      <c r="B378" s="176"/>
      <c r="C378" s="176"/>
      <c r="D378" s="176"/>
      <c r="E378" s="176"/>
      <c r="F378" s="176"/>
      <c r="G378" s="176"/>
      <c r="H378" s="176"/>
      <c r="I378" s="176"/>
      <c r="J378" s="176"/>
      <c r="K378" s="176"/>
      <c r="L378" s="176"/>
      <c r="M378" s="176"/>
      <c r="N378" s="176"/>
      <c r="O378" s="176"/>
      <c r="P378" s="176"/>
      <c r="Q378" s="176"/>
      <c r="R378" s="176"/>
      <c r="S378" s="176"/>
      <c r="T378" s="176"/>
      <c r="U378" s="176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</row>
    <row r="379" spans="1:256">
      <c r="A379" s="176"/>
      <c r="B379" s="176"/>
      <c r="C379" s="176"/>
      <c r="D379" s="176"/>
      <c r="E379" s="176"/>
      <c r="F379" s="176"/>
      <c r="G379" s="176"/>
      <c r="H379" s="176"/>
      <c r="I379" s="176"/>
      <c r="J379" s="176"/>
      <c r="K379" s="176"/>
      <c r="L379" s="176"/>
      <c r="M379" s="176"/>
      <c r="N379" s="176"/>
      <c r="O379" s="176"/>
      <c r="P379" s="176"/>
      <c r="Q379" s="176"/>
      <c r="R379" s="176"/>
      <c r="S379" s="176"/>
      <c r="T379" s="176"/>
      <c r="U379" s="176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</row>
    <row r="380" spans="1:256">
      <c r="A380" s="176"/>
      <c r="B380" s="176"/>
      <c r="C380" s="176"/>
      <c r="D380" s="176"/>
      <c r="E380" s="176"/>
      <c r="F380" s="176"/>
      <c r="G380" s="176"/>
      <c r="H380" s="176"/>
      <c r="I380" s="176"/>
      <c r="J380" s="176"/>
      <c r="K380" s="176"/>
      <c r="L380" s="176"/>
      <c r="M380" s="176"/>
      <c r="N380" s="176"/>
      <c r="O380" s="176"/>
      <c r="P380" s="176"/>
      <c r="Q380" s="176"/>
      <c r="R380" s="176"/>
      <c r="S380" s="176"/>
      <c r="T380" s="176"/>
      <c r="U380" s="176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</row>
    <row r="381" spans="1:256">
      <c r="A381" s="176"/>
      <c r="B381" s="176"/>
      <c r="C381" s="176"/>
      <c r="D381" s="176"/>
      <c r="E381" s="176"/>
      <c r="F381" s="176"/>
      <c r="G381" s="176"/>
      <c r="H381" s="176"/>
      <c r="I381" s="176"/>
      <c r="J381" s="176"/>
      <c r="K381" s="176"/>
      <c r="L381" s="176"/>
      <c r="M381" s="176"/>
      <c r="N381" s="176"/>
      <c r="O381" s="176"/>
      <c r="P381" s="176"/>
      <c r="Q381" s="176"/>
      <c r="R381" s="176"/>
      <c r="S381" s="176"/>
      <c r="T381" s="176"/>
      <c r="U381" s="176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</row>
    <row r="382" spans="1:256">
      <c r="A382" s="176"/>
      <c r="B382" s="176"/>
      <c r="C382" s="176"/>
      <c r="D382" s="176"/>
      <c r="E382" s="176"/>
      <c r="F382" s="176"/>
      <c r="G382" s="176"/>
      <c r="H382" s="176"/>
      <c r="I382" s="176"/>
      <c r="J382" s="176"/>
      <c r="K382" s="176"/>
      <c r="L382" s="176"/>
      <c r="M382" s="176"/>
      <c r="N382" s="176"/>
      <c r="O382" s="176"/>
      <c r="P382" s="176"/>
      <c r="Q382" s="176"/>
      <c r="R382" s="176"/>
      <c r="S382" s="176"/>
      <c r="T382" s="176"/>
      <c r="U382" s="176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</row>
    <row r="383" spans="1:256">
      <c r="A383" s="176"/>
      <c r="B383" s="176"/>
      <c r="C383" s="176"/>
      <c r="D383" s="176"/>
      <c r="E383" s="176"/>
      <c r="F383" s="176"/>
      <c r="G383" s="176"/>
      <c r="H383" s="176"/>
      <c r="I383" s="176"/>
      <c r="J383" s="176"/>
      <c r="K383" s="176"/>
      <c r="L383" s="176"/>
      <c r="M383" s="176"/>
      <c r="N383" s="176"/>
      <c r="O383" s="176"/>
      <c r="P383" s="176"/>
      <c r="Q383" s="176"/>
      <c r="R383" s="176"/>
      <c r="S383" s="176"/>
      <c r="T383" s="176"/>
      <c r="U383" s="176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</row>
    <row r="384" spans="1:256">
      <c r="A384" s="176"/>
      <c r="B384" s="176"/>
      <c r="C384" s="176"/>
      <c r="D384" s="176"/>
      <c r="E384" s="176"/>
      <c r="F384" s="176"/>
      <c r="G384" s="176"/>
      <c r="H384" s="176"/>
      <c r="I384" s="176"/>
      <c r="J384" s="176"/>
      <c r="K384" s="176"/>
      <c r="L384" s="176"/>
      <c r="M384" s="176"/>
      <c r="N384" s="176"/>
      <c r="O384" s="176"/>
      <c r="P384" s="176"/>
      <c r="Q384" s="176"/>
      <c r="R384" s="176"/>
      <c r="S384" s="176"/>
      <c r="T384" s="176"/>
      <c r="U384" s="176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</row>
    <row r="385" spans="1:256">
      <c r="A385" s="176"/>
      <c r="B385" s="176"/>
      <c r="C385" s="176"/>
      <c r="D385" s="176"/>
      <c r="E385" s="176"/>
      <c r="F385" s="176"/>
      <c r="G385" s="176"/>
      <c r="H385" s="176"/>
      <c r="I385" s="176"/>
      <c r="J385" s="176"/>
      <c r="K385" s="176"/>
      <c r="L385" s="176"/>
      <c r="M385" s="176"/>
      <c r="N385" s="176"/>
      <c r="O385" s="176"/>
      <c r="P385" s="176"/>
      <c r="Q385" s="176"/>
      <c r="R385" s="176"/>
      <c r="S385" s="176"/>
      <c r="T385" s="176"/>
      <c r="U385" s="176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</row>
    <row r="386" spans="1:256">
      <c r="A386" s="176"/>
      <c r="B386" s="176"/>
      <c r="C386" s="176"/>
      <c r="D386" s="176"/>
      <c r="E386" s="176"/>
      <c r="F386" s="176"/>
      <c r="G386" s="176"/>
      <c r="H386" s="176"/>
      <c r="I386" s="176"/>
      <c r="J386" s="176"/>
      <c r="K386" s="176"/>
      <c r="L386" s="176"/>
      <c r="M386" s="176"/>
      <c r="N386" s="176"/>
      <c r="O386" s="176"/>
      <c r="P386" s="176"/>
      <c r="Q386" s="176"/>
      <c r="R386" s="176"/>
      <c r="S386" s="176"/>
      <c r="T386" s="176"/>
      <c r="U386" s="17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</row>
    <row r="387" spans="1:256">
      <c r="A387" s="176"/>
      <c r="B387" s="176"/>
      <c r="C387" s="176"/>
      <c r="D387" s="176"/>
      <c r="E387" s="176"/>
      <c r="F387" s="176"/>
      <c r="G387" s="176"/>
      <c r="H387" s="176"/>
      <c r="I387" s="176"/>
      <c r="J387" s="176"/>
      <c r="K387" s="176"/>
      <c r="L387" s="176"/>
      <c r="M387" s="176"/>
      <c r="N387" s="176"/>
      <c r="O387" s="176"/>
      <c r="P387" s="176"/>
      <c r="Q387" s="176"/>
      <c r="R387" s="176"/>
      <c r="S387" s="176"/>
      <c r="T387" s="176"/>
      <c r="U387" s="176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</row>
    <row r="388" spans="1:256">
      <c r="A388" s="176"/>
      <c r="B388" s="176"/>
      <c r="C388" s="176"/>
      <c r="D388" s="176"/>
      <c r="E388" s="176"/>
      <c r="F388" s="176"/>
      <c r="G388" s="176"/>
      <c r="H388" s="176"/>
      <c r="I388" s="176"/>
      <c r="J388" s="176"/>
      <c r="K388" s="176"/>
      <c r="L388" s="176"/>
      <c r="M388" s="176"/>
      <c r="N388" s="176"/>
      <c r="O388" s="176"/>
      <c r="P388" s="176"/>
      <c r="Q388" s="176"/>
      <c r="R388" s="176"/>
      <c r="S388" s="176"/>
      <c r="T388" s="176"/>
      <c r="U388" s="176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</row>
    <row r="389" spans="1:256">
      <c r="A389" s="176"/>
      <c r="B389" s="176"/>
      <c r="C389" s="176"/>
      <c r="D389" s="176"/>
      <c r="E389" s="176"/>
      <c r="F389" s="176"/>
      <c r="G389" s="176"/>
      <c r="H389" s="176"/>
      <c r="I389" s="176"/>
      <c r="J389" s="176"/>
      <c r="K389" s="176"/>
      <c r="L389" s="176"/>
      <c r="M389" s="176"/>
      <c r="N389" s="176"/>
      <c r="O389" s="176"/>
      <c r="P389" s="176"/>
      <c r="Q389" s="176"/>
      <c r="R389" s="176"/>
      <c r="S389" s="176"/>
      <c r="T389" s="176"/>
      <c r="U389" s="176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</row>
    <row r="390" spans="1:256">
      <c r="A390" s="176"/>
      <c r="B390" s="176"/>
      <c r="C390" s="176"/>
      <c r="D390" s="176"/>
      <c r="E390" s="176"/>
      <c r="F390" s="176"/>
      <c r="G390" s="176"/>
      <c r="H390" s="176"/>
      <c r="I390" s="176"/>
      <c r="J390" s="176"/>
      <c r="K390" s="176"/>
      <c r="L390" s="176"/>
      <c r="M390" s="176"/>
      <c r="N390" s="176"/>
      <c r="O390" s="176"/>
      <c r="P390" s="176"/>
      <c r="Q390" s="176"/>
      <c r="R390" s="176"/>
      <c r="S390" s="176"/>
      <c r="T390" s="176"/>
      <c r="U390" s="176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</row>
    <row r="391" spans="1:256">
      <c r="A391" s="176"/>
      <c r="B391" s="176"/>
      <c r="C391" s="176"/>
      <c r="D391" s="176"/>
      <c r="E391" s="176"/>
      <c r="F391" s="176"/>
      <c r="G391" s="176"/>
      <c r="H391" s="176"/>
      <c r="I391" s="176"/>
      <c r="J391" s="176"/>
      <c r="K391" s="176"/>
      <c r="L391" s="176"/>
      <c r="M391" s="176"/>
      <c r="N391" s="176"/>
      <c r="O391" s="176"/>
      <c r="P391" s="176"/>
      <c r="Q391" s="176"/>
      <c r="R391" s="176"/>
      <c r="S391" s="176"/>
      <c r="T391" s="176"/>
      <c r="U391" s="176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</row>
    <row r="392" spans="1:256">
      <c r="A392" s="176"/>
      <c r="B392" s="176"/>
      <c r="C392" s="176"/>
      <c r="D392" s="176"/>
      <c r="E392" s="176"/>
      <c r="F392" s="176"/>
      <c r="G392" s="176"/>
      <c r="H392" s="176"/>
      <c r="I392" s="176"/>
      <c r="J392" s="176"/>
      <c r="K392" s="176"/>
      <c r="L392" s="176"/>
      <c r="M392" s="176"/>
      <c r="N392" s="176"/>
      <c r="O392" s="176"/>
      <c r="P392" s="176"/>
      <c r="Q392" s="176"/>
      <c r="R392" s="176"/>
      <c r="S392" s="176"/>
      <c r="T392" s="176"/>
      <c r="U392" s="176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</row>
    <row r="393" spans="1:256">
      <c r="A393" s="176"/>
      <c r="B393" s="176"/>
      <c r="C393" s="176"/>
      <c r="D393" s="176"/>
      <c r="E393" s="176"/>
      <c r="F393" s="176"/>
      <c r="G393" s="176"/>
      <c r="H393" s="176"/>
      <c r="I393" s="176"/>
      <c r="J393" s="176"/>
      <c r="K393" s="176"/>
      <c r="L393" s="176"/>
      <c r="M393" s="176"/>
      <c r="N393" s="176"/>
      <c r="O393" s="176"/>
      <c r="P393" s="176"/>
      <c r="Q393" s="176"/>
      <c r="R393" s="176"/>
      <c r="S393" s="176"/>
      <c r="T393" s="176"/>
      <c r="U393" s="176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</row>
    <row r="394" spans="1:256">
      <c r="A394" s="176"/>
      <c r="B394" s="176"/>
      <c r="C394" s="176"/>
      <c r="D394" s="176"/>
      <c r="E394" s="176"/>
      <c r="F394" s="176"/>
      <c r="G394" s="176"/>
      <c r="H394" s="176"/>
      <c r="I394" s="176"/>
      <c r="J394" s="176"/>
      <c r="K394" s="176"/>
      <c r="L394" s="176"/>
      <c r="M394" s="176"/>
      <c r="N394" s="176"/>
      <c r="O394" s="176"/>
      <c r="P394" s="176"/>
      <c r="Q394" s="176"/>
      <c r="R394" s="176"/>
      <c r="S394" s="176"/>
      <c r="T394" s="176"/>
      <c r="U394" s="176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</row>
    <row r="395" spans="1:256">
      <c r="A395" s="176"/>
      <c r="B395" s="176"/>
      <c r="C395" s="176"/>
      <c r="D395" s="176"/>
      <c r="E395" s="176"/>
      <c r="F395" s="176"/>
      <c r="G395" s="176"/>
      <c r="H395" s="176"/>
      <c r="I395" s="176"/>
      <c r="J395" s="176"/>
      <c r="K395" s="176"/>
      <c r="L395" s="176"/>
      <c r="M395" s="176"/>
      <c r="N395" s="176"/>
      <c r="O395" s="176"/>
      <c r="P395" s="176"/>
      <c r="Q395" s="176"/>
      <c r="R395" s="176"/>
      <c r="S395" s="176"/>
      <c r="T395" s="176"/>
      <c r="U395" s="176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</row>
    <row r="396" spans="1:256">
      <c r="A396" s="176"/>
      <c r="B396" s="176"/>
      <c r="C396" s="176"/>
      <c r="D396" s="176"/>
      <c r="E396" s="176"/>
      <c r="F396" s="176"/>
      <c r="G396" s="176"/>
      <c r="H396" s="176"/>
      <c r="I396" s="176"/>
      <c r="J396" s="176"/>
      <c r="K396" s="176"/>
      <c r="L396" s="176"/>
      <c r="M396" s="176"/>
      <c r="N396" s="176"/>
      <c r="O396" s="176"/>
      <c r="P396" s="176"/>
      <c r="Q396" s="176"/>
      <c r="R396" s="176"/>
      <c r="S396" s="176"/>
      <c r="T396" s="176"/>
      <c r="U396" s="17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</row>
    <row r="397" spans="1:256">
      <c r="A397" s="176"/>
      <c r="B397" s="176"/>
      <c r="C397" s="176"/>
      <c r="D397" s="176"/>
      <c r="E397" s="176"/>
      <c r="F397" s="176"/>
      <c r="G397" s="176"/>
      <c r="H397" s="176"/>
      <c r="I397" s="176"/>
      <c r="J397" s="176"/>
      <c r="K397" s="176"/>
      <c r="L397" s="176"/>
      <c r="M397" s="176"/>
      <c r="N397" s="176"/>
      <c r="O397" s="176"/>
      <c r="P397" s="176"/>
      <c r="Q397" s="176"/>
      <c r="R397" s="176"/>
      <c r="S397" s="176"/>
      <c r="T397" s="176"/>
      <c r="U397" s="176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</row>
    <row r="398" spans="1:256">
      <c r="A398" s="176"/>
      <c r="B398" s="176"/>
      <c r="C398" s="176"/>
      <c r="D398" s="176"/>
      <c r="E398" s="176"/>
      <c r="F398" s="176"/>
      <c r="G398" s="176"/>
      <c r="H398" s="176"/>
      <c r="I398" s="176"/>
      <c r="J398" s="176"/>
      <c r="K398" s="176"/>
      <c r="L398" s="176"/>
      <c r="M398" s="176"/>
      <c r="N398" s="176"/>
      <c r="O398" s="176"/>
      <c r="P398" s="176"/>
      <c r="Q398" s="176"/>
      <c r="R398" s="176"/>
      <c r="S398" s="176"/>
      <c r="T398" s="176"/>
      <c r="U398" s="176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</row>
    <row r="399" spans="1:256">
      <c r="A399" s="176"/>
      <c r="B399" s="176"/>
      <c r="C399" s="176"/>
      <c r="D399" s="176"/>
      <c r="E399" s="176"/>
      <c r="F399" s="176"/>
      <c r="G399" s="176"/>
      <c r="H399" s="176"/>
      <c r="I399" s="176"/>
      <c r="J399" s="176"/>
      <c r="K399" s="176"/>
      <c r="L399" s="176"/>
      <c r="M399" s="176"/>
      <c r="N399" s="176"/>
      <c r="O399" s="176"/>
      <c r="P399" s="176"/>
      <c r="Q399" s="176"/>
      <c r="R399" s="176"/>
      <c r="S399" s="176"/>
      <c r="T399" s="176"/>
      <c r="U399" s="176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</row>
    <row r="400" spans="1:256">
      <c r="A400" s="176"/>
      <c r="B400" s="176"/>
      <c r="C400" s="176"/>
      <c r="D400" s="176"/>
      <c r="E400" s="176"/>
      <c r="F400" s="176"/>
      <c r="G400" s="176"/>
      <c r="H400" s="176"/>
      <c r="I400" s="176"/>
      <c r="J400" s="176"/>
      <c r="K400" s="176"/>
      <c r="L400" s="176"/>
      <c r="M400" s="176"/>
      <c r="N400" s="176"/>
      <c r="O400" s="176"/>
      <c r="P400" s="176"/>
      <c r="Q400" s="176"/>
      <c r="R400" s="176"/>
      <c r="S400" s="176"/>
      <c r="T400" s="176"/>
      <c r="U400" s="176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</row>
    <row r="401" spans="1:256">
      <c r="A401" s="176"/>
      <c r="B401" s="176"/>
      <c r="C401" s="176"/>
      <c r="D401" s="176"/>
      <c r="E401" s="176"/>
      <c r="F401" s="176"/>
      <c r="G401" s="176"/>
      <c r="H401" s="176"/>
      <c r="I401" s="176"/>
      <c r="J401" s="176"/>
      <c r="K401" s="176"/>
      <c r="L401" s="176"/>
      <c r="M401" s="176"/>
      <c r="N401" s="176"/>
      <c r="O401" s="176"/>
      <c r="P401" s="176"/>
      <c r="Q401" s="176"/>
      <c r="R401" s="176"/>
      <c r="S401" s="176"/>
      <c r="T401" s="176"/>
      <c r="U401" s="176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</row>
    <row r="402" spans="1:256">
      <c r="A402" s="176"/>
      <c r="B402" s="176"/>
      <c r="C402" s="176"/>
      <c r="D402" s="176"/>
      <c r="E402" s="176"/>
      <c r="F402" s="176"/>
      <c r="G402" s="176"/>
      <c r="H402" s="176"/>
      <c r="I402" s="176"/>
      <c r="J402" s="176"/>
      <c r="K402" s="176"/>
      <c r="L402" s="176"/>
      <c r="M402" s="176"/>
      <c r="N402" s="176"/>
      <c r="O402" s="176"/>
      <c r="P402" s="176"/>
      <c r="Q402" s="176"/>
      <c r="R402" s="176"/>
      <c r="S402" s="176"/>
      <c r="T402" s="176"/>
      <c r="U402" s="176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</row>
    <row r="403" spans="1:256">
      <c r="A403" s="176"/>
      <c r="B403" s="176"/>
      <c r="C403" s="176"/>
      <c r="D403" s="176"/>
      <c r="E403" s="176"/>
      <c r="F403" s="176"/>
      <c r="G403" s="176"/>
      <c r="H403" s="176"/>
      <c r="I403" s="176"/>
      <c r="J403" s="176"/>
      <c r="K403" s="176"/>
      <c r="L403" s="176"/>
      <c r="M403" s="176"/>
      <c r="N403" s="176"/>
      <c r="O403" s="176"/>
      <c r="P403" s="176"/>
      <c r="Q403" s="176"/>
      <c r="R403" s="176"/>
      <c r="S403" s="176"/>
      <c r="T403" s="176"/>
      <c r="U403" s="176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</row>
    <row r="404" spans="1:256">
      <c r="A404" s="176"/>
      <c r="B404" s="176"/>
      <c r="C404" s="176"/>
      <c r="D404" s="176"/>
      <c r="E404" s="176"/>
      <c r="F404" s="176"/>
      <c r="G404" s="176"/>
      <c r="H404" s="176"/>
      <c r="I404" s="176"/>
      <c r="J404" s="176"/>
      <c r="K404" s="176"/>
      <c r="L404" s="176"/>
      <c r="M404" s="176"/>
      <c r="N404" s="176"/>
      <c r="O404" s="176"/>
      <c r="P404" s="176"/>
      <c r="Q404" s="176"/>
      <c r="R404" s="176"/>
      <c r="S404" s="176"/>
      <c r="T404" s="176"/>
      <c r="U404" s="176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</row>
    <row r="405" spans="1:256">
      <c r="A405" s="176"/>
      <c r="B405" s="176"/>
      <c r="C405" s="176"/>
      <c r="D405" s="176"/>
      <c r="E405" s="176"/>
      <c r="F405" s="176"/>
      <c r="G405" s="176"/>
      <c r="H405" s="176"/>
      <c r="I405" s="176"/>
      <c r="J405" s="176"/>
      <c r="K405" s="176"/>
      <c r="L405" s="176"/>
      <c r="M405" s="176"/>
      <c r="N405" s="176"/>
      <c r="O405" s="176"/>
      <c r="P405" s="176"/>
      <c r="Q405" s="176"/>
      <c r="R405" s="176"/>
      <c r="S405" s="176"/>
      <c r="T405" s="176"/>
      <c r="U405" s="176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</row>
    <row r="406" spans="1:256">
      <c r="A406" s="176"/>
      <c r="B406" s="176"/>
      <c r="C406" s="176"/>
      <c r="D406" s="176"/>
      <c r="E406" s="176"/>
      <c r="F406" s="176"/>
      <c r="G406" s="176"/>
      <c r="H406" s="176"/>
      <c r="I406" s="176"/>
      <c r="J406" s="176"/>
      <c r="K406" s="176"/>
      <c r="L406" s="176"/>
      <c r="M406" s="176"/>
      <c r="N406" s="176"/>
      <c r="O406" s="176"/>
      <c r="P406" s="176"/>
      <c r="Q406" s="176"/>
      <c r="R406" s="176"/>
      <c r="S406" s="176"/>
      <c r="T406" s="176"/>
      <c r="U406" s="17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</row>
    <row r="407" spans="1:256">
      <c r="A407" s="176"/>
      <c r="B407" s="176"/>
      <c r="C407" s="176"/>
      <c r="D407" s="176"/>
      <c r="E407" s="176"/>
      <c r="F407" s="176"/>
      <c r="G407" s="176"/>
      <c r="H407" s="176"/>
      <c r="I407" s="176"/>
      <c r="J407" s="176"/>
      <c r="K407" s="176"/>
      <c r="L407" s="176"/>
      <c r="M407" s="176"/>
      <c r="N407" s="176"/>
      <c r="O407" s="176"/>
      <c r="P407" s="176"/>
      <c r="Q407" s="176"/>
      <c r="R407" s="176"/>
      <c r="S407" s="176"/>
      <c r="T407" s="176"/>
      <c r="U407" s="176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</row>
    <row r="408" spans="1:256">
      <c r="A408" s="176"/>
      <c r="B408" s="176"/>
      <c r="C408" s="176"/>
      <c r="D408" s="176"/>
      <c r="E408" s="176"/>
      <c r="F408" s="176"/>
      <c r="G408" s="176"/>
      <c r="H408" s="176"/>
      <c r="I408" s="176"/>
      <c r="J408" s="176"/>
      <c r="K408" s="176"/>
      <c r="L408" s="176"/>
      <c r="M408" s="176"/>
      <c r="N408" s="176"/>
      <c r="O408" s="176"/>
      <c r="P408" s="176"/>
      <c r="Q408" s="176"/>
      <c r="R408" s="176"/>
      <c r="S408" s="176"/>
      <c r="T408" s="176"/>
      <c r="U408" s="176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</row>
    <row r="409" spans="1:256">
      <c r="A409" s="176"/>
      <c r="B409" s="176"/>
      <c r="C409" s="176"/>
      <c r="D409" s="176"/>
      <c r="E409" s="176"/>
      <c r="F409" s="176"/>
      <c r="G409" s="176"/>
      <c r="H409" s="176"/>
      <c r="I409" s="176"/>
      <c r="J409" s="176"/>
      <c r="K409" s="176"/>
      <c r="L409" s="176"/>
      <c r="M409" s="176"/>
      <c r="N409" s="176"/>
      <c r="O409" s="176"/>
      <c r="P409" s="176"/>
      <c r="Q409" s="176"/>
      <c r="R409" s="176"/>
      <c r="S409" s="176"/>
      <c r="T409" s="176"/>
      <c r="U409" s="176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</row>
    <row r="410" spans="1:256">
      <c r="A410" s="176"/>
      <c r="B410" s="176"/>
      <c r="C410" s="176"/>
      <c r="D410" s="176"/>
      <c r="E410" s="176"/>
      <c r="F410" s="176"/>
      <c r="G410" s="176"/>
      <c r="H410" s="176"/>
      <c r="I410" s="176"/>
      <c r="J410" s="176"/>
      <c r="K410" s="176"/>
      <c r="L410" s="176"/>
      <c r="M410" s="176"/>
      <c r="N410" s="176"/>
      <c r="O410" s="176"/>
      <c r="P410" s="176"/>
      <c r="Q410" s="176"/>
      <c r="R410" s="176"/>
      <c r="S410" s="176"/>
      <c r="T410" s="176"/>
      <c r="U410" s="176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</row>
    <row r="411" spans="1:256">
      <c r="A411" s="176"/>
      <c r="B411" s="176"/>
      <c r="C411" s="176"/>
      <c r="D411" s="176"/>
      <c r="E411" s="176"/>
      <c r="F411" s="176"/>
      <c r="G411" s="176"/>
      <c r="H411" s="176"/>
      <c r="I411" s="176"/>
      <c r="J411" s="176"/>
      <c r="K411" s="176"/>
      <c r="L411" s="176"/>
      <c r="M411" s="176"/>
      <c r="N411" s="176"/>
      <c r="O411" s="176"/>
      <c r="P411" s="176"/>
      <c r="Q411" s="176"/>
      <c r="R411" s="176"/>
      <c r="S411" s="176"/>
      <c r="T411" s="176"/>
      <c r="U411" s="176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</row>
    <row r="412" spans="1:256">
      <c r="A412" s="176"/>
      <c r="B412" s="176"/>
      <c r="C412" s="176"/>
      <c r="D412" s="176"/>
      <c r="E412" s="176"/>
      <c r="F412" s="176"/>
      <c r="G412" s="176"/>
      <c r="H412" s="176"/>
      <c r="I412" s="176"/>
      <c r="J412" s="176"/>
      <c r="K412" s="176"/>
      <c r="L412" s="176"/>
      <c r="M412" s="176"/>
      <c r="N412" s="176"/>
      <c r="O412" s="176"/>
      <c r="P412" s="176"/>
      <c r="Q412" s="176"/>
      <c r="R412" s="176"/>
      <c r="S412" s="176"/>
      <c r="T412" s="176"/>
      <c r="U412" s="176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</row>
    <row r="413" spans="1:256">
      <c r="A413" s="176"/>
      <c r="B413" s="176"/>
      <c r="C413" s="176"/>
      <c r="D413" s="176"/>
      <c r="E413" s="176"/>
      <c r="F413" s="176"/>
      <c r="G413" s="176"/>
      <c r="H413" s="176"/>
      <c r="I413" s="176"/>
      <c r="J413" s="176"/>
      <c r="K413" s="176"/>
      <c r="L413" s="176"/>
      <c r="M413" s="176"/>
      <c r="N413" s="176"/>
      <c r="O413" s="176"/>
      <c r="P413" s="176"/>
      <c r="Q413" s="176"/>
      <c r="R413" s="176"/>
      <c r="S413" s="176"/>
      <c r="T413" s="176"/>
      <c r="U413" s="176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</row>
    <row r="414" spans="1:256">
      <c r="A414" s="176"/>
      <c r="B414" s="176"/>
      <c r="C414" s="176"/>
      <c r="D414" s="176"/>
      <c r="E414" s="176"/>
      <c r="F414" s="176"/>
      <c r="G414" s="176"/>
      <c r="H414" s="176"/>
      <c r="I414" s="176"/>
      <c r="J414" s="176"/>
      <c r="K414" s="176"/>
      <c r="L414" s="176"/>
      <c r="M414" s="176"/>
      <c r="N414" s="176"/>
      <c r="O414" s="176"/>
      <c r="P414" s="176"/>
      <c r="Q414" s="176"/>
      <c r="R414" s="176"/>
      <c r="S414" s="176"/>
      <c r="T414" s="176"/>
      <c r="U414" s="176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</row>
    <row r="415" spans="1:256">
      <c r="A415" s="176"/>
      <c r="B415" s="176"/>
      <c r="C415" s="176"/>
      <c r="D415" s="176"/>
      <c r="E415" s="176"/>
      <c r="F415" s="176"/>
      <c r="G415" s="176"/>
      <c r="H415" s="176"/>
      <c r="I415" s="176"/>
      <c r="J415" s="176"/>
      <c r="K415" s="176"/>
      <c r="L415" s="176"/>
      <c r="M415" s="176"/>
      <c r="N415" s="176"/>
      <c r="O415" s="176"/>
      <c r="P415" s="176"/>
      <c r="Q415" s="176"/>
      <c r="R415" s="176"/>
      <c r="S415" s="176"/>
      <c r="T415" s="176"/>
      <c r="U415" s="176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</row>
    <row r="416" spans="1:256">
      <c r="A416" s="176"/>
      <c r="B416" s="176"/>
      <c r="C416" s="176"/>
      <c r="D416" s="176"/>
      <c r="E416" s="176"/>
      <c r="F416" s="176"/>
      <c r="G416" s="176"/>
      <c r="H416" s="176"/>
      <c r="I416" s="176"/>
      <c r="J416" s="176"/>
      <c r="K416" s="176"/>
      <c r="L416" s="176"/>
      <c r="M416" s="176"/>
      <c r="N416" s="176"/>
      <c r="O416" s="176"/>
      <c r="P416" s="176"/>
      <c r="Q416" s="176"/>
      <c r="R416" s="176"/>
      <c r="S416" s="176"/>
      <c r="T416" s="176"/>
      <c r="U416" s="17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</row>
    <row r="417" spans="1:256">
      <c r="A417" s="176"/>
      <c r="B417" s="176"/>
      <c r="C417" s="176"/>
      <c r="D417" s="176"/>
      <c r="E417" s="176"/>
      <c r="F417" s="176"/>
      <c r="G417" s="176"/>
      <c r="H417" s="176"/>
      <c r="I417" s="176"/>
      <c r="J417" s="176"/>
      <c r="K417" s="176"/>
      <c r="L417" s="176"/>
      <c r="M417" s="176"/>
      <c r="N417" s="176"/>
      <c r="O417" s="176"/>
      <c r="P417" s="176"/>
      <c r="Q417" s="176"/>
      <c r="R417" s="176"/>
      <c r="S417" s="176"/>
      <c r="T417" s="176"/>
      <c r="U417" s="176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</row>
    <row r="418" spans="1:256">
      <c r="A418" s="176"/>
      <c r="B418" s="176"/>
      <c r="C418" s="176"/>
      <c r="D418" s="176"/>
      <c r="E418" s="176"/>
      <c r="F418" s="176"/>
      <c r="G418" s="176"/>
      <c r="H418" s="176"/>
      <c r="I418" s="176"/>
      <c r="J418" s="176"/>
      <c r="K418" s="176"/>
      <c r="L418" s="176"/>
      <c r="M418" s="176"/>
      <c r="N418" s="176"/>
      <c r="O418" s="176"/>
      <c r="P418" s="176"/>
      <c r="Q418" s="176"/>
      <c r="R418" s="176"/>
      <c r="S418" s="176"/>
      <c r="T418" s="176"/>
      <c r="U418" s="176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</row>
    <row r="419" spans="1:256">
      <c r="A419" s="176"/>
      <c r="B419" s="176"/>
      <c r="C419" s="176"/>
      <c r="D419" s="176"/>
      <c r="E419" s="176"/>
      <c r="F419" s="176"/>
      <c r="G419" s="176"/>
      <c r="H419" s="176"/>
      <c r="I419" s="176"/>
      <c r="J419" s="176"/>
      <c r="K419" s="176"/>
      <c r="L419" s="176"/>
      <c r="M419" s="176"/>
      <c r="N419" s="176"/>
      <c r="O419" s="176"/>
      <c r="P419" s="176"/>
      <c r="Q419" s="176"/>
      <c r="R419" s="176"/>
      <c r="S419" s="176"/>
      <c r="T419" s="176"/>
      <c r="U419" s="176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</row>
    <row r="420" spans="1:256">
      <c r="A420" s="176"/>
      <c r="B420" s="176"/>
      <c r="C420" s="176"/>
      <c r="D420" s="176"/>
      <c r="E420" s="176"/>
      <c r="F420" s="176"/>
      <c r="G420" s="176"/>
      <c r="H420" s="176"/>
      <c r="I420" s="176"/>
      <c r="J420" s="176"/>
      <c r="K420" s="176"/>
      <c r="L420" s="176"/>
      <c r="M420" s="176"/>
      <c r="N420" s="176"/>
      <c r="O420" s="176"/>
      <c r="P420" s="176"/>
      <c r="Q420" s="176"/>
      <c r="R420" s="176"/>
      <c r="S420" s="176"/>
      <c r="T420" s="176"/>
      <c r="U420" s="176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</row>
    <row r="421" spans="1:256">
      <c r="A421" s="176"/>
      <c r="B421" s="176"/>
      <c r="C421" s="176"/>
      <c r="D421" s="176"/>
      <c r="E421" s="176"/>
      <c r="F421" s="176"/>
      <c r="G421" s="176"/>
      <c r="H421" s="176"/>
      <c r="I421" s="176"/>
      <c r="J421" s="176"/>
      <c r="K421" s="176"/>
      <c r="L421" s="176"/>
      <c r="M421" s="176"/>
      <c r="N421" s="176"/>
      <c r="O421" s="176"/>
      <c r="P421" s="176"/>
      <c r="Q421" s="176"/>
      <c r="R421" s="176"/>
      <c r="S421" s="176"/>
      <c r="T421" s="176"/>
      <c r="U421" s="176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</row>
    <row r="422" spans="1:256">
      <c r="A422" s="176"/>
      <c r="B422" s="176"/>
      <c r="C422" s="176"/>
      <c r="D422" s="176"/>
      <c r="E422" s="176"/>
      <c r="F422" s="176"/>
      <c r="G422" s="176"/>
      <c r="H422" s="176"/>
      <c r="I422" s="176"/>
      <c r="J422" s="176"/>
      <c r="K422" s="176"/>
      <c r="L422" s="176"/>
      <c r="M422" s="176"/>
      <c r="N422" s="176"/>
      <c r="O422" s="176"/>
      <c r="P422" s="176"/>
      <c r="Q422" s="176"/>
      <c r="R422" s="176"/>
      <c r="S422" s="176"/>
      <c r="T422" s="176"/>
      <c r="U422" s="176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</row>
    <row r="423" spans="1:256">
      <c r="A423" s="176"/>
      <c r="B423" s="176"/>
      <c r="C423" s="176"/>
      <c r="D423" s="176"/>
      <c r="E423" s="176"/>
      <c r="F423" s="176"/>
      <c r="G423" s="176"/>
      <c r="H423" s="176"/>
      <c r="I423" s="176"/>
      <c r="J423" s="176"/>
      <c r="K423" s="176"/>
      <c r="L423" s="176"/>
      <c r="M423" s="176"/>
      <c r="N423" s="176"/>
      <c r="O423" s="176"/>
      <c r="P423" s="176"/>
      <c r="Q423" s="176"/>
      <c r="R423" s="176"/>
      <c r="S423" s="176"/>
      <c r="T423" s="176"/>
      <c r="U423" s="176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</row>
    <row r="424" spans="1:256">
      <c r="A424" s="176"/>
      <c r="B424" s="176"/>
      <c r="C424" s="176"/>
      <c r="D424" s="176"/>
      <c r="E424" s="176"/>
      <c r="F424" s="176"/>
      <c r="G424" s="176"/>
      <c r="H424" s="176"/>
      <c r="I424" s="176"/>
      <c r="J424" s="176"/>
      <c r="K424" s="176"/>
      <c r="L424" s="176"/>
      <c r="M424" s="176"/>
      <c r="N424" s="176"/>
      <c r="O424" s="176"/>
      <c r="P424" s="176"/>
      <c r="Q424" s="176"/>
      <c r="R424" s="176"/>
      <c r="S424" s="176"/>
      <c r="T424" s="176"/>
      <c r="U424" s="176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</row>
    <row r="425" spans="1:256">
      <c r="A425" s="176"/>
      <c r="B425" s="176"/>
      <c r="C425" s="176"/>
      <c r="D425" s="176"/>
      <c r="E425" s="176"/>
      <c r="F425" s="176"/>
      <c r="G425" s="176"/>
      <c r="H425" s="176"/>
      <c r="I425" s="176"/>
      <c r="J425" s="176"/>
      <c r="K425" s="176"/>
      <c r="L425" s="176"/>
      <c r="M425" s="176"/>
      <c r="N425" s="176"/>
      <c r="O425" s="176"/>
      <c r="P425" s="176"/>
      <c r="Q425" s="176"/>
      <c r="R425" s="176"/>
      <c r="S425" s="176"/>
      <c r="T425" s="176"/>
      <c r="U425" s="176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</row>
    <row r="426" spans="1:256">
      <c r="A426" s="176"/>
      <c r="B426" s="176"/>
      <c r="C426" s="176"/>
      <c r="D426" s="176"/>
      <c r="E426" s="176"/>
      <c r="F426" s="176"/>
      <c r="G426" s="176"/>
      <c r="H426" s="176"/>
      <c r="I426" s="176"/>
      <c r="J426" s="176"/>
      <c r="K426" s="176"/>
      <c r="L426" s="176"/>
      <c r="M426" s="176"/>
      <c r="N426" s="176"/>
      <c r="O426" s="176"/>
      <c r="P426" s="176"/>
      <c r="Q426" s="176"/>
      <c r="R426" s="176"/>
      <c r="S426" s="176"/>
      <c r="T426" s="176"/>
      <c r="U426" s="17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</row>
    <row r="427" spans="1:256">
      <c r="A427" s="176"/>
      <c r="B427" s="176"/>
      <c r="C427" s="176"/>
      <c r="D427" s="176"/>
      <c r="E427" s="176"/>
      <c r="F427" s="176"/>
      <c r="G427" s="176"/>
      <c r="H427" s="176"/>
      <c r="I427" s="176"/>
      <c r="J427" s="176"/>
      <c r="K427" s="176"/>
      <c r="L427" s="176"/>
      <c r="M427" s="176"/>
      <c r="N427" s="176"/>
      <c r="O427" s="176"/>
      <c r="P427" s="176"/>
      <c r="Q427" s="176"/>
      <c r="R427" s="176"/>
      <c r="S427" s="176"/>
      <c r="T427" s="176"/>
      <c r="U427" s="176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</row>
    <row r="428" spans="1:256">
      <c r="A428" s="176"/>
      <c r="B428" s="176"/>
      <c r="C428" s="176"/>
      <c r="D428" s="176"/>
      <c r="E428" s="176"/>
      <c r="F428" s="176"/>
      <c r="G428" s="176"/>
      <c r="H428" s="176"/>
      <c r="I428" s="176"/>
      <c r="J428" s="176"/>
      <c r="K428" s="176"/>
      <c r="L428" s="176"/>
      <c r="M428" s="176"/>
      <c r="N428" s="176"/>
      <c r="O428" s="176"/>
      <c r="P428" s="176"/>
      <c r="Q428" s="176"/>
      <c r="R428" s="176"/>
      <c r="S428" s="176"/>
      <c r="T428" s="176"/>
      <c r="U428" s="176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</row>
    <row r="429" spans="1:256">
      <c r="A429" s="176"/>
      <c r="B429" s="176"/>
      <c r="C429" s="176"/>
      <c r="D429" s="176"/>
      <c r="E429" s="176"/>
      <c r="F429" s="176"/>
      <c r="G429" s="176"/>
      <c r="H429" s="176"/>
      <c r="I429" s="176"/>
      <c r="J429" s="176"/>
      <c r="K429" s="176"/>
      <c r="L429" s="176"/>
      <c r="M429" s="176"/>
      <c r="N429" s="176"/>
      <c r="O429" s="176"/>
      <c r="P429" s="176"/>
      <c r="Q429" s="176"/>
      <c r="R429" s="176"/>
      <c r="S429" s="176"/>
      <c r="T429" s="176"/>
      <c r="U429" s="176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</row>
    <row r="430" spans="1:256">
      <c r="A430" s="176"/>
      <c r="B430" s="176"/>
      <c r="C430" s="176"/>
      <c r="D430" s="176"/>
      <c r="E430" s="176"/>
      <c r="F430" s="176"/>
      <c r="G430" s="176"/>
      <c r="H430" s="176"/>
      <c r="I430" s="176"/>
      <c r="J430" s="176"/>
      <c r="K430" s="176"/>
      <c r="L430" s="176"/>
      <c r="M430" s="176"/>
      <c r="N430" s="176"/>
      <c r="O430" s="176"/>
      <c r="P430" s="176"/>
      <c r="Q430" s="176"/>
      <c r="R430" s="176"/>
      <c r="S430" s="176"/>
      <c r="T430" s="176"/>
      <c r="U430" s="176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</row>
    <row r="431" spans="1:256">
      <c r="A431" s="176"/>
      <c r="B431" s="176"/>
      <c r="C431" s="176"/>
      <c r="D431" s="176"/>
      <c r="E431" s="176"/>
      <c r="F431" s="176"/>
      <c r="G431" s="176"/>
      <c r="H431" s="176"/>
      <c r="I431" s="176"/>
      <c r="J431" s="176"/>
      <c r="K431" s="176"/>
      <c r="L431" s="176"/>
      <c r="M431" s="176"/>
      <c r="N431" s="176"/>
      <c r="O431" s="176"/>
      <c r="P431" s="176"/>
      <c r="Q431" s="176"/>
      <c r="R431" s="176"/>
      <c r="S431" s="176"/>
      <c r="T431" s="176"/>
      <c r="U431" s="176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</row>
    <row r="432" spans="1:256">
      <c r="A432" s="176"/>
      <c r="B432" s="176"/>
      <c r="C432" s="176"/>
      <c r="D432" s="176"/>
      <c r="E432" s="176"/>
      <c r="F432" s="176"/>
      <c r="G432" s="176"/>
      <c r="H432" s="176"/>
      <c r="I432" s="176"/>
      <c r="J432" s="176"/>
      <c r="K432" s="176"/>
      <c r="L432" s="176"/>
      <c r="M432" s="176"/>
      <c r="N432" s="176"/>
      <c r="O432" s="176"/>
      <c r="P432" s="176"/>
      <c r="Q432" s="176"/>
      <c r="R432" s="176"/>
      <c r="S432" s="176"/>
      <c r="T432" s="176"/>
      <c r="U432" s="176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</row>
    <row r="433" spans="1:256">
      <c r="A433" s="176"/>
      <c r="B433" s="176"/>
      <c r="C433" s="176"/>
      <c r="D433" s="176"/>
      <c r="E433" s="176"/>
      <c r="F433" s="176"/>
      <c r="G433" s="176"/>
      <c r="H433" s="176"/>
      <c r="I433" s="176"/>
      <c r="J433" s="176"/>
      <c r="K433" s="176"/>
      <c r="L433" s="176"/>
      <c r="M433" s="176"/>
      <c r="N433" s="176"/>
      <c r="O433" s="176"/>
      <c r="P433" s="176"/>
      <c r="Q433" s="176"/>
      <c r="R433" s="176"/>
      <c r="S433" s="176"/>
      <c r="T433" s="176"/>
      <c r="U433" s="176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</row>
    <row r="434" spans="1:256">
      <c r="A434" s="176"/>
      <c r="B434" s="176"/>
      <c r="C434" s="176"/>
      <c r="D434" s="176"/>
      <c r="E434" s="176"/>
      <c r="F434" s="176"/>
      <c r="G434" s="176"/>
      <c r="H434" s="176"/>
      <c r="I434" s="176"/>
      <c r="J434" s="176"/>
      <c r="K434" s="176"/>
      <c r="L434" s="176"/>
      <c r="M434" s="176"/>
      <c r="N434" s="176"/>
      <c r="O434" s="176"/>
      <c r="P434" s="176"/>
      <c r="Q434" s="176"/>
      <c r="R434" s="176"/>
      <c r="S434" s="176"/>
      <c r="T434" s="176"/>
      <c r="U434" s="176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</row>
    <row r="435" spans="1:256">
      <c r="A435" s="176"/>
      <c r="B435" s="176"/>
      <c r="C435" s="176"/>
      <c r="D435" s="176"/>
      <c r="E435" s="176"/>
      <c r="F435" s="176"/>
      <c r="G435" s="176"/>
      <c r="H435" s="176"/>
      <c r="I435" s="176"/>
      <c r="J435" s="176"/>
      <c r="K435" s="176"/>
      <c r="L435" s="176"/>
      <c r="M435" s="176"/>
      <c r="N435" s="176"/>
      <c r="O435" s="176"/>
      <c r="P435" s="176"/>
      <c r="Q435" s="176"/>
      <c r="R435" s="176"/>
      <c r="S435" s="176"/>
      <c r="T435" s="176"/>
      <c r="U435" s="176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</row>
    <row r="436" spans="1:256">
      <c r="A436" s="176"/>
      <c r="B436" s="176"/>
      <c r="C436" s="176"/>
      <c r="D436" s="176"/>
      <c r="E436" s="176"/>
      <c r="F436" s="176"/>
      <c r="G436" s="176"/>
      <c r="H436" s="176"/>
      <c r="I436" s="176"/>
      <c r="J436" s="176"/>
      <c r="K436" s="176"/>
      <c r="L436" s="176"/>
      <c r="M436" s="176"/>
      <c r="N436" s="176"/>
      <c r="O436" s="176"/>
      <c r="P436" s="176"/>
      <c r="Q436" s="176"/>
      <c r="R436" s="176"/>
      <c r="S436" s="176"/>
      <c r="T436" s="176"/>
      <c r="U436" s="17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</row>
    <row r="437" spans="1:256">
      <c r="A437" s="176"/>
      <c r="B437" s="176"/>
      <c r="C437" s="176"/>
      <c r="D437" s="176"/>
      <c r="E437" s="176"/>
      <c r="F437" s="176"/>
      <c r="G437" s="176"/>
      <c r="H437" s="176"/>
      <c r="I437" s="176"/>
      <c r="J437" s="176"/>
      <c r="K437" s="176"/>
      <c r="L437" s="176"/>
      <c r="M437" s="176"/>
      <c r="N437" s="176"/>
      <c r="O437" s="176"/>
      <c r="P437" s="176"/>
      <c r="Q437" s="176"/>
      <c r="R437" s="176"/>
      <c r="S437" s="176"/>
      <c r="T437" s="176"/>
      <c r="U437" s="176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</row>
    <row r="438" spans="1:256">
      <c r="A438" s="176"/>
      <c r="B438" s="176"/>
      <c r="C438" s="176"/>
      <c r="D438" s="176"/>
      <c r="E438" s="176"/>
      <c r="F438" s="176"/>
      <c r="G438" s="176"/>
      <c r="H438" s="176"/>
      <c r="I438" s="176"/>
      <c r="J438" s="176"/>
      <c r="K438" s="176"/>
      <c r="L438" s="176"/>
      <c r="M438" s="176"/>
      <c r="N438" s="176"/>
      <c r="O438" s="176"/>
      <c r="P438" s="176"/>
      <c r="Q438" s="176"/>
      <c r="R438" s="176"/>
      <c r="S438" s="176"/>
      <c r="T438" s="176"/>
      <c r="U438" s="176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</row>
    <row r="439" spans="1:256">
      <c r="A439" s="176"/>
      <c r="B439" s="176"/>
      <c r="C439" s="176"/>
      <c r="D439" s="176"/>
      <c r="E439" s="176"/>
      <c r="F439" s="176"/>
      <c r="G439" s="176"/>
      <c r="H439" s="176"/>
      <c r="I439" s="176"/>
      <c r="J439" s="176"/>
      <c r="K439" s="176"/>
      <c r="L439" s="176"/>
      <c r="M439" s="176"/>
      <c r="N439" s="176"/>
      <c r="O439" s="176"/>
      <c r="P439" s="176"/>
      <c r="Q439" s="176"/>
      <c r="R439" s="176"/>
      <c r="S439" s="176"/>
      <c r="T439" s="176"/>
      <c r="U439" s="176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</row>
    <row r="440" spans="1:256">
      <c r="A440" s="176"/>
      <c r="B440" s="176"/>
      <c r="C440" s="176"/>
      <c r="D440" s="176"/>
      <c r="E440" s="176"/>
      <c r="F440" s="176"/>
      <c r="G440" s="176"/>
      <c r="H440" s="176"/>
      <c r="I440" s="176"/>
      <c r="J440" s="176"/>
      <c r="K440" s="176"/>
      <c r="L440" s="176"/>
      <c r="M440" s="176"/>
      <c r="N440" s="176"/>
      <c r="O440" s="176"/>
      <c r="P440" s="176"/>
      <c r="Q440" s="176"/>
      <c r="R440" s="176"/>
      <c r="S440" s="176"/>
      <c r="T440" s="176"/>
      <c r="U440" s="176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</row>
    <row r="441" spans="1:256">
      <c r="A441" s="176"/>
      <c r="B441" s="176"/>
      <c r="C441" s="176"/>
      <c r="D441" s="176"/>
      <c r="E441" s="176"/>
      <c r="F441" s="176"/>
      <c r="G441" s="176"/>
      <c r="H441" s="176"/>
      <c r="I441" s="176"/>
      <c r="J441" s="176"/>
      <c r="K441" s="176"/>
      <c r="L441" s="176"/>
      <c r="M441" s="176"/>
      <c r="N441" s="176"/>
      <c r="O441" s="176"/>
      <c r="P441" s="176"/>
      <c r="Q441" s="176"/>
      <c r="R441" s="176"/>
      <c r="S441" s="176"/>
      <c r="T441" s="176"/>
      <c r="U441" s="176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</row>
    <row r="442" spans="1:256">
      <c r="A442" s="176"/>
      <c r="B442" s="176"/>
      <c r="C442" s="176"/>
      <c r="D442" s="176"/>
      <c r="E442" s="176"/>
      <c r="F442" s="176"/>
      <c r="G442" s="176"/>
      <c r="H442" s="176"/>
      <c r="I442" s="176"/>
      <c r="J442" s="176"/>
      <c r="K442" s="176"/>
      <c r="L442" s="176"/>
      <c r="M442" s="176"/>
      <c r="N442" s="176"/>
      <c r="O442" s="176"/>
      <c r="P442" s="176"/>
      <c r="Q442" s="176"/>
      <c r="R442" s="176"/>
      <c r="S442" s="176"/>
      <c r="T442" s="176"/>
      <c r="U442" s="176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</row>
    <row r="443" spans="1:256">
      <c r="A443" s="176"/>
      <c r="B443" s="176"/>
      <c r="C443" s="176"/>
      <c r="D443" s="176"/>
      <c r="E443" s="176"/>
      <c r="F443" s="176"/>
      <c r="G443" s="176"/>
      <c r="H443" s="176"/>
      <c r="I443" s="176"/>
      <c r="J443" s="176"/>
      <c r="K443" s="176"/>
      <c r="L443" s="176"/>
      <c r="M443" s="176"/>
      <c r="N443" s="176"/>
      <c r="O443" s="176"/>
      <c r="P443" s="176"/>
      <c r="Q443" s="176"/>
      <c r="R443" s="176"/>
      <c r="S443" s="176"/>
      <c r="T443" s="176"/>
      <c r="U443" s="176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</row>
    <row r="444" spans="1:256">
      <c r="A444" s="176"/>
      <c r="B444" s="176"/>
      <c r="C444" s="176"/>
      <c r="D444" s="176"/>
      <c r="E444" s="176"/>
      <c r="F444" s="176"/>
      <c r="G444" s="176"/>
      <c r="H444" s="176"/>
      <c r="I444" s="176"/>
      <c r="J444" s="176"/>
      <c r="K444" s="176"/>
      <c r="L444" s="176"/>
      <c r="M444" s="176"/>
      <c r="N444" s="176"/>
      <c r="O444" s="176"/>
      <c r="P444" s="176"/>
      <c r="Q444" s="176"/>
      <c r="R444" s="176"/>
      <c r="S444" s="176"/>
      <c r="T444" s="176"/>
      <c r="U444" s="176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</row>
    <row r="445" spans="1:256">
      <c r="A445" s="176"/>
      <c r="B445" s="176"/>
      <c r="C445" s="176"/>
      <c r="D445" s="176"/>
      <c r="E445" s="176"/>
      <c r="F445" s="176"/>
      <c r="G445" s="176"/>
      <c r="H445" s="176"/>
      <c r="I445" s="176"/>
      <c r="J445" s="176"/>
      <c r="K445" s="176"/>
      <c r="L445" s="176"/>
      <c r="M445" s="176"/>
      <c r="N445" s="176"/>
      <c r="O445" s="176"/>
      <c r="P445" s="176"/>
      <c r="Q445" s="176"/>
      <c r="R445" s="176"/>
      <c r="S445" s="176"/>
      <c r="T445" s="176"/>
      <c r="U445" s="176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</row>
    <row r="446" spans="1:256">
      <c r="A446" s="176"/>
      <c r="B446" s="176"/>
      <c r="C446" s="176"/>
      <c r="D446" s="176"/>
      <c r="E446" s="176"/>
      <c r="F446" s="176"/>
      <c r="G446" s="176"/>
      <c r="H446" s="176"/>
      <c r="I446" s="176"/>
      <c r="J446" s="176"/>
      <c r="K446" s="176"/>
      <c r="L446" s="176"/>
      <c r="M446" s="176"/>
      <c r="N446" s="176"/>
      <c r="O446" s="176"/>
      <c r="P446" s="176"/>
      <c r="Q446" s="176"/>
      <c r="R446" s="176"/>
      <c r="S446" s="176"/>
      <c r="T446" s="176"/>
      <c r="U446" s="17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</row>
    <row r="447" spans="1:256">
      <c r="A447" s="176"/>
      <c r="B447" s="176"/>
      <c r="C447" s="176"/>
      <c r="D447" s="176"/>
      <c r="E447" s="176"/>
      <c r="F447" s="176"/>
      <c r="G447" s="176"/>
      <c r="H447" s="176"/>
      <c r="I447" s="176"/>
      <c r="J447" s="176"/>
      <c r="K447" s="176"/>
      <c r="L447" s="176"/>
      <c r="M447" s="176"/>
      <c r="N447" s="176"/>
      <c r="O447" s="176"/>
      <c r="P447" s="176"/>
      <c r="Q447" s="176"/>
      <c r="R447" s="176"/>
      <c r="S447" s="176"/>
      <c r="T447" s="176"/>
      <c r="U447" s="176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</row>
    <row r="448" spans="1:256">
      <c r="A448" s="176"/>
      <c r="B448" s="176"/>
      <c r="C448" s="176"/>
      <c r="D448" s="176"/>
      <c r="E448" s="176"/>
      <c r="F448" s="176"/>
      <c r="G448" s="176"/>
      <c r="H448" s="176"/>
      <c r="I448" s="176"/>
      <c r="J448" s="176"/>
      <c r="K448" s="176"/>
      <c r="L448" s="176"/>
      <c r="M448" s="176"/>
      <c r="N448" s="176"/>
      <c r="O448" s="176"/>
      <c r="P448" s="176"/>
      <c r="Q448" s="176"/>
      <c r="R448" s="176"/>
      <c r="S448" s="176"/>
      <c r="T448" s="176"/>
      <c r="U448" s="176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</row>
    <row r="449" spans="1:256">
      <c r="A449" s="176"/>
      <c r="B449" s="176"/>
      <c r="C449" s="176"/>
      <c r="D449" s="176"/>
      <c r="E449" s="176"/>
      <c r="F449" s="176"/>
      <c r="G449" s="176"/>
      <c r="H449" s="176"/>
      <c r="I449" s="176"/>
      <c r="J449" s="176"/>
      <c r="K449" s="176"/>
      <c r="L449" s="176"/>
      <c r="M449" s="176"/>
      <c r="N449" s="176"/>
      <c r="O449" s="176"/>
      <c r="P449" s="176"/>
      <c r="Q449" s="176"/>
      <c r="R449" s="176"/>
      <c r="S449" s="176"/>
      <c r="T449" s="176"/>
      <c r="U449" s="176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</row>
    <row r="450" spans="1:256">
      <c r="A450" s="176"/>
      <c r="B450" s="176"/>
      <c r="C450" s="176"/>
      <c r="D450" s="176"/>
      <c r="E450" s="176"/>
      <c r="F450" s="176"/>
      <c r="G450" s="176"/>
      <c r="H450" s="176"/>
      <c r="I450" s="176"/>
      <c r="J450" s="176"/>
      <c r="K450" s="176"/>
      <c r="L450" s="176"/>
      <c r="M450" s="176"/>
      <c r="N450" s="176"/>
      <c r="O450" s="176"/>
      <c r="P450" s="176"/>
      <c r="Q450" s="176"/>
      <c r="R450" s="176"/>
      <c r="S450" s="176"/>
      <c r="T450" s="176"/>
      <c r="U450" s="176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</row>
    <row r="451" spans="1:256">
      <c r="A451" s="176"/>
      <c r="B451" s="176"/>
      <c r="C451" s="176"/>
      <c r="D451" s="176"/>
      <c r="E451" s="176"/>
      <c r="F451" s="176"/>
      <c r="G451" s="176"/>
      <c r="H451" s="176"/>
      <c r="I451" s="176"/>
      <c r="J451" s="176"/>
      <c r="K451" s="176"/>
      <c r="L451" s="176"/>
      <c r="M451" s="176"/>
      <c r="N451" s="176"/>
      <c r="O451" s="176"/>
      <c r="P451" s="176"/>
      <c r="Q451" s="176"/>
      <c r="R451" s="176"/>
      <c r="S451" s="176"/>
      <c r="T451" s="176"/>
      <c r="U451" s="176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</row>
    <row r="452" spans="1:256">
      <c r="A452" s="176"/>
      <c r="B452" s="176"/>
      <c r="C452" s="176"/>
      <c r="D452" s="176"/>
      <c r="E452" s="176"/>
      <c r="F452" s="176"/>
      <c r="G452" s="176"/>
      <c r="H452" s="176"/>
      <c r="I452" s="176"/>
      <c r="J452" s="176"/>
      <c r="K452" s="176"/>
      <c r="L452" s="176"/>
      <c r="M452" s="176"/>
      <c r="N452" s="176"/>
      <c r="O452" s="176"/>
      <c r="P452" s="176"/>
      <c r="Q452" s="176"/>
      <c r="R452" s="176"/>
      <c r="S452" s="176"/>
      <c r="T452" s="176"/>
      <c r="U452" s="176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</row>
    <row r="453" spans="1:256">
      <c r="A453" s="176"/>
      <c r="B453" s="176"/>
      <c r="C453" s="176"/>
      <c r="D453" s="176"/>
      <c r="E453" s="176"/>
      <c r="F453" s="176"/>
      <c r="G453" s="176"/>
      <c r="H453" s="176"/>
      <c r="I453" s="176"/>
      <c r="J453" s="176"/>
      <c r="K453" s="176"/>
      <c r="L453" s="176"/>
      <c r="M453" s="176"/>
      <c r="N453" s="176"/>
      <c r="O453" s="176"/>
      <c r="P453" s="176"/>
      <c r="Q453" s="176"/>
      <c r="R453" s="176"/>
      <c r="S453" s="176"/>
      <c r="T453" s="176"/>
      <c r="U453" s="176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</row>
    <row r="454" spans="1:256">
      <c r="A454" s="176"/>
      <c r="B454" s="176"/>
      <c r="C454" s="176"/>
      <c r="D454" s="176"/>
      <c r="E454" s="176"/>
      <c r="F454" s="176"/>
      <c r="G454" s="176"/>
      <c r="H454" s="176"/>
      <c r="I454" s="176"/>
      <c r="J454" s="176"/>
      <c r="K454" s="176"/>
      <c r="L454" s="176"/>
      <c r="M454" s="176"/>
      <c r="N454" s="176"/>
      <c r="O454" s="176"/>
      <c r="P454" s="176"/>
      <c r="Q454" s="176"/>
      <c r="R454" s="176"/>
      <c r="S454" s="176"/>
      <c r="T454" s="176"/>
      <c r="U454" s="176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</row>
    <row r="455" spans="1:256">
      <c r="A455" s="176"/>
      <c r="B455" s="176"/>
      <c r="C455" s="176"/>
      <c r="D455" s="176"/>
      <c r="E455" s="176"/>
      <c r="F455" s="176"/>
      <c r="G455" s="176"/>
      <c r="H455" s="176"/>
      <c r="I455" s="176"/>
      <c r="J455" s="176"/>
      <c r="K455" s="176"/>
      <c r="L455" s="176"/>
      <c r="M455" s="176"/>
      <c r="N455" s="176"/>
      <c r="O455" s="176"/>
      <c r="P455" s="176"/>
      <c r="Q455" s="176"/>
      <c r="R455" s="176"/>
      <c r="S455" s="176"/>
      <c r="T455" s="176"/>
      <c r="U455" s="176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</row>
    <row r="456" spans="1:256">
      <c r="A456" s="176"/>
      <c r="B456" s="176"/>
      <c r="C456" s="176"/>
      <c r="D456" s="176"/>
      <c r="E456" s="176"/>
      <c r="F456" s="176"/>
      <c r="G456" s="176"/>
      <c r="H456" s="176"/>
      <c r="I456" s="176"/>
      <c r="J456" s="176"/>
      <c r="K456" s="176"/>
      <c r="L456" s="176"/>
      <c r="M456" s="176"/>
      <c r="N456" s="176"/>
      <c r="O456" s="176"/>
      <c r="P456" s="176"/>
      <c r="Q456" s="176"/>
      <c r="R456" s="176"/>
      <c r="S456" s="176"/>
      <c r="T456" s="176"/>
      <c r="U456" s="17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</row>
    <row r="457" spans="1:256">
      <c r="A457" s="176"/>
      <c r="B457" s="176"/>
      <c r="C457" s="176"/>
      <c r="D457" s="176"/>
      <c r="E457" s="176"/>
      <c r="F457" s="176"/>
      <c r="G457" s="176"/>
      <c r="H457" s="176"/>
      <c r="I457" s="176"/>
      <c r="J457" s="176"/>
      <c r="K457" s="176"/>
      <c r="L457" s="176"/>
      <c r="M457" s="176"/>
      <c r="N457" s="176"/>
      <c r="O457" s="176"/>
      <c r="P457" s="176"/>
      <c r="Q457" s="176"/>
      <c r="R457" s="176"/>
      <c r="S457" s="176"/>
      <c r="T457" s="176"/>
      <c r="U457" s="176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</row>
    <row r="458" spans="1:256">
      <c r="A458" s="176"/>
      <c r="B458" s="176"/>
      <c r="C458" s="176"/>
      <c r="D458" s="176"/>
      <c r="E458" s="176"/>
      <c r="F458" s="176"/>
      <c r="G458" s="176"/>
      <c r="H458" s="176"/>
      <c r="I458" s="176"/>
      <c r="J458" s="176"/>
      <c r="K458" s="176"/>
      <c r="L458" s="176"/>
      <c r="M458" s="176"/>
      <c r="N458" s="176"/>
      <c r="O458" s="176"/>
      <c r="P458" s="176"/>
      <c r="Q458" s="176"/>
      <c r="R458" s="176"/>
      <c r="S458" s="176"/>
      <c r="T458" s="176"/>
      <c r="U458" s="176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</row>
    <row r="459" spans="1:256">
      <c r="A459" s="176"/>
      <c r="B459" s="176"/>
      <c r="C459" s="176"/>
      <c r="D459" s="176"/>
      <c r="E459" s="176"/>
      <c r="F459" s="176"/>
      <c r="G459" s="176"/>
      <c r="H459" s="176"/>
      <c r="I459" s="176"/>
      <c r="J459" s="176"/>
      <c r="K459" s="176"/>
      <c r="L459" s="176"/>
      <c r="M459" s="176"/>
      <c r="N459" s="176"/>
      <c r="O459" s="176"/>
      <c r="P459" s="176"/>
      <c r="Q459" s="176"/>
      <c r="R459" s="176"/>
      <c r="S459" s="176"/>
      <c r="T459" s="176"/>
      <c r="U459" s="176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</row>
    <row r="460" spans="1:256">
      <c r="A460" s="176"/>
      <c r="B460" s="176"/>
      <c r="C460" s="176"/>
      <c r="D460" s="176"/>
      <c r="E460" s="176"/>
      <c r="F460" s="176"/>
      <c r="G460" s="176"/>
      <c r="H460" s="176"/>
      <c r="I460" s="176"/>
      <c r="J460" s="176"/>
      <c r="K460" s="176"/>
      <c r="L460" s="176"/>
      <c r="M460" s="176"/>
      <c r="N460" s="176"/>
      <c r="O460" s="176"/>
      <c r="P460" s="176"/>
      <c r="Q460" s="176"/>
      <c r="R460" s="176"/>
      <c r="S460" s="176"/>
      <c r="T460" s="176"/>
      <c r="U460" s="176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</row>
    <row r="461" spans="1:256">
      <c r="A461" s="176"/>
      <c r="B461" s="176"/>
      <c r="C461" s="176"/>
      <c r="D461" s="176"/>
      <c r="E461" s="176"/>
      <c r="F461" s="176"/>
      <c r="G461" s="176"/>
      <c r="H461" s="176"/>
      <c r="I461" s="176"/>
      <c r="J461" s="176"/>
      <c r="K461" s="176"/>
      <c r="L461" s="176"/>
      <c r="M461" s="176"/>
      <c r="N461" s="176"/>
      <c r="O461" s="176"/>
      <c r="P461" s="176"/>
      <c r="Q461" s="176"/>
      <c r="R461" s="176"/>
      <c r="S461" s="176"/>
      <c r="T461" s="176"/>
      <c r="U461" s="176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</row>
    <row r="462" spans="1:256">
      <c r="A462" s="176"/>
      <c r="B462" s="176"/>
      <c r="C462" s="176"/>
      <c r="D462" s="176"/>
      <c r="E462" s="176"/>
      <c r="F462" s="176"/>
      <c r="G462" s="176"/>
      <c r="H462" s="176"/>
      <c r="I462" s="176"/>
      <c r="J462" s="176"/>
      <c r="K462" s="176"/>
      <c r="L462" s="176"/>
      <c r="M462" s="176"/>
      <c r="N462" s="176"/>
      <c r="O462" s="176"/>
      <c r="P462" s="176"/>
      <c r="Q462" s="176"/>
      <c r="R462" s="176"/>
      <c r="S462" s="176"/>
      <c r="T462" s="176"/>
      <c r="U462" s="176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</row>
    <row r="463" spans="1:256">
      <c r="A463" s="176"/>
      <c r="B463" s="176"/>
      <c r="C463" s="176"/>
      <c r="D463" s="176"/>
      <c r="E463" s="176"/>
      <c r="F463" s="176"/>
      <c r="G463" s="176"/>
      <c r="H463" s="176"/>
      <c r="I463" s="176"/>
      <c r="J463" s="176"/>
      <c r="K463" s="176"/>
      <c r="L463" s="176"/>
      <c r="M463" s="176"/>
      <c r="N463" s="176"/>
      <c r="O463" s="176"/>
      <c r="P463" s="176"/>
      <c r="Q463" s="176"/>
      <c r="R463" s="176"/>
      <c r="S463" s="176"/>
      <c r="T463" s="176"/>
      <c r="U463" s="176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</row>
    <row r="464" spans="1:256">
      <c r="A464" s="176"/>
      <c r="B464" s="176"/>
      <c r="C464" s="176"/>
      <c r="D464" s="176"/>
      <c r="E464" s="176"/>
      <c r="F464" s="176"/>
      <c r="G464" s="176"/>
      <c r="H464" s="176"/>
      <c r="I464" s="176"/>
      <c r="J464" s="176"/>
      <c r="K464" s="176"/>
      <c r="L464" s="176"/>
      <c r="M464" s="176"/>
      <c r="N464" s="176"/>
      <c r="O464" s="176"/>
      <c r="P464" s="176"/>
      <c r="Q464" s="176"/>
      <c r="R464" s="176"/>
      <c r="S464" s="176"/>
      <c r="T464" s="176"/>
      <c r="U464" s="176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</row>
    <row r="465" spans="1:256">
      <c r="A465" s="176"/>
      <c r="B465" s="176"/>
      <c r="C465" s="176"/>
      <c r="D465" s="176"/>
      <c r="E465" s="176"/>
      <c r="F465" s="176"/>
      <c r="G465" s="176"/>
      <c r="H465" s="176"/>
      <c r="I465" s="176"/>
      <c r="J465" s="176"/>
      <c r="K465" s="176"/>
      <c r="L465" s="176"/>
      <c r="M465" s="176"/>
      <c r="N465" s="176"/>
      <c r="O465" s="176"/>
      <c r="P465" s="176"/>
      <c r="Q465" s="176"/>
      <c r="R465" s="176"/>
      <c r="S465" s="176"/>
      <c r="T465" s="176"/>
      <c r="U465" s="176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</row>
    <row r="466" spans="1:256">
      <c r="A466" s="176"/>
      <c r="B466" s="176"/>
      <c r="C466" s="176"/>
      <c r="D466" s="176"/>
      <c r="E466" s="176"/>
      <c r="F466" s="176"/>
      <c r="G466" s="176"/>
      <c r="H466" s="176"/>
      <c r="I466" s="176"/>
      <c r="J466" s="176"/>
      <c r="K466" s="176"/>
      <c r="L466" s="176"/>
      <c r="M466" s="176"/>
      <c r="N466" s="176"/>
      <c r="O466" s="176"/>
      <c r="P466" s="176"/>
      <c r="Q466" s="176"/>
      <c r="R466" s="176"/>
      <c r="S466" s="176"/>
      <c r="T466" s="176"/>
      <c r="U466" s="17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</row>
    <row r="467" spans="1:256">
      <c r="A467" s="176"/>
      <c r="B467" s="176"/>
      <c r="C467" s="176"/>
      <c r="D467" s="176"/>
      <c r="E467" s="176"/>
      <c r="F467" s="176"/>
      <c r="G467" s="176"/>
      <c r="H467" s="176"/>
      <c r="I467" s="176"/>
      <c r="J467" s="176"/>
      <c r="K467" s="176"/>
      <c r="L467" s="176"/>
      <c r="M467" s="176"/>
      <c r="N467" s="176"/>
      <c r="O467" s="176"/>
      <c r="P467" s="176"/>
      <c r="Q467" s="176"/>
      <c r="R467" s="176"/>
      <c r="S467" s="176"/>
      <c r="T467" s="176"/>
      <c r="U467" s="176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</row>
    <row r="468" spans="1:256">
      <c r="A468" s="176"/>
      <c r="B468" s="176"/>
      <c r="C468" s="176"/>
      <c r="D468" s="176"/>
      <c r="E468" s="176"/>
      <c r="F468" s="176"/>
      <c r="G468" s="176"/>
      <c r="H468" s="176"/>
      <c r="I468" s="176"/>
      <c r="J468" s="176"/>
      <c r="K468" s="176"/>
      <c r="L468" s="176"/>
      <c r="M468" s="176"/>
      <c r="N468" s="176"/>
      <c r="O468" s="176"/>
      <c r="P468" s="176"/>
      <c r="Q468" s="176"/>
      <c r="R468" s="176"/>
      <c r="S468" s="176"/>
      <c r="T468" s="176"/>
      <c r="U468" s="176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</row>
    <row r="469" spans="1:256">
      <c r="A469" s="176"/>
      <c r="B469" s="176"/>
      <c r="C469" s="176"/>
      <c r="D469" s="176"/>
      <c r="E469" s="176"/>
      <c r="F469" s="176"/>
      <c r="G469" s="176"/>
      <c r="H469" s="176"/>
      <c r="I469" s="176"/>
      <c r="J469" s="176"/>
      <c r="K469" s="176"/>
      <c r="L469" s="176"/>
      <c r="M469" s="176"/>
      <c r="N469" s="176"/>
      <c r="O469" s="176"/>
      <c r="P469" s="176"/>
      <c r="Q469" s="176"/>
      <c r="R469" s="176"/>
      <c r="S469" s="176"/>
      <c r="T469" s="176"/>
      <c r="U469" s="176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</row>
    <row r="470" spans="1:256">
      <c r="A470" s="176"/>
      <c r="B470" s="176"/>
      <c r="C470" s="176"/>
      <c r="D470" s="176"/>
      <c r="E470" s="176"/>
      <c r="F470" s="176"/>
      <c r="G470" s="176"/>
      <c r="H470" s="176"/>
      <c r="I470" s="176"/>
      <c r="J470" s="176"/>
      <c r="K470" s="176"/>
      <c r="L470" s="176"/>
      <c r="M470" s="176"/>
      <c r="N470" s="176"/>
      <c r="O470" s="176"/>
      <c r="P470" s="176"/>
      <c r="Q470" s="176"/>
      <c r="R470" s="176"/>
      <c r="S470" s="176"/>
      <c r="T470" s="176"/>
      <c r="U470" s="176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</row>
    <row r="471" spans="1:256">
      <c r="A471" s="176"/>
      <c r="B471" s="176"/>
      <c r="C471" s="176"/>
      <c r="D471" s="176"/>
      <c r="E471" s="176"/>
      <c r="F471" s="176"/>
      <c r="G471" s="176"/>
      <c r="H471" s="176"/>
      <c r="I471" s="176"/>
      <c r="J471" s="176"/>
      <c r="K471" s="176"/>
      <c r="L471" s="176"/>
      <c r="M471" s="176"/>
      <c r="N471" s="176"/>
      <c r="O471" s="176"/>
      <c r="P471" s="176"/>
      <c r="Q471" s="176"/>
      <c r="R471" s="176"/>
      <c r="S471" s="176"/>
      <c r="T471" s="176"/>
      <c r="U471" s="176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</row>
    <row r="472" spans="1:256">
      <c r="A472" s="176"/>
      <c r="B472" s="176"/>
      <c r="C472" s="176"/>
      <c r="D472" s="176"/>
      <c r="E472" s="176"/>
      <c r="F472" s="176"/>
      <c r="G472" s="176"/>
      <c r="H472" s="176"/>
      <c r="I472" s="176"/>
      <c r="J472" s="176"/>
      <c r="K472" s="176"/>
      <c r="L472" s="176"/>
      <c r="M472" s="176"/>
      <c r="N472" s="176"/>
      <c r="O472" s="176"/>
      <c r="P472" s="176"/>
      <c r="Q472" s="176"/>
      <c r="R472" s="176"/>
      <c r="S472" s="176"/>
      <c r="T472" s="176"/>
      <c r="U472" s="176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</row>
    <row r="473" spans="1:256">
      <c r="A473" s="176"/>
      <c r="B473" s="176"/>
      <c r="C473" s="176"/>
      <c r="D473" s="176"/>
      <c r="E473" s="176"/>
      <c r="F473" s="176"/>
      <c r="G473" s="176"/>
      <c r="H473" s="176"/>
      <c r="I473" s="176"/>
      <c r="J473" s="176"/>
      <c r="K473" s="176"/>
      <c r="L473" s="176"/>
      <c r="M473" s="176"/>
      <c r="N473" s="176"/>
      <c r="O473" s="176"/>
      <c r="P473" s="176"/>
      <c r="Q473" s="176"/>
      <c r="R473" s="176"/>
      <c r="S473" s="176"/>
      <c r="T473" s="176"/>
      <c r="U473" s="176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</row>
    <row r="474" spans="1:256">
      <c r="A474" s="176"/>
      <c r="B474" s="176"/>
      <c r="C474" s="176"/>
      <c r="D474" s="176"/>
      <c r="E474" s="176"/>
      <c r="F474" s="176"/>
      <c r="G474" s="176"/>
      <c r="H474" s="176"/>
      <c r="I474" s="176"/>
      <c r="J474" s="176"/>
      <c r="K474" s="176"/>
      <c r="L474" s="176"/>
      <c r="M474" s="176"/>
      <c r="N474" s="176"/>
      <c r="O474" s="176"/>
      <c r="P474" s="176"/>
      <c r="Q474" s="176"/>
      <c r="R474" s="176"/>
      <c r="S474" s="176"/>
      <c r="T474" s="176"/>
      <c r="U474" s="176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</row>
    <row r="475" spans="1:256">
      <c r="A475" s="176"/>
      <c r="B475" s="176"/>
      <c r="C475" s="176"/>
      <c r="D475" s="176"/>
      <c r="E475" s="176"/>
      <c r="F475" s="176"/>
      <c r="G475" s="176"/>
      <c r="H475" s="176"/>
      <c r="I475" s="176"/>
      <c r="J475" s="176"/>
      <c r="K475" s="176"/>
      <c r="L475" s="176"/>
      <c r="M475" s="176"/>
      <c r="N475" s="176"/>
      <c r="O475" s="176"/>
      <c r="P475" s="176"/>
      <c r="Q475" s="176"/>
      <c r="R475" s="176"/>
      <c r="S475" s="176"/>
      <c r="T475" s="176"/>
      <c r="U475" s="176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</row>
    <row r="476" spans="1:256">
      <c r="A476" s="176"/>
      <c r="B476" s="176"/>
      <c r="C476" s="176"/>
      <c r="D476" s="176"/>
      <c r="E476" s="176"/>
      <c r="F476" s="176"/>
      <c r="G476" s="176"/>
      <c r="H476" s="176"/>
      <c r="I476" s="176"/>
      <c r="J476" s="176"/>
      <c r="K476" s="176"/>
      <c r="L476" s="176"/>
      <c r="M476" s="176"/>
      <c r="N476" s="176"/>
      <c r="O476" s="176"/>
      <c r="P476" s="176"/>
      <c r="Q476" s="176"/>
      <c r="R476" s="176"/>
      <c r="S476" s="176"/>
      <c r="T476" s="176"/>
      <c r="U476" s="1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</row>
    <row r="477" spans="1:256">
      <c r="A477" s="176"/>
      <c r="B477" s="176"/>
      <c r="C477" s="176"/>
      <c r="D477" s="176"/>
      <c r="E477" s="176"/>
      <c r="F477" s="176"/>
      <c r="G477" s="176"/>
      <c r="H477" s="176"/>
      <c r="I477" s="176"/>
      <c r="J477" s="176"/>
      <c r="K477" s="176"/>
      <c r="L477" s="176"/>
      <c r="M477" s="176"/>
      <c r="N477" s="176"/>
      <c r="O477" s="176"/>
      <c r="P477" s="176"/>
      <c r="Q477" s="176"/>
      <c r="R477" s="176"/>
      <c r="S477" s="176"/>
      <c r="T477" s="176"/>
      <c r="U477" s="176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</row>
    <row r="478" spans="1:256">
      <c r="A478" s="176"/>
      <c r="B478" s="176"/>
      <c r="C478" s="176"/>
      <c r="D478" s="176"/>
      <c r="E478" s="176"/>
      <c r="F478" s="176"/>
      <c r="G478" s="176"/>
      <c r="H478" s="176"/>
      <c r="I478" s="176"/>
      <c r="J478" s="176"/>
      <c r="K478" s="176"/>
      <c r="L478" s="176"/>
      <c r="M478" s="176"/>
      <c r="N478" s="176"/>
      <c r="O478" s="176"/>
      <c r="P478" s="176"/>
      <c r="Q478" s="176"/>
      <c r="R478" s="176"/>
      <c r="S478" s="176"/>
      <c r="T478" s="176"/>
      <c r="U478" s="176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</row>
    <row r="479" spans="1:256">
      <c r="A479" s="176"/>
      <c r="B479" s="176"/>
      <c r="C479" s="176"/>
      <c r="D479" s="176"/>
      <c r="E479" s="176"/>
      <c r="F479" s="176"/>
      <c r="G479" s="176"/>
      <c r="H479" s="176"/>
      <c r="I479" s="176"/>
      <c r="J479" s="176"/>
      <c r="K479" s="176"/>
      <c r="L479" s="176"/>
      <c r="M479" s="176"/>
      <c r="N479" s="176"/>
      <c r="O479" s="176"/>
      <c r="P479" s="176"/>
      <c r="Q479" s="176"/>
      <c r="R479" s="176"/>
      <c r="S479" s="176"/>
      <c r="T479" s="176"/>
      <c r="U479" s="176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</row>
    <row r="480" spans="1:256">
      <c r="A480" s="176"/>
      <c r="B480" s="176"/>
      <c r="C480" s="176"/>
      <c r="D480" s="176"/>
      <c r="E480" s="176"/>
      <c r="F480" s="176"/>
      <c r="G480" s="176"/>
      <c r="H480" s="176"/>
      <c r="I480" s="176"/>
      <c r="J480" s="176"/>
      <c r="K480" s="176"/>
      <c r="L480" s="176"/>
      <c r="M480" s="176"/>
      <c r="N480" s="176"/>
      <c r="O480" s="176"/>
      <c r="P480" s="176"/>
      <c r="Q480" s="176"/>
      <c r="R480" s="176"/>
      <c r="S480" s="176"/>
      <c r="T480" s="176"/>
      <c r="U480" s="176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</row>
    <row r="481" spans="1:256">
      <c r="A481" s="176"/>
      <c r="B481" s="176"/>
      <c r="C481" s="176"/>
      <c r="D481" s="176"/>
      <c r="E481" s="176"/>
      <c r="F481" s="176"/>
      <c r="G481" s="176"/>
      <c r="H481" s="176"/>
      <c r="I481" s="176"/>
      <c r="J481" s="176"/>
      <c r="K481" s="176"/>
      <c r="L481" s="176"/>
      <c r="M481" s="176"/>
      <c r="N481" s="176"/>
      <c r="O481" s="176"/>
      <c r="P481" s="176"/>
      <c r="Q481" s="176"/>
      <c r="R481" s="176"/>
      <c r="S481" s="176"/>
      <c r="T481" s="176"/>
      <c r="U481" s="176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</row>
    <row r="482" spans="1:256">
      <c r="A482" s="176"/>
      <c r="B482" s="176"/>
      <c r="C482" s="176"/>
      <c r="D482" s="176"/>
      <c r="E482" s="176"/>
      <c r="F482" s="176"/>
      <c r="G482" s="176"/>
      <c r="H482" s="176"/>
      <c r="I482" s="176"/>
      <c r="J482" s="176"/>
      <c r="K482" s="176"/>
      <c r="L482" s="176"/>
      <c r="M482" s="176"/>
      <c r="N482" s="176"/>
      <c r="O482" s="176"/>
      <c r="P482" s="176"/>
      <c r="Q482" s="176"/>
      <c r="R482" s="176"/>
      <c r="S482" s="176"/>
      <c r="T482" s="176"/>
      <c r="U482" s="176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</row>
    <row r="483" spans="1:256">
      <c r="A483" s="176"/>
      <c r="B483" s="176"/>
      <c r="C483" s="176"/>
      <c r="D483" s="176"/>
      <c r="E483" s="176"/>
      <c r="F483" s="176"/>
      <c r="G483" s="176"/>
      <c r="H483" s="176"/>
      <c r="I483" s="176"/>
      <c r="J483" s="176"/>
      <c r="K483" s="176"/>
      <c r="L483" s="176"/>
      <c r="M483" s="176"/>
      <c r="N483" s="176"/>
      <c r="O483" s="176"/>
      <c r="P483" s="176"/>
      <c r="Q483" s="176"/>
      <c r="R483" s="176"/>
      <c r="S483" s="176"/>
      <c r="T483" s="176"/>
      <c r="U483" s="176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</row>
    <row r="484" spans="1:256">
      <c r="A484" s="176"/>
      <c r="B484" s="176"/>
      <c r="C484" s="176"/>
      <c r="D484" s="176"/>
      <c r="E484" s="176"/>
      <c r="F484" s="176"/>
      <c r="G484" s="176"/>
      <c r="H484" s="176"/>
      <c r="I484" s="176"/>
      <c r="J484" s="176"/>
      <c r="K484" s="176"/>
      <c r="L484" s="176"/>
      <c r="M484" s="176"/>
      <c r="N484" s="176"/>
      <c r="O484" s="176"/>
      <c r="P484" s="176"/>
      <c r="Q484" s="176"/>
      <c r="R484" s="176"/>
      <c r="S484" s="176"/>
      <c r="T484" s="176"/>
      <c r="U484" s="176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</row>
    <row r="485" spans="1:256">
      <c r="A485" s="176"/>
      <c r="B485" s="176"/>
      <c r="C485" s="176"/>
      <c r="D485" s="176"/>
      <c r="E485" s="176"/>
      <c r="F485" s="176"/>
      <c r="G485" s="176"/>
      <c r="H485" s="176"/>
      <c r="I485" s="176"/>
      <c r="J485" s="176"/>
      <c r="K485" s="176"/>
      <c r="L485" s="176"/>
      <c r="M485" s="176"/>
      <c r="N485" s="176"/>
      <c r="O485" s="176"/>
      <c r="P485" s="176"/>
      <c r="Q485" s="176"/>
      <c r="R485" s="176"/>
      <c r="S485" s="176"/>
      <c r="T485" s="176"/>
      <c r="U485" s="176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</row>
    <row r="486" spans="1:256">
      <c r="A486" s="176"/>
      <c r="B486" s="176"/>
      <c r="C486" s="176"/>
      <c r="D486" s="176"/>
      <c r="E486" s="176"/>
      <c r="F486" s="176"/>
      <c r="G486" s="176"/>
      <c r="H486" s="176"/>
      <c r="I486" s="176"/>
      <c r="J486" s="176"/>
      <c r="K486" s="176"/>
      <c r="L486" s="176"/>
      <c r="M486" s="176"/>
      <c r="N486" s="176"/>
      <c r="O486" s="176"/>
      <c r="P486" s="176"/>
      <c r="Q486" s="176"/>
      <c r="R486" s="176"/>
      <c r="S486" s="176"/>
      <c r="T486" s="176"/>
      <c r="U486" s="17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</row>
    <row r="487" spans="1:256">
      <c r="A487" s="176"/>
      <c r="B487" s="176"/>
      <c r="C487" s="176"/>
      <c r="D487" s="176"/>
      <c r="E487" s="176"/>
      <c r="F487" s="176"/>
      <c r="G487" s="176"/>
      <c r="H487" s="176"/>
      <c r="I487" s="176"/>
      <c r="J487" s="176"/>
      <c r="K487" s="176"/>
      <c r="L487" s="176"/>
      <c r="M487" s="176"/>
      <c r="N487" s="176"/>
      <c r="O487" s="176"/>
      <c r="P487" s="176"/>
      <c r="Q487" s="176"/>
      <c r="R487" s="176"/>
      <c r="S487" s="176"/>
      <c r="T487" s="176"/>
      <c r="U487" s="176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</row>
    <row r="488" spans="1:256">
      <c r="A488" s="176"/>
      <c r="B488" s="176"/>
      <c r="C488" s="176"/>
      <c r="D488" s="176"/>
      <c r="E488" s="176"/>
      <c r="F488" s="176"/>
      <c r="G488" s="176"/>
      <c r="H488" s="176"/>
      <c r="I488" s="176"/>
      <c r="J488" s="176"/>
      <c r="K488" s="176"/>
      <c r="L488" s="176"/>
      <c r="M488" s="176"/>
      <c r="N488" s="176"/>
      <c r="O488" s="176"/>
      <c r="P488" s="176"/>
      <c r="Q488" s="176"/>
      <c r="R488" s="176"/>
      <c r="S488" s="176"/>
      <c r="T488" s="176"/>
      <c r="U488" s="176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</row>
    <row r="489" spans="1:256">
      <c r="A489" s="176"/>
      <c r="B489" s="176"/>
      <c r="C489" s="176"/>
      <c r="D489" s="176"/>
      <c r="E489" s="176"/>
      <c r="F489" s="176"/>
      <c r="G489" s="176"/>
      <c r="H489" s="176"/>
      <c r="I489" s="176"/>
      <c r="J489" s="176"/>
      <c r="K489" s="176"/>
      <c r="L489" s="176"/>
      <c r="M489" s="176"/>
      <c r="N489" s="176"/>
      <c r="O489" s="176"/>
      <c r="P489" s="176"/>
      <c r="Q489" s="176"/>
      <c r="R489" s="176"/>
      <c r="S489" s="176"/>
      <c r="T489" s="176"/>
      <c r="U489" s="176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</row>
    <row r="490" spans="1:256">
      <c r="A490" s="176"/>
      <c r="B490" s="176"/>
      <c r="C490" s="176"/>
      <c r="D490" s="176"/>
      <c r="E490" s="176"/>
      <c r="F490" s="176"/>
      <c r="G490" s="176"/>
      <c r="H490" s="176"/>
      <c r="I490" s="176"/>
      <c r="J490" s="176"/>
      <c r="K490" s="176"/>
      <c r="L490" s="176"/>
      <c r="M490" s="176"/>
      <c r="N490" s="176"/>
      <c r="O490" s="176"/>
      <c r="P490" s="176"/>
      <c r="Q490" s="176"/>
      <c r="R490" s="176"/>
      <c r="S490" s="176"/>
      <c r="T490" s="176"/>
      <c r="U490" s="176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</row>
    <row r="491" spans="1:256">
      <c r="A491" s="176"/>
      <c r="B491" s="176"/>
      <c r="C491" s="176"/>
      <c r="D491" s="176"/>
      <c r="E491" s="176"/>
      <c r="F491" s="176"/>
      <c r="G491" s="176"/>
      <c r="H491" s="176"/>
      <c r="I491" s="176"/>
      <c r="J491" s="176"/>
      <c r="K491" s="176"/>
      <c r="L491" s="176"/>
      <c r="M491" s="176"/>
      <c r="N491" s="176"/>
      <c r="O491" s="176"/>
      <c r="P491" s="176"/>
      <c r="Q491" s="176"/>
      <c r="R491" s="176"/>
      <c r="S491" s="176"/>
      <c r="T491" s="176"/>
      <c r="U491" s="176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</row>
    <row r="492" spans="1:256">
      <c r="A492" s="176"/>
      <c r="B492" s="176"/>
      <c r="C492" s="176"/>
      <c r="D492" s="176"/>
      <c r="E492" s="176"/>
      <c r="F492" s="176"/>
      <c r="G492" s="176"/>
      <c r="H492" s="176"/>
      <c r="I492" s="176"/>
      <c r="J492" s="176"/>
      <c r="K492" s="176"/>
      <c r="L492" s="176"/>
      <c r="M492" s="176"/>
      <c r="N492" s="176"/>
      <c r="O492" s="176"/>
      <c r="P492" s="176"/>
      <c r="Q492" s="176"/>
      <c r="R492" s="176"/>
      <c r="S492" s="176"/>
      <c r="T492" s="176"/>
      <c r="U492" s="176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</row>
    <row r="493" spans="1:256">
      <c r="A493" s="176"/>
      <c r="B493" s="176"/>
      <c r="C493" s="176"/>
      <c r="D493" s="176"/>
      <c r="E493" s="176"/>
      <c r="F493" s="176"/>
      <c r="G493" s="176"/>
      <c r="H493" s="176"/>
      <c r="I493" s="176"/>
      <c r="J493" s="176"/>
      <c r="K493" s="176"/>
      <c r="L493" s="176"/>
      <c r="M493" s="176"/>
      <c r="N493" s="176"/>
      <c r="O493" s="176"/>
      <c r="P493" s="176"/>
      <c r="Q493" s="176"/>
      <c r="R493" s="176"/>
      <c r="S493" s="176"/>
      <c r="T493" s="176"/>
      <c r="U493" s="176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</row>
    <row r="494" spans="1:256">
      <c r="A494" s="176"/>
      <c r="B494" s="176"/>
      <c r="C494" s="176"/>
      <c r="D494" s="176"/>
      <c r="E494" s="176"/>
      <c r="F494" s="176"/>
      <c r="G494" s="176"/>
      <c r="H494" s="176"/>
      <c r="I494" s="176"/>
      <c r="J494" s="176"/>
      <c r="K494" s="176"/>
      <c r="L494" s="176"/>
      <c r="M494" s="176"/>
      <c r="N494" s="176"/>
      <c r="O494" s="176"/>
      <c r="P494" s="176"/>
      <c r="Q494" s="176"/>
      <c r="R494" s="176"/>
      <c r="S494" s="176"/>
      <c r="T494" s="176"/>
      <c r="U494" s="176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</row>
    <row r="495" spans="1:256">
      <c r="A495" s="176"/>
      <c r="B495" s="176"/>
      <c r="C495" s="176"/>
      <c r="D495" s="176"/>
      <c r="E495" s="176"/>
      <c r="F495" s="176"/>
      <c r="G495" s="176"/>
      <c r="H495" s="176"/>
      <c r="I495" s="176"/>
      <c r="J495" s="176"/>
      <c r="K495" s="176"/>
      <c r="L495" s="176"/>
      <c r="M495" s="176"/>
      <c r="N495" s="176"/>
      <c r="O495" s="176"/>
      <c r="P495" s="176"/>
      <c r="Q495" s="176"/>
      <c r="R495" s="176"/>
      <c r="S495" s="176"/>
      <c r="T495" s="176"/>
      <c r="U495" s="176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</row>
    <row r="496" spans="1:256">
      <c r="A496" s="176"/>
      <c r="B496" s="176"/>
      <c r="C496" s="176"/>
      <c r="D496" s="176"/>
      <c r="E496" s="176"/>
      <c r="F496" s="176"/>
      <c r="G496" s="176"/>
      <c r="H496" s="176"/>
      <c r="I496" s="176"/>
      <c r="J496" s="176"/>
      <c r="K496" s="176"/>
      <c r="L496" s="176"/>
      <c r="M496" s="176"/>
      <c r="N496" s="176"/>
      <c r="O496" s="176"/>
      <c r="P496" s="176"/>
      <c r="Q496" s="176"/>
      <c r="R496" s="176"/>
      <c r="S496" s="176"/>
      <c r="T496" s="176"/>
      <c r="U496" s="17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</row>
    <row r="497" spans="1:256">
      <c r="A497" s="176"/>
      <c r="B497" s="176"/>
      <c r="C497" s="176"/>
      <c r="D497" s="176"/>
      <c r="E497" s="176"/>
      <c r="F497" s="176"/>
      <c r="G497" s="176"/>
      <c r="H497" s="176"/>
      <c r="I497" s="176"/>
      <c r="J497" s="176"/>
      <c r="K497" s="176"/>
      <c r="L497" s="176"/>
      <c r="M497" s="176"/>
      <c r="N497" s="176"/>
      <c r="O497" s="176"/>
      <c r="P497" s="176"/>
      <c r="Q497" s="176"/>
      <c r="R497" s="176"/>
      <c r="S497" s="176"/>
      <c r="T497" s="176"/>
      <c r="U497" s="176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</row>
    <row r="498" spans="1:256">
      <c r="A498" s="176"/>
      <c r="B498" s="176"/>
      <c r="C498" s="176"/>
      <c r="D498" s="176"/>
      <c r="E498" s="176"/>
      <c r="F498" s="176"/>
      <c r="G498" s="176"/>
      <c r="H498" s="176"/>
      <c r="I498" s="176"/>
      <c r="J498" s="176"/>
      <c r="K498" s="176"/>
      <c r="L498" s="176"/>
      <c r="M498" s="176"/>
      <c r="N498" s="176"/>
      <c r="O498" s="176"/>
      <c r="P498" s="176"/>
      <c r="Q498" s="176"/>
      <c r="R498" s="176"/>
      <c r="S498" s="176"/>
      <c r="T498" s="176"/>
      <c r="U498" s="176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</row>
    <row r="499" spans="1:256">
      <c r="A499" s="176"/>
      <c r="B499" s="176"/>
      <c r="C499" s="176"/>
      <c r="D499" s="176"/>
      <c r="E499" s="176"/>
      <c r="F499" s="176"/>
      <c r="G499" s="176"/>
      <c r="H499" s="176"/>
      <c r="I499" s="176"/>
      <c r="J499" s="176"/>
      <c r="K499" s="176"/>
      <c r="L499" s="176"/>
      <c r="M499" s="176"/>
      <c r="N499" s="176"/>
      <c r="O499" s="176"/>
      <c r="P499" s="176"/>
      <c r="Q499" s="176"/>
      <c r="R499" s="176"/>
      <c r="S499" s="176"/>
      <c r="T499" s="176"/>
      <c r="U499" s="176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</row>
    <row r="500" spans="1:256">
      <c r="A500" s="176"/>
      <c r="B500" s="176"/>
      <c r="C500" s="176"/>
      <c r="D500" s="176"/>
      <c r="E500" s="176"/>
      <c r="F500" s="176"/>
      <c r="G500" s="176"/>
      <c r="H500" s="176"/>
      <c r="I500" s="176"/>
      <c r="J500" s="176"/>
      <c r="K500" s="176"/>
      <c r="L500" s="176"/>
      <c r="M500" s="176"/>
      <c r="N500" s="176"/>
      <c r="O500" s="176"/>
      <c r="P500" s="176"/>
      <c r="Q500" s="176"/>
      <c r="R500" s="176"/>
      <c r="S500" s="176"/>
      <c r="T500" s="176"/>
      <c r="U500" s="176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</row>
    <row r="501" spans="1:256">
      <c r="A501" s="176"/>
      <c r="B501" s="176"/>
      <c r="C501" s="176"/>
      <c r="D501" s="176"/>
      <c r="E501" s="176"/>
      <c r="F501" s="176"/>
      <c r="G501" s="176"/>
      <c r="H501" s="176"/>
      <c r="I501" s="176"/>
      <c r="J501" s="176"/>
      <c r="K501" s="176"/>
      <c r="L501" s="176"/>
      <c r="M501" s="176"/>
      <c r="N501" s="176"/>
      <c r="O501" s="176"/>
      <c r="P501" s="176"/>
      <c r="Q501" s="176"/>
      <c r="R501" s="176"/>
      <c r="S501" s="176"/>
      <c r="T501" s="176"/>
      <c r="U501" s="176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</row>
    <row r="502" spans="1:256">
      <c r="A502" s="176"/>
      <c r="B502" s="176"/>
      <c r="C502" s="176"/>
      <c r="D502" s="176"/>
      <c r="E502" s="176"/>
      <c r="F502" s="176"/>
      <c r="G502" s="176"/>
      <c r="H502" s="176"/>
      <c r="I502" s="176"/>
      <c r="J502" s="176"/>
      <c r="K502" s="176"/>
      <c r="L502" s="176"/>
      <c r="M502" s="176"/>
      <c r="N502" s="176"/>
      <c r="O502" s="176"/>
      <c r="P502" s="176"/>
      <c r="Q502" s="176"/>
      <c r="R502" s="176"/>
      <c r="S502" s="176"/>
      <c r="T502" s="176"/>
      <c r="U502" s="176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</row>
    <row r="503" spans="1:256">
      <c r="A503" s="176"/>
      <c r="B503" s="176"/>
      <c r="C503" s="176"/>
      <c r="D503" s="176"/>
      <c r="E503" s="176"/>
      <c r="F503" s="176"/>
      <c r="G503" s="176"/>
      <c r="H503" s="176"/>
      <c r="I503" s="176"/>
      <c r="J503" s="176"/>
      <c r="K503" s="176"/>
      <c r="L503" s="176"/>
      <c r="M503" s="176"/>
      <c r="N503" s="176"/>
      <c r="O503" s="176"/>
      <c r="P503" s="176"/>
      <c r="Q503" s="176"/>
      <c r="R503" s="176"/>
      <c r="S503" s="176"/>
      <c r="T503" s="176"/>
      <c r="U503" s="176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</row>
    <row r="504" spans="1:256">
      <c r="A504" s="176"/>
      <c r="B504" s="176"/>
      <c r="C504" s="176"/>
      <c r="D504" s="176"/>
      <c r="E504" s="176"/>
      <c r="F504" s="176"/>
      <c r="G504" s="176"/>
      <c r="H504" s="176"/>
      <c r="I504" s="176"/>
      <c r="J504" s="176"/>
      <c r="K504" s="176"/>
      <c r="L504" s="176"/>
      <c r="M504" s="176"/>
      <c r="N504" s="176"/>
      <c r="O504" s="176"/>
      <c r="P504" s="176"/>
      <c r="Q504" s="176"/>
      <c r="R504" s="176"/>
      <c r="S504" s="176"/>
      <c r="T504" s="176"/>
      <c r="U504" s="176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</row>
    <row r="505" spans="1:256">
      <c r="A505" s="176"/>
      <c r="B505" s="176"/>
      <c r="C505" s="176"/>
      <c r="D505" s="176"/>
      <c r="E505" s="176"/>
      <c r="F505" s="176"/>
      <c r="G505" s="176"/>
      <c r="H505" s="176"/>
      <c r="I505" s="176"/>
      <c r="J505" s="176"/>
      <c r="K505" s="176"/>
      <c r="L505" s="176"/>
      <c r="M505" s="176"/>
      <c r="N505" s="176"/>
      <c r="O505" s="176"/>
      <c r="P505" s="176"/>
      <c r="Q505" s="176"/>
      <c r="R505" s="176"/>
      <c r="S505" s="176"/>
      <c r="T505" s="176"/>
      <c r="U505" s="176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</row>
    <row r="506" spans="1:256">
      <c r="A506" s="176"/>
      <c r="B506" s="176"/>
      <c r="C506" s="176"/>
      <c r="D506" s="176"/>
      <c r="E506" s="176"/>
      <c r="F506" s="176"/>
      <c r="G506" s="176"/>
      <c r="H506" s="176"/>
      <c r="I506" s="176"/>
      <c r="J506" s="176"/>
      <c r="K506" s="176"/>
      <c r="L506" s="176"/>
      <c r="M506" s="176"/>
      <c r="N506" s="176"/>
      <c r="O506" s="176"/>
      <c r="P506" s="176"/>
      <c r="Q506" s="176"/>
      <c r="R506" s="176"/>
      <c r="S506" s="176"/>
      <c r="T506" s="176"/>
      <c r="U506" s="17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</row>
    <row r="507" spans="1:256">
      <c r="A507" s="176"/>
      <c r="B507" s="176"/>
      <c r="C507" s="176"/>
      <c r="D507" s="176"/>
      <c r="E507" s="176"/>
      <c r="F507" s="176"/>
      <c r="G507" s="176"/>
      <c r="H507" s="176"/>
      <c r="I507" s="176"/>
      <c r="J507" s="176"/>
      <c r="K507" s="176"/>
      <c r="L507" s="176"/>
      <c r="M507" s="176"/>
      <c r="N507" s="176"/>
      <c r="O507" s="176"/>
      <c r="P507" s="176"/>
      <c r="Q507" s="176"/>
      <c r="R507" s="176"/>
      <c r="S507" s="176"/>
      <c r="T507" s="176"/>
      <c r="U507" s="176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</row>
    <row r="508" spans="1:256">
      <c r="A508" s="176"/>
      <c r="B508" s="176"/>
      <c r="C508" s="176"/>
      <c r="D508" s="176"/>
      <c r="E508" s="176"/>
      <c r="F508" s="176"/>
      <c r="G508" s="176"/>
      <c r="H508" s="176"/>
      <c r="I508" s="176"/>
      <c r="J508" s="176"/>
      <c r="K508" s="176"/>
      <c r="L508" s="176"/>
      <c r="M508" s="176"/>
      <c r="N508" s="176"/>
      <c r="O508" s="176"/>
      <c r="P508" s="176"/>
      <c r="Q508" s="176"/>
      <c r="R508" s="176"/>
      <c r="S508" s="176"/>
      <c r="T508" s="176"/>
      <c r="U508" s="176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</row>
    <row r="509" spans="1:256">
      <c r="A509" s="176"/>
      <c r="B509" s="176"/>
      <c r="C509" s="176"/>
      <c r="D509" s="176"/>
      <c r="E509" s="176"/>
      <c r="F509" s="176"/>
      <c r="G509" s="176"/>
      <c r="H509" s="176"/>
      <c r="I509" s="176"/>
      <c r="J509" s="176"/>
      <c r="K509" s="176"/>
      <c r="L509" s="176"/>
      <c r="M509" s="176"/>
      <c r="N509" s="176"/>
      <c r="O509" s="176"/>
      <c r="P509" s="176"/>
      <c r="Q509" s="176"/>
      <c r="R509" s="176"/>
      <c r="S509" s="176"/>
      <c r="T509" s="176"/>
      <c r="U509" s="176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</row>
    <row r="510" spans="1:256">
      <c r="A510" s="176"/>
      <c r="B510" s="176"/>
      <c r="C510" s="176"/>
      <c r="D510" s="176"/>
      <c r="E510" s="176"/>
      <c r="F510" s="176"/>
      <c r="G510" s="176"/>
      <c r="H510" s="176"/>
      <c r="I510" s="176"/>
      <c r="J510" s="176"/>
      <c r="K510" s="176"/>
      <c r="L510" s="176"/>
      <c r="M510" s="176"/>
      <c r="N510" s="176"/>
      <c r="O510" s="176"/>
      <c r="P510" s="176"/>
      <c r="Q510" s="176"/>
      <c r="R510" s="176"/>
      <c r="S510" s="176"/>
      <c r="T510" s="176"/>
      <c r="U510" s="176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</row>
    <row r="511" spans="1:256">
      <c r="A511" s="176"/>
      <c r="B511" s="176"/>
      <c r="C511" s="176"/>
      <c r="D511" s="176"/>
      <c r="E511" s="176"/>
      <c r="F511" s="176"/>
      <c r="G511" s="176"/>
      <c r="H511" s="176"/>
      <c r="I511" s="176"/>
      <c r="J511" s="176"/>
      <c r="K511" s="176"/>
      <c r="L511" s="176"/>
      <c r="M511" s="176"/>
      <c r="N511" s="176"/>
      <c r="O511" s="176"/>
      <c r="P511" s="176"/>
      <c r="Q511" s="176"/>
      <c r="R511" s="176"/>
      <c r="S511" s="176"/>
      <c r="T511" s="176"/>
      <c r="U511" s="176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</row>
    <row r="512" spans="1:256">
      <c r="A512" s="176"/>
      <c r="B512" s="176"/>
      <c r="C512" s="176"/>
      <c r="D512" s="176"/>
      <c r="E512" s="176"/>
      <c r="F512" s="176"/>
      <c r="G512" s="176"/>
      <c r="H512" s="176"/>
      <c r="I512" s="176"/>
      <c r="J512" s="176"/>
      <c r="K512" s="176"/>
      <c r="L512" s="176"/>
      <c r="M512" s="176"/>
      <c r="N512" s="176"/>
      <c r="O512" s="176"/>
      <c r="P512" s="176"/>
      <c r="Q512" s="176"/>
      <c r="R512" s="176"/>
      <c r="S512" s="176"/>
      <c r="T512" s="176"/>
      <c r="U512" s="176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</row>
    <row r="513" spans="1:256">
      <c r="A513" s="176"/>
      <c r="B513" s="176"/>
      <c r="C513" s="176"/>
      <c r="D513" s="176"/>
      <c r="E513" s="176"/>
      <c r="F513" s="176"/>
      <c r="G513" s="176"/>
      <c r="H513" s="176"/>
      <c r="I513" s="176"/>
      <c r="J513" s="176"/>
      <c r="K513" s="176"/>
      <c r="L513" s="176"/>
      <c r="M513" s="176"/>
      <c r="N513" s="176"/>
      <c r="O513" s="176"/>
      <c r="P513" s="176"/>
      <c r="Q513" s="176"/>
      <c r="R513" s="176"/>
      <c r="S513" s="176"/>
      <c r="T513" s="176"/>
      <c r="U513" s="176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</row>
    <row r="514" spans="1:256">
      <c r="A514" s="176"/>
      <c r="B514" s="176"/>
      <c r="C514" s="176"/>
      <c r="D514" s="176"/>
      <c r="E514" s="176"/>
      <c r="F514" s="176"/>
      <c r="G514" s="176"/>
      <c r="H514" s="176"/>
      <c r="I514" s="176"/>
      <c r="J514" s="176"/>
      <c r="K514" s="176"/>
      <c r="L514" s="176"/>
      <c r="M514" s="176"/>
      <c r="N514" s="176"/>
      <c r="O514" s="176"/>
      <c r="P514" s="176"/>
      <c r="Q514" s="176"/>
      <c r="R514" s="176"/>
      <c r="S514" s="176"/>
      <c r="T514" s="176"/>
      <c r="U514" s="176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</row>
    <row r="515" spans="1:256">
      <c r="A515" s="176"/>
      <c r="B515" s="176"/>
      <c r="C515" s="176"/>
      <c r="D515" s="176"/>
      <c r="E515" s="176"/>
      <c r="F515" s="176"/>
      <c r="G515" s="176"/>
      <c r="H515" s="176"/>
      <c r="I515" s="176"/>
      <c r="J515" s="176"/>
      <c r="K515" s="176"/>
      <c r="L515" s="176"/>
      <c r="M515" s="176"/>
      <c r="N515" s="176"/>
      <c r="O515" s="176"/>
      <c r="P515" s="176"/>
      <c r="Q515" s="176"/>
      <c r="R515" s="176"/>
      <c r="S515" s="176"/>
      <c r="T515" s="176"/>
      <c r="U515" s="176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</row>
    <row r="516" spans="1:256">
      <c r="A516" s="176"/>
      <c r="B516" s="176"/>
      <c r="C516" s="176"/>
      <c r="D516" s="176"/>
      <c r="E516" s="176"/>
      <c r="F516" s="176"/>
      <c r="G516" s="176"/>
      <c r="H516" s="176"/>
      <c r="I516" s="176"/>
      <c r="J516" s="176"/>
      <c r="K516" s="176"/>
      <c r="L516" s="176"/>
      <c r="M516" s="176"/>
      <c r="N516" s="176"/>
      <c r="O516" s="176"/>
      <c r="P516" s="176"/>
      <c r="Q516" s="176"/>
      <c r="R516" s="176"/>
      <c r="S516" s="176"/>
      <c r="T516" s="176"/>
      <c r="U516" s="17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</row>
    <row r="517" spans="1:256">
      <c r="A517" s="176"/>
      <c r="B517" s="176"/>
      <c r="C517" s="176"/>
      <c r="D517" s="176"/>
      <c r="E517" s="176"/>
      <c r="F517" s="176"/>
      <c r="G517" s="176"/>
      <c r="H517" s="176"/>
      <c r="I517" s="176"/>
      <c r="J517" s="176"/>
      <c r="K517" s="176"/>
      <c r="L517" s="176"/>
      <c r="M517" s="176"/>
      <c r="N517" s="176"/>
      <c r="O517" s="176"/>
      <c r="P517" s="176"/>
      <c r="Q517" s="176"/>
      <c r="R517" s="176"/>
      <c r="S517" s="176"/>
      <c r="T517" s="176"/>
      <c r="U517" s="176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</row>
    <row r="518" spans="1:256">
      <c r="A518" s="176"/>
      <c r="B518" s="176"/>
      <c r="C518" s="176"/>
      <c r="D518" s="176"/>
      <c r="E518" s="176"/>
      <c r="F518" s="176"/>
      <c r="G518" s="176"/>
      <c r="H518" s="176"/>
      <c r="I518" s="176"/>
      <c r="J518" s="176"/>
      <c r="K518" s="176"/>
      <c r="L518" s="176"/>
      <c r="M518" s="176"/>
      <c r="N518" s="176"/>
      <c r="O518" s="176"/>
      <c r="P518" s="176"/>
      <c r="Q518" s="176"/>
      <c r="R518" s="176"/>
      <c r="S518" s="176"/>
      <c r="T518" s="176"/>
      <c r="U518" s="176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</row>
    <row r="519" spans="1:256">
      <c r="A519" s="176"/>
      <c r="B519" s="176"/>
      <c r="C519" s="176"/>
      <c r="D519" s="176"/>
      <c r="E519" s="176"/>
      <c r="F519" s="176"/>
      <c r="G519" s="176"/>
      <c r="H519" s="176"/>
      <c r="I519" s="176"/>
      <c r="J519" s="176"/>
      <c r="K519" s="176"/>
      <c r="L519" s="176"/>
      <c r="M519" s="176"/>
      <c r="N519" s="176"/>
      <c r="O519" s="176"/>
      <c r="P519" s="176"/>
      <c r="Q519" s="176"/>
      <c r="R519" s="176"/>
      <c r="S519" s="176"/>
      <c r="T519" s="176"/>
      <c r="U519" s="176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</row>
    <row r="520" spans="1:256">
      <c r="A520" s="176"/>
      <c r="B520" s="176"/>
      <c r="C520" s="176"/>
      <c r="D520" s="176"/>
      <c r="E520" s="176"/>
      <c r="F520" s="176"/>
      <c r="G520" s="176"/>
      <c r="H520" s="176"/>
      <c r="I520" s="176"/>
      <c r="J520" s="176"/>
      <c r="K520" s="176"/>
      <c r="L520" s="176"/>
      <c r="M520" s="176"/>
      <c r="N520" s="176"/>
      <c r="O520" s="176"/>
      <c r="P520" s="176"/>
      <c r="Q520" s="176"/>
      <c r="R520" s="176"/>
      <c r="S520" s="176"/>
      <c r="T520" s="176"/>
      <c r="U520" s="176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</row>
    <row r="521" spans="1:256">
      <c r="A521" s="176"/>
      <c r="B521" s="176"/>
      <c r="C521" s="176"/>
      <c r="D521" s="176"/>
      <c r="E521" s="176"/>
      <c r="F521" s="176"/>
      <c r="G521" s="176"/>
      <c r="H521" s="176"/>
      <c r="I521" s="176"/>
      <c r="J521" s="176"/>
      <c r="K521" s="176"/>
      <c r="L521" s="176"/>
      <c r="M521" s="176"/>
      <c r="N521" s="176"/>
      <c r="O521" s="176"/>
      <c r="P521" s="176"/>
      <c r="Q521" s="176"/>
      <c r="R521" s="176"/>
      <c r="S521" s="176"/>
      <c r="T521" s="176"/>
      <c r="U521" s="176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</row>
    <row r="522" spans="1:256">
      <c r="A522" s="176"/>
      <c r="B522" s="176"/>
      <c r="C522" s="176"/>
      <c r="D522" s="176"/>
      <c r="E522" s="176"/>
      <c r="F522" s="176"/>
      <c r="G522" s="176"/>
      <c r="H522" s="176"/>
      <c r="I522" s="176"/>
      <c r="J522" s="176"/>
      <c r="K522" s="176"/>
      <c r="L522" s="176"/>
      <c r="M522" s="176"/>
      <c r="N522" s="176"/>
      <c r="O522" s="176"/>
      <c r="P522" s="176"/>
      <c r="Q522" s="176"/>
      <c r="R522" s="176"/>
      <c r="S522" s="176"/>
      <c r="T522" s="176"/>
      <c r="U522" s="176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</row>
    <row r="523" spans="1:256">
      <c r="A523" s="176"/>
      <c r="B523" s="176"/>
      <c r="C523" s="176"/>
      <c r="D523" s="176"/>
      <c r="E523" s="176"/>
      <c r="F523" s="176"/>
      <c r="G523" s="176"/>
      <c r="H523" s="176"/>
      <c r="I523" s="176"/>
      <c r="J523" s="176"/>
      <c r="K523" s="176"/>
      <c r="L523" s="176"/>
      <c r="M523" s="176"/>
      <c r="N523" s="176"/>
      <c r="O523" s="176"/>
      <c r="P523" s="176"/>
      <c r="Q523" s="176"/>
      <c r="R523" s="176"/>
      <c r="S523" s="176"/>
      <c r="T523" s="176"/>
      <c r="U523" s="176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</row>
    <row r="524" spans="1:256">
      <c r="A524" s="176"/>
      <c r="B524" s="176"/>
      <c r="C524" s="176"/>
      <c r="D524" s="176"/>
      <c r="E524" s="176"/>
      <c r="F524" s="176"/>
      <c r="G524" s="176"/>
      <c r="H524" s="176"/>
      <c r="I524" s="176"/>
      <c r="J524" s="176"/>
      <c r="K524" s="176"/>
      <c r="L524" s="176"/>
      <c r="M524" s="176"/>
      <c r="N524" s="176"/>
      <c r="O524" s="176"/>
      <c r="P524" s="176"/>
      <c r="Q524" s="176"/>
      <c r="R524" s="176"/>
      <c r="S524" s="176"/>
      <c r="T524" s="176"/>
      <c r="U524" s="176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</row>
    <row r="525" spans="1:256">
      <c r="A525" s="176"/>
      <c r="B525" s="176"/>
      <c r="C525" s="176"/>
      <c r="D525" s="176"/>
      <c r="E525" s="176"/>
      <c r="F525" s="176"/>
      <c r="G525" s="176"/>
      <c r="H525" s="176"/>
      <c r="I525" s="176"/>
      <c r="J525" s="176"/>
      <c r="K525" s="176"/>
      <c r="L525" s="176"/>
      <c r="M525" s="176"/>
      <c r="N525" s="176"/>
      <c r="O525" s="176"/>
      <c r="P525" s="176"/>
      <c r="Q525" s="176"/>
      <c r="R525" s="176"/>
      <c r="S525" s="176"/>
      <c r="T525" s="176"/>
      <c r="U525" s="176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</row>
    <row r="526" spans="1:256">
      <c r="A526" s="176"/>
      <c r="B526" s="176"/>
      <c r="C526" s="176"/>
      <c r="D526" s="176"/>
      <c r="E526" s="176"/>
      <c r="F526" s="176"/>
      <c r="G526" s="176"/>
      <c r="H526" s="176"/>
      <c r="I526" s="176"/>
      <c r="J526" s="176"/>
      <c r="K526" s="176"/>
      <c r="L526" s="176"/>
      <c r="M526" s="176"/>
      <c r="N526" s="176"/>
      <c r="O526" s="176"/>
      <c r="P526" s="176"/>
      <c r="Q526" s="176"/>
      <c r="R526" s="176"/>
      <c r="S526" s="176"/>
      <c r="T526" s="176"/>
      <c r="U526" s="17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</row>
    <row r="527" spans="1:256">
      <c r="A527" s="176"/>
      <c r="B527" s="176"/>
      <c r="C527" s="176"/>
      <c r="D527" s="176"/>
      <c r="E527" s="176"/>
      <c r="F527" s="176"/>
      <c r="G527" s="176"/>
      <c r="H527" s="176"/>
      <c r="I527" s="176"/>
      <c r="J527" s="176"/>
      <c r="K527" s="176"/>
      <c r="L527" s="176"/>
      <c r="M527" s="176"/>
      <c r="N527" s="176"/>
      <c r="O527" s="176"/>
      <c r="P527" s="176"/>
      <c r="Q527" s="176"/>
      <c r="R527" s="176"/>
      <c r="S527" s="176"/>
      <c r="T527" s="176"/>
      <c r="U527" s="176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</row>
    <row r="528" spans="1:256">
      <c r="A528" s="176"/>
      <c r="B528" s="176"/>
      <c r="C528" s="176"/>
      <c r="D528" s="176"/>
      <c r="E528" s="176"/>
      <c r="F528" s="176"/>
      <c r="G528" s="176"/>
      <c r="H528" s="176"/>
      <c r="I528" s="176"/>
      <c r="J528" s="176"/>
      <c r="K528" s="176"/>
      <c r="L528" s="176"/>
      <c r="M528" s="176"/>
      <c r="N528" s="176"/>
      <c r="O528" s="176"/>
      <c r="P528" s="176"/>
      <c r="Q528" s="176"/>
      <c r="R528" s="176"/>
      <c r="S528" s="176"/>
      <c r="T528" s="176"/>
      <c r="U528" s="176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</row>
    <row r="529" spans="1:256">
      <c r="A529" s="176"/>
      <c r="B529" s="176"/>
      <c r="C529" s="176"/>
      <c r="D529" s="176"/>
      <c r="E529" s="176"/>
      <c r="F529" s="176"/>
      <c r="G529" s="176"/>
      <c r="H529" s="176"/>
      <c r="I529" s="176"/>
      <c r="J529" s="176"/>
      <c r="K529" s="176"/>
      <c r="L529" s="176"/>
      <c r="M529" s="176"/>
      <c r="N529" s="176"/>
      <c r="O529" s="176"/>
      <c r="P529" s="176"/>
      <c r="Q529" s="176"/>
      <c r="R529" s="176"/>
      <c r="S529" s="176"/>
      <c r="T529" s="176"/>
      <c r="U529" s="176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</row>
    <row r="530" spans="1:256">
      <c r="A530" s="176"/>
      <c r="B530" s="176"/>
      <c r="C530" s="176"/>
      <c r="D530" s="176"/>
      <c r="E530" s="176"/>
      <c r="F530" s="176"/>
      <c r="G530" s="176"/>
      <c r="H530" s="176"/>
      <c r="I530" s="176"/>
      <c r="J530" s="176"/>
      <c r="K530" s="176"/>
      <c r="L530" s="176"/>
      <c r="M530" s="176"/>
      <c r="N530" s="176"/>
      <c r="O530" s="176"/>
      <c r="P530" s="176"/>
      <c r="Q530" s="176"/>
      <c r="R530" s="176"/>
      <c r="S530" s="176"/>
      <c r="T530" s="176"/>
      <c r="U530" s="176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</row>
    <row r="531" spans="1:256">
      <c r="A531" s="176"/>
      <c r="B531" s="176"/>
      <c r="C531" s="176"/>
      <c r="D531" s="176"/>
      <c r="E531" s="176"/>
      <c r="F531" s="176"/>
      <c r="G531" s="176"/>
      <c r="H531" s="176"/>
      <c r="I531" s="176"/>
      <c r="J531" s="176"/>
      <c r="K531" s="176"/>
      <c r="L531" s="176"/>
      <c r="M531" s="176"/>
      <c r="N531" s="176"/>
      <c r="O531" s="176"/>
      <c r="P531" s="176"/>
      <c r="Q531" s="176"/>
      <c r="R531" s="176"/>
      <c r="S531" s="176"/>
      <c r="T531" s="176"/>
      <c r="U531" s="176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</row>
    <row r="532" spans="1:256">
      <c r="A532" s="176"/>
      <c r="B532" s="176"/>
      <c r="C532" s="176"/>
      <c r="D532" s="176"/>
      <c r="E532" s="176"/>
      <c r="F532" s="176"/>
      <c r="G532" s="176"/>
      <c r="H532" s="176"/>
      <c r="I532" s="176"/>
      <c r="J532" s="176"/>
      <c r="K532" s="176"/>
      <c r="L532" s="176"/>
      <c r="M532" s="176"/>
      <c r="N532" s="176"/>
      <c r="O532" s="176"/>
      <c r="P532" s="176"/>
      <c r="Q532" s="176"/>
      <c r="R532" s="176"/>
      <c r="S532" s="176"/>
      <c r="T532" s="176"/>
      <c r="U532" s="176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</row>
    <row r="533" spans="1:256">
      <c r="A533" s="176"/>
      <c r="B533" s="176"/>
      <c r="C533" s="176"/>
      <c r="D533" s="176"/>
      <c r="E533" s="176"/>
      <c r="F533" s="176"/>
      <c r="G533" s="176"/>
      <c r="H533" s="176"/>
      <c r="I533" s="176"/>
      <c r="J533" s="176"/>
      <c r="K533" s="176"/>
      <c r="L533" s="176"/>
      <c r="M533" s="176"/>
      <c r="N533" s="176"/>
      <c r="O533" s="176"/>
      <c r="P533" s="176"/>
      <c r="Q533" s="176"/>
      <c r="R533" s="176"/>
      <c r="S533" s="176"/>
      <c r="T533" s="176"/>
      <c r="U533" s="176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</row>
    <row r="534" spans="1:256">
      <c r="A534" s="176"/>
      <c r="B534" s="176"/>
      <c r="C534" s="176"/>
      <c r="D534" s="176"/>
      <c r="E534" s="176"/>
      <c r="F534" s="176"/>
      <c r="G534" s="176"/>
      <c r="H534" s="176"/>
      <c r="I534" s="176"/>
      <c r="J534" s="176"/>
      <c r="K534" s="176"/>
      <c r="L534" s="176"/>
      <c r="M534" s="176"/>
      <c r="N534" s="176"/>
      <c r="O534" s="176"/>
      <c r="P534" s="176"/>
      <c r="Q534" s="176"/>
      <c r="R534" s="176"/>
      <c r="S534" s="176"/>
      <c r="T534" s="176"/>
      <c r="U534" s="176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</row>
    <row r="535" spans="1:256">
      <c r="A535" s="176"/>
      <c r="B535" s="176"/>
      <c r="C535" s="176"/>
      <c r="D535" s="176"/>
      <c r="E535" s="176"/>
      <c r="F535" s="176"/>
      <c r="G535" s="176"/>
      <c r="H535" s="176"/>
      <c r="I535" s="176"/>
      <c r="J535" s="176"/>
      <c r="K535" s="176"/>
      <c r="L535" s="176"/>
      <c r="M535" s="176"/>
      <c r="N535" s="176"/>
      <c r="O535" s="176"/>
      <c r="P535" s="176"/>
      <c r="Q535" s="176"/>
      <c r="R535" s="176"/>
      <c r="S535" s="176"/>
      <c r="T535" s="176"/>
      <c r="U535" s="176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</row>
    <row r="536" spans="1:256">
      <c r="A536" s="176"/>
      <c r="B536" s="176"/>
      <c r="C536" s="176"/>
      <c r="D536" s="176"/>
      <c r="E536" s="176"/>
      <c r="F536" s="176"/>
      <c r="G536" s="176"/>
      <c r="H536" s="176"/>
      <c r="I536" s="176"/>
      <c r="J536" s="176"/>
      <c r="K536" s="176"/>
      <c r="L536" s="176"/>
      <c r="M536" s="176"/>
      <c r="N536" s="176"/>
      <c r="O536" s="176"/>
      <c r="P536" s="176"/>
      <c r="Q536" s="176"/>
      <c r="R536" s="176"/>
      <c r="S536" s="176"/>
      <c r="T536" s="176"/>
      <c r="U536" s="17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</row>
    <row r="537" spans="1:256">
      <c r="A537" s="176"/>
      <c r="B537" s="176"/>
      <c r="C537" s="176"/>
      <c r="D537" s="176"/>
      <c r="E537" s="176"/>
      <c r="F537" s="176"/>
      <c r="G537" s="176"/>
      <c r="H537" s="176"/>
      <c r="I537" s="176"/>
      <c r="J537" s="176"/>
      <c r="K537" s="176"/>
      <c r="L537" s="176"/>
      <c r="M537" s="176"/>
      <c r="N537" s="176"/>
      <c r="O537" s="176"/>
      <c r="P537" s="176"/>
      <c r="Q537" s="176"/>
      <c r="R537" s="176"/>
      <c r="S537" s="176"/>
      <c r="T537" s="176"/>
      <c r="U537" s="176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</row>
    <row r="538" spans="1:256">
      <c r="A538" s="176"/>
      <c r="B538" s="176"/>
      <c r="C538" s="176"/>
      <c r="D538" s="176"/>
      <c r="E538" s="176"/>
      <c r="F538" s="176"/>
      <c r="G538" s="176"/>
      <c r="H538" s="176"/>
      <c r="I538" s="176"/>
      <c r="J538" s="176"/>
      <c r="K538" s="176"/>
      <c r="L538" s="176"/>
      <c r="M538" s="176"/>
      <c r="N538" s="176"/>
      <c r="O538" s="176"/>
      <c r="P538" s="176"/>
      <c r="Q538" s="176"/>
      <c r="R538" s="176"/>
      <c r="S538" s="176"/>
      <c r="T538" s="176"/>
      <c r="U538" s="176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</row>
    <row r="539" spans="1:256">
      <c r="A539" s="176"/>
      <c r="B539" s="176"/>
      <c r="C539" s="176"/>
      <c r="D539" s="176"/>
      <c r="E539" s="176"/>
      <c r="F539" s="176"/>
      <c r="G539" s="176"/>
      <c r="H539" s="176"/>
      <c r="I539" s="176"/>
      <c r="J539" s="176"/>
      <c r="K539" s="176"/>
      <c r="L539" s="176"/>
      <c r="M539" s="176"/>
      <c r="N539" s="176"/>
      <c r="O539" s="176"/>
      <c r="P539" s="176"/>
      <c r="Q539" s="176"/>
      <c r="R539" s="176"/>
      <c r="S539" s="176"/>
      <c r="T539" s="176"/>
      <c r="U539" s="176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</row>
    <row r="540" spans="1:256">
      <c r="A540" s="176"/>
      <c r="B540" s="176"/>
      <c r="C540" s="176"/>
      <c r="D540" s="176"/>
      <c r="E540" s="176"/>
      <c r="F540" s="176"/>
      <c r="G540" s="176"/>
      <c r="H540" s="176"/>
      <c r="I540" s="176"/>
      <c r="J540" s="176"/>
      <c r="K540" s="176"/>
      <c r="L540" s="176"/>
      <c r="M540" s="176"/>
      <c r="N540" s="176"/>
      <c r="O540" s="176"/>
      <c r="P540" s="176"/>
      <c r="Q540" s="176"/>
      <c r="R540" s="176"/>
      <c r="S540" s="176"/>
      <c r="T540" s="176"/>
      <c r="U540" s="176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</row>
    <row r="541" spans="1:256">
      <c r="A541" s="176"/>
      <c r="B541" s="176"/>
      <c r="C541" s="176"/>
      <c r="D541" s="176"/>
      <c r="E541" s="176"/>
      <c r="F541" s="176"/>
      <c r="G541" s="176"/>
      <c r="H541" s="176"/>
      <c r="I541" s="176"/>
      <c r="J541" s="176"/>
      <c r="K541" s="176"/>
      <c r="L541" s="176"/>
      <c r="M541" s="176"/>
      <c r="N541" s="176"/>
      <c r="O541" s="176"/>
      <c r="P541" s="176"/>
      <c r="Q541" s="176"/>
      <c r="R541" s="176"/>
      <c r="S541" s="176"/>
      <c r="T541" s="176"/>
      <c r="U541" s="176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</row>
    <row r="542" spans="1:256">
      <c r="A542" s="176"/>
      <c r="B542" s="176"/>
      <c r="C542" s="176"/>
      <c r="D542" s="176"/>
      <c r="E542" s="176"/>
      <c r="F542" s="176"/>
      <c r="G542" s="176"/>
      <c r="H542" s="176"/>
      <c r="I542" s="176"/>
      <c r="J542" s="176"/>
      <c r="K542" s="176"/>
      <c r="L542" s="176"/>
      <c r="M542" s="176"/>
      <c r="N542" s="176"/>
      <c r="O542" s="176"/>
      <c r="P542" s="176"/>
      <c r="Q542" s="176"/>
      <c r="R542" s="176"/>
      <c r="S542" s="176"/>
      <c r="T542" s="176"/>
      <c r="U542" s="176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</row>
    <row r="543" spans="1:256">
      <c r="A543" s="176"/>
      <c r="B543" s="176"/>
      <c r="C543" s="176"/>
      <c r="D543" s="176"/>
      <c r="E543" s="176"/>
      <c r="F543" s="176"/>
      <c r="G543" s="176"/>
      <c r="H543" s="176"/>
      <c r="I543" s="176"/>
      <c r="J543" s="176"/>
      <c r="K543" s="176"/>
      <c r="L543" s="176"/>
      <c r="M543" s="176"/>
      <c r="N543" s="176"/>
      <c r="O543" s="176"/>
      <c r="P543" s="176"/>
      <c r="Q543" s="176"/>
      <c r="R543" s="176"/>
      <c r="S543" s="176"/>
      <c r="T543" s="176"/>
      <c r="U543" s="176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</row>
    <row r="544" spans="1:256">
      <c r="A544" s="176"/>
      <c r="B544" s="176"/>
      <c r="C544" s="176"/>
      <c r="D544" s="176"/>
      <c r="E544" s="176"/>
      <c r="F544" s="176"/>
      <c r="G544" s="176"/>
      <c r="H544" s="176"/>
      <c r="I544" s="176"/>
      <c r="J544" s="176"/>
      <c r="K544" s="176"/>
      <c r="L544" s="176"/>
      <c r="M544" s="176"/>
      <c r="N544" s="176"/>
      <c r="O544" s="176"/>
      <c r="P544" s="176"/>
      <c r="Q544" s="176"/>
      <c r="R544" s="176"/>
      <c r="S544" s="176"/>
      <c r="T544" s="176"/>
      <c r="U544" s="176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</row>
    <row r="545" spans="1:256">
      <c r="A545" s="176"/>
      <c r="B545" s="176"/>
      <c r="C545" s="176"/>
      <c r="D545" s="176"/>
      <c r="E545" s="176"/>
      <c r="F545" s="176"/>
      <c r="G545" s="176"/>
      <c r="H545" s="176"/>
      <c r="I545" s="176"/>
      <c r="J545" s="176"/>
      <c r="K545" s="176"/>
      <c r="L545" s="176"/>
      <c r="M545" s="176"/>
      <c r="N545" s="176"/>
      <c r="O545" s="176"/>
      <c r="P545" s="176"/>
      <c r="Q545" s="176"/>
      <c r="R545" s="176"/>
      <c r="S545" s="176"/>
      <c r="T545" s="176"/>
      <c r="U545" s="176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</row>
    <row r="546" spans="1:256">
      <c r="A546" s="176"/>
      <c r="B546" s="176"/>
      <c r="C546" s="176"/>
      <c r="D546" s="176"/>
      <c r="E546" s="176"/>
      <c r="F546" s="176"/>
      <c r="G546" s="176"/>
      <c r="H546" s="176"/>
      <c r="I546" s="176"/>
      <c r="J546" s="176"/>
      <c r="K546" s="176"/>
      <c r="L546" s="176"/>
      <c r="M546" s="176"/>
      <c r="N546" s="176"/>
      <c r="O546" s="176"/>
      <c r="P546" s="176"/>
      <c r="Q546" s="176"/>
      <c r="R546" s="176"/>
      <c r="S546" s="176"/>
      <c r="T546" s="176"/>
      <c r="U546" s="17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</row>
    <row r="547" spans="1:256">
      <c r="A547" s="176"/>
      <c r="B547" s="176"/>
      <c r="C547" s="176"/>
      <c r="D547" s="176"/>
      <c r="E547" s="176"/>
      <c r="F547" s="176"/>
      <c r="G547" s="176"/>
      <c r="H547" s="176"/>
      <c r="I547" s="176"/>
      <c r="J547" s="176"/>
      <c r="K547" s="176"/>
      <c r="L547" s="176"/>
      <c r="M547" s="176"/>
      <c r="N547" s="176"/>
      <c r="O547" s="176"/>
      <c r="P547" s="176"/>
      <c r="Q547" s="176"/>
      <c r="R547" s="176"/>
      <c r="S547" s="176"/>
      <c r="T547" s="176"/>
      <c r="U547" s="176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</row>
    <row r="548" spans="1:256">
      <c r="A548" s="176"/>
      <c r="B548" s="176"/>
      <c r="C548" s="176"/>
      <c r="D548" s="176"/>
      <c r="E548" s="176"/>
      <c r="F548" s="176"/>
      <c r="G548" s="176"/>
      <c r="H548" s="176"/>
      <c r="I548" s="176"/>
      <c r="J548" s="176"/>
      <c r="K548" s="176"/>
      <c r="L548" s="176"/>
      <c r="M548" s="176"/>
      <c r="N548" s="176"/>
      <c r="O548" s="176"/>
      <c r="P548" s="176"/>
      <c r="Q548" s="176"/>
      <c r="R548" s="176"/>
      <c r="S548" s="176"/>
      <c r="T548" s="176"/>
      <c r="U548" s="176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</row>
    <row r="549" spans="1:256">
      <c r="A549" s="176"/>
      <c r="B549" s="176"/>
      <c r="C549" s="176"/>
      <c r="D549" s="176"/>
      <c r="E549" s="176"/>
      <c r="F549" s="176"/>
      <c r="G549" s="176"/>
      <c r="H549" s="176"/>
      <c r="I549" s="176"/>
      <c r="J549" s="176"/>
      <c r="K549" s="176"/>
      <c r="L549" s="176"/>
      <c r="M549" s="176"/>
      <c r="N549" s="176"/>
      <c r="O549" s="176"/>
      <c r="P549" s="176"/>
      <c r="Q549" s="176"/>
      <c r="R549" s="176"/>
      <c r="S549" s="176"/>
      <c r="T549" s="176"/>
      <c r="U549" s="176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</row>
    <row r="550" spans="1:256">
      <c r="A550" s="176"/>
      <c r="B550" s="176"/>
      <c r="C550" s="176"/>
      <c r="D550" s="176"/>
      <c r="E550" s="176"/>
      <c r="F550" s="176"/>
      <c r="G550" s="176"/>
      <c r="H550" s="176"/>
      <c r="I550" s="176"/>
      <c r="J550" s="176"/>
      <c r="K550" s="176"/>
      <c r="L550" s="176"/>
      <c r="M550" s="176"/>
      <c r="N550" s="176"/>
      <c r="O550" s="176"/>
      <c r="P550" s="176"/>
      <c r="Q550" s="176"/>
      <c r="R550" s="176"/>
      <c r="S550" s="176"/>
      <c r="T550" s="176"/>
      <c r="U550" s="176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</row>
    <row r="551" spans="1:256">
      <c r="A551" s="176"/>
      <c r="B551" s="176"/>
      <c r="C551" s="176"/>
      <c r="D551" s="176"/>
      <c r="E551" s="176"/>
      <c r="F551" s="176"/>
      <c r="G551" s="176"/>
      <c r="H551" s="176"/>
      <c r="I551" s="176"/>
      <c r="J551" s="176"/>
      <c r="K551" s="176"/>
      <c r="L551" s="176"/>
      <c r="M551" s="176"/>
      <c r="N551" s="176"/>
      <c r="O551" s="176"/>
      <c r="P551" s="176"/>
      <c r="Q551" s="176"/>
      <c r="R551" s="176"/>
      <c r="S551" s="176"/>
      <c r="T551" s="176"/>
      <c r="U551" s="176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</row>
    <row r="552" spans="1:256">
      <c r="A552" s="176"/>
      <c r="B552" s="176"/>
      <c r="C552" s="176"/>
      <c r="D552" s="176"/>
      <c r="E552" s="176"/>
      <c r="F552" s="176"/>
      <c r="G552" s="176"/>
      <c r="H552" s="176"/>
      <c r="I552" s="176"/>
      <c r="J552" s="176"/>
      <c r="K552" s="176"/>
      <c r="L552" s="176"/>
      <c r="M552" s="176"/>
      <c r="N552" s="176"/>
      <c r="O552" s="176"/>
      <c r="P552" s="176"/>
      <c r="Q552" s="176"/>
      <c r="R552" s="176"/>
      <c r="S552" s="176"/>
      <c r="T552" s="176"/>
      <c r="U552" s="176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</row>
    <row r="553" spans="1:256">
      <c r="A553" s="176"/>
      <c r="B553" s="176"/>
      <c r="C553" s="176"/>
      <c r="D553" s="176"/>
      <c r="E553" s="176"/>
      <c r="F553" s="176"/>
      <c r="G553" s="176"/>
      <c r="H553" s="176"/>
      <c r="I553" s="176"/>
      <c r="J553" s="176"/>
      <c r="K553" s="176"/>
      <c r="L553" s="176"/>
      <c r="M553" s="176"/>
      <c r="N553" s="176"/>
      <c r="O553" s="176"/>
      <c r="P553" s="176"/>
      <c r="Q553" s="176"/>
      <c r="R553" s="176"/>
      <c r="S553" s="176"/>
      <c r="T553" s="176"/>
      <c r="U553" s="176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</row>
    <row r="554" spans="1:256">
      <c r="A554" s="176"/>
      <c r="B554" s="176"/>
      <c r="C554" s="176"/>
      <c r="D554" s="176"/>
      <c r="E554" s="176"/>
      <c r="F554" s="176"/>
      <c r="G554" s="176"/>
      <c r="H554" s="176"/>
      <c r="I554" s="176"/>
      <c r="J554" s="176"/>
      <c r="K554" s="176"/>
      <c r="L554" s="176"/>
      <c r="M554" s="176"/>
      <c r="N554" s="176"/>
      <c r="O554" s="176"/>
      <c r="P554" s="176"/>
      <c r="Q554" s="176"/>
      <c r="R554" s="176"/>
      <c r="S554" s="176"/>
      <c r="T554" s="176"/>
      <c r="U554" s="176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</row>
    <row r="555" spans="1:256">
      <c r="A555" s="176"/>
      <c r="B555" s="176"/>
      <c r="C555" s="176"/>
      <c r="D555" s="176"/>
      <c r="E555" s="176"/>
      <c r="F555" s="176"/>
      <c r="G555" s="176"/>
      <c r="H555" s="176"/>
      <c r="I555" s="176"/>
      <c r="J555" s="176"/>
      <c r="K555" s="176"/>
      <c r="L555" s="176"/>
      <c r="M555" s="176"/>
      <c r="N555" s="176"/>
      <c r="O555" s="176"/>
      <c r="P555" s="176"/>
      <c r="Q555" s="176"/>
      <c r="R555" s="176"/>
      <c r="S555" s="176"/>
      <c r="T555" s="176"/>
      <c r="U555" s="176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</row>
    <row r="556" spans="1:256">
      <c r="A556" s="176"/>
      <c r="B556" s="176"/>
      <c r="C556" s="176"/>
      <c r="D556" s="176"/>
      <c r="E556" s="176"/>
      <c r="F556" s="176"/>
      <c r="G556" s="176"/>
      <c r="H556" s="176"/>
      <c r="I556" s="176"/>
      <c r="J556" s="176"/>
      <c r="K556" s="176"/>
      <c r="L556" s="176"/>
      <c r="M556" s="176"/>
      <c r="N556" s="176"/>
      <c r="O556" s="176"/>
      <c r="P556" s="176"/>
      <c r="Q556" s="176"/>
      <c r="R556" s="176"/>
      <c r="S556" s="176"/>
      <c r="T556" s="176"/>
      <c r="U556" s="17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</row>
    <row r="557" spans="1:256">
      <c r="A557" s="176"/>
      <c r="B557" s="176"/>
      <c r="C557" s="176"/>
      <c r="D557" s="176"/>
      <c r="E557" s="176"/>
      <c r="F557" s="176"/>
      <c r="G557" s="176"/>
      <c r="H557" s="176"/>
      <c r="I557" s="176"/>
      <c r="J557" s="176"/>
      <c r="K557" s="176"/>
      <c r="L557" s="176"/>
      <c r="M557" s="176"/>
      <c r="N557" s="176"/>
      <c r="O557" s="176"/>
      <c r="P557" s="176"/>
      <c r="Q557" s="176"/>
      <c r="R557" s="176"/>
      <c r="S557" s="176"/>
      <c r="T557" s="176"/>
      <c r="U557" s="176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</row>
    <row r="558" spans="1:256">
      <c r="A558" s="176"/>
      <c r="B558" s="176"/>
      <c r="C558" s="176"/>
      <c r="D558" s="176"/>
      <c r="E558" s="176"/>
      <c r="F558" s="176"/>
      <c r="G558" s="176"/>
      <c r="H558" s="176"/>
      <c r="I558" s="176"/>
      <c r="J558" s="176"/>
      <c r="K558" s="176"/>
      <c r="L558" s="176"/>
      <c r="M558" s="176"/>
      <c r="N558" s="176"/>
      <c r="O558" s="176"/>
      <c r="P558" s="176"/>
      <c r="Q558" s="176"/>
      <c r="R558" s="176"/>
      <c r="S558" s="176"/>
      <c r="T558" s="176"/>
      <c r="U558" s="176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</row>
    <row r="559" spans="1:256">
      <c r="A559" s="176"/>
      <c r="B559" s="176"/>
      <c r="C559" s="176"/>
      <c r="D559" s="176"/>
      <c r="E559" s="176"/>
      <c r="F559" s="176"/>
      <c r="G559" s="176"/>
      <c r="H559" s="176"/>
      <c r="I559" s="176"/>
      <c r="J559" s="176"/>
      <c r="K559" s="176"/>
      <c r="L559" s="176"/>
      <c r="M559" s="176"/>
      <c r="N559" s="176"/>
      <c r="O559" s="176"/>
      <c r="P559" s="176"/>
      <c r="Q559" s="176"/>
      <c r="R559" s="176"/>
      <c r="S559" s="176"/>
      <c r="T559" s="176"/>
      <c r="U559" s="176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</row>
    <row r="560" spans="1:256">
      <c r="A560" s="176"/>
      <c r="B560" s="176"/>
      <c r="C560" s="176"/>
      <c r="D560" s="176"/>
      <c r="E560" s="176"/>
      <c r="F560" s="176"/>
      <c r="G560" s="176"/>
      <c r="H560" s="176"/>
      <c r="I560" s="176"/>
      <c r="J560" s="176"/>
      <c r="K560" s="176"/>
      <c r="L560" s="176"/>
      <c r="M560" s="176"/>
      <c r="N560" s="176"/>
      <c r="O560" s="176"/>
      <c r="P560" s="176"/>
      <c r="Q560" s="176"/>
      <c r="R560" s="176"/>
      <c r="S560" s="176"/>
      <c r="T560" s="176"/>
      <c r="U560" s="176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</row>
    <row r="561" spans="1:256">
      <c r="A561" s="176"/>
      <c r="B561" s="176"/>
      <c r="C561" s="176"/>
      <c r="D561" s="176"/>
      <c r="E561" s="176"/>
      <c r="F561" s="176"/>
      <c r="G561" s="176"/>
      <c r="H561" s="176"/>
      <c r="I561" s="176"/>
      <c r="J561" s="176"/>
      <c r="K561" s="176"/>
      <c r="L561" s="176"/>
      <c r="M561" s="176"/>
      <c r="N561" s="176"/>
      <c r="O561" s="176"/>
      <c r="P561" s="176"/>
      <c r="Q561" s="176"/>
      <c r="R561" s="176"/>
      <c r="S561" s="176"/>
      <c r="T561" s="176"/>
      <c r="U561" s="176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</row>
    <row r="562" spans="1:256">
      <c r="A562" s="176"/>
      <c r="B562" s="176"/>
      <c r="C562" s="176"/>
      <c r="D562" s="176"/>
      <c r="E562" s="176"/>
      <c r="F562" s="176"/>
      <c r="G562" s="176"/>
      <c r="H562" s="176"/>
      <c r="I562" s="176"/>
      <c r="J562" s="176"/>
      <c r="K562" s="176"/>
      <c r="L562" s="176"/>
      <c r="M562" s="176"/>
      <c r="N562" s="176"/>
      <c r="O562" s="176"/>
      <c r="P562" s="176"/>
      <c r="Q562" s="176"/>
      <c r="R562" s="176"/>
      <c r="S562" s="176"/>
      <c r="T562" s="176"/>
      <c r="U562" s="176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</row>
    <row r="563" spans="1:256">
      <c r="A563" s="176"/>
      <c r="B563" s="176"/>
      <c r="C563" s="176"/>
      <c r="D563" s="176"/>
      <c r="E563" s="176"/>
      <c r="F563" s="176"/>
      <c r="G563" s="176"/>
      <c r="H563" s="176"/>
      <c r="I563" s="176"/>
      <c r="J563" s="176"/>
      <c r="K563" s="176"/>
      <c r="L563" s="176"/>
      <c r="M563" s="176"/>
      <c r="N563" s="176"/>
      <c r="O563" s="176"/>
      <c r="P563" s="176"/>
      <c r="Q563" s="176"/>
      <c r="R563" s="176"/>
      <c r="S563" s="176"/>
      <c r="T563" s="176"/>
      <c r="U563" s="176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</row>
    <row r="564" spans="1:256">
      <c r="A564" s="176"/>
      <c r="B564" s="176"/>
      <c r="C564" s="176"/>
      <c r="D564" s="176"/>
      <c r="E564" s="176"/>
      <c r="F564" s="176"/>
      <c r="G564" s="176"/>
      <c r="H564" s="176"/>
      <c r="I564" s="176"/>
      <c r="J564" s="176"/>
      <c r="K564" s="176"/>
      <c r="L564" s="176"/>
      <c r="M564" s="176"/>
      <c r="N564" s="176"/>
      <c r="O564" s="176"/>
      <c r="P564" s="176"/>
      <c r="Q564" s="176"/>
      <c r="R564" s="176"/>
      <c r="S564" s="176"/>
      <c r="T564" s="176"/>
      <c r="U564" s="176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</row>
    <row r="565" spans="1:256">
      <c r="A565" s="176"/>
      <c r="B565" s="176"/>
      <c r="C565" s="176"/>
      <c r="D565" s="176"/>
      <c r="E565" s="176"/>
      <c r="F565" s="176"/>
      <c r="G565" s="176"/>
      <c r="H565" s="176"/>
      <c r="I565" s="176"/>
      <c r="J565" s="176"/>
      <c r="K565" s="176"/>
      <c r="L565" s="176"/>
      <c r="M565" s="176"/>
      <c r="N565" s="176"/>
      <c r="O565" s="176"/>
      <c r="P565" s="176"/>
      <c r="Q565" s="176"/>
      <c r="R565" s="176"/>
      <c r="S565" s="176"/>
      <c r="T565" s="176"/>
      <c r="U565" s="176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</row>
    <row r="566" spans="1:256">
      <c r="A566" s="176"/>
      <c r="B566" s="176"/>
      <c r="C566" s="176"/>
      <c r="D566" s="176"/>
      <c r="E566" s="176"/>
      <c r="F566" s="176"/>
      <c r="G566" s="176"/>
      <c r="H566" s="176"/>
      <c r="I566" s="176"/>
      <c r="J566" s="176"/>
      <c r="K566" s="176"/>
      <c r="L566" s="176"/>
      <c r="M566" s="176"/>
      <c r="N566" s="176"/>
      <c r="O566" s="176"/>
      <c r="P566" s="176"/>
      <c r="Q566" s="176"/>
      <c r="R566" s="176"/>
      <c r="S566" s="176"/>
      <c r="T566" s="176"/>
      <c r="U566" s="17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</row>
    <row r="567" spans="1:256">
      <c r="A567" s="176"/>
      <c r="B567" s="176"/>
      <c r="C567" s="176"/>
      <c r="D567" s="176"/>
      <c r="E567" s="176"/>
      <c r="F567" s="176"/>
      <c r="G567" s="176"/>
      <c r="H567" s="176"/>
      <c r="I567" s="176"/>
      <c r="J567" s="176"/>
      <c r="K567" s="176"/>
      <c r="L567" s="176"/>
      <c r="M567" s="176"/>
      <c r="N567" s="176"/>
      <c r="O567" s="176"/>
      <c r="P567" s="176"/>
      <c r="Q567" s="176"/>
      <c r="R567" s="176"/>
      <c r="S567" s="176"/>
      <c r="T567" s="176"/>
      <c r="U567" s="176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</row>
    <row r="568" spans="1:256">
      <c r="A568" s="176"/>
      <c r="B568" s="176"/>
      <c r="C568" s="176"/>
      <c r="D568" s="176"/>
      <c r="E568" s="176"/>
      <c r="F568" s="176"/>
      <c r="G568" s="176"/>
      <c r="H568" s="176"/>
      <c r="I568" s="176"/>
      <c r="J568" s="176"/>
      <c r="K568" s="176"/>
      <c r="L568" s="176"/>
      <c r="M568" s="176"/>
      <c r="N568" s="176"/>
      <c r="O568" s="176"/>
      <c r="P568" s="176"/>
      <c r="Q568" s="176"/>
      <c r="R568" s="176"/>
      <c r="S568" s="176"/>
      <c r="T568" s="176"/>
      <c r="U568" s="176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</row>
    <row r="569" spans="1:256">
      <c r="A569" s="176"/>
      <c r="B569" s="176"/>
      <c r="C569" s="176"/>
      <c r="D569" s="176"/>
      <c r="E569" s="176"/>
      <c r="F569" s="176"/>
      <c r="G569" s="176"/>
      <c r="H569" s="176"/>
      <c r="I569" s="176"/>
      <c r="J569" s="176"/>
      <c r="K569" s="176"/>
      <c r="L569" s="176"/>
      <c r="M569" s="176"/>
      <c r="N569" s="176"/>
      <c r="O569" s="176"/>
      <c r="P569" s="176"/>
      <c r="Q569" s="176"/>
      <c r="R569" s="176"/>
      <c r="S569" s="176"/>
      <c r="T569" s="176"/>
      <c r="U569" s="176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</row>
    <row r="570" spans="1:256">
      <c r="A570" s="176"/>
      <c r="B570" s="176"/>
      <c r="C570" s="176"/>
      <c r="D570" s="176"/>
      <c r="E570" s="176"/>
      <c r="F570" s="176"/>
      <c r="G570" s="176"/>
      <c r="H570" s="176"/>
      <c r="I570" s="176"/>
      <c r="J570" s="176"/>
      <c r="K570" s="176"/>
      <c r="L570" s="176"/>
      <c r="M570" s="176"/>
      <c r="N570" s="176"/>
      <c r="O570" s="176"/>
      <c r="P570" s="176"/>
      <c r="Q570" s="176"/>
      <c r="R570" s="176"/>
      <c r="S570" s="176"/>
      <c r="T570" s="176"/>
      <c r="U570" s="176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</row>
    <row r="571" spans="1:256">
      <c r="A571" s="176"/>
      <c r="B571" s="176"/>
      <c r="C571" s="176"/>
      <c r="D571" s="176"/>
      <c r="E571" s="176"/>
      <c r="F571" s="176"/>
      <c r="G571" s="176"/>
      <c r="H571" s="176"/>
      <c r="I571" s="176"/>
      <c r="J571" s="176"/>
      <c r="K571" s="176"/>
      <c r="L571" s="176"/>
      <c r="M571" s="176"/>
      <c r="N571" s="176"/>
      <c r="O571" s="176"/>
      <c r="P571" s="176"/>
      <c r="Q571" s="176"/>
      <c r="R571" s="176"/>
      <c r="S571" s="176"/>
      <c r="T571" s="176"/>
      <c r="U571" s="176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</row>
    <row r="572" spans="1:256">
      <c r="A572" s="176"/>
      <c r="B572" s="176"/>
      <c r="C572" s="176"/>
      <c r="D572" s="176"/>
      <c r="E572" s="176"/>
      <c r="F572" s="176"/>
      <c r="G572" s="176"/>
      <c r="H572" s="176"/>
      <c r="I572" s="176"/>
      <c r="J572" s="176"/>
      <c r="K572" s="176"/>
      <c r="L572" s="176"/>
      <c r="M572" s="176"/>
      <c r="N572" s="176"/>
      <c r="O572" s="176"/>
      <c r="P572" s="176"/>
      <c r="Q572" s="176"/>
      <c r="R572" s="176"/>
      <c r="S572" s="176"/>
      <c r="T572" s="176"/>
      <c r="U572" s="176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</row>
    <row r="573" spans="1:256">
      <c r="A573" s="176"/>
      <c r="B573" s="176"/>
      <c r="C573" s="176"/>
      <c r="D573" s="176"/>
      <c r="E573" s="176"/>
      <c r="F573" s="176"/>
      <c r="G573" s="176"/>
      <c r="H573" s="176"/>
      <c r="I573" s="176"/>
      <c r="J573" s="176"/>
      <c r="K573" s="176"/>
      <c r="L573" s="176"/>
      <c r="M573" s="176"/>
      <c r="N573" s="176"/>
      <c r="O573" s="176"/>
      <c r="P573" s="176"/>
      <c r="Q573" s="176"/>
      <c r="R573" s="176"/>
      <c r="S573" s="176"/>
      <c r="T573" s="176"/>
      <c r="U573" s="176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</row>
    <row r="574" spans="1:256">
      <c r="A574" s="176"/>
      <c r="B574" s="176"/>
      <c r="C574" s="176"/>
      <c r="D574" s="176"/>
      <c r="E574" s="176"/>
      <c r="F574" s="176"/>
      <c r="G574" s="176"/>
      <c r="H574" s="176"/>
      <c r="I574" s="176"/>
      <c r="J574" s="176"/>
      <c r="K574" s="176"/>
      <c r="L574" s="176"/>
      <c r="M574" s="176"/>
      <c r="N574" s="176"/>
      <c r="O574" s="176"/>
      <c r="P574" s="176"/>
      <c r="Q574" s="176"/>
      <c r="R574" s="176"/>
      <c r="S574" s="176"/>
      <c r="T574" s="176"/>
      <c r="U574" s="176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</row>
    <row r="575" spans="1:256">
      <c r="A575" s="176"/>
      <c r="B575" s="176"/>
      <c r="C575" s="176"/>
      <c r="D575" s="176"/>
      <c r="E575" s="176"/>
      <c r="F575" s="176"/>
      <c r="G575" s="176"/>
      <c r="H575" s="176"/>
      <c r="I575" s="176"/>
      <c r="J575" s="176"/>
      <c r="K575" s="176"/>
      <c r="L575" s="176"/>
      <c r="M575" s="176"/>
      <c r="N575" s="176"/>
      <c r="O575" s="176"/>
      <c r="P575" s="176"/>
      <c r="Q575" s="176"/>
      <c r="R575" s="176"/>
      <c r="S575" s="176"/>
      <c r="T575" s="176"/>
      <c r="U575" s="176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</row>
    <row r="576" spans="1:256">
      <c r="A576" s="176"/>
      <c r="B576" s="176"/>
      <c r="C576" s="176"/>
      <c r="D576" s="176"/>
      <c r="E576" s="176"/>
      <c r="F576" s="176"/>
      <c r="G576" s="176"/>
      <c r="H576" s="176"/>
      <c r="I576" s="176"/>
      <c r="J576" s="176"/>
      <c r="K576" s="176"/>
      <c r="L576" s="176"/>
      <c r="M576" s="176"/>
      <c r="N576" s="176"/>
      <c r="O576" s="176"/>
      <c r="P576" s="176"/>
      <c r="Q576" s="176"/>
      <c r="R576" s="176"/>
      <c r="S576" s="176"/>
      <c r="T576" s="176"/>
      <c r="U576" s="1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</row>
    <row r="577" spans="1:256">
      <c r="A577" s="176"/>
      <c r="B577" s="176"/>
      <c r="C577" s="176"/>
      <c r="D577" s="176"/>
      <c r="E577" s="176"/>
      <c r="F577" s="176"/>
      <c r="G577" s="176"/>
      <c r="H577" s="176"/>
      <c r="I577" s="176"/>
      <c r="J577" s="176"/>
      <c r="K577" s="176"/>
      <c r="L577" s="176"/>
      <c r="M577" s="176"/>
      <c r="N577" s="176"/>
      <c r="O577" s="176"/>
      <c r="P577" s="176"/>
      <c r="Q577" s="176"/>
      <c r="R577" s="176"/>
      <c r="S577" s="176"/>
      <c r="T577" s="176"/>
      <c r="U577" s="176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</row>
    <row r="578" spans="1:256">
      <c r="A578" s="176"/>
      <c r="B578" s="176"/>
      <c r="C578" s="176"/>
      <c r="D578" s="176"/>
      <c r="E578" s="176"/>
      <c r="F578" s="176"/>
      <c r="G578" s="176"/>
      <c r="H578" s="176"/>
      <c r="I578" s="176"/>
      <c r="J578" s="176"/>
      <c r="K578" s="176"/>
      <c r="L578" s="176"/>
      <c r="M578" s="176"/>
      <c r="N578" s="176"/>
      <c r="O578" s="176"/>
      <c r="P578" s="176"/>
      <c r="Q578" s="176"/>
      <c r="R578" s="176"/>
      <c r="S578" s="176"/>
      <c r="T578" s="176"/>
      <c r="U578" s="176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</row>
    <row r="579" spans="1:256">
      <c r="A579" s="176"/>
      <c r="B579" s="176"/>
      <c r="C579" s="176"/>
      <c r="D579" s="176"/>
      <c r="E579" s="176"/>
      <c r="F579" s="176"/>
      <c r="G579" s="176"/>
      <c r="H579" s="176"/>
      <c r="I579" s="176"/>
      <c r="J579" s="176"/>
      <c r="K579" s="176"/>
      <c r="L579" s="176"/>
      <c r="M579" s="176"/>
      <c r="N579" s="176"/>
      <c r="O579" s="176"/>
      <c r="P579" s="176"/>
      <c r="Q579" s="176"/>
      <c r="R579" s="176"/>
      <c r="S579" s="176"/>
      <c r="T579" s="176"/>
      <c r="U579" s="176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</row>
    <row r="580" spans="1:256">
      <c r="A580" s="176"/>
      <c r="B580" s="176"/>
      <c r="C580" s="176"/>
      <c r="D580" s="176"/>
      <c r="E580" s="176"/>
      <c r="F580" s="176"/>
      <c r="G580" s="176"/>
      <c r="H580" s="176"/>
      <c r="I580" s="176"/>
      <c r="J580" s="176"/>
      <c r="K580" s="176"/>
      <c r="L580" s="176"/>
      <c r="M580" s="176"/>
      <c r="N580" s="176"/>
      <c r="O580" s="176"/>
      <c r="P580" s="176"/>
      <c r="Q580" s="176"/>
      <c r="R580" s="176"/>
      <c r="S580" s="176"/>
      <c r="T580" s="176"/>
      <c r="U580" s="176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</row>
    <row r="581" spans="1:256">
      <c r="A581" s="176"/>
      <c r="B581" s="176"/>
      <c r="C581" s="176"/>
      <c r="D581" s="176"/>
      <c r="E581" s="176"/>
      <c r="F581" s="176"/>
      <c r="G581" s="176"/>
      <c r="H581" s="176"/>
      <c r="I581" s="176"/>
      <c r="J581" s="176"/>
      <c r="K581" s="176"/>
      <c r="L581" s="176"/>
      <c r="M581" s="176"/>
      <c r="N581" s="176"/>
      <c r="O581" s="176"/>
      <c r="P581" s="176"/>
      <c r="Q581" s="176"/>
      <c r="R581" s="176"/>
      <c r="S581" s="176"/>
      <c r="T581" s="176"/>
      <c r="U581" s="176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</row>
    <row r="582" spans="1:256">
      <c r="A582" s="176"/>
      <c r="B582" s="176"/>
      <c r="C582" s="176"/>
      <c r="D582" s="176"/>
      <c r="E582" s="176"/>
      <c r="F582" s="176"/>
      <c r="G582" s="176"/>
      <c r="H582" s="176"/>
      <c r="I582" s="176"/>
      <c r="J582" s="176"/>
      <c r="K582" s="176"/>
      <c r="L582" s="176"/>
      <c r="M582" s="176"/>
      <c r="N582" s="176"/>
      <c r="O582" s="176"/>
      <c r="P582" s="176"/>
      <c r="Q582" s="176"/>
      <c r="R582" s="176"/>
      <c r="S582" s="176"/>
      <c r="T582" s="176"/>
      <c r="U582" s="176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</row>
    <row r="583" spans="1:256">
      <c r="A583" s="176"/>
      <c r="B583" s="176"/>
      <c r="C583" s="176"/>
      <c r="D583" s="176"/>
      <c r="E583" s="176"/>
      <c r="F583" s="176"/>
      <c r="G583" s="176"/>
      <c r="H583" s="176"/>
      <c r="I583" s="176"/>
      <c r="J583" s="176"/>
      <c r="K583" s="176"/>
      <c r="L583" s="176"/>
      <c r="M583" s="176"/>
      <c r="N583" s="176"/>
      <c r="O583" s="176"/>
      <c r="P583" s="176"/>
      <c r="Q583" s="176"/>
      <c r="R583" s="176"/>
      <c r="S583" s="176"/>
      <c r="T583" s="176"/>
      <c r="U583" s="176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</row>
    <row r="584" spans="1:256">
      <c r="A584" s="176"/>
      <c r="B584" s="176"/>
      <c r="C584" s="176"/>
      <c r="D584" s="176"/>
      <c r="E584" s="176"/>
      <c r="F584" s="176"/>
      <c r="G584" s="176"/>
      <c r="H584" s="176"/>
      <c r="I584" s="176"/>
      <c r="J584" s="176"/>
      <c r="K584" s="176"/>
      <c r="L584" s="176"/>
      <c r="M584" s="176"/>
      <c r="N584" s="176"/>
      <c r="O584" s="176"/>
      <c r="P584" s="176"/>
      <c r="Q584" s="176"/>
      <c r="R584" s="176"/>
      <c r="S584" s="176"/>
      <c r="T584" s="176"/>
      <c r="U584" s="176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</row>
    <row r="585" spans="1:256">
      <c r="A585" s="176"/>
      <c r="B585" s="176"/>
      <c r="C585" s="176"/>
      <c r="D585" s="176"/>
      <c r="E585" s="176"/>
      <c r="F585" s="176"/>
      <c r="G585" s="176"/>
      <c r="H585" s="176"/>
      <c r="I585" s="176"/>
      <c r="J585" s="176"/>
      <c r="K585" s="176"/>
      <c r="L585" s="176"/>
      <c r="M585" s="176"/>
      <c r="N585" s="176"/>
      <c r="O585" s="176"/>
      <c r="P585" s="176"/>
      <c r="Q585" s="176"/>
      <c r="R585" s="176"/>
      <c r="S585" s="176"/>
      <c r="T585" s="176"/>
      <c r="U585" s="176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</row>
    <row r="586" spans="1:256">
      <c r="A586" s="176"/>
      <c r="B586" s="176"/>
      <c r="C586" s="176"/>
      <c r="D586" s="176"/>
      <c r="E586" s="176"/>
      <c r="F586" s="176"/>
      <c r="G586" s="176"/>
      <c r="H586" s="176"/>
      <c r="I586" s="176"/>
      <c r="J586" s="176"/>
      <c r="K586" s="176"/>
      <c r="L586" s="176"/>
      <c r="M586" s="176"/>
      <c r="N586" s="176"/>
      <c r="O586" s="176"/>
      <c r="P586" s="176"/>
      <c r="Q586" s="176"/>
      <c r="R586" s="176"/>
      <c r="S586" s="176"/>
      <c r="T586" s="176"/>
      <c r="U586" s="17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</row>
    <row r="587" spans="1:256">
      <c r="A587" s="176"/>
      <c r="B587" s="176"/>
      <c r="C587" s="176"/>
      <c r="D587" s="176"/>
      <c r="E587" s="176"/>
      <c r="F587" s="176"/>
      <c r="G587" s="176"/>
      <c r="H587" s="176"/>
      <c r="I587" s="176"/>
      <c r="J587" s="176"/>
      <c r="K587" s="176"/>
      <c r="L587" s="176"/>
      <c r="M587" s="176"/>
      <c r="N587" s="176"/>
      <c r="O587" s="176"/>
      <c r="P587" s="176"/>
      <c r="Q587" s="176"/>
      <c r="R587" s="176"/>
      <c r="S587" s="176"/>
      <c r="T587" s="176"/>
      <c r="U587" s="176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</row>
    <row r="588" spans="1:256">
      <c r="A588" s="176"/>
      <c r="B588" s="176"/>
      <c r="C588" s="176"/>
      <c r="D588" s="176"/>
      <c r="E588" s="176"/>
      <c r="F588" s="176"/>
      <c r="G588" s="176"/>
      <c r="H588" s="176"/>
      <c r="I588" s="176"/>
      <c r="J588" s="176"/>
      <c r="K588" s="176"/>
      <c r="L588" s="176"/>
      <c r="M588" s="176"/>
      <c r="N588" s="176"/>
      <c r="O588" s="176"/>
      <c r="P588" s="176"/>
      <c r="Q588" s="176"/>
      <c r="R588" s="176"/>
      <c r="S588" s="176"/>
      <c r="T588" s="176"/>
      <c r="U588" s="176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</row>
    <row r="589" spans="1:256">
      <c r="A589" s="176"/>
      <c r="B589" s="176"/>
      <c r="C589" s="176"/>
      <c r="D589" s="176"/>
      <c r="E589" s="176"/>
      <c r="F589" s="176"/>
      <c r="G589" s="176"/>
      <c r="H589" s="176"/>
      <c r="I589" s="176"/>
      <c r="J589" s="176"/>
      <c r="K589" s="176"/>
      <c r="L589" s="176"/>
      <c r="M589" s="176"/>
      <c r="N589" s="176"/>
      <c r="O589" s="176"/>
      <c r="P589" s="176"/>
      <c r="Q589" s="176"/>
      <c r="R589" s="176"/>
      <c r="S589" s="176"/>
      <c r="T589" s="176"/>
      <c r="U589" s="176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</row>
    <row r="590" spans="1:256">
      <c r="A590" s="176"/>
      <c r="B590" s="176"/>
      <c r="C590" s="176"/>
      <c r="D590" s="176"/>
      <c r="E590" s="176"/>
      <c r="F590" s="176"/>
      <c r="G590" s="176"/>
      <c r="H590" s="176"/>
      <c r="I590" s="176"/>
      <c r="J590" s="176"/>
      <c r="K590" s="176"/>
      <c r="L590" s="176"/>
      <c r="M590" s="176"/>
      <c r="N590" s="176"/>
      <c r="O590" s="176"/>
      <c r="P590" s="176"/>
      <c r="Q590" s="176"/>
      <c r="R590" s="176"/>
      <c r="S590" s="176"/>
      <c r="T590" s="176"/>
      <c r="U590" s="176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</row>
    <row r="591" spans="1:256">
      <c r="A591" s="176"/>
      <c r="B591" s="176"/>
      <c r="C591" s="176"/>
      <c r="D591" s="176"/>
      <c r="E591" s="176"/>
      <c r="F591" s="176"/>
      <c r="G591" s="176"/>
      <c r="H591" s="176"/>
      <c r="I591" s="176"/>
      <c r="J591" s="176"/>
      <c r="K591" s="176"/>
      <c r="L591" s="176"/>
      <c r="M591" s="176"/>
      <c r="N591" s="176"/>
      <c r="O591" s="176"/>
      <c r="P591" s="176"/>
      <c r="Q591" s="176"/>
      <c r="R591" s="176"/>
      <c r="S591" s="176"/>
      <c r="T591" s="176"/>
      <c r="U591" s="176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</row>
    <row r="592" spans="1:256">
      <c r="A592" s="176"/>
      <c r="B592" s="176"/>
      <c r="C592" s="176"/>
      <c r="D592" s="176"/>
      <c r="E592" s="176"/>
      <c r="F592" s="176"/>
      <c r="G592" s="176"/>
      <c r="H592" s="176"/>
      <c r="I592" s="176"/>
      <c r="J592" s="176"/>
      <c r="K592" s="176"/>
      <c r="L592" s="176"/>
      <c r="M592" s="176"/>
      <c r="N592" s="176"/>
      <c r="O592" s="176"/>
      <c r="P592" s="176"/>
      <c r="Q592" s="176"/>
      <c r="R592" s="176"/>
      <c r="S592" s="176"/>
      <c r="T592" s="176"/>
      <c r="U592" s="176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</row>
    <row r="593" spans="1:256">
      <c r="A593" s="176"/>
      <c r="B593" s="176"/>
      <c r="C593" s="176"/>
      <c r="D593" s="176"/>
      <c r="E593" s="176"/>
      <c r="F593" s="176"/>
      <c r="G593" s="176"/>
      <c r="H593" s="176"/>
      <c r="I593" s="176"/>
      <c r="J593" s="176"/>
      <c r="K593" s="176"/>
      <c r="L593" s="176"/>
      <c r="M593" s="176"/>
      <c r="N593" s="176"/>
      <c r="O593" s="176"/>
      <c r="P593" s="176"/>
      <c r="Q593" s="176"/>
      <c r="R593" s="176"/>
      <c r="S593" s="176"/>
      <c r="T593" s="176"/>
      <c r="U593" s="176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</row>
    <row r="594" spans="1:256">
      <c r="A594" s="176"/>
      <c r="B594" s="176"/>
      <c r="C594" s="176"/>
      <c r="D594" s="176"/>
      <c r="E594" s="176"/>
      <c r="F594" s="176"/>
      <c r="G594" s="176"/>
      <c r="H594" s="176"/>
      <c r="I594" s="176"/>
      <c r="J594" s="176"/>
      <c r="K594" s="176"/>
      <c r="L594" s="176"/>
      <c r="M594" s="176"/>
      <c r="N594" s="176"/>
      <c r="O594" s="176"/>
      <c r="P594" s="176"/>
      <c r="Q594" s="176"/>
      <c r="R594" s="176"/>
      <c r="S594" s="176"/>
      <c r="T594" s="176"/>
      <c r="U594" s="176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</row>
    <row r="595" spans="1:256">
      <c r="A595" s="176"/>
      <c r="B595" s="176"/>
      <c r="C595" s="176"/>
      <c r="D595" s="176"/>
      <c r="E595" s="176"/>
      <c r="F595" s="176"/>
      <c r="G595" s="176"/>
      <c r="H595" s="176"/>
      <c r="I595" s="176"/>
      <c r="J595" s="176"/>
      <c r="K595" s="176"/>
      <c r="L595" s="176"/>
      <c r="M595" s="176"/>
      <c r="N595" s="176"/>
      <c r="O595" s="176"/>
      <c r="P595" s="176"/>
      <c r="Q595" s="176"/>
      <c r="R595" s="176"/>
      <c r="S595" s="176"/>
      <c r="T595" s="176"/>
      <c r="U595" s="176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</row>
    <row r="596" spans="1:256">
      <c r="A596" s="176"/>
      <c r="B596" s="176"/>
      <c r="C596" s="176"/>
      <c r="D596" s="176"/>
      <c r="E596" s="176"/>
      <c r="F596" s="176"/>
      <c r="G596" s="176"/>
      <c r="H596" s="176"/>
      <c r="I596" s="176"/>
      <c r="J596" s="176"/>
      <c r="K596" s="176"/>
      <c r="L596" s="176"/>
      <c r="M596" s="176"/>
      <c r="N596" s="176"/>
      <c r="O596" s="176"/>
      <c r="P596" s="176"/>
      <c r="Q596" s="176"/>
      <c r="R596" s="176"/>
      <c r="S596" s="176"/>
      <c r="T596" s="176"/>
      <c r="U596" s="17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</row>
    <row r="597" spans="1:256">
      <c r="A597" s="176"/>
      <c r="B597" s="176"/>
      <c r="C597" s="176"/>
      <c r="D597" s="176"/>
      <c r="E597" s="176"/>
      <c r="F597" s="176"/>
      <c r="G597" s="176"/>
      <c r="H597" s="176"/>
      <c r="I597" s="176"/>
      <c r="J597" s="176"/>
      <c r="K597" s="176"/>
      <c r="L597" s="176"/>
      <c r="M597" s="176"/>
      <c r="N597" s="176"/>
      <c r="O597" s="176"/>
      <c r="P597" s="176"/>
      <c r="Q597" s="176"/>
      <c r="R597" s="176"/>
      <c r="S597" s="176"/>
      <c r="T597" s="176"/>
      <c r="U597" s="176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</row>
    <row r="598" spans="1:256">
      <c r="A598" s="176"/>
      <c r="B598" s="176"/>
      <c r="C598" s="176"/>
      <c r="D598" s="176"/>
      <c r="E598" s="176"/>
      <c r="F598" s="176"/>
      <c r="G598" s="176"/>
      <c r="H598" s="176"/>
      <c r="I598" s="176"/>
      <c r="J598" s="176"/>
      <c r="K598" s="176"/>
      <c r="L598" s="176"/>
      <c r="M598" s="176"/>
      <c r="N598" s="176"/>
      <c r="O598" s="176"/>
      <c r="P598" s="176"/>
      <c r="Q598" s="176"/>
      <c r="R598" s="176"/>
      <c r="S598" s="176"/>
      <c r="T598" s="176"/>
      <c r="U598" s="176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</row>
    <row r="599" spans="1:256">
      <c r="A599" s="176"/>
      <c r="B599" s="176"/>
      <c r="C599" s="176"/>
      <c r="D599" s="176"/>
      <c r="E599" s="176"/>
      <c r="F599" s="176"/>
      <c r="G599" s="176"/>
      <c r="H599" s="176"/>
      <c r="I599" s="176"/>
      <c r="J599" s="176"/>
      <c r="K599" s="176"/>
      <c r="L599" s="176"/>
      <c r="M599" s="176"/>
      <c r="N599" s="176"/>
      <c r="O599" s="176"/>
      <c r="P599" s="176"/>
      <c r="Q599" s="176"/>
      <c r="R599" s="176"/>
      <c r="S599" s="176"/>
      <c r="T599" s="176"/>
      <c r="U599" s="176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</row>
    <row r="600" spans="1:256">
      <c r="A600" s="176"/>
      <c r="B600" s="176"/>
      <c r="C600" s="176"/>
      <c r="D600" s="176"/>
      <c r="E600" s="176"/>
      <c r="F600" s="176"/>
      <c r="G600" s="176"/>
      <c r="H600" s="176"/>
      <c r="I600" s="176"/>
      <c r="J600" s="176"/>
      <c r="K600" s="176"/>
      <c r="L600" s="176"/>
      <c r="M600" s="176"/>
      <c r="N600" s="176"/>
      <c r="O600" s="176"/>
      <c r="P600" s="176"/>
      <c r="Q600" s="176"/>
      <c r="R600" s="176"/>
      <c r="S600" s="176"/>
      <c r="T600" s="176"/>
      <c r="U600" s="176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</row>
    <row r="601" spans="1:256">
      <c r="A601" s="176"/>
      <c r="B601" s="176"/>
      <c r="C601" s="176"/>
      <c r="D601" s="176"/>
      <c r="E601" s="176"/>
      <c r="F601" s="176"/>
      <c r="G601" s="176"/>
      <c r="H601" s="176"/>
      <c r="I601" s="176"/>
      <c r="J601" s="176"/>
      <c r="K601" s="176"/>
      <c r="L601" s="176"/>
      <c r="M601" s="176"/>
      <c r="N601" s="176"/>
      <c r="O601" s="176"/>
      <c r="P601" s="176"/>
      <c r="Q601" s="176"/>
      <c r="R601" s="176"/>
      <c r="S601" s="176"/>
      <c r="T601" s="176"/>
      <c r="U601" s="176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</row>
    <row r="602" spans="1:256">
      <c r="A602" s="176"/>
      <c r="B602" s="176"/>
      <c r="C602" s="176"/>
      <c r="D602" s="176"/>
      <c r="E602" s="176"/>
      <c r="F602" s="176"/>
      <c r="G602" s="176"/>
      <c r="H602" s="176"/>
      <c r="I602" s="176"/>
      <c r="J602" s="176"/>
      <c r="K602" s="176"/>
      <c r="L602" s="176"/>
      <c r="M602" s="176"/>
      <c r="N602" s="176"/>
      <c r="O602" s="176"/>
      <c r="P602" s="176"/>
      <c r="Q602" s="176"/>
      <c r="R602" s="176"/>
      <c r="S602" s="176"/>
      <c r="T602" s="176"/>
      <c r="U602" s="176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</row>
    <row r="603" spans="1:256">
      <c r="A603" s="176"/>
      <c r="B603" s="176"/>
      <c r="C603" s="176"/>
      <c r="D603" s="176"/>
      <c r="E603" s="176"/>
      <c r="F603" s="176"/>
      <c r="G603" s="176"/>
      <c r="H603" s="176"/>
      <c r="I603" s="176"/>
      <c r="J603" s="176"/>
      <c r="K603" s="176"/>
      <c r="L603" s="176"/>
      <c r="M603" s="176"/>
      <c r="N603" s="176"/>
      <c r="O603" s="176"/>
      <c r="P603" s="176"/>
      <c r="Q603" s="176"/>
      <c r="R603" s="176"/>
      <c r="S603" s="176"/>
      <c r="T603" s="176"/>
      <c r="U603" s="176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</row>
    <row r="604" spans="1:256">
      <c r="A604" s="176"/>
      <c r="B604" s="176"/>
      <c r="C604" s="176"/>
      <c r="D604" s="176"/>
      <c r="E604" s="176"/>
      <c r="F604" s="176"/>
      <c r="G604" s="176"/>
      <c r="H604" s="176"/>
      <c r="I604" s="176"/>
      <c r="J604" s="176"/>
      <c r="K604" s="176"/>
      <c r="L604" s="176"/>
      <c r="M604" s="176"/>
      <c r="N604" s="176"/>
      <c r="O604" s="176"/>
      <c r="P604" s="176"/>
      <c r="Q604" s="176"/>
      <c r="R604" s="176"/>
      <c r="S604" s="176"/>
      <c r="T604" s="176"/>
      <c r="U604" s="176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</row>
    <row r="605" spans="1:256">
      <c r="A605" s="176"/>
      <c r="B605" s="176"/>
      <c r="C605" s="176"/>
      <c r="D605" s="176"/>
      <c r="E605" s="176"/>
      <c r="F605" s="176"/>
      <c r="G605" s="176"/>
      <c r="H605" s="176"/>
      <c r="I605" s="176"/>
      <c r="J605" s="176"/>
      <c r="K605" s="176"/>
      <c r="L605" s="176"/>
      <c r="M605" s="176"/>
      <c r="N605" s="176"/>
      <c r="O605" s="176"/>
      <c r="P605" s="176"/>
      <c r="Q605" s="176"/>
      <c r="R605" s="176"/>
      <c r="S605" s="176"/>
      <c r="T605" s="176"/>
      <c r="U605" s="176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</row>
    <row r="606" spans="1:256">
      <c r="B606" s="109"/>
      <c r="C606" s="109"/>
      <c r="D606" s="109"/>
      <c r="E606" s="109"/>
      <c r="F606" s="109"/>
      <c r="G606" s="109"/>
      <c r="H606" s="109"/>
      <c r="I606" s="109"/>
      <c r="J606" s="109"/>
      <c r="K606" s="109"/>
      <c r="L606" s="109"/>
      <c r="M606" s="109"/>
      <c r="N606" s="109"/>
      <c r="O606" s="109"/>
      <c r="P606" s="109"/>
      <c r="Q606" s="109"/>
      <c r="R606" s="109"/>
      <c r="S606" s="109"/>
      <c r="T606" s="109"/>
      <c r="U606" s="109"/>
    </row>
    <row r="607" spans="1:256">
      <c r="B607" s="109"/>
      <c r="C607" s="109"/>
      <c r="D607" s="109"/>
      <c r="E607" s="109"/>
      <c r="F607" s="109"/>
      <c r="G607" s="109"/>
      <c r="H607" s="109"/>
      <c r="I607" s="109"/>
      <c r="J607" s="109"/>
      <c r="K607" s="164"/>
      <c r="L607" s="109"/>
      <c r="M607" s="164"/>
      <c r="N607" s="164"/>
      <c r="O607" s="109"/>
      <c r="P607" s="109"/>
      <c r="Q607" s="109"/>
      <c r="R607" s="109"/>
      <c r="S607" s="109"/>
      <c r="T607" s="109"/>
      <c r="U607" s="109"/>
    </row>
    <row r="608" spans="1:256">
      <c r="B608" s="109"/>
      <c r="C608" s="109"/>
      <c r="D608" s="109"/>
      <c r="E608" s="109"/>
      <c r="F608" s="109"/>
      <c r="G608" s="109"/>
      <c r="H608" s="109"/>
      <c r="I608" s="109"/>
      <c r="J608" s="109"/>
      <c r="K608"/>
      <c r="L608" s="109"/>
      <c r="M608"/>
      <c r="N608"/>
      <c r="O608" s="109"/>
      <c r="P608" s="109"/>
      <c r="Q608" s="109"/>
      <c r="R608" s="109"/>
      <c r="S608" s="109"/>
      <c r="T608" s="109"/>
      <c r="U608" s="109"/>
    </row>
    <row r="609" spans="1:14" s="109" customFormat="1">
      <c r="A609" s="162"/>
      <c r="K609"/>
      <c r="M609"/>
      <c r="N609"/>
    </row>
    <row r="610" spans="1:14" s="109" customFormat="1">
      <c r="A610" s="162"/>
      <c r="K610"/>
      <c r="M610"/>
      <c r="N610"/>
    </row>
    <row r="611" spans="1:14" s="109" customFormat="1">
      <c r="A611" s="162"/>
      <c r="K611"/>
      <c r="M611"/>
      <c r="N611"/>
    </row>
    <row r="612" spans="1:14" s="109" customFormat="1">
      <c r="A612" s="162"/>
      <c r="K612"/>
      <c r="M612"/>
      <c r="N612"/>
    </row>
    <row r="613" spans="1:14" s="109" customFormat="1">
      <c r="A613" s="162"/>
      <c r="K613"/>
      <c r="M613"/>
      <c r="N613"/>
    </row>
    <row r="614" spans="1:14" s="109" customFormat="1">
      <c r="A614" s="162"/>
      <c r="K614"/>
      <c r="M614"/>
      <c r="N614"/>
    </row>
    <row r="615" spans="1:14" s="109" customFormat="1">
      <c r="A615" s="162"/>
      <c r="K615"/>
      <c r="M615"/>
      <c r="N615"/>
    </row>
    <row r="616" spans="1:14" s="109" customFormat="1">
      <c r="A616" s="162"/>
      <c r="K616"/>
      <c r="M616"/>
      <c r="N616"/>
    </row>
    <row r="617" spans="1:14" s="109" customFormat="1">
      <c r="A617" s="162"/>
      <c r="K617"/>
      <c r="M617"/>
      <c r="N617"/>
    </row>
    <row r="618" spans="1:14" s="109" customFormat="1">
      <c r="A618" s="162"/>
      <c r="K618"/>
      <c r="M618"/>
      <c r="N618"/>
    </row>
    <row r="619" spans="1:14" s="109" customFormat="1">
      <c r="A619" s="162"/>
      <c r="K619"/>
      <c r="M619"/>
      <c r="N619"/>
    </row>
    <row r="620" spans="1:14" s="109" customFormat="1">
      <c r="A620" s="162"/>
      <c r="K620"/>
      <c r="M620"/>
      <c r="N620"/>
    </row>
    <row r="621" spans="1:14" s="109" customFormat="1">
      <c r="A621" s="162"/>
      <c r="K621"/>
      <c r="M621"/>
      <c r="N621"/>
    </row>
    <row r="622" spans="1:14" s="109" customFormat="1">
      <c r="A622" s="162"/>
      <c r="K622"/>
      <c r="M622"/>
      <c r="N622"/>
    </row>
    <row r="623" spans="1:14" s="109" customFormat="1">
      <c r="A623" s="162"/>
      <c r="K623"/>
      <c r="M623"/>
      <c r="N623"/>
    </row>
    <row r="624" spans="1:14" s="109" customFormat="1">
      <c r="A624" s="162"/>
      <c r="K624"/>
      <c r="M624"/>
      <c r="N624"/>
    </row>
    <row r="625" spans="1:14" s="109" customFormat="1">
      <c r="A625" s="162"/>
      <c r="K625"/>
      <c r="M625"/>
      <c r="N625"/>
    </row>
    <row r="626" spans="1:14" s="109" customFormat="1">
      <c r="A626" s="162"/>
      <c r="K626"/>
      <c r="M626"/>
      <c r="N626"/>
    </row>
    <row r="627" spans="1:14" s="109" customFormat="1">
      <c r="A627" s="162"/>
      <c r="K627"/>
      <c r="M627"/>
      <c r="N627"/>
    </row>
    <row r="628" spans="1:14" s="109" customFormat="1">
      <c r="A628" s="162"/>
      <c r="K628"/>
      <c r="M628"/>
      <c r="N628"/>
    </row>
    <row r="629" spans="1:14" s="109" customFormat="1">
      <c r="A629" s="162"/>
      <c r="K629"/>
      <c r="M629"/>
      <c r="N629"/>
    </row>
    <row r="630" spans="1:14" s="109" customFormat="1">
      <c r="A630" s="162"/>
      <c r="K630"/>
      <c r="M630"/>
      <c r="N630"/>
    </row>
    <row r="631" spans="1:14" s="109" customFormat="1">
      <c r="A631" s="162"/>
      <c r="K631"/>
      <c r="M631"/>
      <c r="N631"/>
    </row>
    <row r="632" spans="1:14" s="109" customFormat="1">
      <c r="A632" s="162"/>
      <c r="K632"/>
      <c r="M632"/>
      <c r="N632"/>
    </row>
    <row r="633" spans="1:14" s="109" customFormat="1">
      <c r="A633" s="162"/>
      <c r="K633"/>
      <c r="M633"/>
      <c r="N633"/>
    </row>
    <row r="634" spans="1:14" s="109" customFormat="1">
      <c r="A634" s="162"/>
      <c r="K634"/>
      <c r="M634"/>
      <c r="N634"/>
    </row>
    <row r="635" spans="1:14" s="109" customFormat="1">
      <c r="A635" s="162"/>
      <c r="K635"/>
      <c r="M635"/>
      <c r="N635"/>
    </row>
    <row r="636" spans="1:14" s="109" customFormat="1">
      <c r="A636" s="162"/>
      <c r="K636"/>
      <c r="M636"/>
      <c r="N636"/>
    </row>
    <row r="637" spans="1:14" s="109" customFormat="1">
      <c r="A637" s="162"/>
      <c r="K637"/>
      <c r="M637"/>
      <c r="N637"/>
    </row>
    <row r="638" spans="1:14" s="109" customFormat="1">
      <c r="A638" s="162"/>
      <c r="K638"/>
      <c r="M638"/>
      <c r="N638"/>
    </row>
    <row r="639" spans="1:14" s="109" customFormat="1">
      <c r="A639" s="162"/>
      <c r="K639"/>
      <c r="M639"/>
      <c r="N639"/>
    </row>
    <row r="640" spans="1:14" s="109" customFormat="1">
      <c r="A640" s="162"/>
      <c r="K640"/>
      <c r="M640"/>
      <c r="N640"/>
    </row>
    <row r="641" spans="1:14" s="109" customFormat="1">
      <c r="A641" s="162"/>
      <c r="K641"/>
      <c r="M641"/>
      <c r="N641"/>
    </row>
    <row r="642" spans="1:14" s="109" customFormat="1">
      <c r="A642" s="162"/>
      <c r="K642"/>
      <c r="M642"/>
      <c r="N642"/>
    </row>
    <row r="643" spans="1:14" s="109" customFormat="1">
      <c r="A643" s="162"/>
      <c r="K643"/>
      <c r="M643"/>
      <c r="N643"/>
    </row>
    <row r="644" spans="1:14" s="109" customFormat="1">
      <c r="A644" s="162"/>
      <c r="K644"/>
      <c r="M644"/>
      <c r="N644"/>
    </row>
    <row r="645" spans="1:14" s="109" customFormat="1">
      <c r="A645" s="162"/>
      <c r="K645"/>
      <c r="M645"/>
      <c r="N645"/>
    </row>
    <row r="646" spans="1:14" s="109" customFormat="1">
      <c r="A646" s="162"/>
      <c r="K646"/>
      <c r="M646"/>
      <c r="N646"/>
    </row>
    <row r="647" spans="1:14" s="109" customFormat="1">
      <c r="A647" s="162"/>
      <c r="K647"/>
      <c r="M647"/>
      <c r="N647"/>
    </row>
    <row r="648" spans="1:14" s="109" customFormat="1">
      <c r="A648" s="162"/>
      <c r="K648"/>
      <c r="M648"/>
      <c r="N648"/>
    </row>
    <row r="649" spans="1:14" s="109" customFormat="1">
      <c r="A649" s="162"/>
      <c r="K649"/>
      <c r="M649"/>
      <c r="N649"/>
    </row>
    <row r="650" spans="1:14" s="109" customFormat="1">
      <c r="A650" s="162"/>
      <c r="K650"/>
      <c r="M650"/>
      <c r="N650"/>
    </row>
    <row r="651" spans="1:14" s="109" customFormat="1">
      <c r="A651" s="162"/>
      <c r="K651"/>
      <c r="M651"/>
      <c r="N651"/>
    </row>
    <row r="652" spans="1:14" s="109" customFormat="1">
      <c r="A652" s="162"/>
      <c r="K652"/>
      <c r="M652"/>
      <c r="N652"/>
    </row>
    <row r="653" spans="1:14" s="109" customFormat="1">
      <c r="A653" s="162"/>
      <c r="K653"/>
      <c r="M653"/>
      <c r="N653"/>
    </row>
    <row r="654" spans="1:14" s="109" customFormat="1">
      <c r="A654" s="162"/>
      <c r="K654"/>
      <c r="M654"/>
      <c r="N654"/>
    </row>
    <row r="655" spans="1:14" s="109" customFormat="1">
      <c r="A655" s="162"/>
      <c r="K655"/>
      <c r="M655"/>
      <c r="N655"/>
    </row>
    <row r="656" spans="1:14" s="109" customFormat="1">
      <c r="A656" s="162"/>
      <c r="K656"/>
      <c r="M656"/>
      <c r="N656"/>
    </row>
    <row r="657" spans="1:14" s="109" customFormat="1">
      <c r="A657" s="162"/>
      <c r="K657"/>
      <c r="M657"/>
      <c r="N657"/>
    </row>
    <row r="658" spans="1:14" s="109" customFormat="1">
      <c r="A658" s="162"/>
      <c r="K658"/>
      <c r="M658"/>
      <c r="N658"/>
    </row>
    <row r="659" spans="1:14" s="109" customFormat="1">
      <c r="A659" s="162"/>
      <c r="K659"/>
      <c r="M659"/>
      <c r="N659"/>
    </row>
    <row r="660" spans="1:14" s="109" customFormat="1">
      <c r="A660" s="162"/>
      <c r="K660"/>
      <c r="M660"/>
      <c r="N660"/>
    </row>
    <row r="661" spans="1:14" s="109" customFormat="1">
      <c r="A661" s="162"/>
      <c r="K661"/>
      <c r="M661"/>
      <c r="N661"/>
    </row>
    <row r="662" spans="1:14" s="109" customFormat="1">
      <c r="A662" s="162"/>
      <c r="K662"/>
      <c r="M662"/>
      <c r="N662"/>
    </row>
    <row r="663" spans="1:14" s="109" customFormat="1">
      <c r="A663" s="162"/>
      <c r="K663"/>
      <c r="M663"/>
      <c r="N663"/>
    </row>
    <row r="664" spans="1:14" s="109" customFormat="1">
      <c r="A664" s="162"/>
      <c r="K664"/>
      <c r="M664"/>
      <c r="N664"/>
    </row>
    <row r="665" spans="1:14" s="109" customFormat="1">
      <c r="A665" s="162"/>
      <c r="K665"/>
      <c r="M665"/>
      <c r="N665"/>
    </row>
    <row r="666" spans="1:14" s="109" customFormat="1">
      <c r="A666" s="162"/>
      <c r="K666"/>
      <c r="M666"/>
      <c r="N666"/>
    </row>
    <row r="667" spans="1:14" s="109" customFormat="1">
      <c r="A667" s="162"/>
      <c r="K667"/>
      <c r="M667"/>
      <c r="N667"/>
    </row>
    <row r="668" spans="1:14" s="109" customFormat="1">
      <c r="A668" s="162"/>
      <c r="K668"/>
      <c r="M668"/>
      <c r="N668"/>
    </row>
    <row r="669" spans="1:14" s="109" customFormat="1">
      <c r="A669" s="162"/>
      <c r="K669"/>
      <c r="M669"/>
      <c r="N669"/>
    </row>
    <row r="670" spans="1:14" s="109" customFormat="1">
      <c r="A670" s="162"/>
      <c r="K670"/>
      <c r="M670"/>
      <c r="N670"/>
    </row>
    <row r="671" spans="1:14" s="109" customFormat="1">
      <c r="A671" s="162"/>
      <c r="K671"/>
      <c r="M671"/>
      <c r="N671"/>
    </row>
    <row r="672" spans="1:14" s="109" customFormat="1">
      <c r="A672" s="162"/>
      <c r="K672"/>
      <c r="M672"/>
      <c r="N672"/>
    </row>
    <row r="673" spans="1:14" s="109" customFormat="1">
      <c r="A673" s="162"/>
      <c r="K673"/>
      <c r="M673"/>
      <c r="N673"/>
    </row>
    <row r="674" spans="1:14" s="109" customFormat="1">
      <c r="A674" s="162"/>
      <c r="K674"/>
      <c r="M674"/>
      <c r="N674"/>
    </row>
    <row r="675" spans="1:14" s="109" customFormat="1">
      <c r="A675" s="162"/>
      <c r="K675"/>
      <c r="M675"/>
      <c r="N675"/>
    </row>
    <row r="676" spans="1:14" s="109" customFormat="1">
      <c r="A676" s="162"/>
      <c r="K676"/>
      <c r="M676"/>
      <c r="N676"/>
    </row>
    <row r="677" spans="1:14" s="109" customFormat="1">
      <c r="A677" s="162"/>
      <c r="K677"/>
      <c r="M677"/>
      <c r="N677"/>
    </row>
    <row r="678" spans="1:14" s="109" customFormat="1">
      <c r="A678" s="162"/>
      <c r="K678"/>
      <c r="M678"/>
      <c r="N678"/>
    </row>
    <row r="679" spans="1:14" s="109" customFormat="1">
      <c r="A679" s="162"/>
      <c r="K679"/>
      <c r="M679"/>
      <c r="N679"/>
    </row>
    <row r="680" spans="1:14" s="109" customFormat="1">
      <c r="A680" s="162"/>
      <c r="K680"/>
      <c r="M680"/>
      <c r="N680"/>
    </row>
    <row r="681" spans="1:14" s="109" customFormat="1">
      <c r="A681" s="162"/>
      <c r="K681"/>
      <c r="M681"/>
      <c r="N681"/>
    </row>
    <row r="682" spans="1:14" s="109" customFormat="1">
      <c r="A682" s="162"/>
      <c r="K682"/>
      <c r="M682"/>
      <c r="N682"/>
    </row>
    <row r="683" spans="1:14" s="109" customFormat="1">
      <c r="A683" s="162"/>
      <c r="K683"/>
      <c r="M683"/>
      <c r="N683"/>
    </row>
    <row r="684" spans="1:14" s="109" customFormat="1">
      <c r="A684" s="162"/>
      <c r="K684"/>
      <c r="M684"/>
      <c r="N684"/>
    </row>
    <row r="685" spans="1:14" s="109" customFormat="1">
      <c r="A685" s="162"/>
      <c r="K685"/>
      <c r="M685"/>
      <c r="N685"/>
    </row>
    <row r="686" spans="1:14" s="109" customFormat="1">
      <c r="A686" s="162"/>
      <c r="K686"/>
      <c r="M686"/>
      <c r="N686"/>
    </row>
    <row r="687" spans="1:14" s="109" customFormat="1">
      <c r="A687" s="162"/>
      <c r="K687"/>
      <c r="M687"/>
      <c r="N687"/>
    </row>
    <row r="688" spans="1:14" s="109" customFormat="1">
      <c r="A688" s="162"/>
      <c r="K688"/>
      <c r="M688"/>
      <c r="N688"/>
    </row>
    <row r="689" spans="1:14" s="109" customFormat="1">
      <c r="A689" s="162"/>
      <c r="K689"/>
      <c r="M689"/>
      <c r="N689"/>
    </row>
    <row r="690" spans="1:14" s="109" customFormat="1">
      <c r="A690" s="162"/>
      <c r="K690"/>
      <c r="M690"/>
      <c r="N690"/>
    </row>
    <row r="691" spans="1:14" s="109" customFormat="1">
      <c r="A691" s="162"/>
      <c r="K691"/>
      <c r="M691"/>
      <c r="N691"/>
    </row>
    <row r="692" spans="1:14" s="109" customFormat="1">
      <c r="A692" s="162"/>
      <c r="K692"/>
      <c r="M692"/>
      <c r="N692"/>
    </row>
    <row r="693" spans="1:14" s="109" customFormat="1">
      <c r="A693" s="162"/>
      <c r="K693"/>
      <c r="M693"/>
      <c r="N693"/>
    </row>
    <row r="694" spans="1:14" s="109" customFormat="1">
      <c r="A694" s="162"/>
      <c r="K694"/>
      <c r="M694"/>
      <c r="N694"/>
    </row>
    <row r="695" spans="1:14" s="109" customFormat="1">
      <c r="A695" s="162"/>
      <c r="K695"/>
      <c r="M695"/>
      <c r="N695"/>
    </row>
    <row r="696" spans="1:14" s="109" customFormat="1">
      <c r="A696" s="162"/>
      <c r="K696"/>
      <c r="M696"/>
      <c r="N696"/>
    </row>
    <row r="697" spans="1:14" s="109" customFormat="1">
      <c r="A697" s="162"/>
      <c r="K697"/>
      <c r="M697"/>
      <c r="N697"/>
    </row>
    <row r="698" spans="1:14" s="109" customFormat="1">
      <c r="A698" s="162"/>
      <c r="K698"/>
      <c r="M698"/>
      <c r="N698"/>
    </row>
    <row r="699" spans="1:14" s="109" customFormat="1">
      <c r="A699" s="162"/>
      <c r="K699"/>
      <c r="M699"/>
      <c r="N699"/>
    </row>
    <row r="700" spans="1:14" s="109" customFormat="1">
      <c r="A700" s="162"/>
      <c r="K700"/>
      <c r="M700"/>
      <c r="N700"/>
    </row>
    <row r="701" spans="1:14" s="109" customFormat="1">
      <c r="A701" s="162"/>
      <c r="K701"/>
      <c r="M701"/>
      <c r="N701"/>
    </row>
    <row r="702" spans="1:14" s="109" customFormat="1">
      <c r="A702" s="162"/>
      <c r="K702"/>
      <c r="M702"/>
      <c r="N702"/>
    </row>
    <row r="703" spans="1:14" s="109" customFormat="1">
      <c r="A703" s="162"/>
      <c r="K703"/>
      <c r="M703"/>
      <c r="N703"/>
    </row>
    <row r="704" spans="1:14" s="109" customFormat="1">
      <c r="A704" s="162"/>
      <c r="K704"/>
      <c r="M704"/>
      <c r="N704"/>
    </row>
    <row r="705" spans="1:256">
      <c r="B705" s="109"/>
      <c r="C705" s="109"/>
      <c r="D705" s="109"/>
      <c r="E705" s="109"/>
      <c r="F705" s="109"/>
      <c r="G705" s="109"/>
      <c r="H705" s="109"/>
      <c r="I705" s="109"/>
      <c r="J705" s="109"/>
      <c r="K705"/>
      <c r="L705" s="109"/>
      <c r="M705"/>
      <c r="N705"/>
      <c r="O705" s="109"/>
      <c r="P705" s="109"/>
      <c r="Q705" s="109"/>
      <c r="R705" s="109"/>
      <c r="S705" s="109"/>
      <c r="T705" s="109"/>
      <c r="U705" s="109"/>
    </row>
    <row r="706" spans="1:256">
      <c r="A706"/>
      <c r="B706" s="109">
        <v>1</v>
      </c>
      <c r="C706" s="109" t="s">
        <v>272</v>
      </c>
      <c r="D706" s="109">
        <f t="shared" ref="D706:U706" si="0">D6+D36+D66+D96+D126+D156+D186+D216+D246+D276+D306+D336+D366+D396+D426+D456+D486+D516+D546+D576</f>
        <v>0</v>
      </c>
      <c r="E706" s="109">
        <f t="shared" si="0"/>
        <v>0</v>
      </c>
      <c r="F706" s="109">
        <f t="shared" si="0"/>
        <v>0</v>
      </c>
      <c r="G706" s="109">
        <f t="shared" si="0"/>
        <v>0</v>
      </c>
      <c r="H706" s="109">
        <f t="shared" si="0"/>
        <v>0</v>
      </c>
      <c r="I706" s="109">
        <f t="shared" si="0"/>
        <v>0</v>
      </c>
      <c r="J706" s="109">
        <f t="shared" si="0"/>
        <v>0</v>
      </c>
      <c r="K706" s="109">
        <f t="shared" si="0"/>
        <v>0</v>
      </c>
      <c r="L706" s="109">
        <f t="shared" si="0"/>
        <v>0</v>
      </c>
      <c r="M706" s="109">
        <f t="shared" si="0"/>
        <v>0</v>
      </c>
      <c r="N706" s="109">
        <f t="shared" si="0"/>
        <v>0</v>
      </c>
      <c r="O706" s="109">
        <f t="shared" si="0"/>
        <v>0</v>
      </c>
      <c r="P706" s="109">
        <f t="shared" si="0"/>
        <v>0</v>
      </c>
      <c r="Q706" s="109">
        <f t="shared" si="0"/>
        <v>0</v>
      </c>
      <c r="R706" s="109">
        <f t="shared" si="0"/>
        <v>0</v>
      </c>
      <c r="S706" s="109">
        <f t="shared" si="0"/>
        <v>0</v>
      </c>
      <c r="T706" s="109">
        <f t="shared" si="0"/>
        <v>0</v>
      </c>
      <c r="U706" s="109">
        <f t="shared" si="0"/>
        <v>0</v>
      </c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</row>
    <row r="707" spans="1:256">
      <c r="A707"/>
      <c r="B707" s="109">
        <v>2</v>
      </c>
      <c r="C707" s="109" t="s">
        <v>273</v>
      </c>
      <c r="D707" s="109">
        <f t="shared" ref="D707:U707" si="1">D7+D37+D67+D97+D127+D157+D187+D217+D247+D277+D307+D337+D367+D397+D427+D457+D487+D517+D547+D577</f>
        <v>0</v>
      </c>
      <c r="E707" s="109">
        <f t="shared" si="1"/>
        <v>0</v>
      </c>
      <c r="F707" s="109">
        <f t="shared" si="1"/>
        <v>0</v>
      </c>
      <c r="G707" s="109">
        <f t="shared" si="1"/>
        <v>0</v>
      </c>
      <c r="H707" s="109">
        <f t="shared" si="1"/>
        <v>0</v>
      </c>
      <c r="I707" s="109">
        <f t="shared" si="1"/>
        <v>0</v>
      </c>
      <c r="J707" s="109">
        <f t="shared" si="1"/>
        <v>0</v>
      </c>
      <c r="K707" s="109">
        <f t="shared" si="1"/>
        <v>0</v>
      </c>
      <c r="L707" s="109">
        <f t="shared" si="1"/>
        <v>0</v>
      </c>
      <c r="M707" s="109">
        <f t="shared" si="1"/>
        <v>0</v>
      </c>
      <c r="N707" s="109">
        <f t="shared" si="1"/>
        <v>0</v>
      </c>
      <c r="O707" s="109">
        <f t="shared" si="1"/>
        <v>0</v>
      </c>
      <c r="P707" s="109">
        <f t="shared" si="1"/>
        <v>0</v>
      </c>
      <c r="Q707" s="109">
        <f t="shared" si="1"/>
        <v>0</v>
      </c>
      <c r="R707" s="109">
        <f t="shared" si="1"/>
        <v>0</v>
      </c>
      <c r="S707" s="109">
        <f t="shared" si="1"/>
        <v>0</v>
      </c>
      <c r="T707" s="109">
        <f t="shared" si="1"/>
        <v>0</v>
      </c>
      <c r="U707" s="109">
        <f t="shared" si="1"/>
        <v>0</v>
      </c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</row>
    <row r="708" spans="1:256">
      <c r="A708"/>
      <c r="B708" s="109">
        <v>3</v>
      </c>
      <c r="C708" s="109" t="s">
        <v>274</v>
      </c>
      <c r="D708" s="109">
        <f t="shared" ref="D708:U708" si="2">D8+D38+D68+D98+D128+D158+D188+D218+D248+D278+D308+D338+D368+D398+D428+D458+D488+D518+D548+D578</f>
        <v>0</v>
      </c>
      <c r="E708" s="109">
        <f t="shared" si="2"/>
        <v>0</v>
      </c>
      <c r="F708" s="109">
        <f t="shared" si="2"/>
        <v>0</v>
      </c>
      <c r="G708" s="109">
        <f t="shared" si="2"/>
        <v>0</v>
      </c>
      <c r="H708" s="109">
        <f t="shared" si="2"/>
        <v>0</v>
      </c>
      <c r="I708" s="109">
        <f t="shared" si="2"/>
        <v>0</v>
      </c>
      <c r="J708" s="109">
        <f t="shared" si="2"/>
        <v>0</v>
      </c>
      <c r="K708" s="109">
        <f t="shared" si="2"/>
        <v>0</v>
      </c>
      <c r="L708" s="109">
        <f t="shared" si="2"/>
        <v>0</v>
      </c>
      <c r="M708" s="109">
        <f t="shared" si="2"/>
        <v>0</v>
      </c>
      <c r="N708" s="109">
        <f t="shared" si="2"/>
        <v>0</v>
      </c>
      <c r="O708" s="109">
        <f t="shared" si="2"/>
        <v>0</v>
      </c>
      <c r="P708" s="109">
        <f t="shared" si="2"/>
        <v>0</v>
      </c>
      <c r="Q708" s="109">
        <f t="shared" si="2"/>
        <v>0</v>
      </c>
      <c r="R708" s="109">
        <f t="shared" si="2"/>
        <v>0</v>
      </c>
      <c r="S708" s="109">
        <f t="shared" si="2"/>
        <v>0</v>
      </c>
      <c r="T708" s="109">
        <f t="shared" si="2"/>
        <v>0</v>
      </c>
      <c r="U708" s="109">
        <f t="shared" si="2"/>
        <v>0</v>
      </c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</row>
    <row r="709" spans="1:256">
      <c r="A709"/>
      <c r="B709" s="109">
        <v>4</v>
      </c>
      <c r="C709" s="109" t="s">
        <v>275</v>
      </c>
      <c r="D709" s="109">
        <f t="shared" ref="D709:U709" si="3">D9+D39+D69+D99+D129+D159+D189+D219+D249+D279+D309+D339+D369+D399+D429+D459+D489+D519+D549+D579</f>
        <v>0</v>
      </c>
      <c r="E709" s="109">
        <f t="shared" si="3"/>
        <v>0</v>
      </c>
      <c r="F709" s="109">
        <f t="shared" si="3"/>
        <v>0</v>
      </c>
      <c r="G709" s="109">
        <f t="shared" si="3"/>
        <v>0</v>
      </c>
      <c r="H709" s="109">
        <f t="shared" si="3"/>
        <v>0</v>
      </c>
      <c r="I709" s="109">
        <f t="shared" si="3"/>
        <v>0</v>
      </c>
      <c r="J709" s="109">
        <f t="shared" si="3"/>
        <v>0</v>
      </c>
      <c r="K709" s="109">
        <f t="shared" si="3"/>
        <v>0</v>
      </c>
      <c r="L709" s="109">
        <f t="shared" si="3"/>
        <v>0</v>
      </c>
      <c r="M709" s="109">
        <f t="shared" si="3"/>
        <v>0</v>
      </c>
      <c r="N709" s="109">
        <f t="shared" si="3"/>
        <v>0</v>
      </c>
      <c r="O709" s="109">
        <f t="shared" si="3"/>
        <v>0</v>
      </c>
      <c r="P709" s="109">
        <f t="shared" si="3"/>
        <v>0</v>
      </c>
      <c r="Q709" s="109">
        <f t="shared" si="3"/>
        <v>0</v>
      </c>
      <c r="R709" s="109">
        <f t="shared" si="3"/>
        <v>0</v>
      </c>
      <c r="S709" s="109">
        <f t="shared" si="3"/>
        <v>0</v>
      </c>
      <c r="T709" s="109">
        <f t="shared" si="3"/>
        <v>0</v>
      </c>
      <c r="U709" s="109">
        <f t="shared" si="3"/>
        <v>0</v>
      </c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</row>
    <row r="710" spans="1:256">
      <c r="A710"/>
      <c r="B710" s="109">
        <v>5</v>
      </c>
      <c r="C710" s="109" t="s">
        <v>276</v>
      </c>
      <c r="D710" s="109">
        <f t="shared" ref="D710:U710" si="4">D10+D40+D70+D100+D130+D160+D190+D220+D250+D280+D310+D340+D370+D400+D430+D460+D490+D520+D550+D580</f>
        <v>0</v>
      </c>
      <c r="E710" s="109">
        <f t="shared" si="4"/>
        <v>0</v>
      </c>
      <c r="F710" s="109">
        <f t="shared" si="4"/>
        <v>0</v>
      </c>
      <c r="G710" s="109">
        <f t="shared" si="4"/>
        <v>0</v>
      </c>
      <c r="H710" s="109">
        <f t="shared" si="4"/>
        <v>0</v>
      </c>
      <c r="I710" s="109">
        <f t="shared" si="4"/>
        <v>0</v>
      </c>
      <c r="J710" s="109">
        <f t="shared" si="4"/>
        <v>0</v>
      </c>
      <c r="K710" s="109">
        <f t="shared" si="4"/>
        <v>0</v>
      </c>
      <c r="L710" s="109">
        <f t="shared" si="4"/>
        <v>0</v>
      </c>
      <c r="M710" s="109">
        <f t="shared" si="4"/>
        <v>0</v>
      </c>
      <c r="N710" s="109">
        <f t="shared" si="4"/>
        <v>0</v>
      </c>
      <c r="O710" s="109">
        <f t="shared" si="4"/>
        <v>0</v>
      </c>
      <c r="P710" s="109">
        <f t="shared" si="4"/>
        <v>0</v>
      </c>
      <c r="Q710" s="109">
        <f t="shared" si="4"/>
        <v>0</v>
      </c>
      <c r="R710" s="109">
        <f t="shared" si="4"/>
        <v>0</v>
      </c>
      <c r="S710" s="109">
        <f t="shared" si="4"/>
        <v>0</v>
      </c>
      <c r="T710" s="109">
        <f t="shared" si="4"/>
        <v>0</v>
      </c>
      <c r="U710" s="109">
        <f t="shared" si="4"/>
        <v>0</v>
      </c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</row>
    <row r="711" spans="1:256">
      <c r="A711"/>
      <c r="B711" s="109">
        <v>6</v>
      </c>
      <c r="C711" s="109" t="s">
        <v>277</v>
      </c>
      <c r="D711" s="109">
        <f t="shared" ref="D711:U711" si="5">D11+D41+D71+D101+D131+D161+D191+D221+D251+D281+D311+D341+D371+D401+D431+D461+D491+D521+D551+D581</f>
        <v>0</v>
      </c>
      <c r="E711" s="109">
        <f t="shared" si="5"/>
        <v>0</v>
      </c>
      <c r="F711" s="109">
        <f t="shared" si="5"/>
        <v>0</v>
      </c>
      <c r="G711" s="109">
        <f t="shared" si="5"/>
        <v>0</v>
      </c>
      <c r="H711" s="109">
        <f t="shared" si="5"/>
        <v>0</v>
      </c>
      <c r="I711" s="109">
        <f t="shared" si="5"/>
        <v>0</v>
      </c>
      <c r="J711" s="109">
        <f t="shared" si="5"/>
        <v>0</v>
      </c>
      <c r="K711" s="109">
        <f t="shared" si="5"/>
        <v>0</v>
      </c>
      <c r="L711" s="109">
        <f t="shared" si="5"/>
        <v>0</v>
      </c>
      <c r="M711" s="109">
        <f t="shared" si="5"/>
        <v>0</v>
      </c>
      <c r="N711" s="109">
        <f t="shared" si="5"/>
        <v>0</v>
      </c>
      <c r="O711" s="109">
        <f t="shared" si="5"/>
        <v>0</v>
      </c>
      <c r="P711" s="109">
        <f t="shared" si="5"/>
        <v>0</v>
      </c>
      <c r="Q711" s="109">
        <f t="shared" si="5"/>
        <v>0</v>
      </c>
      <c r="R711" s="109">
        <f t="shared" si="5"/>
        <v>0</v>
      </c>
      <c r="S711" s="109">
        <f t="shared" si="5"/>
        <v>0</v>
      </c>
      <c r="T711" s="109">
        <f t="shared" si="5"/>
        <v>0</v>
      </c>
      <c r="U711" s="109">
        <f t="shared" si="5"/>
        <v>0</v>
      </c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</row>
    <row r="712" spans="1:256">
      <c r="A712"/>
      <c r="B712" s="109">
        <v>7</v>
      </c>
      <c r="C712" s="109" t="s">
        <v>278</v>
      </c>
      <c r="D712" s="109">
        <f t="shared" ref="D712:U712" si="6">D12+D42+D72+D102+D132+D162+D192+D222+D252+D282+D312+D342+D372+D402+D432+D462+D492+D522+D552+D582</f>
        <v>0</v>
      </c>
      <c r="E712" s="109">
        <f t="shared" si="6"/>
        <v>0</v>
      </c>
      <c r="F712" s="109">
        <f t="shared" si="6"/>
        <v>0</v>
      </c>
      <c r="G712" s="109">
        <f t="shared" si="6"/>
        <v>0</v>
      </c>
      <c r="H712" s="109">
        <f t="shared" si="6"/>
        <v>0</v>
      </c>
      <c r="I712" s="109">
        <f t="shared" si="6"/>
        <v>0</v>
      </c>
      <c r="J712" s="109">
        <f t="shared" si="6"/>
        <v>0</v>
      </c>
      <c r="K712" s="109">
        <f t="shared" si="6"/>
        <v>0</v>
      </c>
      <c r="L712" s="109">
        <f t="shared" si="6"/>
        <v>0</v>
      </c>
      <c r="M712" s="109">
        <f t="shared" si="6"/>
        <v>0</v>
      </c>
      <c r="N712" s="109">
        <f t="shared" si="6"/>
        <v>0</v>
      </c>
      <c r="O712" s="109">
        <f t="shared" si="6"/>
        <v>0</v>
      </c>
      <c r="P712" s="109">
        <f t="shared" si="6"/>
        <v>0</v>
      </c>
      <c r="Q712" s="109">
        <f t="shared" si="6"/>
        <v>0</v>
      </c>
      <c r="R712" s="109">
        <f t="shared" si="6"/>
        <v>0</v>
      </c>
      <c r="S712" s="109">
        <f t="shared" si="6"/>
        <v>0</v>
      </c>
      <c r="T712" s="109">
        <f t="shared" si="6"/>
        <v>0</v>
      </c>
      <c r="U712" s="109">
        <f t="shared" si="6"/>
        <v>0</v>
      </c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</row>
    <row r="713" spans="1:256">
      <c r="A713"/>
      <c r="B713" s="109">
        <v>8</v>
      </c>
      <c r="C713" s="109" t="s">
        <v>279</v>
      </c>
      <c r="D713" s="109">
        <f t="shared" ref="D713:U713" si="7">D13+D43+D73+D103+D133+D163+D193+D223+D253+D283+D313+D343+D373+D403+D433+D463+D493+D523+D553+D583</f>
        <v>0</v>
      </c>
      <c r="E713" s="109">
        <f t="shared" si="7"/>
        <v>0</v>
      </c>
      <c r="F713" s="109">
        <f t="shared" si="7"/>
        <v>0</v>
      </c>
      <c r="G713" s="109">
        <f t="shared" si="7"/>
        <v>0</v>
      </c>
      <c r="H713" s="109">
        <f t="shared" si="7"/>
        <v>0</v>
      </c>
      <c r="I713" s="109">
        <f t="shared" si="7"/>
        <v>0</v>
      </c>
      <c r="J713" s="109">
        <f t="shared" si="7"/>
        <v>0</v>
      </c>
      <c r="K713" s="109">
        <f t="shared" si="7"/>
        <v>0</v>
      </c>
      <c r="L713" s="109">
        <f t="shared" si="7"/>
        <v>0</v>
      </c>
      <c r="M713" s="109">
        <f t="shared" si="7"/>
        <v>0</v>
      </c>
      <c r="N713" s="109">
        <f t="shared" si="7"/>
        <v>0</v>
      </c>
      <c r="O713" s="109">
        <f t="shared" si="7"/>
        <v>0</v>
      </c>
      <c r="P713" s="109">
        <f t="shared" si="7"/>
        <v>0</v>
      </c>
      <c r="Q713" s="109">
        <f t="shared" si="7"/>
        <v>0</v>
      </c>
      <c r="R713" s="109">
        <f t="shared" si="7"/>
        <v>0</v>
      </c>
      <c r="S713" s="109">
        <f t="shared" si="7"/>
        <v>0</v>
      </c>
      <c r="T713" s="109">
        <f t="shared" si="7"/>
        <v>0</v>
      </c>
      <c r="U713" s="109">
        <f t="shared" si="7"/>
        <v>0</v>
      </c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</row>
    <row r="714" spans="1:256">
      <c r="A714"/>
      <c r="B714" s="109">
        <v>9</v>
      </c>
      <c r="C714" s="109" t="s">
        <v>280</v>
      </c>
      <c r="D714" s="109">
        <f t="shared" ref="D714:U714" si="8">D14+D44+D74+D104+D134+D164+D194+D224+D254+D284+D314+D344+D374+D404+D434+D464+D494+D524+D554+D584</f>
        <v>0</v>
      </c>
      <c r="E714" s="109">
        <f t="shared" si="8"/>
        <v>0</v>
      </c>
      <c r="F714" s="109">
        <f t="shared" si="8"/>
        <v>0</v>
      </c>
      <c r="G714" s="109">
        <f t="shared" si="8"/>
        <v>0</v>
      </c>
      <c r="H714" s="109">
        <f t="shared" si="8"/>
        <v>0</v>
      </c>
      <c r="I714" s="109">
        <f t="shared" si="8"/>
        <v>0</v>
      </c>
      <c r="J714" s="109">
        <f t="shared" si="8"/>
        <v>0</v>
      </c>
      <c r="K714" s="109">
        <f t="shared" si="8"/>
        <v>0</v>
      </c>
      <c r="L714" s="109">
        <f t="shared" si="8"/>
        <v>0</v>
      </c>
      <c r="M714" s="109">
        <f t="shared" si="8"/>
        <v>0</v>
      </c>
      <c r="N714" s="109">
        <f t="shared" si="8"/>
        <v>0</v>
      </c>
      <c r="O714" s="109">
        <f t="shared" si="8"/>
        <v>0</v>
      </c>
      <c r="P714" s="109">
        <f t="shared" si="8"/>
        <v>0</v>
      </c>
      <c r="Q714" s="109">
        <f t="shared" si="8"/>
        <v>0</v>
      </c>
      <c r="R714" s="109">
        <f t="shared" si="8"/>
        <v>0</v>
      </c>
      <c r="S714" s="109">
        <f t="shared" si="8"/>
        <v>0</v>
      </c>
      <c r="T714" s="109">
        <f t="shared" si="8"/>
        <v>0</v>
      </c>
      <c r="U714" s="109">
        <f t="shared" si="8"/>
        <v>0</v>
      </c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</row>
    <row r="715" spans="1:256">
      <c r="A715"/>
      <c r="B715" s="109">
        <v>10</v>
      </c>
      <c r="C715" s="109" t="s">
        <v>281</v>
      </c>
      <c r="D715" s="109">
        <f t="shared" ref="D715:U715" si="9">D15+D45+D75+D105+D135+D165+D195+D225+D255+D285+D315+D345+D375+D405+D435+D465+D495+D525+D555+D585</f>
        <v>0</v>
      </c>
      <c r="E715" s="109">
        <f t="shared" si="9"/>
        <v>0</v>
      </c>
      <c r="F715" s="109">
        <f t="shared" si="9"/>
        <v>0</v>
      </c>
      <c r="G715" s="109">
        <f t="shared" si="9"/>
        <v>0</v>
      </c>
      <c r="H715" s="109">
        <f t="shared" si="9"/>
        <v>0</v>
      </c>
      <c r="I715" s="109">
        <f t="shared" si="9"/>
        <v>0</v>
      </c>
      <c r="J715" s="109">
        <f t="shared" si="9"/>
        <v>0</v>
      </c>
      <c r="K715" s="109">
        <f t="shared" si="9"/>
        <v>0</v>
      </c>
      <c r="L715" s="109">
        <f t="shared" si="9"/>
        <v>0</v>
      </c>
      <c r="M715" s="109">
        <f t="shared" si="9"/>
        <v>0</v>
      </c>
      <c r="N715" s="109">
        <f t="shared" si="9"/>
        <v>0</v>
      </c>
      <c r="O715" s="109">
        <f t="shared" si="9"/>
        <v>0</v>
      </c>
      <c r="P715" s="109">
        <f t="shared" si="9"/>
        <v>0</v>
      </c>
      <c r="Q715" s="109">
        <f t="shared" si="9"/>
        <v>0</v>
      </c>
      <c r="R715" s="109">
        <f t="shared" si="9"/>
        <v>0</v>
      </c>
      <c r="S715" s="109">
        <f t="shared" si="9"/>
        <v>0</v>
      </c>
      <c r="T715" s="109">
        <f t="shared" si="9"/>
        <v>0</v>
      </c>
      <c r="U715" s="109">
        <f t="shared" si="9"/>
        <v>0</v>
      </c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</row>
    <row r="716" spans="1:256">
      <c r="A716"/>
      <c r="B716" s="109">
        <v>11</v>
      </c>
      <c r="C716" s="109" t="s">
        <v>282</v>
      </c>
      <c r="D716" s="109">
        <f t="shared" ref="D716:U716" si="10">D16+D46+D76+D106+D136+D166+D196+D226+D256+D286+D316+D346+D376+D406+D436+D466+D496+D526+D556+D586</f>
        <v>0</v>
      </c>
      <c r="E716" s="109">
        <f t="shared" si="10"/>
        <v>0</v>
      </c>
      <c r="F716" s="109">
        <f t="shared" si="10"/>
        <v>0</v>
      </c>
      <c r="G716" s="109">
        <f t="shared" si="10"/>
        <v>0</v>
      </c>
      <c r="H716" s="109">
        <f t="shared" si="10"/>
        <v>0</v>
      </c>
      <c r="I716" s="109">
        <f t="shared" si="10"/>
        <v>0</v>
      </c>
      <c r="J716" s="109">
        <f t="shared" si="10"/>
        <v>0</v>
      </c>
      <c r="K716" s="109">
        <f t="shared" si="10"/>
        <v>0</v>
      </c>
      <c r="L716" s="109">
        <f t="shared" si="10"/>
        <v>0</v>
      </c>
      <c r="M716" s="109">
        <f t="shared" si="10"/>
        <v>0</v>
      </c>
      <c r="N716" s="109">
        <f t="shared" si="10"/>
        <v>0</v>
      </c>
      <c r="O716" s="109">
        <f t="shared" si="10"/>
        <v>0</v>
      </c>
      <c r="P716" s="109">
        <f t="shared" si="10"/>
        <v>0</v>
      </c>
      <c r="Q716" s="109">
        <f t="shared" si="10"/>
        <v>0</v>
      </c>
      <c r="R716" s="109">
        <f t="shared" si="10"/>
        <v>0</v>
      </c>
      <c r="S716" s="109">
        <f t="shared" si="10"/>
        <v>0</v>
      </c>
      <c r="T716" s="109">
        <f t="shared" si="10"/>
        <v>0</v>
      </c>
      <c r="U716" s="109">
        <f t="shared" si="10"/>
        <v>0</v>
      </c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</row>
    <row r="717" spans="1:256">
      <c r="A717"/>
      <c r="B717" s="109">
        <v>12</v>
      </c>
      <c r="C717" s="109" t="s">
        <v>283</v>
      </c>
      <c r="D717" s="109">
        <f t="shared" ref="D717:U717" si="11">D17+D47+D77+D107+D137+D167+D197+D227+D257+D287+D317+D347+D377+D407+D437+D467+D497+D527+D557+D587</f>
        <v>0</v>
      </c>
      <c r="E717" s="109">
        <f t="shared" si="11"/>
        <v>0</v>
      </c>
      <c r="F717" s="109">
        <f t="shared" si="11"/>
        <v>0</v>
      </c>
      <c r="G717" s="109">
        <f t="shared" si="11"/>
        <v>0</v>
      </c>
      <c r="H717" s="109">
        <f t="shared" si="11"/>
        <v>0</v>
      </c>
      <c r="I717" s="109">
        <f t="shared" si="11"/>
        <v>0</v>
      </c>
      <c r="J717" s="109">
        <f t="shared" si="11"/>
        <v>0</v>
      </c>
      <c r="K717" s="109">
        <f t="shared" si="11"/>
        <v>0</v>
      </c>
      <c r="L717" s="109">
        <f t="shared" si="11"/>
        <v>0</v>
      </c>
      <c r="M717" s="109">
        <f t="shared" si="11"/>
        <v>0</v>
      </c>
      <c r="N717" s="109">
        <f t="shared" si="11"/>
        <v>0</v>
      </c>
      <c r="O717" s="109">
        <f t="shared" si="11"/>
        <v>0</v>
      </c>
      <c r="P717" s="109">
        <f t="shared" si="11"/>
        <v>0</v>
      </c>
      <c r="Q717" s="109">
        <f t="shared" si="11"/>
        <v>0</v>
      </c>
      <c r="R717" s="109">
        <f t="shared" si="11"/>
        <v>0</v>
      </c>
      <c r="S717" s="109">
        <f t="shared" si="11"/>
        <v>0</v>
      </c>
      <c r="T717" s="109">
        <f t="shared" si="11"/>
        <v>0</v>
      </c>
      <c r="U717" s="109">
        <f t="shared" si="11"/>
        <v>0</v>
      </c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</row>
    <row r="718" spans="1:256">
      <c r="A718"/>
      <c r="B718" s="109">
        <v>13</v>
      </c>
      <c r="C718" s="109" t="s">
        <v>284</v>
      </c>
      <c r="D718" s="109">
        <f t="shared" ref="D718:U718" si="12">D18+D48+D78+D108+D138+D168+D198+D228+D258+D288+D318+D348+D378+D408+D438+D468+D498+D528+D558+D588</f>
        <v>0</v>
      </c>
      <c r="E718" s="109">
        <f t="shared" si="12"/>
        <v>0</v>
      </c>
      <c r="F718" s="109">
        <f t="shared" si="12"/>
        <v>0</v>
      </c>
      <c r="G718" s="109">
        <f t="shared" si="12"/>
        <v>0</v>
      </c>
      <c r="H718" s="109">
        <f t="shared" si="12"/>
        <v>0</v>
      </c>
      <c r="I718" s="109">
        <f t="shared" si="12"/>
        <v>0</v>
      </c>
      <c r="J718" s="109">
        <f t="shared" si="12"/>
        <v>0</v>
      </c>
      <c r="K718" s="109">
        <f t="shared" si="12"/>
        <v>0</v>
      </c>
      <c r="L718" s="109">
        <f t="shared" si="12"/>
        <v>0</v>
      </c>
      <c r="M718" s="109">
        <f t="shared" si="12"/>
        <v>0</v>
      </c>
      <c r="N718" s="109">
        <f t="shared" si="12"/>
        <v>0</v>
      </c>
      <c r="O718" s="109">
        <f t="shared" si="12"/>
        <v>0</v>
      </c>
      <c r="P718" s="109">
        <f t="shared" si="12"/>
        <v>0</v>
      </c>
      <c r="Q718" s="109">
        <f t="shared" si="12"/>
        <v>0</v>
      </c>
      <c r="R718" s="109">
        <f t="shared" si="12"/>
        <v>0</v>
      </c>
      <c r="S718" s="109">
        <f t="shared" si="12"/>
        <v>0</v>
      </c>
      <c r="T718" s="109">
        <f t="shared" si="12"/>
        <v>0</v>
      </c>
      <c r="U718" s="109">
        <f t="shared" si="12"/>
        <v>0</v>
      </c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</row>
    <row r="719" spans="1:256">
      <c r="A719"/>
      <c r="B719" s="109">
        <v>14</v>
      </c>
      <c r="C719" s="109" t="s">
        <v>285</v>
      </c>
      <c r="D719" s="109">
        <f t="shared" ref="D719:U719" si="13">D19+D49+D79+D109+D139+D169+D199+D229+D259+D289+D319+D349+D379+D409+D439+D469+D499+D529+D559+D589</f>
        <v>0</v>
      </c>
      <c r="E719" s="109">
        <f t="shared" si="13"/>
        <v>0</v>
      </c>
      <c r="F719" s="109">
        <f t="shared" si="13"/>
        <v>0</v>
      </c>
      <c r="G719" s="109">
        <f t="shared" si="13"/>
        <v>0</v>
      </c>
      <c r="H719" s="109">
        <f t="shared" si="13"/>
        <v>0</v>
      </c>
      <c r="I719" s="109">
        <f t="shared" si="13"/>
        <v>0</v>
      </c>
      <c r="J719" s="109">
        <f t="shared" si="13"/>
        <v>0</v>
      </c>
      <c r="K719" s="109">
        <f t="shared" si="13"/>
        <v>0</v>
      </c>
      <c r="L719" s="109">
        <f t="shared" si="13"/>
        <v>0</v>
      </c>
      <c r="M719" s="109">
        <f t="shared" si="13"/>
        <v>0</v>
      </c>
      <c r="N719" s="109">
        <f t="shared" si="13"/>
        <v>0</v>
      </c>
      <c r="O719" s="109">
        <f t="shared" si="13"/>
        <v>0</v>
      </c>
      <c r="P719" s="109">
        <f t="shared" si="13"/>
        <v>0</v>
      </c>
      <c r="Q719" s="109">
        <f t="shared" si="13"/>
        <v>0</v>
      </c>
      <c r="R719" s="109">
        <f t="shared" si="13"/>
        <v>0</v>
      </c>
      <c r="S719" s="109">
        <f t="shared" si="13"/>
        <v>0</v>
      </c>
      <c r="T719" s="109">
        <f t="shared" si="13"/>
        <v>0</v>
      </c>
      <c r="U719" s="109">
        <f t="shared" si="13"/>
        <v>0</v>
      </c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</row>
    <row r="720" spans="1:256">
      <c r="A720"/>
      <c r="B720" s="109">
        <v>15</v>
      </c>
      <c r="C720" s="109" t="s">
        <v>286</v>
      </c>
      <c r="D720" s="109">
        <f t="shared" ref="D720:U720" si="14">D20+D50+D80+D110+D140+D170+D200+D230+D260+D290+D320+D350+D380+D410+D440+D470+D500+D530+D560+D590</f>
        <v>0</v>
      </c>
      <c r="E720" s="109">
        <f t="shared" si="14"/>
        <v>0</v>
      </c>
      <c r="F720" s="109">
        <f t="shared" si="14"/>
        <v>0</v>
      </c>
      <c r="G720" s="109">
        <f t="shared" si="14"/>
        <v>0</v>
      </c>
      <c r="H720" s="109">
        <f t="shared" si="14"/>
        <v>0</v>
      </c>
      <c r="I720" s="109">
        <f t="shared" si="14"/>
        <v>0</v>
      </c>
      <c r="J720" s="109">
        <f t="shared" si="14"/>
        <v>0</v>
      </c>
      <c r="K720" s="109">
        <f t="shared" si="14"/>
        <v>0</v>
      </c>
      <c r="L720" s="109">
        <f t="shared" si="14"/>
        <v>0</v>
      </c>
      <c r="M720" s="109">
        <f t="shared" si="14"/>
        <v>0</v>
      </c>
      <c r="N720" s="109">
        <f t="shared" si="14"/>
        <v>0</v>
      </c>
      <c r="O720" s="109">
        <f t="shared" si="14"/>
        <v>0</v>
      </c>
      <c r="P720" s="109">
        <f t="shared" si="14"/>
        <v>0</v>
      </c>
      <c r="Q720" s="109">
        <f t="shared" si="14"/>
        <v>0</v>
      </c>
      <c r="R720" s="109">
        <f t="shared" si="14"/>
        <v>0</v>
      </c>
      <c r="S720" s="109">
        <f t="shared" si="14"/>
        <v>0</v>
      </c>
      <c r="T720" s="109">
        <f t="shared" si="14"/>
        <v>0</v>
      </c>
      <c r="U720" s="109">
        <f t="shared" si="14"/>
        <v>0</v>
      </c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</row>
    <row r="721" spans="1:256">
      <c r="A721"/>
      <c r="B721" s="109">
        <v>16</v>
      </c>
      <c r="C721" s="109" t="s">
        <v>287</v>
      </c>
      <c r="D721" s="109">
        <f t="shared" ref="D721:U721" si="15">D21+D51+D81+D111+D141+D171+D201+D231+D261+D291+D321+D351+D381+D411+D441+D471+D501+D531+D561+D591</f>
        <v>0</v>
      </c>
      <c r="E721" s="109">
        <f t="shared" si="15"/>
        <v>0</v>
      </c>
      <c r="F721" s="109">
        <f t="shared" si="15"/>
        <v>0</v>
      </c>
      <c r="G721" s="109">
        <f t="shared" si="15"/>
        <v>0</v>
      </c>
      <c r="H721" s="109">
        <f t="shared" si="15"/>
        <v>0</v>
      </c>
      <c r="I721" s="109">
        <f t="shared" si="15"/>
        <v>0</v>
      </c>
      <c r="J721" s="109">
        <f t="shared" si="15"/>
        <v>0</v>
      </c>
      <c r="K721" s="109">
        <f t="shared" si="15"/>
        <v>0</v>
      </c>
      <c r="L721" s="109">
        <f t="shared" si="15"/>
        <v>0</v>
      </c>
      <c r="M721" s="109">
        <f t="shared" si="15"/>
        <v>0</v>
      </c>
      <c r="N721" s="109">
        <f t="shared" si="15"/>
        <v>0</v>
      </c>
      <c r="O721" s="109">
        <f t="shared" si="15"/>
        <v>0</v>
      </c>
      <c r="P721" s="109">
        <f t="shared" si="15"/>
        <v>0</v>
      </c>
      <c r="Q721" s="109">
        <f t="shared" si="15"/>
        <v>0</v>
      </c>
      <c r="R721" s="109">
        <f t="shared" si="15"/>
        <v>0</v>
      </c>
      <c r="S721" s="109">
        <f t="shared" si="15"/>
        <v>0</v>
      </c>
      <c r="T721" s="109">
        <f t="shared" si="15"/>
        <v>0</v>
      </c>
      <c r="U721" s="109">
        <f t="shared" si="15"/>
        <v>0</v>
      </c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</row>
    <row r="722" spans="1:256">
      <c r="A722"/>
      <c r="B722" s="109">
        <v>17</v>
      </c>
      <c r="C722" s="109" t="s">
        <v>288</v>
      </c>
      <c r="D722" s="109">
        <f t="shared" ref="D722:U722" si="16">D22+D52+D82+D112+D142+D172+D202+D232+D262+D292+D322+D352+D382+D412+D442+D472+D502+D532+D562+D592</f>
        <v>0</v>
      </c>
      <c r="E722" s="109">
        <f t="shared" si="16"/>
        <v>0</v>
      </c>
      <c r="F722" s="109">
        <f t="shared" si="16"/>
        <v>0</v>
      </c>
      <c r="G722" s="109">
        <f t="shared" si="16"/>
        <v>0</v>
      </c>
      <c r="H722" s="109">
        <f t="shared" si="16"/>
        <v>0</v>
      </c>
      <c r="I722" s="109">
        <f t="shared" si="16"/>
        <v>0</v>
      </c>
      <c r="J722" s="109">
        <f t="shared" si="16"/>
        <v>0</v>
      </c>
      <c r="K722" s="109">
        <f t="shared" si="16"/>
        <v>0</v>
      </c>
      <c r="L722" s="109">
        <f t="shared" si="16"/>
        <v>0</v>
      </c>
      <c r="M722" s="109">
        <f t="shared" si="16"/>
        <v>0</v>
      </c>
      <c r="N722" s="109">
        <f t="shared" si="16"/>
        <v>0</v>
      </c>
      <c r="O722" s="109">
        <f t="shared" si="16"/>
        <v>0</v>
      </c>
      <c r="P722" s="109">
        <f t="shared" si="16"/>
        <v>0</v>
      </c>
      <c r="Q722" s="109">
        <f t="shared" si="16"/>
        <v>0</v>
      </c>
      <c r="R722" s="109">
        <f t="shared" si="16"/>
        <v>0</v>
      </c>
      <c r="S722" s="109">
        <f t="shared" si="16"/>
        <v>0</v>
      </c>
      <c r="T722" s="109">
        <f t="shared" si="16"/>
        <v>0</v>
      </c>
      <c r="U722" s="109">
        <f t="shared" si="16"/>
        <v>0</v>
      </c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</row>
    <row r="723" spans="1:256">
      <c r="A723"/>
      <c r="B723" s="109">
        <v>18</v>
      </c>
      <c r="C723" s="109" t="s">
        <v>289</v>
      </c>
      <c r="D723" s="109">
        <f t="shared" ref="D723:U723" si="17">D23+D53+D83+D113+D143+D173+D203+D233+D263+D293+D323+D353+D383+D413+D443+D473+D503+D533+D563+D593</f>
        <v>0</v>
      </c>
      <c r="E723" s="109">
        <f t="shared" si="17"/>
        <v>0</v>
      </c>
      <c r="F723" s="109">
        <f t="shared" si="17"/>
        <v>0</v>
      </c>
      <c r="G723" s="109">
        <f t="shared" si="17"/>
        <v>0</v>
      </c>
      <c r="H723" s="109">
        <f t="shared" si="17"/>
        <v>0</v>
      </c>
      <c r="I723" s="109">
        <f t="shared" si="17"/>
        <v>0</v>
      </c>
      <c r="J723" s="109">
        <f t="shared" si="17"/>
        <v>0</v>
      </c>
      <c r="K723" s="109">
        <f t="shared" si="17"/>
        <v>0</v>
      </c>
      <c r="L723" s="109">
        <f t="shared" si="17"/>
        <v>0</v>
      </c>
      <c r="M723" s="109">
        <f t="shared" si="17"/>
        <v>0</v>
      </c>
      <c r="N723" s="109">
        <f t="shared" si="17"/>
        <v>0</v>
      </c>
      <c r="O723" s="109">
        <f t="shared" si="17"/>
        <v>0</v>
      </c>
      <c r="P723" s="109">
        <f t="shared" si="17"/>
        <v>0</v>
      </c>
      <c r="Q723" s="109">
        <f t="shared" si="17"/>
        <v>0</v>
      </c>
      <c r="R723" s="109">
        <f t="shared" si="17"/>
        <v>0</v>
      </c>
      <c r="S723" s="109">
        <f t="shared" si="17"/>
        <v>0</v>
      </c>
      <c r="T723" s="109">
        <f t="shared" si="17"/>
        <v>0</v>
      </c>
      <c r="U723" s="109">
        <f t="shared" si="17"/>
        <v>0</v>
      </c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</row>
    <row r="724" spans="1:256">
      <c r="A724"/>
      <c r="B724" s="109">
        <v>19</v>
      </c>
      <c r="C724" s="109" t="s">
        <v>107</v>
      </c>
      <c r="D724" s="109">
        <f t="shared" ref="D724:U724" si="18">D24+D54+D84+D114+D144+D174+D204+D234+D264+D294+D324+D354+D384+D414+D444+D474+D504+D534+D564+D594</f>
        <v>0</v>
      </c>
      <c r="E724" s="109">
        <f t="shared" si="18"/>
        <v>0</v>
      </c>
      <c r="F724" s="109">
        <f t="shared" si="18"/>
        <v>0</v>
      </c>
      <c r="G724" s="109">
        <f t="shared" si="18"/>
        <v>0</v>
      </c>
      <c r="H724" s="109">
        <f t="shared" si="18"/>
        <v>0</v>
      </c>
      <c r="I724" s="109">
        <f t="shared" si="18"/>
        <v>0</v>
      </c>
      <c r="J724" s="109">
        <f t="shared" si="18"/>
        <v>0</v>
      </c>
      <c r="K724" s="109">
        <f t="shared" si="18"/>
        <v>0</v>
      </c>
      <c r="L724" s="109">
        <f t="shared" si="18"/>
        <v>0</v>
      </c>
      <c r="M724" s="109">
        <f t="shared" si="18"/>
        <v>0</v>
      </c>
      <c r="N724" s="109">
        <f t="shared" si="18"/>
        <v>0</v>
      </c>
      <c r="O724" s="109">
        <f t="shared" si="18"/>
        <v>0</v>
      </c>
      <c r="P724" s="109">
        <f t="shared" si="18"/>
        <v>0</v>
      </c>
      <c r="Q724" s="109">
        <f t="shared" si="18"/>
        <v>0</v>
      </c>
      <c r="R724" s="109">
        <f t="shared" si="18"/>
        <v>0</v>
      </c>
      <c r="S724" s="109">
        <f t="shared" si="18"/>
        <v>0</v>
      </c>
      <c r="T724" s="109">
        <f t="shared" si="18"/>
        <v>0</v>
      </c>
      <c r="U724" s="109">
        <f t="shared" si="18"/>
        <v>0</v>
      </c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</row>
    <row r="725" spans="1:256">
      <c r="A725"/>
      <c r="B725" s="109">
        <v>20</v>
      </c>
      <c r="C725" s="109" t="s">
        <v>108</v>
      </c>
      <c r="D725" s="109">
        <f t="shared" ref="D725:U725" si="19">D25+D55+D85+D115+D145+D175+D205+D235+D265+D295+D325+D355+D385+D415+D445+D475+D505+D535+D565+D595</f>
        <v>0</v>
      </c>
      <c r="E725" s="109">
        <f t="shared" si="19"/>
        <v>0</v>
      </c>
      <c r="F725" s="109">
        <f t="shared" si="19"/>
        <v>0</v>
      </c>
      <c r="G725" s="109">
        <f t="shared" si="19"/>
        <v>0</v>
      </c>
      <c r="H725" s="109">
        <f t="shared" si="19"/>
        <v>0</v>
      </c>
      <c r="I725" s="109">
        <f t="shared" si="19"/>
        <v>0</v>
      </c>
      <c r="J725" s="109">
        <f t="shared" si="19"/>
        <v>0</v>
      </c>
      <c r="K725" s="109">
        <f t="shared" si="19"/>
        <v>0</v>
      </c>
      <c r="L725" s="109">
        <f t="shared" si="19"/>
        <v>0</v>
      </c>
      <c r="M725" s="109">
        <f t="shared" si="19"/>
        <v>0</v>
      </c>
      <c r="N725" s="109">
        <f t="shared" si="19"/>
        <v>0</v>
      </c>
      <c r="O725" s="109">
        <f t="shared" si="19"/>
        <v>0</v>
      </c>
      <c r="P725" s="109">
        <f t="shared" si="19"/>
        <v>0</v>
      </c>
      <c r="Q725" s="109">
        <f t="shared" si="19"/>
        <v>0</v>
      </c>
      <c r="R725" s="109">
        <f t="shared" si="19"/>
        <v>0</v>
      </c>
      <c r="S725" s="109">
        <f t="shared" si="19"/>
        <v>0</v>
      </c>
      <c r="T725" s="109">
        <f t="shared" si="19"/>
        <v>0</v>
      </c>
      <c r="U725" s="109">
        <f t="shared" si="19"/>
        <v>0</v>
      </c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</row>
    <row r="726" spans="1:256">
      <c r="A726"/>
      <c r="B726" s="109">
        <v>21</v>
      </c>
      <c r="C726" s="109" t="s">
        <v>290</v>
      </c>
      <c r="D726" s="109">
        <f t="shared" ref="D726:U726" si="20">D26+D56+D86+D116+D146+D176+D206+D236+D266+D296+D326+D356+D386+D416+D446+D476+D506+D536+D566+D596</f>
        <v>0</v>
      </c>
      <c r="E726" s="109">
        <f t="shared" si="20"/>
        <v>0</v>
      </c>
      <c r="F726" s="109">
        <f t="shared" si="20"/>
        <v>0</v>
      </c>
      <c r="G726" s="109">
        <f t="shared" si="20"/>
        <v>0</v>
      </c>
      <c r="H726" s="109">
        <f t="shared" si="20"/>
        <v>0</v>
      </c>
      <c r="I726" s="109">
        <f t="shared" si="20"/>
        <v>0</v>
      </c>
      <c r="J726" s="109">
        <f t="shared" si="20"/>
        <v>0</v>
      </c>
      <c r="K726" s="109">
        <f t="shared" si="20"/>
        <v>0</v>
      </c>
      <c r="L726" s="109">
        <f t="shared" si="20"/>
        <v>0</v>
      </c>
      <c r="M726" s="109">
        <f t="shared" si="20"/>
        <v>0</v>
      </c>
      <c r="N726" s="109">
        <f t="shared" si="20"/>
        <v>0</v>
      </c>
      <c r="O726" s="109">
        <f t="shared" si="20"/>
        <v>0</v>
      </c>
      <c r="P726" s="109">
        <f t="shared" si="20"/>
        <v>0</v>
      </c>
      <c r="Q726" s="109">
        <f t="shared" si="20"/>
        <v>0</v>
      </c>
      <c r="R726" s="109">
        <f t="shared" si="20"/>
        <v>0</v>
      </c>
      <c r="S726" s="109">
        <f t="shared" si="20"/>
        <v>0</v>
      </c>
      <c r="T726" s="109">
        <f t="shared" si="20"/>
        <v>0</v>
      </c>
      <c r="U726" s="109">
        <f t="shared" si="20"/>
        <v>0</v>
      </c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</row>
    <row r="727" spans="1:256">
      <c r="A727"/>
      <c r="B727" s="109">
        <v>22</v>
      </c>
      <c r="C727" s="109" t="s">
        <v>291</v>
      </c>
      <c r="D727" s="109">
        <f t="shared" ref="D727:U727" si="21">D27+D57+D87+D117+D147+D177+D207+D237+D267+D297+D327+D357+D387+D417+D447+D477+D507+D537+D567+D597</f>
        <v>0</v>
      </c>
      <c r="E727" s="109">
        <f t="shared" si="21"/>
        <v>0</v>
      </c>
      <c r="F727" s="109">
        <f t="shared" si="21"/>
        <v>0</v>
      </c>
      <c r="G727" s="109">
        <f t="shared" si="21"/>
        <v>0</v>
      </c>
      <c r="H727" s="109">
        <f t="shared" si="21"/>
        <v>0</v>
      </c>
      <c r="I727" s="109">
        <f t="shared" si="21"/>
        <v>0</v>
      </c>
      <c r="J727" s="109">
        <f t="shared" si="21"/>
        <v>0</v>
      </c>
      <c r="K727" s="109">
        <f t="shared" si="21"/>
        <v>0</v>
      </c>
      <c r="L727" s="109">
        <f t="shared" si="21"/>
        <v>0</v>
      </c>
      <c r="M727" s="109">
        <f t="shared" si="21"/>
        <v>0</v>
      </c>
      <c r="N727" s="109">
        <f t="shared" si="21"/>
        <v>0</v>
      </c>
      <c r="O727" s="109">
        <f t="shared" si="21"/>
        <v>0</v>
      </c>
      <c r="P727" s="109">
        <f t="shared" si="21"/>
        <v>0</v>
      </c>
      <c r="Q727" s="109">
        <f t="shared" si="21"/>
        <v>0</v>
      </c>
      <c r="R727" s="109">
        <f t="shared" si="21"/>
        <v>0</v>
      </c>
      <c r="S727" s="109">
        <f t="shared" si="21"/>
        <v>0</v>
      </c>
      <c r="T727" s="109">
        <f t="shared" si="21"/>
        <v>0</v>
      </c>
      <c r="U727" s="109">
        <f t="shared" si="21"/>
        <v>0</v>
      </c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</row>
    <row r="728" spans="1:256">
      <c r="A728"/>
      <c r="B728" s="109">
        <v>23</v>
      </c>
      <c r="C728" s="109" t="s">
        <v>292</v>
      </c>
      <c r="D728" s="109">
        <f t="shared" ref="D728:U728" si="22">D28+D58+D88+D118+D148+D178+D208+D238+D268+D298+D328+D358+D388+D418+D448+D478+D508+D538+D568+D598</f>
        <v>0</v>
      </c>
      <c r="E728" s="109">
        <f t="shared" si="22"/>
        <v>0</v>
      </c>
      <c r="F728" s="109">
        <f t="shared" si="22"/>
        <v>0</v>
      </c>
      <c r="G728" s="109">
        <f t="shared" si="22"/>
        <v>0</v>
      </c>
      <c r="H728" s="109">
        <f t="shared" si="22"/>
        <v>0</v>
      </c>
      <c r="I728" s="109">
        <f t="shared" si="22"/>
        <v>0</v>
      </c>
      <c r="J728" s="109">
        <f t="shared" si="22"/>
        <v>0</v>
      </c>
      <c r="K728" s="109">
        <f t="shared" si="22"/>
        <v>0</v>
      </c>
      <c r="L728" s="109">
        <f t="shared" si="22"/>
        <v>0</v>
      </c>
      <c r="M728" s="109">
        <f t="shared" si="22"/>
        <v>0</v>
      </c>
      <c r="N728" s="109">
        <f t="shared" si="22"/>
        <v>0</v>
      </c>
      <c r="O728" s="109">
        <f t="shared" si="22"/>
        <v>0</v>
      </c>
      <c r="P728" s="109">
        <f t="shared" si="22"/>
        <v>0</v>
      </c>
      <c r="Q728" s="109">
        <f t="shared" si="22"/>
        <v>0</v>
      </c>
      <c r="R728" s="109">
        <f t="shared" si="22"/>
        <v>0</v>
      </c>
      <c r="S728" s="109">
        <f t="shared" si="22"/>
        <v>0</v>
      </c>
      <c r="T728" s="109">
        <f t="shared" si="22"/>
        <v>0</v>
      </c>
      <c r="U728" s="109">
        <f t="shared" si="22"/>
        <v>0</v>
      </c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</row>
    <row r="729" spans="1:256">
      <c r="A729"/>
      <c r="B729" s="109">
        <v>24</v>
      </c>
      <c r="C729" s="109" t="s">
        <v>293</v>
      </c>
      <c r="D729" s="109">
        <f t="shared" ref="D729:U729" si="23">D29+D59+D89+D119+D149+D179+D209+D239+D269+D299+D329+D359+D389+D419+D449+D479+D509+D539+D569+D599</f>
        <v>0</v>
      </c>
      <c r="E729" s="109">
        <f t="shared" si="23"/>
        <v>0</v>
      </c>
      <c r="F729" s="109">
        <f t="shared" si="23"/>
        <v>0</v>
      </c>
      <c r="G729" s="109">
        <f t="shared" si="23"/>
        <v>0</v>
      </c>
      <c r="H729" s="109">
        <f t="shared" si="23"/>
        <v>0</v>
      </c>
      <c r="I729" s="109">
        <f t="shared" si="23"/>
        <v>0</v>
      </c>
      <c r="J729" s="109">
        <f t="shared" si="23"/>
        <v>0</v>
      </c>
      <c r="K729" s="109">
        <f t="shared" si="23"/>
        <v>0</v>
      </c>
      <c r="L729" s="109">
        <f t="shared" si="23"/>
        <v>0</v>
      </c>
      <c r="M729" s="109">
        <f t="shared" si="23"/>
        <v>0</v>
      </c>
      <c r="N729" s="109">
        <f t="shared" si="23"/>
        <v>0</v>
      </c>
      <c r="O729" s="109">
        <f t="shared" si="23"/>
        <v>0</v>
      </c>
      <c r="P729" s="109">
        <f t="shared" si="23"/>
        <v>0</v>
      </c>
      <c r="Q729" s="109">
        <f t="shared" si="23"/>
        <v>0</v>
      </c>
      <c r="R729" s="109">
        <f t="shared" si="23"/>
        <v>0</v>
      </c>
      <c r="S729" s="109">
        <f t="shared" si="23"/>
        <v>0</v>
      </c>
      <c r="T729" s="109">
        <f t="shared" si="23"/>
        <v>0</v>
      </c>
      <c r="U729" s="109">
        <f t="shared" si="23"/>
        <v>0</v>
      </c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</row>
    <row r="730" spans="1:256">
      <c r="A730"/>
      <c r="B730" s="109">
        <v>25</v>
      </c>
      <c r="C730" s="109" t="s">
        <v>294</v>
      </c>
      <c r="D730" s="109">
        <f t="shared" ref="D730:U730" si="24">D30+D60+D90+D120+D150+D180+D210+D240+D270+D300+D330+D360+D390+D420+D450+D480+D510+D540+D570+D600</f>
        <v>0</v>
      </c>
      <c r="E730" s="109">
        <f t="shared" si="24"/>
        <v>0</v>
      </c>
      <c r="F730" s="109">
        <f t="shared" si="24"/>
        <v>0</v>
      </c>
      <c r="G730" s="109">
        <f t="shared" si="24"/>
        <v>0</v>
      </c>
      <c r="H730" s="109">
        <f t="shared" si="24"/>
        <v>0</v>
      </c>
      <c r="I730" s="109">
        <f t="shared" si="24"/>
        <v>0</v>
      </c>
      <c r="J730" s="109">
        <f t="shared" si="24"/>
        <v>0</v>
      </c>
      <c r="K730" s="109">
        <f t="shared" si="24"/>
        <v>0</v>
      </c>
      <c r="L730" s="109">
        <f t="shared" si="24"/>
        <v>0</v>
      </c>
      <c r="M730" s="109">
        <f t="shared" si="24"/>
        <v>0</v>
      </c>
      <c r="N730" s="109">
        <f t="shared" si="24"/>
        <v>0</v>
      </c>
      <c r="O730" s="109">
        <f t="shared" si="24"/>
        <v>0</v>
      </c>
      <c r="P730" s="109">
        <f t="shared" si="24"/>
        <v>0</v>
      </c>
      <c r="Q730" s="109">
        <f t="shared" si="24"/>
        <v>0</v>
      </c>
      <c r="R730" s="109">
        <f t="shared" si="24"/>
        <v>0</v>
      </c>
      <c r="S730" s="109">
        <f t="shared" si="24"/>
        <v>0</v>
      </c>
      <c r="T730" s="109">
        <f t="shared" si="24"/>
        <v>0</v>
      </c>
      <c r="U730" s="109">
        <f t="shared" si="24"/>
        <v>0</v>
      </c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</row>
    <row r="731" spans="1:256">
      <c r="A731"/>
      <c r="B731" s="109">
        <v>26</v>
      </c>
      <c r="C731" s="109" t="s">
        <v>295</v>
      </c>
      <c r="D731" s="109">
        <f t="shared" ref="D731:U731" si="25">D31+D61+D91+D121+D151+D181+D211+D241+D271+D301+D331+D361+D391+D421+D451+D481+D511+D541+D571+D601</f>
        <v>0</v>
      </c>
      <c r="E731" s="109">
        <f t="shared" si="25"/>
        <v>0</v>
      </c>
      <c r="F731" s="109">
        <f t="shared" si="25"/>
        <v>0</v>
      </c>
      <c r="G731" s="109">
        <f t="shared" si="25"/>
        <v>0</v>
      </c>
      <c r="H731" s="109">
        <f t="shared" si="25"/>
        <v>0</v>
      </c>
      <c r="I731" s="109">
        <f t="shared" si="25"/>
        <v>0</v>
      </c>
      <c r="J731" s="109">
        <f t="shared" si="25"/>
        <v>0</v>
      </c>
      <c r="K731" s="109">
        <f t="shared" si="25"/>
        <v>0</v>
      </c>
      <c r="L731" s="109">
        <f t="shared" si="25"/>
        <v>0</v>
      </c>
      <c r="M731" s="109">
        <f t="shared" si="25"/>
        <v>0</v>
      </c>
      <c r="N731" s="109">
        <f t="shared" si="25"/>
        <v>0</v>
      </c>
      <c r="O731" s="109">
        <f t="shared" si="25"/>
        <v>0</v>
      </c>
      <c r="P731" s="109">
        <f t="shared" si="25"/>
        <v>0</v>
      </c>
      <c r="Q731" s="109">
        <f t="shared" si="25"/>
        <v>0</v>
      </c>
      <c r="R731" s="109">
        <f t="shared" si="25"/>
        <v>0</v>
      </c>
      <c r="S731" s="109">
        <f t="shared" si="25"/>
        <v>0</v>
      </c>
      <c r="T731" s="109">
        <f t="shared" si="25"/>
        <v>0</v>
      </c>
      <c r="U731" s="109">
        <f t="shared" si="25"/>
        <v>0</v>
      </c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</row>
    <row r="732" spans="1:256">
      <c r="A732"/>
      <c r="B732" s="109">
        <v>27</v>
      </c>
      <c r="C732" s="109" t="s">
        <v>296</v>
      </c>
      <c r="D732" s="109">
        <f t="shared" ref="D732:U732" si="26">D32+D62+D92+D122+D152+D182+D212+D242+D272+D302+D332+D362+D392+D422+D452+D482+D512+D542+D572+D602</f>
        <v>0</v>
      </c>
      <c r="E732" s="109">
        <f t="shared" si="26"/>
        <v>0</v>
      </c>
      <c r="F732" s="109">
        <f t="shared" si="26"/>
        <v>0</v>
      </c>
      <c r="G732" s="109">
        <f t="shared" si="26"/>
        <v>0</v>
      </c>
      <c r="H732" s="109">
        <f t="shared" si="26"/>
        <v>0</v>
      </c>
      <c r="I732" s="109">
        <f t="shared" si="26"/>
        <v>0</v>
      </c>
      <c r="J732" s="109">
        <f t="shared" si="26"/>
        <v>0</v>
      </c>
      <c r="K732" s="109">
        <f t="shared" si="26"/>
        <v>0</v>
      </c>
      <c r="L732" s="109">
        <f t="shared" si="26"/>
        <v>0</v>
      </c>
      <c r="M732" s="109">
        <f t="shared" si="26"/>
        <v>0</v>
      </c>
      <c r="N732" s="109">
        <f t="shared" si="26"/>
        <v>0</v>
      </c>
      <c r="O732" s="109">
        <f t="shared" si="26"/>
        <v>0</v>
      </c>
      <c r="P732" s="109">
        <f t="shared" si="26"/>
        <v>0</v>
      </c>
      <c r="Q732" s="109">
        <f t="shared" si="26"/>
        <v>0</v>
      </c>
      <c r="R732" s="109">
        <f t="shared" si="26"/>
        <v>0</v>
      </c>
      <c r="S732" s="109">
        <f t="shared" si="26"/>
        <v>0</v>
      </c>
      <c r="T732" s="109">
        <f t="shared" si="26"/>
        <v>0</v>
      </c>
      <c r="U732" s="109">
        <f t="shared" si="26"/>
        <v>0</v>
      </c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</row>
    <row r="733" spans="1:256">
      <c r="A733"/>
      <c r="B733" s="109">
        <v>28</v>
      </c>
      <c r="C733" s="109" t="s">
        <v>110</v>
      </c>
      <c r="D733" s="109">
        <f t="shared" ref="D733:U733" si="27">D33+D63+D93+D123+D153+D183+D213+D243+D273+D303+D333+D363+D393+D423+D453+D483+D513+D543+D573+D603</f>
        <v>0</v>
      </c>
      <c r="E733" s="109">
        <f t="shared" si="27"/>
        <v>0</v>
      </c>
      <c r="F733" s="109">
        <f t="shared" si="27"/>
        <v>0</v>
      </c>
      <c r="G733" s="109">
        <f t="shared" si="27"/>
        <v>0</v>
      </c>
      <c r="H733" s="109">
        <f t="shared" si="27"/>
        <v>0</v>
      </c>
      <c r="I733" s="109">
        <f t="shared" si="27"/>
        <v>0</v>
      </c>
      <c r="J733" s="109">
        <f t="shared" si="27"/>
        <v>0</v>
      </c>
      <c r="K733" s="109">
        <f t="shared" si="27"/>
        <v>0</v>
      </c>
      <c r="L733" s="109">
        <f t="shared" si="27"/>
        <v>0</v>
      </c>
      <c r="M733" s="109">
        <f t="shared" si="27"/>
        <v>0</v>
      </c>
      <c r="N733" s="109">
        <f t="shared" si="27"/>
        <v>0</v>
      </c>
      <c r="O733" s="109">
        <f t="shared" si="27"/>
        <v>0</v>
      </c>
      <c r="P733" s="109">
        <f t="shared" si="27"/>
        <v>0</v>
      </c>
      <c r="Q733" s="109">
        <f t="shared" si="27"/>
        <v>0</v>
      </c>
      <c r="R733" s="109">
        <f t="shared" si="27"/>
        <v>0</v>
      </c>
      <c r="S733" s="109">
        <f t="shared" si="27"/>
        <v>0</v>
      </c>
      <c r="T733" s="109">
        <f t="shared" si="27"/>
        <v>0</v>
      </c>
      <c r="U733" s="109">
        <f t="shared" si="27"/>
        <v>0</v>
      </c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</row>
    <row r="734" spans="1:256">
      <c r="A734"/>
      <c r="B734" s="109">
        <v>29</v>
      </c>
      <c r="C734" s="109" t="s">
        <v>297</v>
      </c>
      <c r="D734" s="109">
        <f t="shared" ref="D734:U734" si="28">D34+D64+D94+D124+D154+D184+D214+D244+D274+D304+D334+D364+D394+D424+D454+D484+D514+D544+D574+D604</f>
        <v>0</v>
      </c>
      <c r="E734" s="109">
        <f t="shared" si="28"/>
        <v>0</v>
      </c>
      <c r="F734" s="109">
        <f t="shared" si="28"/>
        <v>0</v>
      </c>
      <c r="G734" s="109">
        <f t="shared" si="28"/>
        <v>0</v>
      </c>
      <c r="H734" s="109">
        <f t="shared" si="28"/>
        <v>0</v>
      </c>
      <c r="I734" s="109">
        <f t="shared" si="28"/>
        <v>0</v>
      </c>
      <c r="J734" s="109">
        <f t="shared" si="28"/>
        <v>0</v>
      </c>
      <c r="K734" s="109">
        <f t="shared" si="28"/>
        <v>0</v>
      </c>
      <c r="L734" s="109">
        <f t="shared" si="28"/>
        <v>0</v>
      </c>
      <c r="M734" s="109">
        <f t="shared" si="28"/>
        <v>0</v>
      </c>
      <c r="N734" s="109">
        <f t="shared" si="28"/>
        <v>0</v>
      </c>
      <c r="O734" s="109">
        <f t="shared" si="28"/>
        <v>0</v>
      </c>
      <c r="P734" s="109">
        <f t="shared" si="28"/>
        <v>0</v>
      </c>
      <c r="Q734" s="109">
        <f t="shared" si="28"/>
        <v>0</v>
      </c>
      <c r="R734" s="109">
        <f t="shared" si="28"/>
        <v>0</v>
      </c>
      <c r="S734" s="109">
        <f t="shared" si="28"/>
        <v>0</v>
      </c>
      <c r="T734" s="109">
        <f t="shared" si="28"/>
        <v>0</v>
      </c>
      <c r="U734" s="109">
        <f t="shared" si="28"/>
        <v>0</v>
      </c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</row>
    <row r="735" spans="1:256">
      <c r="A735"/>
      <c r="B735" s="109">
        <v>30</v>
      </c>
      <c r="C735" s="109" t="s">
        <v>298</v>
      </c>
      <c r="D735" s="109">
        <f t="shared" ref="D735:U735" si="29">D35+D65+D95+D125+D155+D185+D215+D245+D275+D305+D335+D365+D395+D425+D455+D485+D515+D545+D575+D605</f>
        <v>0</v>
      </c>
      <c r="E735" s="109">
        <f t="shared" si="29"/>
        <v>0</v>
      </c>
      <c r="F735" s="109">
        <f t="shared" si="29"/>
        <v>0</v>
      </c>
      <c r="G735" s="109">
        <f t="shared" si="29"/>
        <v>0</v>
      </c>
      <c r="H735" s="109">
        <f t="shared" si="29"/>
        <v>0</v>
      </c>
      <c r="I735" s="109">
        <f t="shared" si="29"/>
        <v>0</v>
      </c>
      <c r="J735" s="109">
        <f t="shared" si="29"/>
        <v>0</v>
      </c>
      <c r="K735" s="109">
        <f t="shared" si="29"/>
        <v>0</v>
      </c>
      <c r="L735" s="109">
        <f t="shared" si="29"/>
        <v>0</v>
      </c>
      <c r="M735" s="109">
        <f t="shared" si="29"/>
        <v>0</v>
      </c>
      <c r="N735" s="109">
        <f t="shared" si="29"/>
        <v>0</v>
      </c>
      <c r="O735" s="109">
        <f t="shared" si="29"/>
        <v>0</v>
      </c>
      <c r="P735" s="109">
        <f t="shared" si="29"/>
        <v>0</v>
      </c>
      <c r="Q735" s="109">
        <f t="shared" si="29"/>
        <v>0</v>
      </c>
      <c r="R735" s="109">
        <f t="shared" si="29"/>
        <v>0</v>
      </c>
      <c r="S735" s="109">
        <f t="shared" si="29"/>
        <v>0</v>
      </c>
      <c r="T735" s="109">
        <f t="shared" si="29"/>
        <v>0</v>
      </c>
      <c r="U735" s="109">
        <f t="shared" si="29"/>
        <v>0</v>
      </c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</row>
    <row r="736" spans="1:256">
      <c r="B736" s="109"/>
      <c r="C736" s="109"/>
      <c r="D736" s="109"/>
      <c r="E736" s="109"/>
      <c r="F736" s="109"/>
      <c r="G736" s="109"/>
      <c r="H736" s="109"/>
      <c r="I736" s="109"/>
      <c r="J736" s="109"/>
      <c r="K736" s="109"/>
      <c r="L736" s="109"/>
      <c r="M736" s="109"/>
      <c r="N736" s="109"/>
      <c r="O736" s="109"/>
      <c r="P736" s="109"/>
      <c r="Q736" s="109"/>
      <c r="R736" s="109"/>
      <c r="S736" s="109"/>
      <c r="T736" s="109"/>
      <c r="U736" s="109"/>
    </row>
    <row r="737" spans="2:21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</row>
    <row r="738" spans="2:21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</row>
    <row r="739" spans="2:21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</row>
    <row r="740" spans="2:21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</row>
    <row r="741" spans="2:21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</row>
    <row r="742" spans="2:21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</row>
    <row r="743" spans="2:21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</row>
    <row r="744" spans="2:21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</row>
    <row r="745" spans="2:21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</row>
    <row r="746" spans="2:21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</row>
    <row r="747" spans="2:21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</row>
    <row r="748" spans="2:21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</row>
    <row r="749" spans="2:21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</row>
    <row r="750" spans="2:21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</row>
    <row r="751" spans="2:21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</row>
    <row r="752" spans="2:21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</row>
    <row r="753" spans="2:21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</row>
    <row r="754" spans="2:21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</row>
    <row r="755" spans="2:21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</row>
    <row r="756" spans="2:21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</row>
    <row r="757" spans="2:21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</row>
    <row r="758" spans="2:21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</row>
    <row r="759" spans="2:21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</row>
    <row r="760" spans="2:21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</row>
    <row r="761" spans="2:21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</row>
    <row r="762" spans="2:21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</row>
    <row r="763" spans="2:21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</row>
    <row r="764" spans="2:21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</row>
    <row r="765" spans="2:21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</row>
    <row r="766" spans="2:21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</row>
    <row r="767" spans="2:21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</row>
    <row r="768" spans="2:21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</row>
    <row r="769" spans="2:21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</row>
    <row r="770" spans="2:21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</row>
    <row r="771" spans="2:21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</row>
    <row r="772" spans="2:21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</row>
    <row r="773" spans="2:21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</row>
    <row r="774" spans="2:21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</row>
    <row r="775" spans="2:21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</row>
    <row r="776" spans="2:21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</row>
    <row r="777" spans="2:21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</row>
    <row r="778" spans="2:21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</row>
    <row r="779" spans="2:21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</row>
    <row r="780" spans="2:21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</row>
    <row r="781" spans="2:21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</row>
    <row r="782" spans="2:21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</row>
    <row r="783" spans="2:21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</row>
    <row r="784" spans="2:21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</row>
    <row r="785" spans="2:21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</row>
    <row r="786" spans="2:21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</row>
    <row r="787" spans="2:21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</row>
    <row r="788" spans="2:21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</row>
    <row r="789" spans="2:21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</row>
    <row r="790" spans="2:21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</row>
    <row r="791" spans="2:21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</row>
    <row r="792" spans="2:21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</row>
    <row r="793" spans="2:21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</row>
    <row r="794" spans="2:21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</row>
    <row r="795" spans="2:21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</row>
    <row r="796" spans="2:21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</row>
    <row r="797" spans="2:21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</row>
    <row r="798" spans="2:21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</row>
    <row r="799" spans="2:21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2:21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2:21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2:21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2:21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2:21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2:21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 s="162"/>
      <c r="P805" s="163"/>
      <c r="Q805"/>
      <c r="R805"/>
      <c r="S805"/>
      <c r="T805"/>
      <c r="U805"/>
    </row>
    <row r="806" spans="2:21">
      <c r="B806" s="162">
        <v>1</v>
      </c>
      <c r="C806" s="164" t="s">
        <v>36</v>
      </c>
      <c r="D806" s="164">
        <f t="shared" ref="D806:U806" si="30">SUM(D6:D26)</f>
        <v>0</v>
      </c>
      <c r="E806" s="164">
        <f t="shared" si="30"/>
        <v>0</v>
      </c>
      <c r="F806" s="164">
        <f t="shared" si="30"/>
        <v>0</v>
      </c>
      <c r="G806" s="164">
        <f t="shared" si="30"/>
        <v>0</v>
      </c>
      <c r="H806" s="164">
        <f t="shared" si="30"/>
        <v>0</v>
      </c>
      <c r="I806" s="164">
        <f t="shared" si="30"/>
        <v>0</v>
      </c>
      <c r="J806" s="164">
        <f t="shared" si="30"/>
        <v>0</v>
      </c>
      <c r="K806" s="164">
        <f t="shared" si="30"/>
        <v>0</v>
      </c>
      <c r="L806" s="164">
        <f t="shared" si="30"/>
        <v>0</v>
      </c>
      <c r="M806" s="164">
        <f t="shared" si="30"/>
        <v>0</v>
      </c>
      <c r="N806" s="164">
        <f t="shared" si="30"/>
        <v>0</v>
      </c>
      <c r="O806" s="164">
        <f t="shared" si="30"/>
        <v>0</v>
      </c>
      <c r="P806" s="164">
        <f t="shared" si="30"/>
        <v>0</v>
      </c>
      <c r="Q806" s="164">
        <f t="shared" si="30"/>
        <v>0</v>
      </c>
      <c r="R806" s="164">
        <f t="shared" si="30"/>
        <v>0</v>
      </c>
      <c r="S806" s="164">
        <f t="shared" si="30"/>
        <v>0</v>
      </c>
      <c r="T806" s="164">
        <f t="shared" si="30"/>
        <v>0</v>
      </c>
      <c r="U806" s="164">
        <f t="shared" si="30"/>
        <v>0</v>
      </c>
    </row>
    <row r="807" spans="2:21">
      <c r="B807" s="162">
        <v>2</v>
      </c>
      <c r="C807" s="164" t="s">
        <v>37</v>
      </c>
      <c r="D807" s="164">
        <f t="shared" ref="D807:U807" si="31">SUM(D27:D47)</f>
        <v>0</v>
      </c>
      <c r="E807" s="164">
        <f t="shared" si="31"/>
        <v>0</v>
      </c>
      <c r="F807" s="164">
        <f t="shared" si="31"/>
        <v>0</v>
      </c>
      <c r="G807" s="164">
        <f t="shared" si="31"/>
        <v>0</v>
      </c>
      <c r="H807" s="164">
        <f t="shared" si="31"/>
        <v>0</v>
      </c>
      <c r="I807" s="164">
        <f t="shared" si="31"/>
        <v>0</v>
      </c>
      <c r="J807" s="164">
        <f t="shared" si="31"/>
        <v>0</v>
      </c>
      <c r="K807" s="164">
        <f t="shared" si="31"/>
        <v>0</v>
      </c>
      <c r="L807" s="164">
        <f t="shared" si="31"/>
        <v>0</v>
      </c>
      <c r="M807" s="164">
        <f t="shared" si="31"/>
        <v>0</v>
      </c>
      <c r="N807" s="164">
        <f t="shared" si="31"/>
        <v>0</v>
      </c>
      <c r="O807" s="164">
        <f t="shared" si="31"/>
        <v>0</v>
      </c>
      <c r="P807" s="164">
        <f t="shared" si="31"/>
        <v>0</v>
      </c>
      <c r="Q807" s="164">
        <f t="shared" si="31"/>
        <v>0</v>
      </c>
      <c r="R807" s="164">
        <f t="shared" si="31"/>
        <v>0</v>
      </c>
      <c r="S807" s="164">
        <f t="shared" si="31"/>
        <v>0</v>
      </c>
      <c r="T807" s="164">
        <f t="shared" si="31"/>
        <v>0</v>
      </c>
      <c r="U807" s="164">
        <f t="shared" si="31"/>
        <v>0</v>
      </c>
    </row>
    <row r="808" spans="2:21">
      <c r="B808" s="162">
        <v>3</v>
      </c>
      <c r="C808" s="164" t="s">
        <v>38</v>
      </c>
      <c r="D808" s="164">
        <f t="shared" ref="D808:U808" si="32">SUM(D48:D68)</f>
        <v>0</v>
      </c>
      <c r="E808" s="164">
        <f t="shared" si="32"/>
        <v>0</v>
      </c>
      <c r="F808" s="164">
        <f t="shared" si="32"/>
        <v>0</v>
      </c>
      <c r="G808" s="164">
        <f t="shared" si="32"/>
        <v>0</v>
      </c>
      <c r="H808" s="164">
        <f t="shared" si="32"/>
        <v>0</v>
      </c>
      <c r="I808" s="164">
        <f t="shared" si="32"/>
        <v>0</v>
      </c>
      <c r="J808" s="164">
        <f t="shared" si="32"/>
        <v>0</v>
      </c>
      <c r="K808" s="164">
        <f t="shared" si="32"/>
        <v>0</v>
      </c>
      <c r="L808" s="164">
        <f t="shared" si="32"/>
        <v>0</v>
      </c>
      <c r="M808" s="164">
        <f t="shared" si="32"/>
        <v>0</v>
      </c>
      <c r="N808" s="164">
        <f t="shared" si="32"/>
        <v>0</v>
      </c>
      <c r="O808" s="164">
        <f t="shared" si="32"/>
        <v>0</v>
      </c>
      <c r="P808" s="164">
        <f t="shared" si="32"/>
        <v>0</v>
      </c>
      <c r="Q808" s="164">
        <f t="shared" si="32"/>
        <v>0</v>
      </c>
      <c r="R808" s="164">
        <f t="shared" si="32"/>
        <v>0</v>
      </c>
      <c r="S808" s="164">
        <f t="shared" si="32"/>
        <v>0</v>
      </c>
      <c r="T808" s="164">
        <f t="shared" si="32"/>
        <v>0</v>
      </c>
      <c r="U808" s="164">
        <f t="shared" si="32"/>
        <v>0</v>
      </c>
    </row>
    <row r="809" spans="2:21">
      <c r="B809" s="162">
        <v>4</v>
      </c>
      <c r="C809" s="164" t="s">
        <v>39</v>
      </c>
      <c r="D809" s="164">
        <f t="shared" ref="D809:U809" si="33">SUM(D69:D89)</f>
        <v>0</v>
      </c>
      <c r="E809" s="164">
        <f t="shared" si="33"/>
        <v>0</v>
      </c>
      <c r="F809" s="164">
        <f t="shared" si="33"/>
        <v>0</v>
      </c>
      <c r="G809" s="164">
        <f t="shared" si="33"/>
        <v>0</v>
      </c>
      <c r="H809" s="164">
        <f t="shared" si="33"/>
        <v>0</v>
      </c>
      <c r="I809" s="164">
        <f t="shared" si="33"/>
        <v>0</v>
      </c>
      <c r="J809" s="164">
        <f t="shared" si="33"/>
        <v>0</v>
      </c>
      <c r="K809" s="164">
        <f t="shared" si="33"/>
        <v>0</v>
      </c>
      <c r="L809" s="164">
        <f t="shared" si="33"/>
        <v>0</v>
      </c>
      <c r="M809" s="164">
        <f t="shared" si="33"/>
        <v>0</v>
      </c>
      <c r="N809" s="164">
        <f t="shared" si="33"/>
        <v>0</v>
      </c>
      <c r="O809" s="164">
        <f t="shared" si="33"/>
        <v>0</v>
      </c>
      <c r="P809" s="164">
        <f t="shared" si="33"/>
        <v>0</v>
      </c>
      <c r="Q809" s="164">
        <f t="shared" si="33"/>
        <v>0</v>
      </c>
      <c r="R809" s="164">
        <f t="shared" si="33"/>
        <v>0</v>
      </c>
      <c r="S809" s="164">
        <f t="shared" si="33"/>
        <v>0</v>
      </c>
      <c r="T809" s="164">
        <f t="shared" si="33"/>
        <v>0</v>
      </c>
      <c r="U809" s="164">
        <f t="shared" si="33"/>
        <v>0</v>
      </c>
    </row>
    <row r="810" spans="2:21">
      <c r="B810" s="162">
        <v>5</v>
      </c>
      <c r="C810" s="164" t="s">
        <v>40</v>
      </c>
      <c r="D810" s="164">
        <f t="shared" ref="D810:U810" si="34">SUM(D90:D110)</f>
        <v>0</v>
      </c>
      <c r="E810" s="164">
        <f t="shared" si="34"/>
        <v>0</v>
      </c>
      <c r="F810" s="164">
        <f t="shared" si="34"/>
        <v>0</v>
      </c>
      <c r="G810" s="164">
        <f t="shared" si="34"/>
        <v>0</v>
      </c>
      <c r="H810" s="164">
        <f t="shared" si="34"/>
        <v>0</v>
      </c>
      <c r="I810" s="164">
        <f t="shared" si="34"/>
        <v>0</v>
      </c>
      <c r="J810" s="164">
        <f t="shared" si="34"/>
        <v>0</v>
      </c>
      <c r="K810" s="164">
        <f t="shared" si="34"/>
        <v>0</v>
      </c>
      <c r="L810" s="164">
        <f t="shared" si="34"/>
        <v>0</v>
      </c>
      <c r="M810" s="164">
        <f t="shared" si="34"/>
        <v>0</v>
      </c>
      <c r="N810" s="164">
        <f t="shared" si="34"/>
        <v>0</v>
      </c>
      <c r="O810" s="164">
        <f t="shared" si="34"/>
        <v>0</v>
      </c>
      <c r="P810" s="164">
        <f t="shared" si="34"/>
        <v>0</v>
      </c>
      <c r="Q810" s="164">
        <f t="shared" si="34"/>
        <v>0</v>
      </c>
      <c r="R810" s="164">
        <f t="shared" si="34"/>
        <v>0</v>
      </c>
      <c r="S810" s="164">
        <f t="shared" si="34"/>
        <v>0</v>
      </c>
      <c r="T810" s="164">
        <f t="shared" si="34"/>
        <v>0</v>
      </c>
      <c r="U810" s="164">
        <f t="shared" si="34"/>
        <v>0</v>
      </c>
    </row>
    <row r="811" spans="2:21">
      <c r="B811" s="162">
        <v>6</v>
      </c>
      <c r="C811" s="164" t="s">
        <v>41</v>
      </c>
      <c r="D811" s="164">
        <f t="shared" ref="D811:U811" si="35">SUM(D111:D131)</f>
        <v>0</v>
      </c>
      <c r="E811" s="164">
        <f t="shared" si="35"/>
        <v>0</v>
      </c>
      <c r="F811" s="164">
        <f t="shared" si="35"/>
        <v>0</v>
      </c>
      <c r="G811" s="164">
        <f t="shared" si="35"/>
        <v>0</v>
      </c>
      <c r="H811" s="164">
        <f t="shared" si="35"/>
        <v>0</v>
      </c>
      <c r="I811" s="164">
        <f t="shared" si="35"/>
        <v>0</v>
      </c>
      <c r="J811" s="164">
        <f t="shared" si="35"/>
        <v>0</v>
      </c>
      <c r="K811" s="164">
        <f t="shared" si="35"/>
        <v>0</v>
      </c>
      <c r="L811" s="164">
        <f t="shared" si="35"/>
        <v>0</v>
      </c>
      <c r="M811" s="164">
        <f t="shared" si="35"/>
        <v>0</v>
      </c>
      <c r="N811" s="164">
        <f t="shared" si="35"/>
        <v>0</v>
      </c>
      <c r="O811" s="164">
        <f t="shared" si="35"/>
        <v>0</v>
      </c>
      <c r="P811" s="164">
        <f t="shared" si="35"/>
        <v>0</v>
      </c>
      <c r="Q811" s="164">
        <f t="shared" si="35"/>
        <v>0</v>
      </c>
      <c r="R811" s="164">
        <f t="shared" si="35"/>
        <v>0</v>
      </c>
      <c r="S811" s="164">
        <f t="shared" si="35"/>
        <v>0</v>
      </c>
      <c r="T811" s="164">
        <f t="shared" si="35"/>
        <v>0</v>
      </c>
      <c r="U811" s="164">
        <f t="shared" si="35"/>
        <v>0</v>
      </c>
    </row>
    <row r="812" spans="2:21">
      <c r="B812" s="162">
        <v>7</v>
      </c>
      <c r="C812" s="164" t="s">
        <v>42</v>
      </c>
      <c r="D812" s="164">
        <f t="shared" ref="D812:U812" si="36">SUM(D132:D152)</f>
        <v>0</v>
      </c>
      <c r="E812" s="164">
        <f t="shared" si="36"/>
        <v>0</v>
      </c>
      <c r="F812" s="164">
        <f t="shared" si="36"/>
        <v>0</v>
      </c>
      <c r="G812" s="164">
        <f t="shared" si="36"/>
        <v>0</v>
      </c>
      <c r="H812" s="164">
        <f t="shared" si="36"/>
        <v>0</v>
      </c>
      <c r="I812" s="164">
        <f t="shared" si="36"/>
        <v>0</v>
      </c>
      <c r="J812" s="164">
        <f t="shared" si="36"/>
        <v>0</v>
      </c>
      <c r="K812" s="164">
        <f t="shared" si="36"/>
        <v>0</v>
      </c>
      <c r="L812" s="164">
        <f t="shared" si="36"/>
        <v>0</v>
      </c>
      <c r="M812" s="164">
        <f t="shared" si="36"/>
        <v>0</v>
      </c>
      <c r="N812" s="164">
        <f t="shared" si="36"/>
        <v>0</v>
      </c>
      <c r="O812" s="164">
        <f t="shared" si="36"/>
        <v>0</v>
      </c>
      <c r="P812" s="164">
        <f t="shared" si="36"/>
        <v>0</v>
      </c>
      <c r="Q812" s="164">
        <f t="shared" si="36"/>
        <v>0</v>
      </c>
      <c r="R812" s="164">
        <f t="shared" si="36"/>
        <v>0</v>
      </c>
      <c r="S812" s="164">
        <f t="shared" si="36"/>
        <v>0</v>
      </c>
      <c r="T812" s="164">
        <f t="shared" si="36"/>
        <v>0</v>
      </c>
      <c r="U812" s="164">
        <f t="shared" si="36"/>
        <v>0</v>
      </c>
    </row>
    <row r="813" spans="2:21">
      <c r="B813" s="162">
        <v>8</v>
      </c>
      <c r="C813" s="164" t="s">
        <v>43</v>
      </c>
      <c r="D813" s="164">
        <f t="shared" ref="D813:U813" si="37">SUM(D153:D173)</f>
        <v>0</v>
      </c>
      <c r="E813" s="164">
        <f t="shared" si="37"/>
        <v>0</v>
      </c>
      <c r="F813" s="164">
        <f t="shared" si="37"/>
        <v>0</v>
      </c>
      <c r="G813" s="164">
        <f t="shared" si="37"/>
        <v>0</v>
      </c>
      <c r="H813" s="164">
        <f t="shared" si="37"/>
        <v>0</v>
      </c>
      <c r="I813" s="164">
        <f t="shared" si="37"/>
        <v>0</v>
      </c>
      <c r="J813" s="164">
        <f t="shared" si="37"/>
        <v>0</v>
      </c>
      <c r="K813" s="164">
        <f t="shared" si="37"/>
        <v>0</v>
      </c>
      <c r="L813" s="164">
        <f t="shared" si="37"/>
        <v>0</v>
      </c>
      <c r="M813" s="164">
        <f t="shared" si="37"/>
        <v>0</v>
      </c>
      <c r="N813" s="164">
        <f t="shared" si="37"/>
        <v>0</v>
      </c>
      <c r="O813" s="164">
        <f t="shared" si="37"/>
        <v>0</v>
      </c>
      <c r="P813" s="164">
        <f t="shared" si="37"/>
        <v>0</v>
      </c>
      <c r="Q813" s="164">
        <f t="shared" si="37"/>
        <v>0</v>
      </c>
      <c r="R813" s="164">
        <f t="shared" si="37"/>
        <v>0</v>
      </c>
      <c r="S813" s="164">
        <f t="shared" si="37"/>
        <v>0</v>
      </c>
      <c r="T813" s="164">
        <f t="shared" si="37"/>
        <v>0</v>
      </c>
      <c r="U813" s="164">
        <f t="shared" si="37"/>
        <v>0</v>
      </c>
    </row>
    <row r="814" spans="2:21">
      <c r="B814" s="162">
        <v>9</v>
      </c>
      <c r="C814" s="164" t="s">
        <v>44</v>
      </c>
      <c r="D814" s="164">
        <f t="shared" ref="D814:U814" si="38">SUM(D174:D194)</f>
        <v>0</v>
      </c>
      <c r="E814" s="164">
        <f t="shared" si="38"/>
        <v>0</v>
      </c>
      <c r="F814" s="164">
        <f t="shared" si="38"/>
        <v>0</v>
      </c>
      <c r="G814" s="164">
        <f t="shared" si="38"/>
        <v>0</v>
      </c>
      <c r="H814" s="164">
        <f t="shared" si="38"/>
        <v>0</v>
      </c>
      <c r="I814" s="164">
        <f t="shared" si="38"/>
        <v>0</v>
      </c>
      <c r="J814" s="164">
        <f t="shared" si="38"/>
        <v>0</v>
      </c>
      <c r="K814" s="164">
        <f t="shared" si="38"/>
        <v>0</v>
      </c>
      <c r="L814" s="164">
        <f t="shared" si="38"/>
        <v>0</v>
      </c>
      <c r="M814" s="164">
        <f t="shared" si="38"/>
        <v>0</v>
      </c>
      <c r="N814" s="164">
        <f t="shared" si="38"/>
        <v>0</v>
      </c>
      <c r="O814" s="164">
        <f t="shared" si="38"/>
        <v>0</v>
      </c>
      <c r="P814" s="164">
        <f t="shared" si="38"/>
        <v>0</v>
      </c>
      <c r="Q814" s="164">
        <f t="shared" si="38"/>
        <v>0</v>
      </c>
      <c r="R814" s="164">
        <f t="shared" si="38"/>
        <v>0</v>
      </c>
      <c r="S814" s="164">
        <f t="shared" si="38"/>
        <v>0</v>
      </c>
      <c r="T814" s="164">
        <f t="shared" si="38"/>
        <v>0</v>
      </c>
      <c r="U814" s="164">
        <f t="shared" si="38"/>
        <v>0</v>
      </c>
    </row>
    <row r="815" spans="2:21">
      <c r="B815" s="162">
        <v>10</v>
      </c>
      <c r="C815" s="164" t="s">
        <v>45</v>
      </c>
      <c r="D815" s="164">
        <f t="shared" ref="D815:U815" si="39">SUM(D195:D215)</f>
        <v>0</v>
      </c>
      <c r="E815" s="164">
        <f t="shared" si="39"/>
        <v>0</v>
      </c>
      <c r="F815" s="164">
        <f t="shared" si="39"/>
        <v>0</v>
      </c>
      <c r="G815" s="164">
        <f t="shared" si="39"/>
        <v>0</v>
      </c>
      <c r="H815" s="164">
        <f t="shared" si="39"/>
        <v>0</v>
      </c>
      <c r="I815" s="164">
        <f t="shared" si="39"/>
        <v>0</v>
      </c>
      <c r="J815" s="164">
        <f t="shared" si="39"/>
        <v>0</v>
      </c>
      <c r="K815" s="164">
        <f t="shared" si="39"/>
        <v>0</v>
      </c>
      <c r="L815" s="164">
        <f t="shared" si="39"/>
        <v>0</v>
      </c>
      <c r="M815" s="164">
        <f t="shared" si="39"/>
        <v>0</v>
      </c>
      <c r="N815" s="164">
        <f t="shared" si="39"/>
        <v>0</v>
      </c>
      <c r="O815" s="164">
        <f t="shared" si="39"/>
        <v>0</v>
      </c>
      <c r="P815" s="164">
        <f t="shared" si="39"/>
        <v>0</v>
      </c>
      <c r="Q815" s="164">
        <f t="shared" si="39"/>
        <v>0</v>
      </c>
      <c r="R815" s="164">
        <f t="shared" si="39"/>
        <v>0</v>
      </c>
      <c r="S815" s="164">
        <f t="shared" si="39"/>
        <v>0</v>
      </c>
      <c r="T815" s="164">
        <f t="shared" si="39"/>
        <v>0</v>
      </c>
      <c r="U815" s="164">
        <f t="shared" si="39"/>
        <v>0</v>
      </c>
    </row>
    <row r="816" spans="2:21">
      <c r="B816" s="162">
        <v>11</v>
      </c>
      <c r="C816" s="164" t="s">
        <v>46</v>
      </c>
      <c r="D816" s="164">
        <f t="shared" ref="D816:U816" si="40">SUM(D216:D236)</f>
        <v>0</v>
      </c>
      <c r="E816" s="164">
        <f t="shared" si="40"/>
        <v>0</v>
      </c>
      <c r="F816" s="164">
        <f t="shared" si="40"/>
        <v>0</v>
      </c>
      <c r="G816" s="164">
        <f t="shared" si="40"/>
        <v>0</v>
      </c>
      <c r="H816" s="164">
        <f t="shared" si="40"/>
        <v>0</v>
      </c>
      <c r="I816" s="164">
        <f t="shared" si="40"/>
        <v>0</v>
      </c>
      <c r="J816" s="164">
        <f t="shared" si="40"/>
        <v>0</v>
      </c>
      <c r="K816" s="164">
        <f t="shared" si="40"/>
        <v>0</v>
      </c>
      <c r="L816" s="164">
        <f t="shared" si="40"/>
        <v>0</v>
      </c>
      <c r="M816" s="164">
        <f t="shared" si="40"/>
        <v>0</v>
      </c>
      <c r="N816" s="164">
        <f t="shared" si="40"/>
        <v>0</v>
      </c>
      <c r="O816" s="164">
        <f t="shared" si="40"/>
        <v>0</v>
      </c>
      <c r="P816" s="164">
        <f t="shared" si="40"/>
        <v>0</v>
      </c>
      <c r="Q816" s="164">
        <f t="shared" si="40"/>
        <v>0</v>
      </c>
      <c r="R816" s="164">
        <f t="shared" si="40"/>
        <v>0</v>
      </c>
      <c r="S816" s="164">
        <f t="shared" si="40"/>
        <v>0</v>
      </c>
      <c r="T816" s="164">
        <f t="shared" si="40"/>
        <v>0</v>
      </c>
      <c r="U816" s="164">
        <f t="shared" si="40"/>
        <v>0</v>
      </c>
    </row>
    <row r="817" spans="2:21">
      <c r="B817" s="162">
        <v>12</v>
      </c>
      <c r="C817" s="164" t="s">
        <v>47</v>
      </c>
      <c r="D817" s="164">
        <f t="shared" ref="D817:U817" si="41">SUM(D237:D257)</f>
        <v>0</v>
      </c>
      <c r="E817" s="164">
        <f t="shared" si="41"/>
        <v>0</v>
      </c>
      <c r="F817" s="164">
        <f t="shared" si="41"/>
        <v>0</v>
      </c>
      <c r="G817" s="164">
        <f t="shared" si="41"/>
        <v>0</v>
      </c>
      <c r="H817" s="164">
        <f t="shared" si="41"/>
        <v>0</v>
      </c>
      <c r="I817" s="164">
        <f t="shared" si="41"/>
        <v>0</v>
      </c>
      <c r="J817" s="164">
        <f t="shared" si="41"/>
        <v>0</v>
      </c>
      <c r="K817" s="164">
        <f t="shared" si="41"/>
        <v>0</v>
      </c>
      <c r="L817" s="164">
        <f t="shared" si="41"/>
        <v>0</v>
      </c>
      <c r="M817" s="164">
        <f t="shared" si="41"/>
        <v>0</v>
      </c>
      <c r="N817" s="164">
        <f t="shared" si="41"/>
        <v>0</v>
      </c>
      <c r="O817" s="164">
        <f t="shared" si="41"/>
        <v>0</v>
      </c>
      <c r="P817" s="164">
        <f t="shared" si="41"/>
        <v>0</v>
      </c>
      <c r="Q817" s="164">
        <f t="shared" si="41"/>
        <v>0</v>
      </c>
      <c r="R817" s="164">
        <f t="shared" si="41"/>
        <v>0</v>
      </c>
      <c r="S817" s="164">
        <f t="shared" si="41"/>
        <v>0</v>
      </c>
      <c r="T817" s="164">
        <f t="shared" si="41"/>
        <v>0</v>
      </c>
      <c r="U817" s="164">
        <f t="shared" si="41"/>
        <v>0</v>
      </c>
    </row>
    <row r="818" spans="2:21">
      <c r="B818" s="162">
        <v>13</v>
      </c>
      <c r="C818" s="164" t="s">
        <v>48</v>
      </c>
      <c r="D818" s="164">
        <f t="shared" ref="D818:U818" si="42">SUM(D258:D278)</f>
        <v>0</v>
      </c>
      <c r="E818" s="164">
        <f t="shared" si="42"/>
        <v>0</v>
      </c>
      <c r="F818" s="164">
        <f t="shared" si="42"/>
        <v>0</v>
      </c>
      <c r="G818" s="164">
        <f t="shared" si="42"/>
        <v>0</v>
      </c>
      <c r="H818" s="164">
        <f t="shared" si="42"/>
        <v>0</v>
      </c>
      <c r="I818" s="164">
        <f t="shared" si="42"/>
        <v>0</v>
      </c>
      <c r="J818" s="164">
        <f t="shared" si="42"/>
        <v>0</v>
      </c>
      <c r="K818" s="164">
        <f t="shared" si="42"/>
        <v>0</v>
      </c>
      <c r="L818" s="164">
        <f t="shared" si="42"/>
        <v>0</v>
      </c>
      <c r="M818" s="164">
        <f t="shared" si="42"/>
        <v>0</v>
      </c>
      <c r="N818" s="164">
        <f t="shared" si="42"/>
        <v>0</v>
      </c>
      <c r="O818" s="164">
        <f t="shared" si="42"/>
        <v>0</v>
      </c>
      <c r="P818" s="164">
        <f t="shared" si="42"/>
        <v>0</v>
      </c>
      <c r="Q818" s="164">
        <f t="shared" si="42"/>
        <v>0</v>
      </c>
      <c r="R818" s="164">
        <f t="shared" si="42"/>
        <v>0</v>
      </c>
      <c r="S818" s="164">
        <f t="shared" si="42"/>
        <v>0</v>
      </c>
      <c r="T818" s="164">
        <f t="shared" si="42"/>
        <v>0</v>
      </c>
      <c r="U818" s="164">
        <f t="shared" si="42"/>
        <v>0</v>
      </c>
    </row>
    <row r="819" spans="2:21">
      <c r="B819" s="162">
        <v>14</v>
      </c>
      <c r="C819" s="164" t="s">
        <v>49</v>
      </c>
      <c r="D819" s="164">
        <f t="shared" ref="D819:U819" si="43">SUM(D279:D299)</f>
        <v>0</v>
      </c>
      <c r="E819" s="164">
        <f t="shared" si="43"/>
        <v>0</v>
      </c>
      <c r="F819" s="164">
        <f t="shared" si="43"/>
        <v>0</v>
      </c>
      <c r="G819" s="164">
        <f t="shared" si="43"/>
        <v>0</v>
      </c>
      <c r="H819" s="164">
        <f t="shared" si="43"/>
        <v>0</v>
      </c>
      <c r="I819" s="164">
        <f t="shared" si="43"/>
        <v>0</v>
      </c>
      <c r="J819" s="164">
        <f t="shared" si="43"/>
        <v>0</v>
      </c>
      <c r="K819" s="164">
        <f t="shared" si="43"/>
        <v>0</v>
      </c>
      <c r="L819" s="164">
        <f t="shared" si="43"/>
        <v>0</v>
      </c>
      <c r="M819" s="164">
        <f t="shared" si="43"/>
        <v>0</v>
      </c>
      <c r="N819" s="164">
        <f t="shared" si="43"/>
        <v>0</v>
      </c>
      <c r="O819" s="164">
        <f t="shared" si="43"/>
        <v>0</v>
      </c>
      <c r="P819" s="164">
        <f t="shared" si="43"/>
        <v>0</v>
      </c>
      <c r="Q819" s="164">
        <f t="shared" si="43"/>
        <v>0</v>
      </c>
      <c r="R819" s="164">
        <f t="shared" si="43"/>
        <v>0</v>
      </c>
      <c r="S819" s="164">
        <f t="shared" si="43"/>
        <v>0</v>
      </c>
      <c r="T819" s="164">
        <f t="shared" si="43"/>
        <v>0</v>
      </c>
      <c r="U819" s="164">
        <f t="shared" si="43"/>
        <v>0</v>
      </c>
    </row>
    <row r="820" spans="2:21">
      <c r="B820" s="162">
        <v>15</v>
      </c>
      <c r="C820" s="164" t="s">
        <v>50</v>
      </c>
      <c r="D820" s="164">
        <f t="shared" ref="D820:U820" si="44">SUM(D300:D320)</f>
        <v>0</v>
      </c>
      <c r="E820" s="164">
        <f t="shared" si="44"/>
        <v>0</v>
      </c>
      <c r="F820" s="164">
        <f t="shared" si="44"/>
        <v>0</v>
      </c>
      <c r="G820" s="164">
        <f t="shared" si="44"/>
        <v>0</v>
      </c>
      <c r="H820" s="164">
        <f t="shared" si="44"/>
        <v>0</v>
      </c>
      <c r="I820" s="164">
        <f t="shared" si="44"/>
        <v>0</v>
      </c>
      <c r="J820" s="164">
        <f t="shared" si="44"/>
        <v>0</v>
      </c>
      <c r="K820" s="164">
        <f t="shared" si="44"/>
        <v>0</v>
      </c>
      <c r="L820" s="164">
        <f t="shared" si="44"/>
        <v>0</v>
      </c>
      <c r="M820" s="164">
        <f t="shared" si="44"/>
        <v>0</v>
      </c>
      <c r="N820" s="164">
        <f t="shared" si="44"/>
        <v>0</v>
      </c>
      <c r="O820" s="164">
        <f t="shared" si="44"/>
        <v>0</v>
      </c>
      <c r="P820" s="164">
        <f t="shared" si="44"/>
        <v>0</v>
      </c>
      <c r="Q820" s="164">
        <f t="shared" si="44"/>
        <v>0</v>
      </c>
      <c r="R820" s="164">
        <f t="shared" si="44"/>
        <v>0</v>
      </c>
      <c r="S820" s="164">
        <f t="shared" si="44"/>
        <v>0</v>
      </c>
      <c r="T820" s="164">
        <f t="shared" si="44"/>
        <v>0</v>
      </c>
      <c r="U820" s="164">
        <f t="shared" si="44"/>
        <v>0</v>
      </c>
    </row>
    <row r="821" spans="2:21">
      <c r="B821" s="162">
        <v>16</v>
      </c>
      <c r="C821" s="164" t="s">
        <v>51</v>
      </c>
      <c r="D821" s="164">
        <f t="shared" ref="D821:U821" si="45">SUM(D321:D341)</f>
        <v>0</v>
      </c>
      <c r="E821" s="164">
        <f t="shared" si="45"/>
        <v>0</v>
      </c>
      <c r="F821" s="164">
        <f t="shared" si="45"/>
        <v>0</v>
      </c>
      <c r="G821" s="164">
        <f t="shared" si="45"/>
        <v>0</v>
      </c>
      <c r="H821" s="164">
        <f t="shared" si="45"/>
        <v>0</v>
      </c>
      <c r="I821" s="164">
        <f t="shared" si="45"/>
        <v>0</v>
      </c>
      <c r="J821" s="164">
        <f t="shared" si="45"/>
        <v>0</v>
      </c>
      <c r="K821" s="164">
        <f t="shared" si="45"/>
        <v>0</v>
      </c>
      <c r="L821" s="164">
        <f t="shared" si="45"/>
        <v>0</v>
      </c>
      <c r="M821" s="164">
        <f t="shared" si="45"/>
        <v>0</v>
      </c>
      <c r="N821" s="164">
        <f t="shared" si="45"/>
        <v>0</v>
      </c>
      <c r="O821" s="164">
        <f t="shared" si="45"/>
        <v>0</v>
      </c>
      <c r="P821" s="164">
        <f t="shared" si="45"/>
        <v>0</v>
      </c>
      <c r="Q821" s="164">
        <f t="shared" si="45"/>
        <v>0</v>
      </c>
      <c r="R821" s="164">
        <f t="shared" si="45"/>
        <v>0</v>
      </c>
      <c r="S821" s="164">
        <f t="shared" si="45"/>
        <v>0</v>
      </c>
      <c r="T821" s="164">
        <f t="shared" si="45"/>
        <v>0</v>
      </c>
      <c r="U821" s="164">
        <f t="shared" si="45"/>
        <v>0</v>
      </c>
    </row>
    <row r="822" spans="2:21">
      <c r="B822" s="162">
        <v>17</v>
      </c>
      <c r="C822" s="164" t="s">
        <v>52</v>
      </c>
      <c r="D822" s="164">
        <f t="shared" ref="D822:U822" si="46">SUM(D342:D362)</f>
        <v>0</v>
      </c>
      <c r="E822" s="164">
        <f t="shared" si="46"/>
        <v>0</v>
      </c>
      <c r="F822" s="164">
        <f t="shared" si="46"/>
        <v>0</v>
      </c>
      <c r="G822" s="164">
        <f t="shared" si="46"/>
        <v>0</v>
      </c>
      <c r="H822" s="164">
        <f t="shared" si="46"/>
        <v>0</v>
      </c>
      <c r="I822" s="164">
        <f t="shared" si="46"/>
        <v>0</v>
      </c>
      <c r="J822" s="164">
        <f t="shared" si="46"/>
        <v>0</v>
      </c>
      <c r="K822" s="164">
        <f t="shared" si="46"/>
        <v>0</v>
      </c>
      <c r="L822" s="164">
        <f t="shared" si="46"/>
        <v>0</v>
      </c>
      <c r="M822" s="164">
        <f t="shared" si="46"/>
        <v>0</v>
      </c>
      <c r="N822" s="164">
        <f t="shared" si="46"/>
        <v>0</v>
      </c>
      <c r="O822" s="164">
        <f t="shared" si="46"/>
        <v>0</v>
      </c>
      <c r="P822" s="164">
        <f t="shared" si="46"/>
        <v>0</v>
      </c>
      <c r="Q822" s="164">
        <f t="shared" si="46"/>
        <v>0</v>
      </c>
      <c r="R822" s="164">
        <f t="shared" si="46"/>
        <v>0</v>
      </c>
      <c r="S822" s="164">
        <f t="shared" si="46"/>
        <v>0</v>
      </c>
      <c r="T822" s="164">
        <f t="shared" si="46"/>
        <v>0</v>
      </c>
      <c r="U822" s="164">
        <f t="shared" si="46"/>
        <v>0</v>
      </c>
    </row>
    <row r="823" spans="2:21">
      <c r="B823" s="162">
        <v>18</v>
      </c>
      <c r="C823" s="164" t="s">
        <v>53</v>
      </c>
      <c r="D823" s="164">
        <f t="shared" ref="D823:U823" si="47">SUM(D363:D383)</f>
        <v>0</v>
      </c>
      <c r="E823" s="164">
        <f t="shared" si="47"/>
        <v>0</v>
      </c>
      <c r="F823" s="164">
        <f t="shared" si="47"/>
        <v>0</v>
      </c>
      <c r="G823" s="164">
        <f t="shared" si="47"/>
        <v>0</v>
      </c>
      <c r="H823" s="164">
        <f t="shared" si="47"/>
        <v>0</v>
      </c>
      <c r="I823" s="164">
        <f t="shared" si="47"/>
        <v>0</v>
      </c>
      <c r="J823" s="164">
        <f t="shared" si="47"/>
        <v>0</v>
      </c>
      <c r="K823" s="164">
        <f t="shared" si="47"/>
        <v>0</v>
      </c>
      <c r="L823" s="164">
        <f t="shared" si="47"/>
        <v>0</v>
      </c>
      <c r="M823" s="164">
        <f t="shared" si="47"/>
        <v>0</v>
      </c>
      <c r="N823" s="164">
        <f t="shared" si="47"/>
        <v>0</v>
      </c>
      <c r="O823" s="164">
        <f t="shared" si="47"/>
        <v>0</v>
      </c>
      <c r="P823" s="164">
        <f t="shared" si="47"/>
        <v>0</v>
      </c>
      <c r="Q823" s="164">
        <f t="shared" si="47"/>
        <v>0</v>
      </c>
      <c r="R823" s="164">
        <f t="shared" si="47"/>
        <v>0</v>
      </c>
      <c r="S823" s="164">
        <f t="shared" si="47"/>
        <v>0</v>
      </c>
      <c r="T823" s="164">
        <f t="shared" si="47"/>
        <v>0</v>
      </c>
      <c r="U823" s="164">
        <f t="shared" si="47"/>
        <v>0</v>
      </c>
    </row>
    <row r="824" spans="2:21">
      <c r="B824" s="162">
        <v>19</v>
      </c>
      <c r="C824" s="164" t="s">
        <v>54</v>
      </c>
      <c r="D824" s="164">
        <f t="shared" ref="D824:U824" si="48">SUM(D384:D404)</f>
        <v>0</v>
      </c>
      <c r="E824" s="164">
        <f t="shared" si="48"/>
        <v>0</v>
      </c>
      <c r="F824" s="164">
        <f t="shared" si="48"/>
        <v>0</v>
      </c>
      <c r="G824" s="164">
        <f t="shared" si="48"/>
        <v>0</v>
      </c>
      <c r="H824" s="164">
        <f t="shared" si="48"/>
        <v>0</v>
      </c>
      <c r="I824" s="164">
        <f t="shared" si="48"/>
        <v>0</v>
      </c>
      <c r="J824" s="164">
        <f t="shared" si="48"/>
        <v>0</v>
      </c>
      <c r="K824" s="164">
        <f t="shared" si="48"/>
        <v>0</v>
      </c>
      <c r="L824" s="164">
        <f t="shared" si="48"/>
        <v>0</v>
      </c>
      <c r="M824" s="164">
        <f t="shared" si="48"/>
        <v>0</v>
      </c>
      <c r="N824" s="164">
        <f t="shared" si="48"/>
        <v>0</v>
      </c>
      <c r="O824" s="164">
        <f t="shared" si="48"/>
        <v>0</v>
      </c>
      <c r="P824" s="164">
        <f t="shared" si="48"/>
        <v>0</v>
      </c>
      <c r="Q824" s="164">
        <f t="shared" si="48"/>
        <v>0</v>
      </c>
      <c r="R824" s="164">
        <f t="shared" si="48"/>
        <v>0</v>
      </c>
      <c r="S824" s="164">
        <f t="shared" si="48"/>
        <v>0</v>
      </c>
      <c r="T824" s="164">
        <f t="shared" si="48"/>
        <v>0</v>
      </c>
      <c r="U824" s="164">
        <f t="shared" si="48"/>
        <v>0</v>
      </c>
    </row>
    <row r="825" spans="2:21">
      <c r="B825" s="162">
        <v>20</v>
      </c>
      <c r="C825" s="164" t="s">
        <v>55</v>
      </c>
      <c r="D825" s="164">
        <f t="shared" ref="D825:U825" si="49">SUM(D405:D425)</f>
        <v>0</v>
      </c>
      <c r="E825" s="164">
        <f t="shared" si="49"/>
        <v>0</v>
      </c>
      <c r="F825" s="164">
        <f t="shared" si="49"/>
        <v>0</v>
      </c>
      <c r="G825" s="164">
        <f t="shared" si="49"/>
        <v>0</v>
      </c>
      <c r="H825" s="164">
        <f t="shared" si="49"/>
        <v>0</v>
      </c>
      <c r="I825" s="164">
        <f t="shared" si="49"/>
        <v>0</v>
      </c>
      <c r="J825" s="164">
        <f t="shared" si="49"/>
        <v>0</v>
      </c>
      <c r="K825" s="164">
        <f t="shared" si="49"/>
        <v>0</v>
      </c>
      <c r="L825" s="164">
        <f t="shared" si="49"/>
        <v>0</v>
      </c>
      <c r="M825" s="164">
        <f t="shared" si="49"/>
        <v>0</v>
      </c>
      <c r="N825" s="164">
        <f t="shared" si="49"/>
        <v>0</v>
      </c>
      <c r="O825" s="164">
        <f t="shared" si="49"/>
        <v>0</v>
      </c>
      <c r="P825" s="164">
        <f t="shared" si="49"/>
        <v>0</v>
      </c>
      <c r="Q825" s="164">
        <f t="shared" si="49"/>
        <v>0</v>
      </c>
      <c r="R825" s="164">
        <f t="shared" si="49"/>
        <v>0</v>
      </c>
      <c r="S825" s="164">
        <f t="shared" si="49"/>
        <v>0</v>
      </c>
      <c r="T825" s="164">
        <f t="shared" si="49"/>
        <v>0</v>
      </c>
      <c r="U825" s="164">
        <f t="shared" si="49"/>
        <v>0</v>
      </c>
    </row>
  </sheetData>
  <mergeCells count="22">
    <mergeCell ref="U4:U5"/>
    <mergeCell ref="O4:O5"/>
    <mergeCell ref="P4:P5"/>
    <mergeCell ref="Q4:Q5"/>
    <mergeCell ref="S4:S5"/>
    <mergeCell ref="T4:T5"/>
    <mergeCell ref="N4:N5"/>
    <mergeCell ref="A1:U1"/>
    <mergeCell ref="A2:U2"/>
    <mergeCell ref="A3:A5"/>
    <mergeCell ref="C3:C5"/>
    <mergeCell ref="D3:L3"/>
    <mergeCell ref="M3:U3"/>
    <mergeCell ref="D4:D5"/>
    <mergeCell ref="E4:E5"/>
    <mergeCell ref="F4:F5"/>
    <mergeCell ref="G4:G5"/>
    <mergeCell ref="H4:H5"/>
    <mergeCell ref="J4:J5"/>
    <mergeCell ref="K4:K5"/>
    <mergeCell ref="L4:L5"/>
    <mergeCell ref="M4:M5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 enableFormatConditionsCalculation="0">
    <tabColor theme="8"/>
  </sheetPr>
  <dimension ref="A1:AN5"/>
  <sheetViews>
    <sheetView workbookViewId="0">
      <selection activeCell="D5" sqref="D5:AN5"/>
    </sheetView>
  </sheetViews>
  <sheetFormatPr baseColWidth="10" defaultColWidth="8.83203125" defaultRowHeight="12" x14ac:dyDescent="0"/>
  <cols>
    <col min="1" max="16384" width="8.83203125" style="109"/>
  </cols>
  <sheetData>
    <row r="1" spans="1:40" ht="18">
      <c r="A1" s="930" t="s">
        <v>315</v>
      </c>
      <c r="B1" s="930"/>
      <c r="C1" s="930"/>
      <c r="D1" s="930"/>
      <c r="E1" s="930"/>
      <c r="F1" s="930"/>
      <c r="G1" s="930"/>
      <c r="H1" s="930"/>
      <c r="I1" s="930"/>
      <c r="J1" s="930"/>
      <c r="K1" s="930"/>
      <c r="L1" s="930"/>
      <c r="M1" s="930"/>
      <c r="N1" s="930"/>
      <c r="O1" s="930"/>
      <c r="P1" s="930"/>
      <c r="Q1" s="930"/>
      <c r="R1" s="930"/>
      <c r="S1" s="930"/>
      <c r="T1" s="930"/>
      <c r="U1" s="930"/>
      <c r="V1" s="930"/>
      <c r="W1" s="930"/>
      <c r="X1" s="930"/>
      <c r="Y1" s="930"/>
      <c r="Z1" s="930"/>
      <c r="AA1" s="930"/>
      <c r="AB1" s="930"/>
      <c r="AC1" s="930"/>
      <c r="AD1" s="930"/>
      <c r="AE1" s="930"/>
      <c r="AF1" s="930"/>
      <c r="AG1" s="930"/>
      <c r="AH1" s="930"/>
      <c r="AI1" s="930"/>
      <c r="AJ1" s="930"/>
      <c r="AK1" s="930"/>
      <c r="AL1" s="930"/>
      <c r="AM1" s="930"/>
      <c r="AN1" s="930"/>
    </row>
    <row r="2" spans="1:40" ht="18">
      <c r="A2" s="188"/>
      <c r="B2" s="188"/>
      <c r="C2" s="188"/>
      <c r="D2" s="188"/>
      <c r="E2" s="188"/>
      <c r="F2" s="188"/>
      <c r="G2" s="188"/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88"/>
      <c r="U2" s="188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</row>
    <row r="3" spans="1:40" ht="18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</row>
    <row r="4" spans="1:40" ht="18" customHeight="1">
      <c r="A4" s="931" t="s">
        <v>316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</row>
    <row r="5" spans="1:40" ht="45">
      <c r="A5" s="189" t="s">
        <v>264</v>
      </c>
      <c r="B5" s="189" t="s">
        <v>265</v>
      </c>
      <c r="C5" s="189" t="s">
        <v>317</v>
      </c>
      <c r="D5" s="190" t="str">
        <f>"-"&amp;D3-1&amp;" and PRE"</f>
        <v>--1 and PRE</v>
      </c>
      <c r="E5" s="191">
        <f t="shared" ref="E5:AG5" si="0">E3-1</f>
        <v>-1</v>
      </c>
      <c r="F5" s="191">
        <f t="shared" si="0"/>
        <v>-1</v>
      </c>
      <c r="G5" s="191">
        <f t="shared" si="0"/>
        <v>-1</v>
      </c>
      <c r="H5" s="191">
        <f t="shared" si="0"/>
        <v>-1</v>
      </c>
      <c r="I5" s="191">
        <f t="shared" si="0"/>
        <v>-1</v>
      </c>
      <c r="J5" s="191">
        <f t="shared" si="0"/>
        <v>-1</v>
      </c>
      <c r="K5" s="191">
        <f t="shared" si="0"/>
        <v>-1</v>
      </c>
      <c r="L5" s="191">
        <f t="shared" si="0"/>
        <v>-1</v>
      </c>
      <c r="M5" s="191">
        <f t="shared" si="0"/>
        <v>-1</v>
      </c>
      <c r="N5" s="191">
        <f t="shared" si="0"/>
        <v>-1</v>
      </c>
      <c r="O5" s="191">
        <f t="shared" si="0"/>
        <v>-1</v>
      </c>
      <c r="P5" s="191">
        <f t="shared" si="0"/>
        <v>-1</v>
      </c>
      <c r="Q5" s="191">
        <f t="shared" si="0"/>
        <v>-1</v>
      </c>
      <c r="R5" s="191">
        <f t="shared" si="0"/>
        <v>-1</v>
      </c>
      <c r="S5" s="191">
        <f t="shared" si="0"/>
        <v>-1</v>
      </c>
      <c r="T5" s="191">
        <f t="shared" si="0"/>
        <v>-1</v>
      </c>
      <c r="U5" s="191">
        <f t="shared" si="0"/>
        <v>-1</v>
      </c>
      <c r="V5" s="191">
        <f t="shared" si="0"/>
        <v>-1</v>
      </c>
      <c r="W5" s="191">
        <f t="shared" si="0"/>
        <v>-1</v>
      </c>
      <c r="X5" s="191">
        <f t="shared" si="0"/>
        <v>-1</v>
      </c>
      <c r="Y5" s="191">
        <f t="shared" si="0"/>
        <v>-1</v>
      </c>
      <c r="Z5" s="191">
        <f t="shared" si="0"/>
        <v>-1</v>
      </c>
      <c r="AA5" s="191">
        <f t="shared" si="0"/>
        <v>-1</v>
      </c>
      <c r="AB5" s="191">
        <f t="shared" si="0"/>
        <v>-1</v>
      </c>
      <c r="AC5" s="191">
        <f t="shared" si="0"/>
        <v>-1</v>
      </c>
      <c r="AD5" s="191">
        <f t="shared" si="0"/>
        <v>-1</v>
      </c>
      <c r="AE5" s="191">
        <f t="shared" si="0"/>
        <v>-1</v>
      </c>
      <c r="AF5" s="191">
        <f t="shared" si="0"/>
        <v>-1</v>
      </c>
      <c r="AG5" s="191">
        <f t="shared" si="0"/>
        <v>-1</v>
      </c>
      <c r="AH5" s="191">
        <f>AI3-1</f>
        <v>-1</v>
      </c>
      <c r="AI5" s="352" t="s">
        <v>546</v>
      </c>
      <c r="AJ5" s="351">
        <f>AJ3-1</f>
        <v>-1</v>
      </c>
      <c r="AK5" s="352">
        <f>AK3-1</f>
        <v>-1</v>
      </c>
      <c r="AL5" s="351">
        <f>config!B6-1</f>
        <v>-1</v>
      </c>
      <c r="AM5" s="352" t="str">
        <f>"Upto "&amp;config!A6&amp;config!B6</f>
        <v xml:space="preserve">Upto </v>
      </c>
      <c r="AN5" s="352" t="s">
        <v>318</v>
      </c>
    </row>
  </sheetData>
  <mergeCells count="2">
    <mergeCell ref="A1:AN1"/>
    <mergeCell ref="A4:AN4"/>
  </mergeCells>
  <pageMargins left="0.78749999999999998" right="0.78749999999999998" top="1.05277777777778" bottom="1.05277777777778" header="0.78749999999999998" footer="0.78749999999999998"/>
  <pageSetup paperSize="9" firstPageNumber="0" orientation="portrait" horizontalDpi="4294967292" verticalDpi="4294967292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 enableFormatConditionsCalculation="0">
    <tabColor theme="8"/>
  </sheetPr>
  <dimension ref="A1:AN5"/>
  <sheetViews>
    <sheetView topLeftCell="W1" workbookViewId="0">
      <selection activeCell="AM5" sqref="AM5"/>
    </sheetView>
  </sheetViews>
  <sheetFormatPr baseColWidth="10" defaultColWidth="8.83203125" defaultRowHeight="12" x14ac:dyDescent="0"/>
  <sheetData>
    <row r="1" spans="1:40" ht="18">
      <c r="A1" s="930" t="s">
        <v>319</v>
      </c>
      <c r="B1" s="930"/>
      <c r="C1" s="930"/>
      <c r="D1" s="930"/>
      <c r="E1" s="930"/>
      <c r="F1" s="930"/>
      <c r="G1" s="930"/>
      <c r="H1" s="930"/>
      <c r="I1" s="930"/>
      <c r="J1" s="930"/>
      <c r="K1" s="930"/>
      <c r="L1" s="930"/>
      <c r="M1" s="930"/>
      <c r="N1" s="930"/>
      <c r="O1" s="930"/>
      <c r="P1" s="930"/>
      <c r="Q1" s="930"/>
      <c r="R1" s="930"/>
      <c r="S1" s="930"/>
      <c r="T1" s="930"/>
      <c r="U1" s="930"/>
      <c r="V1" s="930"/>
      <c r="W1" s="930"/>
      <c r="X1" s="930"/>
      <c r="Y1" s="930"/>
      <c r="Z1" s="930"/>
      <c r="AA1" s="930"/>
      <c r="AB1" s="930"/>
      <c r="AC1" s="930"/>
      <c r="AD1" s="930"/>
      <c r="AE1" s="930"/>
      <c r="AF1" s="930"/>
      <c r="AG1" s="930"/>
      <c r="AH1" s="930"/>
      <c r="AI1" s="930"/>
      <c r="AJ1" s="930"/>
      <c r="AK1" s="930"/>
      <c r="AL1" s="930"/>
      <c r="AM1" s="930"/>
      <c r="AN1" s="930"/>
    </row>
    <row r="2" spans="1:40" ht="18">
      <c r="A2" s="188"/>
      <c r="B2" s="188"/>
      <c r="C2" s="188"/>
      <c r="D2" s="188"/>
      <c r="E2" s="188"/>
      <c r="F2" s="188"/>
      <c r="G2" s="188"/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88"/>
      <c r="U2" s="188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</row>
    <row r="3" spans="1:40" ht="18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</row>
    <row r="4" spans="1:40" ht="18" customHeight="1">
      <c r="A4" s="931" t="s">
        <v>320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</row>
    <row r="5" spans="1:40" ht="45">
      <c r="A5" s="189" t="s">
        <v>264</v>
      </c>
      <c r="B5" s="189" t="s">
        <v>265</v>
      </c>
      <c r="C5" s="189" t="s">
        <v>317</v>
      </c>
      <c r="D5" s="190" t="str">
        <f>"-"&amp;D3-1&amp;" and PRE"</f>
        <v>--1 and PRE</v>
      </c>
      <c r="E5" s="191">
        <f t="shared" ref="E5:AG5" si="0">E3-1</f>
        <v>-1</v>
      </c>
      <c r="F5" s="191">
        <f t="shared" si="0"/>
        <v>-1</v>
      </c>
      <c r="G5" s="191">
        <f t="shared" si="0"/>
        <v>-1</v>
      </c>
      <c r="H5" s="191">
        <f t="shared" si="0"/>
        <v>-1</v>
      </c>
      <c r="I5" s="191">
        <f t="shared" si="0"/>
        <v>-1</v>
      </c>
      <c r="J5" s="191">
        <f t="shared" si="0"/>
        <v>-1</v>
      </c>
      <c r="K5" s="191">
        <f t="shared" si="0"/>
        <v>-1</v>
      </c>
      <c r="L5" s="191">
        <f t="shared" si="0"/>
        <v>-1</v>
      </c>
      <c r="M5" s="191">
        <f t="shared" si="0"/>
        <v>-1</v>
      </c>
      <c r="N5" s="191">
        <f t="shared" si="0"/>
        <v>-1</v>
      </c>
      <c r="O5" s="191">
        <f t="shared" si="0"/>
        <v>-1</v>
      </c>
      <c r="P5" s="191">
        <f t="shared" si="0"/>
        <v>-1</v>
      </c>
      <c r="Q5" s="191">
        <f t="shared" si="0"/>
        <v>-1</v>
      </c>
      <c r="R5" s="191">
        <f t="shared" si="0"/>
        <v>-1</v>
      </c>
      <c r="S5" s="191">
        <f t="shared" si="0"/>
        <v>-1</v>
      </c>
      <c r="T5" s="191">
        <f t="shared" si="0"/>
        <v>-1</v>
      </c>
      <c r="U5" s="191">
        <f t="shared" si="0"/>
        <v>-1</v>
      </c>
      <c r="V5" s="191">
        <f t="shared" si="0"/>
        <v>-1</v>
      </c>
      <c r="W5" s="191">
        <f t="shared" si="0"/>
        <v>-1</v>
      </c>
      <c r="X5" s="191">
        <f t="shared" si="0"/>
        <v>-1</v>
      </c>
      <c r="Y5" s="191">
        <f t="shared" si="0"/>
        <v>-1</v>
      </c>
      <c r="Z5" s="191">
        <f t="shared" si="0"/>
        <v>-1</v>
      </c>
      <c r="AA5" s="191">
        <f t="shared" si="0"/>
        <v>-1</v>
      </c>
      <c r="AB5" s="191">
        <f t="shared" si="0"/>
        <v>-1</v>
      </c>
      <c r="AC5" s="191">
        <f t="shared" si="0"/>
        <v>-1</v>
      </c>
      <c r="AD5" s="191">
        <f t="shared" si="0"/>
        <v>-1</v>
      </c>
      <c r="AE5" s="191">
        <f t="shared" si="0"/>
        <v>-1</v>
      </c>
      <c r="AF5" s="191">
        <f t="shared" si="0"/>
        <v>-1</v>
      </c>
      <c r="AG5" s="191">
        <f t="shared" si="0"/>
        <v>-1</v>
      </c>
      <c r="AH5" s="191">
        <f>AI3-1</f>
        <v>-1</v>
      </c>
      <c r="AI5" s="352" t="s">
        <v>546</v>
      </c>
      <c r="AJ5" s="351">
        <f>AJ3-1</f>
        <v>-1</v>
      </c>
      <c r="AK5" s="352">
        <f>AK3-1</f>
        <v>-1</v>
      </c>
      <c r="AL5" s="351">
        <f>config!B6-1</f>
        <v>-1</v>
      </c>
      <c r="AM5" s="352" t="str">
        <f>"Upto "&amp;config!A6&amp;config!B6</f>
        <v xml:space="preserve">Upto </v>
      </c>
      <c r="AN5" s="352" t="s">
        <v>318</v>
      </c>
    </row>
  </sheetData>
  <mergeCells count="2">
    <mergeCell ref="A1:AN1"/>
    <mergeCell ref="A4:AN4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 enableFormatConditionsCalculation="0">
    <tabColor theme="8"/>
  </sheetPr>
  <dimension ref="A1:S5"/>
  <sheetViews>
    <sheetView workbookViewId="0">
      <selection activeCell="T2" sqref="T2"/>
    </sheetView>
  </sheetViews>
  <sheetFormatPr baseColWidth="10" defaultColWidth="8.83203125" defaultRowHeight="12" x14ac:dyDescent="0"/>
  <sheetData>
    <row r="1" spans="1:19" ht="18" customHeight="1">
      <c r="A1" s="931" t="s">
        <v>321</v>
      </c>
      <c r="B1" s="931"/>
      <c r="C1" s="931"/>
      <c r="D1" s="931"/>
      <c r="E1" s="931"/>
      <c r="F1" s="931"/>
      <c r="G1" s="931"/>
      <c r="H1" s="931"/>
      <c r="I1" s="931"/>
      <c r="J1" s="931"/>
      <c r="K1" s="931"/>
      <c r="L1" s="931"/>
      <c r="M1" s="931"/>
      <c r="N1" s="931"/>
      <c r="O1" s="931"/>
      <c r="P1" s="931"/>
      <c r="Q1" s="931"/>
      <c r="R1" s="931"/>
      <c r="S1" s="931"/>
    </row>
    <row r="2" spans="1:19" ht="18" customHeight="1">
      <c r="A2" s="932" t="str">
        <f>"Progress Sessions trial cases for the month  "&amp;config!A6&amp;config!B6</f>
        <v xml:space="preserve">Progress Sessions trial cases for the month  </v>
      </c>
      <c r="B2" s="932"/>
      <c r="C2" s="932"/>
      <c r="D2" s="932"/>
      <c r="E2" s="932"/>
      <c r="F2" s="932"/>
      <c r="G2" s="932"/>
      <c r="H2" s="932"/>
      <c r="I2" s="932"/>
      <c r="J2" s="932"/>
      <c r="K2" s="932"/>
      <c r="L2" s="932"/>
      <c r="M2" s="932"/>
      <c r="N2" s="932"/>
      <c r="O2" s="932"/>
      <c r="P2" s="932"/>
      <c r="Q2" s="932"/>
      <c r="R2" s="932"/>
      <c r="S2" s="932"/>
    </row>
    <row r="3" spans="1:19" ht="15" customHeight="1">
      <c r="A3" s="933" t="s">
        <v>306</v>
      </c>
      <c r="B3" s="909" t="s">
        <v>322</v>
      </c>
      <c r="C3" s="909" t="s">
        <v>323</v>
      </c>
      <c r="D3" s="909" t="s">
        <v>324</v>
      </c>
      <c r="E3" s="909" t="s">
        <v>325</v>
      </c>
      <c r="F3" s="909"/>
      <c r="G3" s="909"/>
      <c r="H3" s="909"/>
      <c r="I3" s="909"/>
      <c r="J3" s="909" t="s">
        <v>326</v>
      </c>
      <c r="K3" s="909"/>
      <c r="L3" s="909"/>
      <c r="M3" s="909" t="s">
        <v>327</v>
      </c>
      <c r="N3" s="909"/>
      <c r="O3" s="909"/>
      <c r="P3" s="909" t="s">
        <v>328</v>
      </c>
      <c r="Q3" s="909"/>
      <c r="R3" s="909"/>
      <c r="S3" s="909"/>
    </row>
    <row r="4" spans="1:19" ht="15" customHeight="1">
      <c r="A4" s="933"/>
      <c r="B4" s="909"/>
      <c r="C4" s="909"/>
      <c r="D4" s="909"/>
      <c r="E4" s="909" t="s">
        <v>329</v>
      </c>
      <c r="F4" s="909"/>
      <c r="G4" s="909" t="s">
        <v>330</v>
      </c>
      <c r="H4" s="909"/>
      <c r="I4" s="909"/>
      <c r="J4" s="909"/>
      <c r="K4" s="909"/>
      <c r="L4" s="909"/>
      <c r="M4" s="909"/>
      <c r="N4" s="909"/>
      <c r="O4" s="909"/>
      <c r="P4" s="909"/>
      <c r="Q4" s="909"/>
      <c r="R4" s="909"/>
      <c r="S4" s="909"/>
    </row>
    <row r="5" spans="1:19" ht="30">
      <c r="A5" s="933"/>
      <c r="B5" s="909"/>
      <c r="C5" s="909"/>
      <c r="D5" s="909"/>
      <c r="E5" s="168" t="s">
        <v>331</v>
      </c>
      <c r="F5" s="168" t="s">
        <v>332</v>
      </c>
      <c r="G5" s="168" t="s">
        <v>331</v>
      </c>
      <c r="H5" s="168" t="s">
        <v>332</v>
      </c>
      <c r="I5" s="168" t="s">
        <v>333</v>
      </c>
      <c r="J5" s="168" t="s">
        <v>334</v>
      </c>
      <c r="K5" s="168" t="s">
        <v>335</v>
      </c>
      <c r="L5" s="168" t="s">
        <v>336</v>
      </c>
      <c r="M5" s="168" t="s">
        <v>334</v>
      </c>
      <c r="N5" s="168" t="s">
        <v>337</v>
      </c>
      <c r="O5" s="168" t="s">
        <v>338</v>
      </c>
      <c r="P5" s="168" t="s">
        <v>339</v>
      </c>
      <c r="Q5" s="168" t="s">
        <v>340</v>
      </c>
      <c r="R5" s="168" t="s">
        <v>171</v>
      </c>
      <c r="S5" s="168" t="s">
        <v>172</v>
      </c>
    </row>
  </sheetData>
  <mergeCells count="12">
    <mergeCell ref="E4:F4"/>
    <mergeCell ref="G4:I4"/>
    <mergeCell ref="A1:S1"/>
    <mergeCell ref="A2:S2"/>
    <mergeCell ref="A3:A5"/>
    <mergeCell ref="B3:B5"/>
    <mergeCell ref="C3:C5"/>
    <mergeCell ref="D3:D5"/>
    <mergeCell ref="E3:I3"/>
    <mergeCell ref="J3:L4"/>
    <mergeCell ref="M3:O4"/>
    <mergeCell ref="P3:S4"/>
  </mergeCells>
  <pageMargins left="0.75" right="0.75" top="1" bottom="1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 enableFormatConditionsCalculation="0">
    <tabColor theme="8"/>
  </sheetPr>
  <dimension ref="A1:N26"/>
  <sheetViews>
    <sheetView workbookViewId="0">
      <selection activeCell="O2" sqref="O2"/>
    </sheetView>
  </sheetViews>
  <sheetFormatPr baseColWidth="10" defaultColWidth="8.83203125" defaultRowHeight="12" x14ac:dyDescent="0"/>
  <sheetData>
    <row r="1" spans="1:14" ht="18">
      <c r="A1" s="919" t="s">
        <v>341</v>
      </c>
      <c r="B1" s="919"/>
      <c r="C1" s="919"/>
      <c r="D1" s="919"/>
      <c r="E1" s="919"/>
      <c r="F1" s="919"/>
      <c r="G1" s="919"/>
      <c r="H1" s="919"/>
      <c r="I1" s="919"/>
      <c r="J1" s="919"/>
      <c r="K1" s="919"/>
      <c r="L1" s="919"/>
      <c r="M1" s="919"/>
      <c r="N1" s="919"/>
    </row>
    <row r="2" spans="1:14" ht="15">
      <c r="A2" s="934" t="str">
        <f>"CASES DISPOSED OF BY COURT DURING THE MONTH OF "&amp;config!A6&amp;config!B6</f>
        <v xml:space="preserve">CASES DISPOSED OF BY COURT DURING THE MONTH OF </v>
      </c>
      <c r="B2" s="934"/>
      <c r="C2" s="934"/>
      <c r="D2" s="934"/>
      <c r="E2" s="934"/>
      <c r="F2" s="934"/>
      <c r="G2" s="934"/>
      <c r="H2" s="934"/>
      <c r="I2" s="934"/>
      <c r="J2" s="934"/>
      <c r="K2" s="934"/>
      <c r="L2" s="934"/>
      <c r="M2" s="934"/>
      <c r="N2" s="934"/>
    </row>
    <row r="3" spans="1:14" ht="15" customHeight="1">
      <c r="A3" s="933" t="s">
        <v>306</v>
      </c>
      <c r="B3" s="908" t="s">
        <v>342</v>
      </c>
      <c r="C3" s="908"/>
      <c r="D3" s="908"/>
      <c r="E3" s="908"/>
      <c r="F3" s="908"/>
      <c r="G3" s="908"/>
      <c r="H3" s="908"/>
      <c r="I3" s="908"/>
      <c r="J3" s="908"/>
      <c r="K3" s="909" t="s">
        <v>343</v>
      </c>
      <c r="L3" s="909"/>
      <c r="M3" s="909"/>
      <c r="N3" s="909"/>
    </row>
    <row r="4" spans="1:14" ht="14" customHeight="1">
      <c r="A4" s="933"/>
      <c r="B4" s="914" t="s">
        <v>344</v>
      </c>
      <c r="C4" s="914"/>
      <c r="D4" s="914" t="s">
        <v>345</v>
      </c>
      <c r="E4" s="914"/>
      <c r="F4" s="914"/>
      <c r="G4" s="913" t="s">
        <v>346</v>
      </c>
      <c r="H4" s="913"/>
      <c r="I4" s="913"/>
      <c r="J4" s="914" t="s">
        <v>347</v>
      </c>
      <c r="K4" s="914" t="s">
        <v>348</v>
      </c>
      <c r="L4" s="914" t="s">
        <v>349</v>
      </c>
      <c r="M4" s="914" t="s">
        <v>350</v>
      </c>
      <c r="N4" s="914" t="s">
        <v>351</v>
      </c>
    </row>
    <row r="5" spans="1:14" ht="14">
      <c r="A5" s="933"/>
      <c r="B5" s="170" t="s">
        <v>352</v>
      </c>
      <c r="C5" s="170" t="s">
        <v>353</v>
      </c>
      <c r="D5" s="170" t="s">
        <v>352</v>
      </c>
      <c r="E5" s="170" t="s">
        <v>353</v>
      </c>
      <c r="F5" s="170" t="s">
        <v>354</v>
      </c>
      <c r="G5" s="170" t="s">
        <v>352</v>
      </c>
      <c r="H5" s="170" t="s">
        <v>353</v>
      </c>
      <c r="I5" s="170" t="s">
        <v>354</v>
      </c>
      <c r="J5" s="914"/>
      <c r="K5" s="914"/>
      <c r="L5" s="914"/>
      <c r="M5" s="914"/>
      <c r="N5" s="914"/>
    </row>
    <row r="6" spans="1:14" ht="15">
      <c r="A6" s="192"/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</row>
    <row r="7" spans="1:14" ht="15">
      <c r="A7" s="192"/>
      <c r="B7" s="192"/>
      <c r="C7" s="192"/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</row>
    <row r="8" spans="1:14" ht="15">
      <c r="A8" s="192"/>
      <c r="B8" s="192"/>
      <c r="C8" s="192"/>
      <c r="D8" s="192"/>
      <c r="E8" s="192"/>
      <c r="F8" s="192"/>
      <c r="G8" s="192"/>
      <c r="H8" s="192"/>
      <c r="I8" s="192"/>
      <c r="J8" s="192"/>
      <c r="K8" s="192"/>
      <c r="L8" s="192"/>
      <c r="M8" s="192"/>
      <c r="N8" s="192"/>
    </row>
    <row r="9" spans="1:14" ht="15">
      <c r="A9" s="192"/>
      <c r="B9" s="192"/>
      <c r="C9" s="192"/>
      <c r="D9" s="192"/>
      <c r="E9" s="192"/>
      <c r="F9" s="192"/>
      <c r="G9" s="192"/>
      <c r="H9" s="192"/>
      <c r="I9" s="192"/>
      <c r="J9" s="192"/>
      <c r="K9" s="192"/>
      <c r="L9" s="192"/>
      <c r="M9" s="192"/>
      <c r="N9" s="192"/>
    </row>
    <row r="10" spans="1:14" ht="15">
      <c r="A10" s="192"/>
      <c r="B10" s="192"/>
      <c r="C10" s="192"/>
      <c r="D10" s="192"/>
      <c r="E10" s="192"/>
      <c r="F10" s="192"/>
      <c r="G10" s="192"/>
      <c r="H10" s="192"/>
      <c r="I10" s="192"/>
      <c r="J10" s="192"/>
      <c r="K10" s="192"/>
      <c r="L10" s="192"/>
      <c r="M10" s="192"/>
      <c r="N10" s="192"/>
    </row>
    <row r="11" spans="1:14" ht="15">
      <c r="A11" s="192"/>
      <c r="B11" s="192"/>
      <c r="C11" s="192"/>
      <c r="D11" s="192"/>
      <c r="E11" s="192"/>
      <c r="F11" s="192"/>
      <c r="G11" s="192"/>
      <c r="H11" s="192"/>
      <c r="I11" s="192"/>
      <c r="J11" s="192"/>
      <c r="K11" s="192"/>
      <c r="L11" s="192"/>
      <c r="M11" s="192"/>
      <c r="N11" s="192"/>
    </row>
    <row r="12" spans="1:14" ht="15">
      <c r="A12" s="192"/>
      <c r="B12" s="192"/>
      <c r="C12" s="192"/>
      <c r="D12" s="192"/>
      <c r="E12" s="192"/>
      <c r="F12" s="192"/>
      <c r="G12" s="192"/>
      <c r="H12" s="192"/>
      <c r="I12" s="192"/>
      <c r="J12" s="192"/>
      <c r="K12" s="192"/>
      <c r="L12" s="192"/>
      <c r="M12" s="192"/>
      <c r="N12" s="192"/>
    </row>
    <row r="13" spans="1:14" ht="1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2"/>
      <c r="M13" s="192"/>
      <c r="N13" s="192"/>
    </row>
    <row r="14" spans="1:14" ht="15">
      <c r="A14" s="192"/>
      <c r="B14" s="192"/>
      <c r="C14" s="192"/>
      <c r="D14" s="192"/>
      <c r="E14" s="192"/>
      <c r="F14" s="192"/>
      <c r="G14" s="192"/>
      <c r="H14" s="192"/>
      <c r="I14" s="192"/>
      <c r="J14" s="192"/>
      <c r="K14" s="192"/>
      <c r="L14" s="192"/>
      <c r="M14" s="192"/>
      <c r="N14" s="192"/>
    </row>
    <row r="15" spans="1:14" ht="15">
      <c r="A15" s="192"/>
      <c r="B15" s="192"/>
      <c r="C15" s="192"/>
      <c r="D15" s="192"/>
      <c r="E15" s="192"/>
      <c r="F15" s="192"/>
      <c r="G15" s="192"/>
      <c r="H15" s="192"/>
      <c r="I15" s="192"/>
      <c r="J15" s="192"/>
      <c r="K15" s="192"/>
      <c r="L15" s="192"/>
      <c r="M15" s="192"/>
      <c r="N15" s="192"/>
    </row>
    <row r="16" spans="1:14" ht="15">
      <c r="A16" s="192"/>
      <c r="B16" s="192"/>
      <c r="C16" s="192"/>
      <c r="D16" s="192"/>
      <c r="E16" s="192"/>
      <c r="F16" s="192"/>
      <c r="G16" s="192"/>
      <c r="H16" s="192"/>
      <c r="I16" s="192"/>
      <c r="J16" s="192"/>
      <c r="K16" s="192"/>
      <c r="L16" s="192"/>
      <c r="M16" s="192"/>
      <c r="N16" s="192"/>
    </row>
    <row r="17" spans="1:14" ht="15">
      <c r="A17" s="192"/>
      <c r="B17" s="192"/>
      <c r="C17" s="192"/>
      <c r="D17" s="192"/>
      <c r="E17" s="192"/>
      <c r="F17" s="192"/>
      <c r="G17" s="192"/>
      <c r="H17" s="192"/>
      <c r="I17" s="192"/>
      <c r="J17" s="192"/>
      <c r="K17" s="192"/>
      <c r="L17" s="192"/>
      <c r="M17" s="192"/>
      <c r="N17" s="192"/>
    </row>
    <row r="18" spans="1:14" ht="15">
      <c r="A18" s="192"/>
      <c r="B18" s="192"/>
      <c r="C18" s="192"/>
      <c r="D18" s="192"/>
      <c r="E18" s="192"/>
      <c r="F18" s="192"/>
      <c r="G18" s="192"/>
      <c r="H18" s="192"/>
      <c r="I18" s="192"/>
      <c r="J18" s="192"/>
      <c r="K18" s="192"/>
      <c r="L18" s="192"/>
      <c r="M18" s="192"/>
      <c r="N18" s="192"/>
    </row>
    <row r="19" spans="1:14" ht="15">
      <c r="A19" s="192"/>
      <c r="B19" s="192"/>
      <c r="C19" s="192"/>
      <c r="D19" s="192"/>
      <c r="E19" s="192"/>
      <c r="F19" s="192"/>
      <c r="G19" s="192"/>
      <c r="H19" s="192"/>
      <c r="I19" s="192"/>
      <c r="J19" s="192"/>
      <c r="K19" s="192"/>
      <c r="L19" s="192"/>
      <c r="M19" s="192"/>
      <c r="N19" s="192"/>
    </row>
    <row r="20" spans="1:14" ht="15">
      <c r="A20" s="192"/>
      <c r="B20" s="192"/>
      <c r="C20" s="192"/>
      <c r="D20" s="192"/>
      <c r="E20" s="192"/>
      <c r="F20" s="192"/>
      <c r="G20" s="192"/>
      <c r="H20" s="192"/>
      <c r="I20" s="192"/>
      <c r="J20" s="192"/>
      <c r="K20" s="192"/>
      <c r="L20" s="192"/>
      <c r="M20" s="192"/>
      <c r="N20" s="192"/>
    </row>
    <row r="21" spans="1:14" ht="15">
      <c r="A21" s="192"/>
      <c r="B21" s="192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</row>
    <row r="22" spans="1:14" ht="15">
      <c r="A22" s="192"/>
      <c r="B22" s="192"/>
      <c r="C22" s="192"/>
      <c r="D22" s="192"/>
      <c r="E22" s="192"/>
      <c r="F22" s="192"/>
      <c r="G22" s="192"/>
      <c r="H22" s="192"/>
      <c r="I22" s="192"/>
      <c r="J22" s="192"/>
      <c r="K22" s="192"/>
      <c r="L22" s="192"/>
      <c r="M22" s="192"/>
      <c r="N22" s="192"/>
    </row>
    <row r="23" spans="1:14" ht="15">
      <c r="A23" s="192"/>
      <c r="B23" s="192"/>
      <c r="C23" s="192"/>
      <c r="D23" s="192"/>
      <c r="E23" s="192"/>
      <c r="F23" s="192"/>
      <c r="G23" s="192"/>
      <c r="H23" s="192"/>
      <c r="I23" s="192"/>
      <c r="J23" s="192"/>
      <c r="K23" s="192"/>
      <c r="L23" s="192"/>
      <c r="M23" s="192"/>
      <c r="N23" s="192"/>
    </row>
    <row r="24" spans="1:14" ht="15">
      <c r="A24" s="192"/>
      <c r="B24" s="192"/>
      <c r="C24" s="192"/>
      <c r="D24" s="192"/>
      <c r="E24" s="192"/>
      <c r="F24" s="192"/>
      <c r="G24" s="192"/>
      <c r="H24" s="192"/>
      <c r="I24" s="192"/>
      <c r="J24" s="192"/>
      <c r="K24" s="192"/>
      <c r="L24" s="192"/>
      <c r="M24" s="192"/>
      <c r="N24" s="192"/>
    </row>
    <row r="25" spans="1:14" ht="15">
      <c r="A25" s="192"/>
      <c r="B25" s="192"/>
      <c r="C25" s="192"/>
      <c r="D25" s="192"/>
      <c r="E25" s="192"/>
      <c r="F25" s="192"/>
      <c r="G25" s="192"/>
      <c r="H25" s="192"/>
      <c r="I25" s="192"/>
      <c r="J25" s="192"/>
      <c r="K25" s="192"/>
      <c r="L25" s="192"/>
      <c r="M25" s="192"/>
      <c r="N25" s="192"/>
    </row>
    <row r="26" spans="1:14">
      <c r="B26">
        <f t="shared" ref="B26:N26" si="0">SUM(B6:B25)</f>
        <v>0</v>
      </c>
      <c r="C26">
        <f t="shared" si="0"/>
        <v>0</v>
      </c>
      <c r="D26">
        <f t="shared" si="0"/>
        <v>0</v>
      </c>
      <c r="E26">
        <f t="shared" si="0"/>
        <v>0</v>
      </c>
      <c r="F26">
        <f t="shared" si="0"/>
        <v>0</v>
      </c>
      <c r="G26">
        <f t="shared" si="0"/>
        <v>0</v>
      </c>
      <c r="H26">
        <f t="shared" si="0"/>
        <v>0</v>
      </c>
      <c r="I26">
        <f t="shared" si="0"/>
        <v>0</v>
      </c>
      <c r="J26">
        <f t="shared" si="0"/>
        <v>0</v>
      </c>
      <c r="K26">
        <f t="shared" si="0"/>
        <v>0</v>
      </c>
      <c r="L26">
        <f t="shared" si="0"/>
        <v>0</v>
      </c>
      <c r="M26">
        <f t="shared" si="0"/>
        <v>0</v>
      </c>
      <c r="N26">
        <f t="shared" si="0"/>
        <v>0</v>
      </c>
    </row>
  </sheetData>
  <mergeCells count="13">
    <mergeCell ref="L4:L5"/>
    <mergeCell ref="M4:M5"/>
    <mergeCell ref="N4:N5"/>
    <mergeCell ref="A1:N1"/>
    <mergeCell ref="A2:N2"/>
    <mergeCell ref="A3:A5"/>
    <mergeCell ref="B3:J3"/>
    <mergeCell ref="K3:N3"/>
    <mergeCell ref="B4:C4"/>
    <mergeCell ref="D4:F4"/>
    <mergeCell ref="G4:I4"/>
    <mergeCell ref="J4:J5"/>
    <mergeCell ref="K4:K5"/>
  </mergeCells>
  <pageMargins left="0.75" right="0.75" top="1" bottom="1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 enableFormatConditionsCalculation="0">
    <tabColor theme="8"/>
  </sheetPr>
  <dimension ref="A1:I5"/>
  <sheetViews>
    <sheetView workbookViewId="0">
      <selection activeCell="J2" sqref="J2"/>
    </sheetView>
  </sheetViews>
  <sheetFormatPr baseColWidth="10" defaultColWidth="8.83203125" defaultRowHeight="12" x14ac:dyDescent="0"/>
  <sheetData>
    <row r="1" spans="1:9" ht="18" customHeight="1">
      <c r="A1" s="931" t="s">
        <v>355</v>
      </c>
      <c r="B1" s="931"/>
      <c r="C1" s="931"/>
      <c r="D1" s="931"/>
      <c r="E1" s="931"/>
      <c r="F1" s="931"/>
      <c r="G1" s="931"/>
      <c r="H1" s="931"/>
      <c r="I1" s="931"/>
    </row>
    <row r="2" spans="1:9" ht="18" customHeight="1">
      <c r="A2" s="920" t="str">
        <f>"NUMBER OF ACCUSED ARRESTED FOR THE MONTH OF  "&amp;config!A6&amp;config!B6</f>
        <v xml:space="preserve">NUMBER OF ACCUSED ARRESTED FOR THE MONTH OF  </v>
      </c>
      <c r="B2" s="920"/>
      <c r="C2" s="920"/>
      <c r="D2" s="920"/>
      <c r="E2" s="920"/>
      <c r="F2" s="920"/>
      <c r="G2" s="920"/>
      <c r="H2" s="920"/>
      <c r="I2" s="920"/>
    </row>
    <row r="3" spans="1:9" ht="15" customHeight="1">
      <c r="A3" s="933" t="s">
        <v>306</v>
      </c>
      <c r="B3" s="910" t="s">
        <v>356</v>
      </c>
      <c r="C3" s="910"/>
      <c r="D3" s="910"/>
      <c r="E3" s="910"/>
      <c r="F3" s="910" t="s">
        <v>357</v>
      </c>
      <c r="G3" s="910"/>
      <c r="H3" s="910"/>
      <c r="I3" s="910"/>
    </row>
    <row r="4" spans="1:9" ht="15" customHeight="1">
      <c r="A4" s="933"/>
      <c r="B4" s="910" t="s">
        <v>358</v>
      </c>
      <c r="C4" s="910"/>
      <c r="D4" s="910"/>
      <c r="E4" s="910"/>
      <c r="F4" s="910" t="s">
        <v>359</v>
      </c>
      <c r="G4" s="910"/>
      <c r="H4" s="910"/>
      <c r="I4" s="910"/>
    </row>
    <row r="5" spans="1:9" ht="84">
      <c r="A5" s="933"/>
      <c r="B5" s="171" t="s">
        <v>360</v>
      </c>
      <c r="C5" s="171" t="s">
        <v>361</v>
      </c>
      <c r="D5" s="171" t="s">
        <v>362</v>
      </c>
      <c r="E5" s="171" t="s">
        <v>363</v>
      </c>
      <c r="F5" s="171" t="s">
        <v>360</v>
      </c>
      <c r="G5" s="171" t="s">
        <v>361</v>
      </c>
      <c r="H5" s="171" t="s">
        <v>364</v>
      </c>
      <c r="I5" s="171" t="s">
        <v>365</v>
      </c>
    </row>
  </sheetData>
  <mergeCells count="7">
    <mergeCell ref="A1:I1"/>
    <mergeCell ref="A2:I2"/>
    <mergeCell ref="A3:A5"/>
    <mergeCell ref="B3:E3"/>
    <mergeCell ref="F3:I3"/>
    <mergeCell ref="B4:E4"/>
    <mergeCell ref="F4:I4"/>
  </mergeCells>
  <pageMargins left="0.75" right="0.75" top="1" bottom="1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 enableFormatConditionsCalculation="0">
    <tabColor theme="8"/>
  </sheetPr>
  <dimension ref="A1:K5"/>
  <sheetViews>
    <sheetView workbookViewId="0">
      <selection activeCell="L2" sqref="L2"/>
    </sheetView>
  </sheetViews>
  <sheetFormatPr baseColWidth="10" defaultColWidth="8.83203125" defaultRowHeight="12" x14ac:dyDescent="0"/>
  <sheetData>
    <row r="1" spans="1:11" ht="18">
      <c r="A1" s="935" t="s">
        <v>366</v>
      </c>
      <c r="B1" s="935"/>
      <c r="C1" s="935"/>
      <c r="D1" s="935"/>
      <c r="E1" s="935"/>
      <c r="F1" s="935"/>
      <c r="G1" s="935"/>
      <c r="H1" s="935"/>
      <c r="I1" s="935"/>
      <c r="J1" s="935"/>
      <c r="K1" s="935"/>
    </row>
    <row r="2" spans="1:11" ht="15">
      <c r="A2" s="936" t="str">
        <f>"NBWs/SUMMONED EXECUTED/SERVED FOR THE MONTH OF  "&amp;config!A6&amp;config!B6</f>
        <v xml:space="preserve">NBWs/SUMMONED EXECUTED/SERVED FOR THE MONTH OF  </v>
      </c>
      <c r="B2" s="936"/>
      <c r="C2" s="936"/>
      <c r="D2" s="936"/>
      <c r="E2" s="936"/>
      <c r="F2" s="936"/>
      <c r="G2" s="936"/>
      <c r="H2" s="936"/>
      <c r="I2" s="936"/>
      <c r="J2" s="936"/>
      <c r="K2" s="936"/>
    </row>
    <row r="3" spans="1:11" ht="15">
      <c r="A3" s="937" t="s">
        <v>306</v>
      </c>
      <c r="B3" s="938" t="s">
        <v>367</v>
      </c>
      <c r="C3" s="938"/>
      <c r="D3" s="938"/>
      <c r="E3" s="938"/>
      <c r="F3" s="938"/>
      <c r="G3" s="938" t="s">
        <v>368</v>
      </c>
      <c r="H3" s="938"/>
      <c r="I3" s="938"/>
      <c r="J3" s="938"/>
      <c r="K3" s="938"/>
    </row>
    <row r="4" spans="1:11" ht="70">
      <c r="A4" s="937"/>
      <c r="B4" s="181" t="s">
        <v>369</v>
      </c>
      <c r="C4" s="181" t="s">
        <v>370</v>
      </c>
      <c r="D4" s="181" t="s">
        <v>371</v>
      </c>
      <c r="E4" s="181" t="s">
        <v>372</v>
      </c>
      <c r="F4" s="193" t="s">
        <v>373</v>
      </c>
      <c r="G4" s="181" t="s">
        <v>369</v>
      </c>
      <c r="H4" s="181" t="s">
        <v>370</v>
      </c>
      <c r="I4" s="181" t="s">
        <v>374</v>
      </c>
      <c r="J4" s="181" t="s">
        <v>372</v>
      </c>
      <c r="K4" s="193" t="s">
        <v>375</v>
      </c>
    </row>
    <row r="5" spans="1:11" ht="14">
      <c r="A5" s="937"/>
      <c r="B5" s="194">
        <v>1</v>
      </c>
      <c r="C5" s="194">
        <v>2</v>
      </c>
      <c r="D5" s="194">
        <v>3</v>
      </c>
      <c r="E5" s="194">
        <v>4</v>
      </c>
      <c r="F5" s="194">
        <v>5</v>
      </c>
      <c r="G5" s="194">
        <v>6</v>
      </c>
      <c r="H5" s="194">
        <v>7</v>
      </c>
      <c r="I5" s="194">
        <v>8</v>
      </c>
      <c r="J5" s="194">
        <v>9</v>
      </c>
      <c r="K5" s="194">
        <v>10</v>
      </c>
    </row>
  </sheetData>
  <mergeCells count="5">
    <mergeCell ref="A1:K1"/>
    <mergeCell ref="A2:K2"/>
    <mergeCell ref="A3:A5"/>
    <mergeCell ref="B3:F3"/>
    <mergeCell ref="G3:K3"/>
  </mergeCells>
  <pageMargins left="0.75" right="0.75" top="1" bottom="1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 enableFormatConditionsCalculation="0">
    <tabColor theme="8"/>
  </sheetPr>
  <dimension ref="A1:N5"/>
  <sheetViews>
    <sheetView workbookViewId="0">
      <selection activeCell="O2" sqref="O2"/>
    </sheetView>
  </sheetViews>
  <sheetFormatPr baseColWidth="10" defaultColWidth="8.83203125" defaultRowHeight="12" x14ac:dyDescent="0"/>
  <sheetData>
    <row r="1" spans="1:14" ht="18">
      <c r="A1" s="935" t="s">
        <v>376</v>
      </c>
      <c r="B1" s="935"/>
      <c r="C1" s="935"/>
      <c r="D1" s="935"/>
      <c r="E1" s="935"/>
      <c r="F1" s="935"/>
      <c r="G1" s="935"/>
      <c r="H1" s="935"/>
      <c r="I1" s="935"/>
      <c r="J1" s="935"/>
      <c r="K1" s="935"/>
      <c r="L1" s="935"/>
      <c r="M1" s="935"/>
      <c r="N1" s="935"/>
    </row>
    <row r="2" spans="1:14" ht="15">
      <c r="A2" s="936" t="str">
        <f>"REVIEW OF U.I. CASES FOR THE MONTH OF  "&amp;config!A6&amp;config!B6</f>
        <v xml:space="preserve">REVIEW OF U.I. CASES FOR THE MONTH OF  </v>
      </c>
      <c r="B2" s="936"/>
      <c r="C2" s="936"/>
      <c r="D2" s="936"/>
      <c r="E2" s="936"/>
      <c r="F2" s="936"/>
      <c r="G2" s="936"/>
      <c r="H2" s="936"/>
      <c r="I2" s="936"/>
      <c r="J2" s="936"/>
      <c r="K2" s="936"/>
      <c r="L2" s="936"/>
      <c r="M2" s="936"/>
      <c r="N2" s="936"/>
    </row>
    <row r="3" spans="1:14" ht="14" customHeight="1">
      <c r="A3" s="925" t="s">
        <v>306</v>
      </c>
      <c r="B3" s="925" t="s">
        <v>377</v>
      </c>
      <c r="C3" s="925" t="s">
        <v>378</v>
      </c>
      <c r="D3" s="925" t="s">
        <v>379</v>
      </c>
      <c r="E3" s="925" t="s">
        <v>380</v>
      </c>
      <c r="F3" s="925" t="s">
        <v>381</v>
      </c>
      <c r="G3" s="939" t="s">
        <v>382</v>
      </c>
      <c r="H3" s="940" t="s">
        <v>383</v>
      </c>
      <c r="I3" s="940"/>
      <c r="J3" s="940"/>
      <c r="K3" s="940"/>
      <c r="L3" s="940"/>
      <c r="M3" s="940"/>
      <c r="N3" s="940"/>
    </row>
    <row r="4" spans="1:14" ht="84">
      <c r="A4" s="925"/>
      <c r="B4" s="925"/>
      <c r="C4" s="925"/>
      <c r="D4" s="925"/>
      <c r="E4" s="925"/>
      <c r="F4" s="925"/>
      <c r="G4" s="925"/>
      <c r="H4" s="181" t="s">
        <v>384</v>
      </c>
      <c r="I4" s="181" t="s">
        <v>385</v>
      </c>
      <c r="J4" s="181" t="s">
        <v>386</v>
      </c>
      <c r="K4" s="181" t="s">
        <v>387</v>
      </c>
      <c r="L4" s="181" t="s">
        <v>388</v>
      </c>
      <c r="M4" s="181" t="s">
        <v>389</v>
      </c>
      <c r="N4" s="181" t="s">
        <v>390</v>
      </c>
    </row>
    <row r="5" spans="1:14" ht="14">
      <c r="A5" s="925"/>
      <c r="B5" s="184">
        <v>1</v>
      </c>
      <c r="C5" s="184">
        <v>2</v>
      </c>
      <c r="D5" s="184">
        <v>3</v>
      </c>
      <c r="E5" s="184">
        <v>4</v>
      </c>
      <c r="F5" s="184">
        <v>5</v>
      </c>
      <c r="G5" s="184">
        <v>6</v>
      </c>
      <c r="H5" s="184">
        <v>7</v>
      </c>
      <c r="I5" s="184">
        <v>8</v>
      </c>
      <c r="J5" s="184">
        <v>9</v>
      </c>
      <c r="K5" s="184">
        <v>10</v>
      </c>
      <c r="L5" s="184">
        <v>11</v>
      </c>
      <c r="M5" s="184">
        <v>12</v>
      </c>
      <c r="N5" s="184">
        <v>13</v>
      </c>
    </row>
  </sheetData>
  <mergeCells count="10">
    <mergeCell ref="A1:N1"/>
    <mergeCell ref="A2:N2"/>
    <mergeCell ref="A3:A5"/>
    <mergeCell ref="B3:B4"/>
    <mergeCell ref="C3:C4"/>
    <mergeCell ref="D3:D4"/>
    <mergeCell ref="E3:E4"/>
    <mergeCell ref="F3:F4"/>
    <mergeCell ref="G3:G4"/>
    <mergeCell ref="H3:N3"/>
  </mergeCells>
  <pageMargins left="0.75" right="0.75" top="1" bottom="1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 enableFormatConditionsCalculation="0">
    <tabColor theme="8"/>
  </sheetPr>
  <dimension ref="A1:M5"/>
  <sheetViews>
    <sheetView workbookViewId="0">
      <selection activeCell="A2" sqref="A2:M2"/>
    </sheetView>
  </sheetViews>
  <sheetFormatPr baseColWidth="10" defaultColWidth="8.83203125" defaultRowHeight="12" x14ac:dyDescent="0"/>
  <sheetData>
    <row r="1" spans="1:13" ht="18">
      <c r="A1" s="935" t="s">
        <v>391</v>
      </c>
      <c r="B1" s="935"/>
      <c r="C1" s="935"/>
      <c r="D1" s="935"/>
      <c r="E1" s="935"/>
      <c r="F1" s="935"/>
      <c r="G1" s="935"/>
      <c r="H1" s="935"/>
      <c r="I1" s="935"/>
      <c r="J1" s="935"/>
      <c r="K1" s="935"/>
      <c r="L1" s="935"/>
      <c r="M1" s="935"/>
    </row>
    <row r="2" spans="1:13" ht="15">
      <c r="A2" s="936" t="str">
        <f>"REVIEW OF PENDING TRIAL CASES FOR THE MONTH OF  "&amp;config!A6&amp;config!B6</f>
        <v xml:space="preserve">REVIEW OF PENDING TRIAL CASES FOR THE MONTH OF  </v>
      </c>
      <c r="B2" s="936"/>
      <c r="C2" s="936"/>
      <c r="D2" s="936"/>
      <c r="E2" s="936"/>
      <c r="F2" s="936"/>
      <c r="G2" s="936"/>
      <c r="H2" s="936"/>
      <c r="I2" s="936"/>
      <c r="J2" s="936"/>
      <c r="K2" s="936"/>
      <c r="L2" s="936"/>
      <c r="M2" s="936"/>
    </row>
    <row r="3" spans="1:13" ht="14" customHeight="1">
      <c r="A3" s="941" t="s">
        <v>306</v>
      </c>
      <c r="B3" s="941" t="s">
        <v>392</v>
      </c>
      <c r="C3" s="941" t="s">
        <v>393</v>
      </c>
      <c r="D3" s="941" t="s">
        <v>394</v>
      </c>
      <c r="E3" s="941" t="s">
        <v>395</v>
      </c>
      <c r="F3" s="941" t="s">
        <v>396</v>
      </c>
      <c r="G3" s="942" t="s">
        <v>397</v>
      </c>
      <c r="H3" s="942"/>
      <c r="I3" s="942"/>
      <c r="J3" s="942"/>
      <c r="K3" s="942"/>
      <c r="L3" s="941" t="s">
        <v>398</v>
      </c>
      <c r="M3" s="941" t="s">
        <v>399</v>
      </c>
    </row>
    <row r="4" spans="1:13" ht="56">
      <c r="A4" s="941"/>
      <c r="B4" s="941"/>
      <c r="C4" s="941"/>
      <c r="D4" s="941"/>
      <c r="E4" s="941"/>
      <c r="F4" s="941"/>
      <c r="G4" s="195" t="s">
        <v>400</v>
      </c>
      <c r="H4" s="195" t="s">
        <v>401</v>
      </c>
      <c r="I4" s="195" t="s">
        <v>402</v>
      </c>
      <c r="J4" s="195" t="s">
        <v>403</v>
      </c>
      <c r="K4" s="195" t="s">
        <v>404</v>
      </c>
      <c r="L4" s="941"/>
      <c r="M4" s="941"/>
    </row>
    <row r="5" spans="1:13" ht="14" customHeight="1">
      <c r="A5" s="941"/>
      <c r="B5" s="196">
        <v>1</v>
      </c>
      <c r="C5" s="196">
        <v>2</v>
      </c>
      <c r="D5" s="196">
        <v>3</v>
      </c>
      <c r="E5" s="196">
        <v>4</v>
      </c>
      <c r="F5" s="196">
        <v>5</v>
      </c>
      <c r="G5" s="196">
        <v>6</v>
      </c>
      <c r="H5" s="196">
        <v>7</v>
      </c>
      <c r="I5" s="196">
        <v>8</v>
      </c>
      <c r="J5" s="196">
        <v>9</v>
      </c>
      <c r="K5" s="196">
        <v>10</v>
      </c>
      <c r="L5" s="196">
        <v>11</v>
      </c>
      <c r="M5" s="196">
        <v>12</v>
      </c>
    </row>
  </sheetData>
  <mergeCells count="11">
    <mergeCell ref="M3:M4"/>
    <mergeCell ref="A1:M1"/>
    <mergeCell ref="A2:M2"/>
    <mergeCell ref="A3:A5"/>
    <mergeCell ref="B3:B4"/>
    <mergeCell ref="C3:C4"/>
    <mergeCell ref="D3:D4"/>
    <mergeCell ref="E3:E4"/>
    <mergeCell ref="F3:F4"/>
    <mergeCell ref="G3:K3"/>
    <mergeCell ref="L3:L4"/>
  </mergeCells>
  <pageMargins left="0.75" right="0.75" top="1" bottom="1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 enableFormatConditionsCalculation="0">
    <tabColor theme="8"/>
  </sheetPr>
  <dimension ref="A1"/>
  <sheetViews>
    <sheetView topLeftCell="E1" workbookViewId="0">
      <selection activeCell="I10" sqref="I10"/>
    </sheetView>
  </sheetViews>
  <sheetFormatPr baseColWidth="10" defaultRowHeight="12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 enableFormatConditionsCalculation="0">
    <tabColor theme="8"/>
  </sheetPr>
  <dimension ref="A1"/>
  <sheetViews>
    <sheetView workbookViewId="0">
      <selection activeCell="Q44" sqref="Q44"/>
    </sheetView>
  </sheetViews>
  <sheetFormatPr baseColWidth="10" defaultRowHeight="12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 enableFormatConditionsCalculation="0">
    <tabColor theme="8"/>
  </sheetPr>
  <dimension ref="A1"/>
  <sheetViews>
    <sheetView workbookViewId="0">
      <selection activeCell="Q46" sqref="Q46"/>
    </sheetView>
  </sheetViews>
  <sheetFormatPr baseColWidth="10" defaultRowHeight="12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 enableFormatConditionsCalculation="0">
    <tabColor theme="8"/>
  </sheetPr>
  <dimension ref="A1"/>
  <sheetViews>
    <sheetView workbookViewId="0">
      <selection activeCell="Q45" sqref="Q45"/>
    </sheetView>
  </sheetViews>
  <sheetFormatPr baseColWidth="10" defaultRowHeight="12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 enableFormatConditionsCalculation="0"/>
  <dimension ref="A1"/>
  <sheetViews>
    <sheetView workbookViewId="0">
      <selection activeCell="A6" sqref="A6:F7"/>
    </sheetView>
  </sheetViews>
  <sheetFormatPr baseColWidth="10" defaultColWidth="8.83203125" defaultRowHeight="12" x14ac:dyDescent="0"/>
  <sheetData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265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I</vt:lpstr>
      <vt:lpstr>II</vt:lpstr>
      <vt:lpstr>IIc</vt:lpstr>
      <vt:lpstr>cII</vt:lpstr>
      <vt:lpstr>IIA</vt:lpstr>
      <vt:lpstr>cIIA</vt:lpstr>
      <vt:lpstr>III</vt:lpstr>
      <vt:lpstr>III c</vt:lpstr>
      <vt:lpstr>cIII</vt:lpstr>
      <vt:lpstr>IV</vt:lpstr>
      <vt:lpstr>V</vt:lpstr>
      <vt:lpstr>VI</vt:lpstr>
      <vt:lpstr>VII</vt:lpstr>
      <vt:lpstr>VIII</vt:lpstr>
      <vt:lpstr>IX</vt:lpstr>
      <vt:lpstr>X</vt:lpstr>
      <vt:lpstr>XI</vt:lpstr>
      <vt:lpstr>XII</vt:lpstr>
      <vt:lpstr>XIII</vt:lpstr>
      <vt:lpstr>XIV</vt:lpstr>
      <vt:lpstr>XV</vt:lpstr>
      <vt:lpstr>XVI</vt:lpstr>
      <vt:lpstr>XVII</vt:lpstr>
      <vt:lpstr>XVII A</vt:lpstr>
      <vt:lpstr>XVIII</vt:lpstr>
      <vt:lpstr>XVIII A </vt:lpstr>
      <vt:lpstr>AN P (3)</vt:lpstr>
      <vt:lpstr>CLO</vt:lpstr>
      <vt:lpstr>CAL</vt:lpstr>
      <vt:lpstr>AN</vt:lpstr>
      <vt:lpstr>AN0</vt:lpstr>
      <vt:lpstr>SCRB-PRE_DATA</vt:lpstr>
      <vt:lpstr>SCRB-RA_FM</vt:lpstr>
      <vt:lpstr>SCRB-RA_UPTO</vt:lpstr>
      <vt:lpstr>SCRB-GAMB_FM</vt:lpstr>
      <vt:lpstr>SCRB-GAMB_UPTO</vt:lpstr>
      <vt:lpstr>SCRB-MUR-MO_FM</vt:lpstr>
      <vt:lpstr>SCRB-MUR-MO_UPTO</vt:lpstr>
      <vt:lpstr>SCRB-DAC-MO_FM</vt:lpstr>
      <vt:lpstr>SCRB-DAC-MO_UPTO</vt:lpstr>
      <vt:lpstr>SCRB-ROB-MO_FM</vt:lpstr>
      <vt:lpstr>SCRB-ROB-MO_UPTO</vt:lpstr>
      <vt:lpstr>SCRB-BUR-MO_FM</vt:lpstr>
      <vt:lpstr>SCRB-BUR-MO_UPTO</vt:lpstr>
      <vt:lpstr>SCRB-RIOT-MO_FM</vt:lpstr>
      <vt:lpstr>SCRB-RIOT-MO_UPTO</vt:lpstr>
      <vt:lpstr>SCRB-RAPE-MO_FM</vt:lpstr>
      <vt:lpstr>SCRB-RAPE-MO_UPTO</vt:lpstr>
      <vt:lpstr>SCRB-RAPE-RELAT</vt:lpstr>
      <vt:lpstr>SCRB-ECO-FM</vt:lpstr>
      <vt:lpstr>SCRB-ECO-UPTO</vt:lpstr>
      <vt:lpstr>SCRB-ITPA-FM</vt:lpstr>
      <vt:lpstr>SCRB-ITPA-UPTO</vt:lpstr>
      <vt:lpstr>SCRB-Chain_Snatchings-FM</vt:lpstr>
      <vt:lpstr>SCRB-Stat-I</vt:lpstr>
      <vt:lpstr>SCRB-Stat-II</vt:lpstr>
      <vt:lpstr>SCRB-Stat-II-ROUGH</vt:lpstr>
      <vt:lpstr>SCRB-Stat-IIA</vt:lpstr>
      <vt:lpstr>SCRB-Stat-III</vt:lpstr>
      <vt:lpstr>SCRB-Stat-IV</vt:lpstr>
      <vt:lpstr>SCRB-Stat-V-A</vt:lpstr>
      <vt:lpstr>SCRB-Stat-V-B</vt:lpstr>
      <vt:lpstr>SCRB-Stat-VI</vt:lpstr>
      <vt:lpstr>SCRB-Stat-VII</vt:lpstr>
      <vt:lpstr>SCRB-Stat-VIII</vt:lpstr>
      <vt:lpstr>SCRB-Stat-IX</vt:lpstr>
      <vt:lpstr>SCRB-Stat-X</vt:lpstr>
      <vt:lpstr>SCRB-Stat-XI</vt:lpstr>
      <vt:lpstr>SCRB-Stat-XII</vt:lpstr>
      <vt:lpstr>SCRB-Stat-XII-A</vt:lpstr>
      <vt:lpstr>SCRB-Stat-XIII</vt:lpstr>
      <vt:lpstr>SCRB-Stat-XIII-A</vt:lpstr>
      <vt:lpstr>config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Graphic Design</dc:creator>
  <cp:keywords/>
  <dc:description/>
  <cp:lastModifiedBy>Venkat Dulipalli</cp:lastModifiedBy>
  <cp:revision>15</cp:revision>
  <dcterms:created xsi:type="dcterms:W3CDTF">2016-03-17T12:39:06Z</dcterms:created>
  <dcterms:modified xsi:type="dcterms:W3CDTF">2016-06-24T16:06:55Z</dcterms:modified>
  <cp:category/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