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showInkAnnotation="0" codeName="ThisWorkbook" autoCompressPictures="0"/>
  <bookViews>
    <workbookView xWindow="0" yWindow="0" windowWidth="20500" windowHeight="7760" tabRatio="938"/>
  </bookViews>
  <sheets>
    <sheet name="Index" sheetId="35" r:id="rId1"/>
    <sheet name="Stat-I" sheetId="1" r:id="rId2"/>
    <sheet name="Stat-II" sheetId="2" r:id="rId3"/>
    <sheet name="Stat-II-A" sheetId="3" r:id="rId4"/>
    <sheet name="Stat-III" sheetId="4" r:id="rId5"/>
    <sheet name="Stat-IV" sheetId="5" r:id="rId6"/>
    <sheet name="Stat-V-A" sheetId="6" r:id="rId7"/>
    <sheet name="Stat-V-B" sheetId="7" r:id="rId8"/>
    <sheet name="Stat-VI" sheetId="8" r:id="rId9"/>
    <sheet name="Stat-VII" sheetId="9" r:id="rId10"/>
    <sheet name="Stat-VIII" sheetId="10" r:id="rId11"/>
    <sheet name="Stat-IX" sheetId="11" r:id="rId12"/>
    <sheet name="Stat-X" sheetId="12" r:id="rId13"/>
    <sheet name="Stat-XI" sheetId="13" r:id="rId14"/>
    <sheet name="Stat-XII" sheetId="14" r:id="rId15"/>
    <sheet name="Stat-XII-A" sheetId="15" r:id="rId16"/>
    <sheet name="Stat-XII-B" sheetId="16" r:id="rId17"/>
    <sheet name="Stat-XII-C" sheetId="17" r:id="rId18"/>
    <sheet name="Stat-XIII" sheetId="18" r:id="rId19"/>
    <sheet name="Stat-XIII-A" sheetId="19" r:id="rId20"/>
    <sheet name="Stat-XIII-B" sheetId="20" r:id="rId21"/>
    <sheet name="Stat-XIV" sheetId="21" r:id="rId22"/>
    <sheet name="Stat-XIV-1" sheetId="22" r:id="rId23"/>
    <sheet name="Stat-XIV-II-1" sheetId="23" r:id="rId24"/>
    <sheet name="Stat-XIV-II-2" sheetId="24" r:id="rId25"/>
    <sheet name="Stat-XIV-II-3" sheetId="25" r:id="rId26"/>
    <sheet name="Stat-XIV-II-4" sheetId="26" r:id="rId27"/>
    <sheet name="Stat-XIV-II-5" sheetId="27" r:id="rId28"/>
    <sheet name="Stat-XIV-II-6" sheetId="28" r:id="rId29"/>
    <sheet name="Stat-XIV-II-6A" sheetId="29" r:id="rId30"/>
    <sheet name="Stat-XV" sheetId="30" r:id="rId31"/>
    <sheet name="Stat-XV-A" sheetId="31" r:id="rId32"/>
    <sheet name="Stat-XVI" sheetId="32" r:id="rId33"/>
    <sheet name="Chain_Snatchings" sheetId="33" r:id="rId34"/>
    <sheet name="Sheet1" sheetId="34" r:id="rId35"/>
  </sheets>
  <definedNames>
    <definedName name="E6_F6_K6_L6" localSheetId="11">'Stat-I'!#REF!</definedName>
    <definedName name="E6_F6_K6_L6" localSheetId="9">'Stat-I'!#REF!</definedName>
    <definedName name="E6_F6_K6_L6" localSheetId="13">'Stat-I'!#REF!</definedName>
    <definedName name="E6_F6_K6_L6" localSheetId="18">'Stat-I'!#REF!</definedName>
    <definedName name="E6_F6_K6_L6" localSheetId="19">'Stat-I'!#REF!</definedName>
    <definedName name="E6_F6_K6_L6" localSheetId="20">'Stat-I'!#REF!</definedName>
    <definedName name="E6_F6_K6_L6" localSheetId="24">'Stat-I'!#REF!</definedName>
    <definedName name="E6_F6_K6_L6" localSheetId="25">'Stat-I'!#REF!</definedName>
    <definedName name="E6_F6_K6_L6" localSheetId="26">'Stat-I'!#REF!</definedName>
    <definedName name="E6_F6_K6_L6" localSheetId="27">'Stat-I'!#REF!</definedName>
    <definedName name="E6_F6_K6_L6" localSheetId="28">'Stat-I'!#REF!</definedName>
    <definedName name="E6_F6_K6_L6" localSheetId="31">'Stat-I'!#REF!</definedName>
    <definedName name="E6_F6_K6_L6">'Stat-I'!#REF!</definedName>
    <definedName name="_xlnm.Print_Area" localSheetId="1">'Stat-I'!$A$3:$AF$34</definedName>
    <definedName name="_xlnm.Print_Area" localSheetId="2">'Stat-II'!$A$1:$AF$34</definedName>
    <definedName name="_xlnm.Print_Area" localSheetId="4">'Stat-III'!$A$1:$AF$34</definedName>
    <definedName name="_xlnm.Print_Area" localSheetId="12">'Stat-X'!$A$1:$M$6</definedName>
    <definedName name="_xlnm.Print_Area" localSheetId="13">'Stat-XI'!$A$1:$L$6</definedName>
    <definedName name="_xlnm.Print_Area" localSheetId="15">'Stat-XII-A'!$A$1:$AP$14</definedName>
    <definedName name="_xlnm.Print_Area" localSheetId="19">'Stat-XIII-A'!$A$1:$AP$11</definedName>
    <definedName name="Z_176CA2E8_21C8_794D_859A_06D7F71DA3E8_.wvu.PrintArea" localSheetId="1" hidden="1">'Stat-I'!$A$3:$AF$34</definedName>
    <definedName name="Z_176CA2E8_21C8_794D_859A_06D7F71DA3E8_.wvu.PrintArea" localSheetId="2" hidden="1">'Stat-II'!$A$1:$AF$34</definedName>
    <definedName name="Z_176CA2E8_21C8_794D_859A_06D7F71DA3E8_.wvu.PrintArea" localSheetId="4" hidden="1">'Stat-III'!$A$1:$AF$34</definedName>
    <definedName name="Z_176CA2E8_21C8_794D_859A_06D7F71DA3E8_.wvu.PrintArea" localSheetId="12" hidden="1">'Stat-X'!$A$1:$M$6</definedName>
    <definedName name="Z_176CA2E8_21C8_794D_859A_06D7F71DA3E8_.wvu.PrintArea" localSheetId="13" hidden="1">'Stat-XI'!$A$1:$L$6</definedName>
    <definedName name="Z_176CA2E8_21C8_794D_859A_06D7F71DA3E8_.wvu.PrintArea" localSheetId="15" hidden="1">'Stat-XII-A'!$A$1:$AP$14</definedName>
    <definedName name="Z_176CA2E8_21C8_794D_859A_06D7F71DA3E8_.wvu.PrintArea" localSheetId="19" hidden="1">'Stat-XIII-A'!$A$1:$AP$11</definedName>
  </definedNames>
  <calcPr calcId="140001" concurrentCalc="0"/>
  <customWorkbookViews>
    <customWorkbookView name="Venkat Dulipalli - Personal View" guid="{176CA2E8-21C8-794D-859A-06D7F71DA3E8}" mergeInterval="0" personalView="1" yWindow="54" windowWidth="1216" windowHeight="658" tabRatio="964" activeSheetId="1"/>
  </customWorkbookViews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3" l="1"/>
  <c r="E15" i="1"/>
  <c r="A5" i="29"/>
  <c r="S6" i="5"/>
  <c r="U6" i="5"/>
  <c r="S7" i="5"/>
  <c r="U7" i="5"/>
  <c r="S8" i="5"/>
  <c r="U8" i="5"/>
  <c r="S9" i="5"/>
  <c r="U9" i="5"/>
  <c r="S10" i="5"/>
  <c r="U10" i="5"/>
  <c r="S11" i="5"/>
  <c r="U11" i="5"/>
  <c r="S12" i="5"/>
  <c r="U12" i="5"/>
  <c r="S13" i="5"/>
  <c r="U13" i="5"/>
  <c r="S14" i="5"/>
  <c r="U14" i="5"/>
  <c r="S15" i="5"/>
  <c r="U15" i="5"/>
  <c r="S16" i="5"/>
  <c r="U16" i="5"/>
  <c r="S17" i="5"/>
  <c r="U17" i="5"/>
  <c r="S18" i="5"/>
  <c r="U18" i="5"/>
  <c r="S19" i="5"/>
  <c r="U19" i="5"/>
  <c r="S20" i="5"/>
  <c r="U20" i="5"/>
  <c r="S21" i="5"/>
  <c r="U21" i="5"/>
  <c r="S22" i="5"/>
  <c r="U22" i="5"/>
  <c r="S23" i="5"/>
  <c r="U23" i="5"/>
  <c r="S24" i="5"/>
  <c r="U24" i="5"/>
  <c r="S25" i="5"/>
  <c r="U25" i="5"/>
  <c r="S26" i="5"/>
  <c r="U26" i="5"/>
  <c r="U27" i="5"/>
  <c r="K6" i="5"/>
  <c r="E5" i="2"/>
  <c r="F5" i="2"/>
  <c r="L5" i="2"/>
  <c r="T6" i="5"/>
  <c r="V6" i="5"/>
  <c r="K7" i="5"/>
  <c r="E6" i="2"/>
  <c r="F6" i="2"/>
  <c r="L6" i="2"/>
  <c r="T7" i="5"/>
  <c r="V7" i="5"/>
  <c r="K8" i="5"/>
  <c r="E7" i="2"/>
  <c r="F7" i="2"/>
  <c r="L7" i="2"/>
  <c r="T8" i="5"/>
  <c r="V8" i="5"/>
  <c r="K9" i="5"/>
  <c r="E8" i="2"/>
  <c r="F8" i="2"/>
  <c r="L8" i="2"/>
  <c r="T9" i="5"/>
  <c r="V9" i="5"/>
  <c r="K10" i="5"/>
  <c r="E9" i="2"/>
  <c r="F9" i="2"/>
  <c r="L9" i="2"/>
  <c r="T10" i="5"/>
  <c r="V10" i="5"/>
  <c r="K11" i="5"/>
  <c r="E10" i="2"/>
  <c r="F10" i="2"/>
  <c r="L10" i="2"/>
  <c r="T11" i="5"/>
  <c r="V11" i="5"/>
  <c r="K12" i="5"/>
  <c r="E11" i="2"/>
  <c r="F11" i="2"/>
  <c r="L11" i="2"/>
  <c r="T12" i="5"/>
  <c r="V12" i="5"/>
  <c r="K13" i="5"/>
  <c r="E12" i="2"/>
  <c r="F12" i="2"/>
  <c r="L12" i="2"/>
  <c r="T13" i="5"/>
  <c r="V13" i="5"/>
  <c r="K14" i="5"/>
  <c r="E13" i="2"/>
  <c r="F13" i="2"/>
  <c r="L13" i="2"/>
  <c r="T14" i="5"/>
  <c r="V14" i="5"/>
  <c r="K15" i="5"/>
  <c r="E14" i="2"/>
  <c r="F14" i="2"/>
  <c r="L14" i="2"/>
  <c r="T15" i="5"/>
  <c r="V15" i="5"/>
  <c r="K16" i="5"/>
  <c r="E15" i="2"/>
  <c r="F15" i="2"/>
  <c r="L15" i="2"/>
  <c r="T16" i="5"/>
  <c r="V16" i="5"/>
  <c r="K17" i="5"/>
  <c r="E16" i="2"/>
  <c r="F16" i="2"/>
  <c r="L16" i="2"/>
  <c r="T17" i="5"/>
  <c r="V17" i="5"/>
  <c r="K18" i="5"/>
  <c r="E17" i="2"/>
  <c r="F17" i="2"/>
  <c r="L17" i="2"/>
  <c r="T18" i="5"/>
  <c r="V18" i="5"/>
  <c r="K19" i="5"/>
  <c r="E18" i="2"/>
  <c r="F18" i="2"/>
  <c r="L18" i="2"/>
  <c r="T19" i="5"/>
  <c r="V19" i="5"/>
  <c r="K20" i="5"/>
  <c r="E19" i="2"/>
  <c r="F19" i="2"/>
  <c r="L19" i="2"/>
  <c r="T20" i="5"/>
  <c r="V20" i="5"/>
  <c r="K21" i="5"/>
  <c r="E20" i="2"/>
  <c r="F20" i="2"/>
  <c r="L20" i="2"/>
  <c r="T21" i="5"/>
  <c r="V21" i="5"/>
  <c r="K22" i="5"/>
  <c r="E21" i="2"/>
  <c r="F21" i="2"/>
  <c r="L21" i="2"/>
  <c r="T22" i="5"/>
  <c r="V22" i="5"/>
  <c r="K23" i="5"/>
  <c r="E22" i="2"/>
  <c r="F22" i="2"/>
  <c r="L22" i="2"/>
  <c r="T23" i="5"/>
  <c r="V23" i="5"/>
  <c r="K24" i="5"/>
  <c r="E23" i="2"/>
  <c r="F23" i="2"/>
  <c r="L23" i="2"/>
  <c r="T24" i="5"/>
  <c r="V24" i="5"/>
  <c r="K25" i="5"/>
  <c r="E24" i="2"/>
  <c r="F24" i="2"/>
  <c r="L24" i="2"/>
  <c r="T25" i="5"/>
  <c r="V25" i="5"/>
  <c r="K26" i="5"/>
  <c r="E25" i="2"/>
  <c r="F25" i="2"/>
  <c r="L25" i="2"/>
  <c r="T26" i="5"/>
  <c r="V26" i="5"/>
  <c r="V27" i="5"/>
  <c r="L11" i="35"/>
  <c r="B8" i="35"/>
  <c r="G8" i="35"/>
  <c r="B3" i="35"/>
  <c r="H8" i="35"/>
  <c r="C3" i="35"/>
  <c r="A2" i="7"/>
  <c r="A2" i="6"/>
  <c r="B11" i="35"/>
  <c r="G11" i="35"/>
  <c r="A6" i="29"/>
  <c r="E13" i="1"/>
  <c r="R7" i="27"/>
  <c r="R6" i="27"/>
  <c r="E8" i="1"/>
  <c r="E9" i="1"/>
  <c r="K7" i="26"/>
  <c r="K6" i="26"/>
  <c r="E7" i="1"/>
  <c r="P7" i="25"/>
  <c r="P6" i="25"/>
  <c r="E6" i="1"/>
  <c r="P7" i="24"/>
  <c r="P6" i="24"/>
  <c r="E5" i="1"/>
  <c r="B6" i="23"/>
  <c r="E11" i="1"/>
  <c r="U6" i="23"/>
  <c r="U5" i="23"/>
  <c r="C23" i="17"/>
  <c r="E12" i="20"/>
  <c r="F12" i="20"/>
  <c r="G12" i="20"/>
  <c r="H5" i="20"/>
  <c r="H6" i="20"/>
  <c r="H7" i="20"/>
  <c r="H8" i="20"/>
  <c r="H9" i="20"/>
  <c r="H10" i="20"/>
  <c r="H11" i="20"/>
  <c r="H12" i="20"/>
  <c r="I12" i="20"/>
  <c r="J12" i="20"/>
  <c r="K12" i="20"/>
  <c r="L5" i="20"/>
  <c r="L6" i="20"/>
  <c r="L7" i="20"/>
  <c r="L8" i="20"/>
  <c r="L9" i="20"/>
  <c r="L10" i="20"/>
  <c r="L11" i="20"/>
  <c r="L12" i="20"/>
  <c r="M5" i="20"/>
  <c r="M6" i="20"/>
  <c r="M7" i="20"/>
  <c r="M8" i="20"/>
  <c r="M9" i="20"/>
  <c r="M10" i="20"/>
  <c r="M11" i="20"/>
  <c r="M12" i="20"/>
  <c r="N5" i="20"/>
  <c r="N6" i="20"/>
  <c r="N7" i="20"/>
  <c r="N8" i="20"/>
  <c r="N9" i="20"/>
  <c r="N10" i="20"/>
  <c r="N11" i="20"/>
  <c r="N12" i="20"/>
  <c r="O5" i="20"/>
  <c r="O6" i="20"/>
  <c r="O7" i="20"/>
  <c r="O8" i="20"/>
  <c r="O9" i="20"/>
  <c r="O10" i="20"/>
  <c r="O11" i="20"/>
  <c r="O12" i="20"/>
  <c r="P5" i="20"/>
  <c r="P6" i="20"/>
  <c r="P7" i="20"/>
  <c r="P8" i="20"/>
  <c r="P9" i="20"/>
  <c r="P10" i="20"/>
  <c r="P11" i="20"/>
  <c r="P12" i="20"/>
  <c r="Q5" i="20"/>
  <c r="Q6" i="20"/>
  <c r="Q7" i="20"/>
  <c r="Q8" i="20"/>
  <c r="Q9" i="20"/>
  <c r="Q10" i="20"/>
  <c r="Q11" i="20"/>
  <c r="Q12" i="20"/>
  <c r="R5" i="20"/>
  <c r="R6" i="20"/>
  <c r="R7" i="20"/>
  <c r="R8" i="20"/>
  <c r="R9" i="20"/>
  <c r="R10" i="20"/>
  <c r="R11" i="20"/>
  <c r="R12" i="20"/>
  <c r="S5" i="20"/>
  <c r="S6" i="20"/>
  <c r="S7" i="20"/>
  <c r="S8" i="20"/>
  <c r="S9" i="20"/>
  <c r="S10" i="20"/>
  <c r="S11" i="20"/>
  <c r="S12" i="20"/>
  <c r="AI5" i="19"/>
  <c r="AJ5" i="19"/>
  <c r="AP5" i="19"/>
  <c r="T5" i="20"/>
  <c r="AI6" i="19"/>
  <c r="AJ6" i="19"/>
  <c r="AP6" i="19"/>
  <c r="T6" i="20"/>
  <c r="AI7" i="19"/>
  <c r="AJ7" i="19"/>
  <c r="AP7" i="19"/>
  <c r="T7" i="20"/>
  <c r="AI8" i="19"/>
  <c r="AJ8" i="19"/>
  <c r="AP8" i="19"/>
  <c r="T8" i="20"/>
  <c r="AI9" i="19"/>
  <c r="AJ9" i="19"/>
  <c r="AP9" i="19"/>
  <c r="T9" i="20"/>
  <c r="AI10" i="19"/>
  <c r="AJ10" i="19"/>
  <c r="AP10" i="19"/>
  <c r="T10" i="20"/>
  <c r="AI11" i="19"/>
  <c r="AJ11" i="19"/>
  <c r="AP11" i="19"/>
  <c r="T11" i="20"/>
  <c r="T12" i="20"/>
  <c r="C12" i="20"/>
  <c r="D12" i="20"/>
  <c r="AI5" i="15"/>
  <c r="AJ5" i="15"/>
  <c r="AP5" i="15"/>
  <c r="T5" i="16"/>
  <c r="Y11" i="19"/>
  <c r="Z11" i="19"/>
  <c r="AF11" i="19"/>
  <c r="Y10" i="19"/>
  <c r="Z10" i="19"/>
  <c r="AF10" i="19"/>
  <c r="Y9" i="19"/>
  <c r="Z9" i="19"/>
  <c r="AF9" i="19"/>
  <c r="Y8" i="19"/>
  <c r="Z8" i="19"/>
  <c r="AF8" i="19"/>
  <c r="Y7" i="19"/>
  <c r="Z7" i="19"/>
  <c r="AF7" i="19"/>
  <c r="Y6" i="19"/>
  <c r="Z6" i="19"/>
  <c r="AF6" i="19"/>
  <c r="Y5" i="19"/>
  <c r="Z5" i="19"/>
  <c r="AF5" i="19"/>
  <c r="O11" i="19"/>
  <c r="P11" i="19"/>
  <c r="V11" i="19"/>
  <c r="O10" i="19"/>
  <c r="P10" i="19"/>
  <c r="V10" i="19"/>
  <c r="O9" i="19"/>
  <c r="P9" i="19"/>
  <c r="V9" i="19"/>
  <c r="O8" i="19"/>
  <c r="P8" i="19"/>
  <c r="V8" i="19"/>
  <c r="O7" i="19"/>
  <c r="P7" i="19"/>
  <c r="V7" i="19"/>
  <c r="O5" i="19"/>
  <c r="P5" i="19"/>
  <c r="V5" i="19"/>
  <c r="O6" i="19"/>
  <c r="P6" i="19"/>
  <c r="V6" i="19"/>
  <c r="V12" i="19"/>
  <c r="E11" i="19"/>
  <c r="F11" i="19"/>
  <c r="L11" i="19"/>
  <c r="E10" i="19"/>
  <c r="F10" i="19"/>
  <c r="L10" i="19"/>
  <c r="E9" i="19"/>
  <c r="F9" i="19"/>
  <c r="L9" i="19"/>
  <c r="E8" i="19"/>
  <c r="F8" i="19"/>
  <c r="L8" i="19"/>
  <c r="E7" i="19"/>
  <c r="F7" i="19"/>
  <c r="L7" i="19"/>
  <c r="E6" i="19"/>
  <c r="F6" i="19"/>
  <c r="L6" i="19"/>
  <c r="E5" i="19"/>
  <c r="F5" i="19"/>
  <c r="L5" i="19"/>
  <c r="L12" i="19"/>
  <c r="Y11" i="18"/>
  <c r="Z11" i="18"/>
  <c r="AF11" i="18"/>
  <c r="Y10" i="18"/>
  <c r="Z10" i="18"/>
  <c r="AF10" i="18"/>
  <c r="Y9" i="18"/>
  <c r="Z9" i="18"/>
  <c r="AF9" i="18"/>
  <c r="Y8" i="18"/>
  <c r="Z8" i="18"/>
  <c r="AF8" i="18"/>
  <c r="Y7" i="18"/>
  <c r="Z7" i="18"/>
  <c r="AF7" i="18"/>
  <c r="Y5" i="18"/>
  <c r="Z5" i="18"/>
  <c r="AF5" i="18"/>
  <c r="Y6" i="18"/>
  <c r="Z6" i="18"/>
  <c r="AF6" i="18"/>
  <c r="AF12" i="18"/>
  <c r="O11" i="18"/>
  <c r="P11" i="18"/>
  <c r="V11" i="18"/>
  <c r="O10" i="18"/>
  <c r="P10" i="18"/>
  <c r="V10" i="18"/>
  <c r="O9" i="18"/>
  <c r="P9" i="18"/>
  <c r="V9" i="18"/>
  <c r="O8" i="18"/>
  <c r="P8" i="18"/>
  <c r="V8" i="18"/>
  <c r="O7" i="18"/>
  <c r="P7" i="18"/>
  <c r="V7" i="18"/>
  <c r="O5" i="18"/>
  <c r="P5" i="18"/>
  <c r="V5" i="18"/>
  <c r="O6" i="18"/>
  <c r="P6" i="18"/>
  <c r="V6" i="18"/>
  <c r="V12" i="18"/>
  <c r="E5" i="18"/>
  <c r="F5" i="18"/>
  <c r="L5" i="18"/>
  <c r="E11" i="18"/>
  <c r="F11" i="18"/>
  <c r="L11" i="18"/>
  <c r="E10" i="18"/>
  <c r="F10" i="18"/>
  <c r="L10" i="18"/>
  <c r="E9" i="18"/>
  <c r="F9" i="18"/>
  <c r="L9" i="18"/>
  <c r="E8" i="18"/>
  <c r="F8" i="18"/>
  <c r="L8" i="18"/>
  <c r="E7" i="18"/>
  <c r="F7" i="18"/>
  <c r="L7" i="18"/>
  <c r="E6" i="18"/>
  <c r="F6" i="18"/>
  <c r="L6" i="18"/>
  <c r="L12" i="18"/>
  <c r="D12" i="19"/>
  <c r="E12" i="19"/>
  <c r="F12" i="19"/>
  <c r="G12" i="19"/>
  <c r="H12" i="19"/>
  <c r="I12" i="19"/>
  <c r="J12" i="19"/>
  <c r="K12" i="19"/>
  <c r="M12" i="19"/>
  <c r="N12" i="19"/>
  <c r="Q12" i="19"/>
  <c r="R12" i="19"/>
  <c r="S12" i="19"/>
  <c r="T12" i="19"/>
  <c r="U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K12" i="19"/>
  <c r="AL12" i="19"/>
  <c r="AM12" i="19"/>
  <c r="AN12" i="19"/>
  <c r="AO12" i="19"/>
  <c r="C12" i="19"/>
  <c r="D23" i="17"/>
  <c r="G23" i="17"/>
  <c r="H23" i="17"/>
  <c r="I23" i="17"/>
  <c r="J23" i="17"/>
  <c r="K23" i="17"/>
  <c r="M23" i="17"/>
  <c r="N23" i="17"/>
  <c r="Q23" i="17"/>
  <c r="R23" i="17"/>
  <c r="S23" i="17"/>
  <c r="T23" i="17"/>
  <c r="U23" i="17"/>
  <c r="C15" i="16"/>
  <c r="K15" i="16"/>
  <c r="J15" i="16"/>
  <c r="I15" i="16"/>
  <c r="G15" i="16"/>
  <c r="F15" i="16"/>
  <c r="E15" i="16"/>
  <c r="D15" i="16"/>
  <c r="L5" i="16"/>
  <c r="C12" i="18"/>
  <c r="C11" i="15"/>
  <c r="C15" i="15"/>
  <c r="AG11" i="15"/>
  <c r="AG15" i="15"/>
  <c r="AH11" i="15"/>
  <c r="AH15" i="15"/>
  <c r="AI6" i="15"/>
  <c r="AI7" i="15"/>
  <c r="AI8" i="15"/>
  <c r="AI9" i="15"/>
  <c r="AI10" i="15"/>
  <c r="AI11" i="15"/>
  <c r="AI12" i="15"/>
  <c r="AI13" i="15"/>
  <c r="AI14" i="15"/>
  <c r="AI15" i="15"/>
  <c r="AJ6" i="15"/>
  <c r="AJ7" i="15"/>
  <c r="AJ8" i="15"/>
  <c r="AJ9" i="15"/>
  <c r="AJ10" i="15"/>
  <c r="AJ11" i="15"/>
  <c r="AJ12" i="15"/>
  <c r="AJ13" i="15"/>
  <c r="AJ14" i="15"/>
  <c r="AJ15" i="15"/>
  <c r="AK11" i="15"/>
  <c r="AK15" i="15"/>
  <c r="AL11" i="15"/>
  <c r="AL15" i="15"/>
  <c r="AM11" i="15"/>
  <c r="AM15" i="15"/>
  <c r="AN11" i="15"/>
  <c r="AN15" i="15"/>
  <c r="AO11" i="15"/>
  <c r="AO15" i="15"/>
  <c r="AP6" i="15"/>
  <c r="AP7" i="15"/>
  <c r="AP8" i="15"/>
  <c r="AP9" i="15"/>
  <c r="AP10" i="15"/>
  <c r="AP11" i="15"/>
  <c r="AP12" i="15"/>
  <c r="AP13" i="15"/>
  <c r="AP14" i="15"/>
  <c r="AP15" i="15"/>
  <c r="Y5" i="15"/>
  <c r="Z5" i="15"/>
  <c r="AF5" i="15"/>
  <c r="Y6" i="15"/>
  <c r="Z6" i="15"/>
  <c r="AF6" i="15"/>
  <c r="Y7" i="15"/>
  <c r="Z7" i="15"/>
  <c r="AF7" i="15"/>
  <c r="Y8" i="15"/>
  <c r="Z8" i="15"/>
  <c r="AF8" i="15"/>
  <c r="Y9" i="15"/>
  <c r="Z9" i="15"/>
  <c r="AF9" i="15"/>
  <c r="Y10" i="15"/>
  <c r="Z10" i="15"/>
  <c r="AF10" i="15"/>
  <c r="Y15" i="4"/>
  <c r="Y11" i="15"/>
  <c r="Z15" i="4"/>
  <c r="Z11" i="15"/>
  <c r="AE11" i="15"/>
  <c r="AF11" i="15"/>
  <c r="Y12" i="15"/>
  <c r="Z12" i="15"/>
  <c r="AF12" i="15"/>
  <c r="Y13" i="15"/>
  <c r="Z13" i="15"/>
  <c r="AF13" i="15"/>
  <c r="Y14" i="15"/>
  <c r="Z14" i="15"/>
  <c r="AF14" i="15"/>
  <c r="AF15" i="15"/>
  <c r="AE15" i="15"/>
  <c r="AD11" i="15"/>
  <c r="AD15" i="15"/>
  <c r="AC11" i="15"/>
  <c r="AC15" i="15"/>
  <c r="AB11" i="15"/>
  <c r="AB15" i="15"/>
  <c r="AA11" i="15"/>
  <c r="AA15" i="15"/>
  <c r="Z15" i="15"/>
  <c r="Y15" i="15"/>
  <c r="X11" i="15"/>
  <c r="X15" i="15"/>
  <c r="W11" i="15"/>
  <c r="W15" i="15"/>
  <c r="O5" i="15"/>
  <c r="P5" i="15"/>
  <c r="V5" i="15"/>
  <c r="O6" i="15"/>
  <c r="P6" i="15"/>
  <c r="V6" i="15"/>
  <c r="O7" i="15"/>
  <c r="P7" i="15"/>
  <c r="V7" i="15"/>
  <c r="O8" i="15"/>
  <c r="P8" i="15"/>
  <c r="V8" i="15"/>
  <c r="O9" i="15"/>
  <c r="P9" i="15"/>
  <c r="V9" i="15"/>
  <c r="O10" i="15"/>
  <c r="P10" i="15"/>
  <c r="V10" i="15"/>
  <c r="O15" i="4"/>
  <c r="O11" i="15"/>
  <c r="P15" i="4"/>
  <c r="P11" i="15"/>
  <c r="U11" i="15"/>
  <c r="V11" i="15"/>
  <c r="O12" i="15"/>
  <c r="P12" i="15"/>
  <c r="V12" i="15"/>
  <c r="O13" i="15"/>
  <c r="P13" i="15"/>
  <c r="V13" i="15"/>
  <c r="O14" i="15"/>
  <c r="P14" i="15"/>
  <c r="V14" i="15"/>
  <c r="V15" i="15"/>
  <c r="U15" i="15"/>
  <c r="T11" i="15"/>
  <c r="T15" i="15"/>
  <c r="S11" i="15"/>
  <c r="S15" i="15"/>
  <c r="R11" i="15"/>
  <c r="R15" i="15"/>
  <c r="Q11" i="15"/>
  <c r="Q15" i="15"/>
  <c r="P15" i="15"/>
  <c r="O15" i="15"/>
  <c r="N11" i="15"/>
  <c r="N15" i="15"/>
  <c r="M11" i="15"/>
  <c r="M15" i="15"/>
  <c r="K11" i="15"/>
  <c r="K15" i="15"/>
  <c r="J11" i="15"/>
  <c r="J15" i="15"/>
  <c r="I11" i="15"/>
  <c r="I15" i="15"/>
  <c r="H11" i="15"/>
  <c r="H15" i="15"/>
  <c r="G11" i="15"/>
  <c r="G15" i="15"/>
  <c r="E5" i="15"/>
  <c r="E6" i="15"/>
  <c r="E7" i="15"/>
  <c r="E8" i="15"/>
  <c r="E9" i="15"/>
  <c r="E10" i="15"/>
  <c r="E15" i="4"/>
  <c r="E11" i="15"/>
  <c r="E12" i="15"/>
  <c r="E13" i="15"/>
  <c r="E14" i="15"/>
  <c r="E15" i="15"/>
  <c r="D11" i="15"/>
  <c r="D15" i="15"/>
  <c r="D12" i="18"/>
  <c r="F12" i="18"/>
  <c r="G12" i="18"/>
  <c r="H12" i="18"/>
  <c r="I12" i="18"/>
  <c r="J12" i="18"/>
  <c r="K12" i="18"/>
  <c r="M12" i="18"/>
  <c r="N12" i="18"/>
  <c r="O12" i="18"/>
  <c r="P12" i="18"/>
  <c r="Q12" i="18"/>
  <c r="R12" i="18"/>
  <c r="S12" i="18"/>
  <c r="T12" i="18"/>
  <c r="U12" i="18"/>
  <c r="W12" i="18"/>
  <c r="X12" i="18"/>
  <c r="Y12" i="18"/>
  <c r="Z12" i="18"/>
  <c r="AA12" i="18"/>
  <c r="AB12" i="18"/>
  <c r="AC12" i="18"/>
  <c r="AD12" i="18"/>
  <c r="AE12" i="18"/>
  <c r="D11" i="14"/>
  <c r="D15" i="14"/>
  <c r="E5" i="14"/>
  <c r="E6" i="14"/>
  <c r="E7" i="14"/>
  <c r="E8" i="14"/>
  <c r="E9" i="14"/>
  <c r="E10" i="14"/>
  <c r="E11" i="14"/>
  <c r="E12" i="14"/>
  <c r="E13" i="14"/>
  <c r="E14" i="14"/>
  <c r="E15" i="14"/>
  <c r="F5" i="14"/>
  <c r="F6" i="14"/>
  <c r="F7" i="14"/>
  <c r="F8" i="14"/>
  <c r="F9" i="14"/>
  <c r="F10" i="14"/>
  <c r="F15" i="1"/>
  <c r="F11" i="14"/>
  <c r="F12" i="14"/>
  <c r="F13" i="14"/>
  <c r="F14" i="14"/>
  <c r="F15" i="14"/>
  <c r="G11" i="14"/>
  <c r="G15" i="14"/>
  <c r="H11" i="14"/>
  <c r="H15" i="14"/>
  <c r="I11" i="14"/>
  <c r="I15" i="14"/>
  <c r="J11" i="14"/>
  <c r="J15" i="14"/>
  <c r="K11" i="14"/>
  <c r="K15" i="14"/>
  <c r="L5" i="14"/>
  <c r="L6" i="14"/>
  <c r="L7" i="14"/>
  <c r="L8" i="14"/>
  <c r="L9" i="14"/>
  <c r="L10" i="14"/>
  <c r="L15" i="1"/>
  <c r="L11" i="14"/>
  <c r="L12" i="14"/>
  <c r="L13" i="14"/>
  <c r="L14" i="14"/>
  <c r="L15" i="14"/>
  <c r="M11" i="14"/>
  <c r="M15" i="14"/>
  <c r="N11" i="14"/>
  <c r="N15" i="14"/>
  <c r="O5" i="14"/>
  <c r="O6" i="14"/>
  <c r="O7" i="14"/>
  <c r="O8" i="14"/>
  <c r="O9" i="14"/>
  <c r="O10" i="14"/>
  <c r="O15" i="1"/>
  <c r="O11" i="14"/>
  <c r="O12" i="14"/>
  <c r="O13" i="14"/>
  <c r="O14" i="14"/>
  <c r="O15" i="14"/>
  <c r="P5" i="14"/>
  <c r="P6" i="14"/>
  <c r="P7" i="14"/>
  <c r="P8" i="14"/>
  <c r="P9" i="14"/>
  <c r="P10" i="14"/>
  <c r="P15" i="1"/>
  <c r="P11" i="14"/>
  <c r="P12" i="14"/>
  <c r="P13" i="14"/>
  <c r="P14" i="14"/>
  <c r="P15" i="14"/>
  <c r="Q11" i="14"/>
  <c r="Q15" i="14"/>
  <c r="R11" i="14"/>
  <c r="R15" i="14"/>
  <c r="S11" i="14"/>
  <c r="S15" i="14"/>
  <c r="T11" i="14"/>
  <c r="T15" i="14"/>
  <c r="U11" i="14"/>
  <c r="U15" i="14"/>
  <c r="V5" i="14"/>
  <c r="V6" i="14"/>
  <c r="V7" i="14"/>
  <c r="V8" i="14"/>
  <c r="V9" i="14"/>
  <c r="V10" i="14"/>
  <c r="V15" i="1"/>
  <c r="V11" i="14"/>
  <c r="V12" i="14"/>
  <c r="V13" i="14"/>
  <c r="V14" i="14"/>
  <c r="V15" i="14"/>
  <c r="W11" i="14"/>
  <c r="W15" i="14"/>
  <c r="X11" i="14"/>
  <c r="X15" i="14"/>
  <c r="Y5" i="14"/>
  <c r="Y6" i="14"/>
  <c r="Y7" i="14"/>
  <c r="Y8" i="14"/>
  <c r="Y9" i="14"/>
  <c r="Y10" i="14"/>
  <c r="Y15" i="1"/>
  <c r="Y11" i="14"/>
  <c r="Y12" i="14"/>
  <c r="Y13" i="14"/>
  <c r="Y14" i="14"/>
  <c r="Y15" i="14"/>
  <c r="Z5" i="14"/>
  <c r="Z6" i="14"/>
  <c r="Z7" i="14"/>
  <c r="Z8" i="14"/>
  <c r="Z9" i="14"/>
  <c r="Z10" i="14"/>
  <c r="Z15" i="1"/>
  <c r="Z11" i="14"/>
  <c r="Z12" i="14"/>
  <c r="Z13" i="14"/>
  <c r="Z14" i="14"/>
  <c r="Z15" i="14"/>
  <c r="AA11" i="14"/>
  <c r="AA15" i="14"/>
  <c r="AB11" i="14"/>
  <c r="AB15" i="14"/>
  <c r="AC11" i="14"/>
  <c r="AC15" i="14"/>
  <c r="AD11" i="14"/>
  <c r="AD15" i="14"/>
  <c r="AE11" i="14"/>
  <c r="AE15" i="14"/>
  <c r="AF5" i="14"/>
  <c r="AF6" i="14"/>
  <c r="AF7" i="14"/>
  <c r="AF8" i="14"/>
  <c r="AF9" i="14"/>
  <c r="AF10" i="14"/>
  <c r="AF15" i="1"/>
  <c r="AF11" i="14"/>
  <c r="AF12" i="14"/>
  <c r="AF13" i="14"/>
  <c r="AF14" i="14"/>
  <c r="AF15" i="14"/>
  <c r="C11" i="14"/>
  <c r="C15" i="14"/>
  <c r="I7" i="9"/>
  <c r="D6" i="13"/>
  <c r="J6" i="13"/>
  <c r="B6" i="13"/>
  <c r="C6" i="13"/>
  <c r="B6" i="12"/>
  <c r="C6" i="12"/>
  <c r="F6" i="12"/>
  <c r="M6" i="12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C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W3" i="4"/>
  <c r="M3" i="4"/>
  <c r="C3" i="4"/>
  <c r="R6" i="5"/>
  <c r="M6" i="5"/>
  <c r="L7" i="5"/>
  <c r="L6" i="5"/>
  <c r="H6" i="5"/>
  <c r="D27" i="5"/>
  <c r="E27" i="5"/>
  <c r="F27" i="5"/>
  <c r="G27" i="5"/>
  <c r="I27" i="5"/>
  <c r="J27" i="5"/>
  <c r="C27" i="5"/>
  <c r="AE36" i="4"/>
  <c r="AD36" i="4"/>
  <c r="AC36" i="4"/>
  <c r="AB36" i="4"/>
  <c r="AA36" i="4"/>
  <c r="X36" i="4"/>
  <c r="W36" i="4"/>
  <c r="U36" i="4"/>
  <c r="T36" i="4"/>
  <c r="S36" i="4"/>
  <c r="R36" i="4"/>
  <c r="Q36" i="4"/>
  <c r="N36" i="4"/>
  <c r="M36" i="4"/>
  <c r="K36" i="4"/>
  <c r="J36" i="4"/>
  <c r="I36" i="4"/>
  <c r="H36" i="4"/>
  <c r="G36" i="4"/>
  <c r="D36" i="4"/>
  <c r="C36" i="4"/>
  <c r="C18" i="3"/>
  <c r="D18" i="3"/>
  <c r="E18" i="3"/>
  <c r="C36" i="2"/>
  <c r="AE36" i="2"/>
  <c r="AD36" i="2"/>
  <c r="AC36" i="2"/>
  <c r="AB36" i="2"/>
  <c r="AA36" i="2"/>
  <c r="X36" i="2"/>
  <c r="W36" i="2"/>
  <c r="U36" i="2"/>
  <c r="T36" i="2"/>
  <c r="S36" i="2"/>
  <c r="R36" i="2"/>
  <c r="Q36" i="2"/>
  <c r="N36" i="2"/>
  <c r="M36" i="2"/>
  <c r="K36" i="2"/>
  <c r="J36" i="2"/>
  <c r="I36" i="2"/>
  <c r="H36" i="2"/>
  <c r="G36" i="2"/>
  <c r="D36" i="2"/>
  <c r="D36" i="1"/>
  <c r="F5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36" i="1"/>
  <c r="G36" i="1"/>
  <c r="H36" i="1"/>
  <c r="I36" i="1"/>
  <c r="J36" i="1"/>
  <c r="K36" i="1"/>
  <c r="M36" i="1"/>
  <c r="N36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36" i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36" i="1"/>
  <c r="Q36" i="1"/>
  <c r="R36" i="1"/>
  <c r="S36" i="1"/>
  <c r="T36" i="1"/>
  <c r="U36" i="1"/>
  <c r="V5" i="1"/>
  <c r="V6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36" i="1"/>
  <c r="W36" i="1"/>
  <c r="X36" i="1"/>
  <c r="Y5" i="1"/>
  <c r="Y6" i="1"/>
  <c r="Y7" i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36" i="1"/>
  <c r="Z5" i="1"/>
  <c r="Z6" i="1"/>
  <c r="Z7" i="1"/>
  <c r="Z8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36" i="1"/>
  <c r="AA36" i="1"/>
  <c r="AB36" i="1"/>
  <c r="AC36" i="1"/>
  <c r="AD36" i="1"/>
  <c r="AE36" i="1"/>
  <c r="AF5" i="1"/>
  <c r="AF6" i="1"/>
  <c r="AF7" i="1"/>
  <c r="AF8" i="1"/>
  <c r="AF9" i="1"/>
  <c r="AF10" i="1"/>
  <c r="AF11" i="1"/>
  <c r="AF12" i="1"/>
  <c r="AF13" i="1"/>
  <c r="AF14" i="1"/>
  <c r="AF16" i="1"/>
  <c r="AF17" i="1"/>
  <c r="AF18" i="1"/>
  <c r="AF19" i="1"/>
  <c r="AF20" i="1"/>
  <c r="AF21" i="1"/>
  <c r="AF22" i="1"/>
  <c r="AF23" i="1"/>
  <c r="AF24" i="1"/>
  <c r="AF25" i="1"/>
  <c r="AF36" i="1"/>
  <c r="C36" i="1"/>
  <c r="W3" i="1"/>
  <c r="H11" i="35"/>
  <c r="E3" i="35"/>
  <c r="D3" i="35"/>
  <c r="A1" i="33"/>
  <c r="A1" i="32"/>
  <c r="K2" i="31"/>
  <c r="G2" i="31"/>
  <c r="C2" i="31"/>
  <c r="A1" i="31"/>
  <c r="K2" i="30"/>
  <c r="G2" i="30"/>
  <c r="C2" i="30"/>
  <c r="A1" i="30"/>
  <c r="A1" i="29"/>
  <c r="A2" i="28"/>
  <c r="A2" i="27"/>
  <c r="A2" i="26"/>
  <c r="A2" i="25"/>
  <c r="A2" i="24"/>
  <c r="A2" i="23"/>
  <c r="A2" i="22"/>
  <c r="A2" i="21"/>
  <c r="A2" i="12"/>
  <c r="L4" i="20"/>
  <c r="L4" i="16"/>
  <c r="C4" i="20"/>
  <c r="C4" i="16"/>
  <c r="A2" i="20"/>
  <c r="A2" i="16"/>
  <c r="AG3" i="19"/>
  <c r="AK3" i="6"/>
  <c r="W3" i="19"/>
  <c r="AG3" i="15"/>
  <c r="W3" i="18"/>
  <c r="W3" i="14"/>
  <c r="M3" i="18"/>
  <c r="C3" i="18"/>
  <c r="M2" i="17"/>
  <c r="C2" i="17"/>
  <c r="A1" i="17"/>
  <c r="L3" i="16"/>
  <c r="C4" i="5"/>
  <c r="A2" i="15"/>
  <c r="M3" i="14"/>
  <c r="C3" i="14"/>
  <c r="A2" i="13"/>
  <c r="A2" i="11"/>
  <c r="A2" i="10"/>
  <c r="A2" i="9"/>
  <c r="A2" i="8"/>
  <c r="AL3" i="6"/>
  <c r="L4" i="5"/>
  <c r="A2" i="5"/>
  <c r="A2" i="4"/>
  <c r="E3" i="3"/>
  <c r="D3" i="3"/>
  <c r="C3" i="3"/>
  <c r="A2" i="3"/>
  <c r="A2" i="2"/>
  <c r="W3" i="2"/>
  <c r="M3" i="2"/>
  <c r="C3" i="2"/>
  <c r="M3" i="1"/>
  <c r="C3" i="1"/>
  <c r="T6" i="16"/>
  <c r="T7" i="16"/>
  <c r="T8" i="16"/>
  <c r="T9" i="16"/>
  <c r="T10" i="16"/>
  <c r="P11" i="16"/>
  <c r="T12" i="16"/>
  <c r="T13" i="16"/>
  <c r="T14" i="16"/>
  <c r="S6" i="16"/>
  <c r="S7" i="16"/>
  <c r="S8" i="16"/>
  <c r="S9" i="16"/>
  <c r="S10" i="16"/>
  <c r="S11" i="16"/>
  <c r="S12" i="16"/>
  <c r="S13" i="16"/>
  <c r="S14" i="16"/>
  <c r="S5" i="16"/>
  <c r="S15" i="16"/>
  <c r="R6" i="16"/>
  <c r="R7" i="16"/>
  <c r="R8" i="16"/>
  <c r="R9" i="16"/>
  <c r="R10" i="16"/>
  <c r="R11" i="16"/>
  <c r="R12" i="16"/>
  <c r="R13" i="16"/>
  <c r="R14" i="16"/>
  <c r="R5" i="16"/>
  <c r="R15" i="16"/>
  <c r="P5" i="16"/>
  <c r="P6" i="16"/>
  <c r="P7" i="16"/>
  <c r="P8" i="16"/>
  <c r="P9" i="16"/>
  <c r="P10" i="16"/>
  <c r="P12" i="16"/>
  <c r="P13" i="16"/>
  <c r="P14" i="16"/>
  <c r="P15" i="16"/>
  <c r="O5" i="16"/>
  <c r="O6" i="16"/>
  <c r="O7" i="16"/>
  <c r="O8" i="16"/>
  <c r="O9" i="16"/>
  <c r="O10" i="16"/>
  <c r="O11" i="16"/>
  <c r="O12" i="16"/>
  <c r="O13" i="16"/>
  <c r="O14" i="16"/>
  <c r="O15" i="16"/>
  <c r="N5" i="16"/>
  <c r="N6" i="16"/>
  <c r="N7" i="16"/>
  <c r="N8" i="16"/>
  <c r="N9" i="16"/>
  <c r="N10" i="16"/>
  <c r="N11" i="16"/>
  <c r="N12" i="16"/>
  <c r="N13" i="16"/>
  <c r="N14" i="16"/>
  <c r="N15" i="16"/>
  <c r="M5" i="16"/>
  <c r="M6" i="16"/>
  <c r="M7" i="16"/>
  <c r="M8" i="16"/>
  <c r="M9" i="16"/>
  <c r="M10" i="16"/>
  <c r="M11" i="16"/>
  <c r="M12" i="16"/>
  <c r="M13" i="16"/>
  <c r="M14" i="16"/>
  <c r="M15" i="16"/>
  <c r="L6" i="16"/>
  <c r="L7" i="16"/>
  <c r="L8" i="16"/>
  <c r="L9" i="16"/>
  <c r="L10" i="16"/>
  <c r="L11" i="16"/>
  <c r="L12" i="16"/>
  <c r="L13" i="16"/>
  <c r="L14" i="16"/>
  <c r="L15" i="16"/>
  <c r="H5" i="16"/>
  <c r="H6" i="16"/>
  <c r="H7" i="16"/>
  <c r="H8" i="16"/>
  <c r="H9" i="16"/>
  <c r="H10" i="16"/>
  <c r="H11" i="16"/>
  <c r="H12" i="16"/>
  <c r="H13" i="16"/>
  <c r="H14" i="16"/>
  <c r="H15" i="16"/>
  <c r="F5" i="15"/>
  <c r="F6" i="15"/>
  <c r="F7" i="15"/>
  <c r="F8" i="15"/>
  <c r="F9" i="15"/>
  <c r="F10" i="15"/>
  <c r="F15" i="4"/>
  <c r="F11" i="15"/>
  <c r="F12" i="15"/>
  <c r="F13" i="15"/>
  <c r="F14" i="15"/>
  <c r="F15" i="15"/>
  <c r="E12" i="18"/>
  <c r="W34" i="1"/>
  <c r="M34" i="1"/>
  <c r="C34" i="1"/>
  <c r="L6" i="1"/>
  <c r="L8" i="1"/>
  <c r="E5" i="4"/>
  <c r="E6" i="4"/>
  <c r="E7" i="4"/>
  <c r="E8" i="4"/>
  <c r="E9" i="4"/>
  <c r="E10" i="4"/>
  <c r="E11" i="4"/>
  <c r="E12" i="4"/>
  <c r="E13" i="4"/>
  <c r="E14" i="4"/>
  <c r="E16" i="4"/>
  <c r="E17" i="4"/>
  <c r="E18" i="4"/>
  <c r="E19" i="4"/>
  <c r="E20" i="4"/>
  <c r="E21" i="4"/>
  <c r="E22" i="4"/>
  <c r="E23" i="4"/>
  <c r="E24" i="4"/>
  <c r="E25" i="4"/>
  <c r="E36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36" i="4"/>
  <c r="L5" i="4"/>
  <c r="AI5" i="7"/>
  <c r="O5" i="4"/>
  <c r="O6" i="4"/>
  <c r="O7" i="4"/>
  <c r="O8" i="4"/>
  <c r="O9" i="4"/>
  <c r="O10" i="4"/>
  <c r="O11" i="4"/>
  <c r="O12" i="4"/>
  <c r="O13" i="4"/>
  <c r="O14" i="4"/>
  <c r="O16" i="4"/>
  <c r="O17" i="4"/>
  <c r="O18" i="4"/>
  <c r="O19" i="4"/>
  <c r="O20" i="4"/>
  <c r="O21" i="4"/>
  <c r="O22" i="4"/>
  <c r="O23" i="4"/>
  <c r="O24" i="4"/>
  <c r="O25" i="4"/>
  <c r="O36" i="4"/>
  <c r="P5" i="4"/>
  <c r="P6" i="4"/>
  <c r="P7" i="4"/>
  <c r="P8" i="4"/>
  <c r="P9" i="4"/>
  <c r="P10" i="4"/>
  <c r="P11" i="4"/>
  <c r="P12" i="4"/>
  <c r="P13" i="4"/>
  <c r="P14" i="4"/>
  <c r="P16" i="4"/>
  <c r="P17" i="4"/>
  <c r="P18" i="4"/>
  <c r="P19" i="4"/>
  <c r="P20" i="4"/>
  <c r="P21" i="4"/>
  <c r="P22" i="4"/>
  <c r="P23" i="4"/>
  <c r="P24" i="4"/>
  <c r="P25" i="4"/>
  <c r="P36" i="4"/>
  <c r="V5" i="4"/>
  <c r="AJ5" i="7"/>
  <c r="Y5" i="4"/>
  <c r="Y6" i="4"/>
  <c r="Y7" i="4"/>
  <c r="Y8" i="4"/>
  <c r="Y9" i="4"/>
  <c r="Y10" i="4"/>
  <c r="Y11" i="4"/>
  <c r="Y12" i="4"/>
  <c r="Y13" i="4"/>
  <c r="Y14" i="4"/>
  <c r="Y16" i="4"/>
  <c r="Y17" i="4"/>
  <c r="Y18" i="4"/>
  <c r="Y19" i="4"/>
  <c r="Y20" i="4"/>
  <c r="Y21" i="4"/>
  <c r="Y22" i="4"/>
  <c r="Y23" i="4"/>
  <c r="Y24" i="4"/>
  <c r="Y25" i="4"/>
  <c r="Y36" i="4"/>
  <c r="Z5" i="4"/>
  <c r="Z6" i="4"/>
  <c r="Z7" i="4"/>
  <c r="Z8" i="4"/>
  <c r="Z9" i="4"/>
  <c r="Z10" i="4"/>
  <c r="Z11" i="4"/>
  <c r="Z12" i="4"/>
  <c r="Z13" i="4"/>
  <c r="Z14" i="4"/>
  <c r="Z16" i="4"/>
  <c r="Z17" i="4"/>
  <c r="Z18" i="4"/>
  <c r="Z19" i="4"/>
  <c r="Z20" i="4"/>
  <c r="Z21" i="4"/>
  <c r="Z22" i="4"/>
  <c r="Z23" i="4"/>
  <c r="Z24" i="4"/>
  <c r="Z25" i="4"/>
  <c r="Z36" i="4"/>
  <c r="AF5" i="4"/>
  <c r="AK5" i="7"/>
  <c r="F36" i="2"/>
  <c r="L6" i="4"/>
  <c r="AI6" i="7"/>
  <c r="V6" i="4"/>
  <c r="AJ6" i="7"/>
  <c r="AF6" i="4"/>
  <c r="AK6" i="7"/>
  <c r="AL6" i="7"/>
  <c r="L7" i="4"/>
  <c r="AI7" i="7"/>
  <c r="V7" i="4"/>
  <c r="AJ7" i="7"/>
  <c r="AF7" i="4"/>
  <c r="AK7" i="7"/>
  <c r="AL7" i="7"/>
  <c r="L8" i="4"/>
  <c r="AI8" i="7"/>
  <c r="V8" i="4"/>
  <c r="AJ8" i="7"/>
  <c r="AF8" i="4"/>
  <c r="AK8" i="7"/>
  <c r="L9" i="4"/>
  <c r="AI9" i="7"/>
  <c r="V9" i="4"/>
  <c r="AJ9" i="7"/>
  <c r="AF9" i="4"/>
  <c r="AK9" i="7"/>
  <c r="L10" i="4"/>
  <c r="AI10" i="7"/>
  <c r="V10" i="4"/>
  <c r="AJ10" i="7"/>
  <c r="AF10" i="4"/>
  <c r="AK10" i="7"/>
  <c r="AL10" i="7"/>
  <c r="L11" i="4"/>
  <c r="AI11" i="7"/>
  <c r="V11" i="4"/>
  <c r="AJ11" i="7"/>
  <c r="AF11" i="4"/>
  <c r="AK11" i="7"/>
  <c r="AL11" i="7"/>
  <c r="L12" i="4"/>
  <c r="AI12" i="7"/>
  <c r="V12" i="4"/>
  <c r="AJ12" i="7"/>
  <c r="AF12" i="4"/>
  <c r="AK12" i="7"/>
  <c r="L13" i="4"/>
  <c r="AI13" i="7"/>
  <c r="V13" i="4"/>
  <c r="AJ13" i="7"/>
  <c r="AF13" i="4"/>
  <c r="AK13" i="7"/>
  <c r="L14" i="4"/>
  <c r="AI14" i="7"/>
  <c r="V14" i="4"/>
  <c r="AJ14" i="7"/>
  <c r="AF14" i="4"/>
  <c r="AK14" i="7"/>
  <c r="AL14" i="7"/>
  <c r="L15" i="4"/>
  <c r="AI15" i="7"/>
  <c r="V15" i="4"/>
  <c r="AJ15" i="7"/>
  <c r="AF15" i="4"/>
  <c r="AK15" i="7"/>
  <c r="AL15" i="7"/>
  <c r="L16" i="4"/>
  <c r="AI16" i="7"/>
  <c r="V16" i="4"/>
  <c r="AJ16" i="7"/>
  <c r="AF16" i="4"/>
  <c r="AK16" i="7"/>
  <c r="L17" i="4"/>
  <c r="AI17" i="7"/>
  <c r="V17" i="4"/>
  <c r="AJ17" i="7"/>
  <c r="AF17" i="4"/>
  <c r="AK17" i="7"/>
  <c r="L18" i="4"/>
  <c r="AI18" i="7"/>
  <c r="V18" i="4"/>
  <c r="AJ18" i="7"/>
  <c r="AF18" i="4"/>
  <c r="AK18" i="7"/>
  <c r="AL18" i="7"/>
  <c r="L19" i="4"/>
  <c r="AI19" i="7"/>
  <c r="V19" i="4"/>
  <c r="AJ19" i="7"/>
  <c r="AF19" i="4"/>
  <c r="AK19" i="7"/>
  <c r="AL19" i="7"/>
  <c r="L20" i="4"/>
  <c r="AI20" i="7"/>
  <c r="V20" i="4"/>
  <c r="AJ20" i="7"/>
  <c r="AF20" i="4"/>
  <c r="AK20" i="7"/>
  <c r="L21" i="4"/>
  <c r="AI21" i="7"/>
  <c r="V21" i="4"/>
  <c r="AJ21" i="7"/>
  <c r="AF21" i="4"/>
  <c r="AK21" i="7"/>
  <c r="L22" i="4"/>
  <c r="AI22" i="7"/>
  <c r="V22" i="4"/>
  <c r="AJ22" i="7"/>
  <c r="AF22" i="4"/>
  <c r="AK22" i="7"/>
  <c r="L23" i="4"/>
  <c r="AI23" i="7"/>
  <c r="V23" i="4"/>
  <c r="AJ23" i="7"/>
  <c r="AF23" i="4"/>
  <c r="AK23" i="7"/>
  <c r="L24" i="4"/>
  <c r="AI24" i="7"/>
  <c r="V24" i="4"/>
  <c r="AJ24" i="7"/>
  <c r="AF24" i="4"/>
  <c r="AK24" i="7"/>
  <c r="AL24" i="7"/>
  <c r="L25" i="4"/>
  <c r="AI25" i="7"/>
  <c r="V25" i="4"/>
  <c r="AJ25" i="7"/>
  <c r="AF25" i="4"/>
  <c r="AK25" i="7"/>
  <c r="AL25" i="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E4" i="17"/>
  <c r="E5" i="17"/>
  <c r="L5" i="17"/>
  <c r="E6" i="17"/>
  <c r="L6" i="17"/>
  <c r="E7" i="17"/>
  <c r="L7" i="17"/>
  <c r="E8" i="17"/>
  <c r="L8" i="17"/>
  <c r="E9" i="17"/>
  <c r="L9" i="17"/>
  <c r="E10" i="17"/>
  <c r="L10" i="17"/>
  <c r="E11" i="17"/>
  <c r="L11" i="17"/>
  <c r="E12" i="17"/>
  <c r="L12" i="17"/>
  <c r="E13" i="17"/>
  <c r="L13" i="17"/>
  <c r="E14" i="17"/>
  <c r="L14" i="17"/>
  <c r="E15" i="17"/>
  <c r="L15" i="17"/>
  <c r="E16" i="17"/>
  <c r="L16" i="17"/>
  <c r="E17" i="17"/>
  <c r="L17" i="17"/>
  <c r="E18" i="17"/>
  <c r="L18" i="17"/>
  <c r="E19" i="17"/>
  <c r="L19" i="17"/>
  <c r="E20" i="17"/>
  <c r="L20" i="17"/>
  <c r="E21" i="17"/>
  <c r="L21" i="17"/>
  <c r="E22" i="17"/>
  <c r="L22" i="17"/>
  <c r="Q13" i="16"/>
  <c r="Z26" i="1"/>
  <c r="Z27" i="1"/>
  <c r="Z28" i="1"/>
  <c r="Z29" i="1"/>
  <c r="Z30" i="1"/>
  <c r="Z31" i="1"/>
  <c r="V5" i="21"/>
  <c r="O12" i="19"/>
  <c r="P12" i="19"/>
  <c r="E6" i="11"/>
  <c r="J6" i="11"/>
  <c r="M7" i="9"/>
  <c r="AI8" i="6"/>
  <c r="AJ8" i="6"/>
  <c r="AK8" i="6"/>
  <c r="AL8" i="6"/>
  <c r="AI9" i="6"/>
  <c r="AJ9" i="6"/>
  <c r="AK9" i="6"/>
  <c r="AL9" i="6"/>
  <c r="AI10" i="6"/>
  <c r="AJ10" i="6"/>
  <c r="AK10" i="6"/>
  <c r="AL10" i="6"/>
  <c r="AM10" i="6"/>
  <c r="AI11" i="6"/>
  <c r="AJ11" i="6"/>
  <c r="AK11" i="6"/>
  <c r="AL11" i="6"/>
  <c r="AI12" i="6"/>
  <c r="AJ12" i="6"/>
  <c r="AK12" i="6"/>
  <c r="AL12" i="6"/>
  <c r="AI13" i="6"/>
  <c r="AJ13" i="6"/>
  <c r="AK13" i="6"/>
  <c r="AL13" i="6"/>
  <c r="AI14" i="6"/>
  <c r="AJ14" i="6"/>
  <c r="AK14" i="6"/>
  <c r="AL14" i="6"/>
  <c r="AM14" i="6"/>
  <c r="AI15" i="6"/>
  <c r="AJ15" i="6"/>
  <c r="AK15" i="6"/>
  <c r="AL15" i="6"/>
  <c r="AI16" i="6"/>
  <c r="AJ16" i="6"/>
  <c r="AK16" i="6"/>
  <c r="AL16" i="6"/>
  <c r="AI17" i="6"/>
  <c r="AJ17" i="6"/>
  <c r="AK17" i="6"/>
  <c r="AL17" i="6"/>
  <c r="AI18" i="6"/>
  <c r="AJ18" i="6"/>
  <c r="AK18" i="6"/>
  <c r="AL18" i="6"/>
  <c r="AM18" i="6"/>
  <c r="AI19" i="6"/>
  <c r="AJ19" i="6"/>
  <c r="AK19" i="6"/>
  <c r="AL19" i="6"/>
  <c r="AI20" i="6"/>
  <c r="AJ20" i="6"/>
  <c r="AK20" i="6"/>
  <c r="AL20" i="6"/>
  <c r="AI21" i="6"/>
  <c r="AJ21" i="6"/>
  <c r="AK21" i="6"/>
  <c r="AL21" i="6"/>
  <c r="AI22" i="6"/>
  <c r="AJ22" i="6"/>
  <c r="AK22" i="6"/>
  <c r="AL22" i="6"/>
  <c r="AM22" i="6"/>
  <c r="AI23" i="6"/>
  <c r="AJ23" i="6"/>
  <c r="AK23" i="6"/>
  <c r="AL23" i="6"/>
  <c r="AI24" i="6"/>
  <c r="AJ24" i="6"/>
  <c r="AK24" i="6"/>
  <c r="AL24" i="6"/>
  <c r="AI25" i="6"/>
  <c r="AJ25" i="6"/>
  <c r="AK25" i="6"/>
  <c r="AL25" i="6"/>
  <c r="AI7" i="6"/>
  <c r="AJ7" i="6"/>
  <c r="AK7" i="6"/>
  <c r="AL7" i="6"/>
  <c r="AM7" i="6"/>
  <c r="AI6" i="6"/>
  <c r="AJ6" i="6"/>
  <c r="AK6" i="6"/>
  <c r="AL6" i="6"/>
  <c r="AI5" i="6"/>
  <c r="AI26" i="6"/>
  <c r="AJ5" i="6"/>
  <c r="AJ26" i="6"/>
  <c r="AK5" i="6"/>
  <c r="AL5" i="6"/>
  <c r="O6" i="5"/>
  <c r="P6" i="5"/>
  <c r="N6" i="5"/>
  <c r="Q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K27" i="5"/>
  <c r="W34" i="4"/>
  <c r="M34" i="4"/>
  <c r="C34" i="4"/>
  <c r="Y26" i="4"/>
  <c r="Z26" i="4"/>
  <c r="AF26" i="4"/>
  <c r="Y27" i="4"/>
  <c r="Z27" i="4"/>
  <c r="AF27" i="4"/>
  <c r="Y28" i="4"/>
  <c r="Z28" i="4"/>
  <c r="AF28" i="4"/>
  <c r="Y29" i="4"/>
  <c r="Z29" i="4"/>
  <c r="AF29" i="4"/>
  <c r="Y30" i="4"/>
  <c r="Z30" i="4"/>
  <c r="AF30" i="4"/>
  <c r="Y31" i="4"/>
  <c r="Z31" i="4"/>
  <c r="AF31" i="4"/>
  <c r="E26" i="4"/>
  <c r="F26" i="4"/>
  <c r="L26" i="4"/>
  <c r="E27" i="4"/>
  <c r="F27" i="4"/>
  <c r="L27" i="4"/>
  <c r="E28" i="4"/>
  <c r="F28" i="4"/>
  <c r="L28" i="4"/>
  <c r="E29" i="4"/>
  <c r="F29" i="4"/>
  <c r="L29" i="4"/>
  <c r="E30" i="4"/>
  <c r="F30" i="4"/>
  <c r="L30" i="4"/>
  <c r="E31" i="4"/>
  <c r="F31" i="4"/>
  <c r="L31" i="4"/>
  <c r="O26" i="4"/>
  <c r="P26" i="4"/>
  <c r="V26" i="4"/>
  <c r="O27" i="4"/>
  <c r="P27" i="4"/>
  <c r="V27" i="4"/>
  <c r="O28" i="4"/>
  <c r="P28" i="4"/>
  <c r="V28" i="4"/>
  <c r="O29" i="4"/>
  <c r="P29" i="4"/>
  <c r="V29" i="4"/>
  <c r="O30" i="4"/>
  <c r="P30" i="4"/>
  <c r="V30" i="4"/>
  <c r="O31" i="4"/>
  <c r="P31" i="4"/>
  <c r="V31" i="4"/>
  <c r="Y26" i="1"/>
  <c r="Y27" i="1"/>
  <c r="Y28" i="1"/>
  <c r="Y29" i="1"/>
  <c r="Y30" i="1"/>
  <c r="Y31" i="1"/>
  <c r="AF26" i="1"/>
  <c r="AF27" i="1"/>
  <c r="AF28" i="1"/>
  <c r="AF29" i="1"/>
  <c r="AF30" i="1"/>
  <c r="AF31" i="1"/>
  <c r="O26" i="1"/>
  <c r="P26" i="1"/>
  <c r="V26" i="1"/>
  <c r="O27" i="1"/>
  <c r="P27" i="1"/>
  <c r="V27" i="1"/>
  <c r="O28" i="1"/>
  <c r="P28" i="1"/>
  <c r="V28" i="1"/>
  <c r="O29" i="1"/>
  <c r="P29" i="1"/>
  <c r="V29" i="1"/>
  <c r="O30" i="1"/>
  <c r="P30" i="1"/>
  <c r="V30" i="1"/>
  <c r="O31" i="1"/>
  <c r="P31" i="1"/>
  <c r="V31" i="1"/>
  <c r="L7" i="1"/>
  <c r="L9" i="1"/>
  <c r="E10" i="1"/>
  <c r="L10" i="1"/>
  <c r="L11" i="1"/>
  <c r="L13" i="1"/>
  <c r="E14" i="1"/>
  <c r="L14" i="1"/>
  <c r="E16" i="1"/>
  <c r="L16" i="1"/>
  <c r="E17" i="1"/>
  <c r="L17" i="1"/>
  <c r="E18" i="1"/>
  <c r="L18" i="1"/>
  <c r="E19" i="1"/>
  <c r="L19" i="1"/>
  <c r="E20" i="1"/>
  <c r="L20" i="1"/>
  <c r="E21" i="1"/>
  <c r="L21" i="1"/>
  <c r="E22" i="1"/>
  <c r="L22" i="1"/>
  <c r="E12" i="1"/>
  <c r="L12" i="1"/>
  <c r="E23" i="1"/>
  <c r="L23" i="1"/>
  <c r="E24" i="1"/>
  <c r="L24" i="1"/>
  <c r="E25" i="1"/>
  <c r="L25" i="1"/>
  <c r="E26" i="1"/>
  <c r="F26" i="1"/>
  <c r="L26" i="1"/>
  <c r="E27" i="1"/>
  <c r="F27" i="1"/>
  <c r="L27" i="1"/>
  <c r="E28" i="1"/>
  <c r="F28" i="1"/>
  <c r="L28" i="1"/>
  <c r="E29" i="1"/>
  <c r="F29" i="1"/>
  <c r="L29" i="1"/>
  <c r="E30" i="1"/>
  <c r="F30" i="1"/>
  <c r="L30" i="1"/>
  <c r="E31" i="1"/>
  <c r="F31" i="1"/>
  <c r="L31" i="1"/>
  <c r="Y6" i="2"/>
  <c r="Z6" i="2"/>
  <c r="AF6" i="2"/>
  <c r="Y7" i="2"/>
  <c r="Z7" i="2"/>
  <c r="AF7" i="2"/>
  <c r="Y8" i="2"/>
  <c r="Z8" i="2"/>
  <c r="AF8" i="2"/>
  <c r="Y9" i="2"/>
  <c r="Z9" i="2"/>
  <c r="AF9" i="2"/>
  <c r="Y10" i="2"/>
  <c r="Z10" i="2"/>
  <c r="AF10" i="2"/>
  <c r="Y11" i="2"/>
  <c r="Z11" i="2"/>
  <c r="AF11" i="2"/>
  <c r="Y12" i="2"/>
  <c r="Z12" i="2"/>
  <c r="AF12" i="2"/>
  <c r="Y13" i="2"/>
  <c r="Z13" i="2"/>
  <c r="AF13" i="2"/>
  <c r="Y14" i="2"/>
  <c r="Z14" i="2"/>
  <c r="AF14" i="2"/>
  <c r="Y15" i="2"/>
  <c r="Z15" i="2"/>
  <c r="AF15" i="2"/>
  <c r="Y16" i="2"/>
  <c r="Z16" i="2"/>
  <c r="AF16" i="2"/>
  <c r="Y17" i="2"/>
  <c r="Z17" i="2"/>
  <c r="AF17" i="2"/>
  <c r="Y18" i="2"/>
  <c r="Z18" i="2"/>
  <c r="AF18" i="2"/>
  <c r="Y19" i="2"/>
  <c r="Z19" i="2"/>
  <c r="AF19" i="2"/>
  <c r="Y20" i="2"/>
  <c r="Z20" i="2"/>
  <c r="AF20" i="2"/>
  <c r="Y21" i="2"/>
  <c r="Z21" i="2"/>
  <c r="AF21" i="2"/>
  <c r="Y22" i="2"/>
  <c r="Z22" i="2"/>
  <c r="AF22" i="2"/>
  <c r="Y23" i="2"/>
  <c r="Z23" i="2"/>
  <c r="AF23" i="2"/>
  <c r="Y24" i="2"/>
  <c r="Z24" i="2"/>
  <c r="AF24" i="2"/>
  <c r="Y25" i="2"/>
  <c r="Z25" i="2"/>
  <c r="AF25" i="2"/>
  <c r="Y26" i="2"/>
  <c r="Z26" i="2"/>
  <c r="AF26" i="2"/>
  <c r="Y27" i="2"/>
  <c r="Z27" i="2"/>
  <c r="AF27" i="2"/>
  <c r="Y28" i="2"/>
  <c r="Z28" i="2"/>
  <c r="AF28" i="2"/>
  <c r="Y29" i="2"/>
  <c r="Z29" i="2"/>
  <c r="AF29" i="2"/>
  <c r="Y30" i="2"/>
  <c r="Z30" i="2"/>
  <c r="AF30" i="2"/>
  <c r="Y31" i="2"/>
  <c r="Z31" i="2"/>
  <c r="AF31" i="2"/>
  <c r="O6" i="2"/>
  <c r="P6" i="2"/>
  <c r="V6" i="2"/>
  <c r="O7" i="2"/>
  <c r="P7" i="2"/>
  <c r="V7" i="2"/>
  <c r="O8" i="2"/>
  <c r="P8" i="2"/>
  <c r="V8" i="2"/>
  <c r="O9" i="2"/>
  <c r="P9" i="2"/>
  <c r="V9" i="2"/>
  <c r="O10" i="2"/>
  <c r="P10" i="2"/>
  <c r="V10" i="2"/>
  <c r="O11" i="2"/>
  <c r="P11" i="2"/>
  <c r="V11" i="2"/>
  <c r="O12" i="2"/>
  <c r="P12" i="2"/>
  <c r="V12" i="2"/>
  <c r="O13" i="2"/>
  <c r="P13" i="2"/>
  <c r="V13" i="2"/>
  <c r="O14" i="2"/>
  <c r="P14" i="2"/>
  <c r="V14" i="2"/>
  <c r="O15" i="2"/>
  <c r="P15" i="2"/>
  <c r="V15" i="2"/>
  <c r="O16" i="2"/>
  <c r="P16" i="2"/>
  <c r="V16" i="2"/>
  <c r="O17" i="2"/>
  <c r="P17" i="2"/>
  <c r="V17" i="2"/>
  <c r="O18" i="2"/>
  <c r="P18" i="2"/>
  <c r="V18" i="2"/>
  <c r="O19" i="2"/>
  <c r="P19" i="2"/>
  <c r="V19" i="2"/>
  <c r="O20" i="2"/>
  <c r="P20" i="2"/>
  <c r="V20" i="2"/>
  <c r="O21" i="2"/>
  <c r="P21" i="2"/>
  <c r="V21" i="2"/>
  <c r="O22" i="2"/>
  <c r="P22" i="2"/>
  <c r="V22" i="2"/>
  <c r="O23" i="2"/>
  <c r="P23" i="2"/>
  <c r="V23" i="2"/>
  <c r="O24" i="2"/>
  <c r="P24" i="2"/>
  <c r="V24" i="2"/>
  <c r="O25" i="2"/>
  <c r="P25" i="2"/>
  <c r="V25" i="2"/>
  <c r="O26" i="2"/>
  <c r="P26" i="2"/>
  <c r="V26" i="2"/>
  <c r="O27" i="2"/>
  <c r="P27" i="2"/>
  <c r="V27" i="2"/>
  <c r="O28" i="2"/>
  <c r="P28" i="2"/>
  <c r="V28" i="2"/>
  <c r="O29" i="2"/>
  <c r="P29" i="2"/>
  <c r="V29" i="2"/>
  <c r="O30" i="2"/>
  <c r="P30" i="2"/>
  <c r="V30" i="2"/>
  <c r="O31" i="2"/>
  <c r="P31" i="2"/>
  <c r="V31" i="2"/>
  <c r="O5" i="2"/>
  <c r="O36" i="2"/>
  <c r="P5" i="2"/>
  <c r="P36" i="2"/>
  <c r="V5" i="2"/>
  <c r="E26" i="2"/>
  <c r="F26" i="2"/>
  <c r="L26" i="2"/>
  <c r="E27" i="2"/>
  <c r="F27" i="2"/>
  <c r="L27" i="2"/>
  <c r="E28" i="2"/>
  <c r="F28" i="2"/>
  <c r="L28" i="2"/>
  <c r="E29" i="2"/>
  <c r="F29" i="2"/>
  <c r="L29" i="2"/>
  <c r="E30" i="2"/>
  <c r="F30" i="2"/>
  <c r="L30" i="2"/>
  <c r="E31" i="2"/>
  <c r="F31" i="2"/>
  <c r="L31" i="2"/>
  <c r="L6" i="15"/>
  <c r="L7" i="15"/>
  <c r="L8" i="15"/>
  <c r="L9" i="15"/>
  <c r="L10" i="15"/>
  <c r="L12" i="15"/>
  <c r="L13" i="15"/>
  <c r="L14" i="15"/>
  <c r="Y5" i="2"/>
  <c r="Y36" i="2"/>
  <c r="Z5" i="2"/>
  <c r="Z36" i="2"/>
  <c r="W34" i="2"/>
  <c r="M34" i="2"/>
  <c r="C34" i="2"/>
  <c r="AH3" i="7"/>
  <c r="AA5" i="21"/>
  <c r="W5" i="21"/>
  <c r="X5" i="21"/>
  <c r="P7" i="5"/>
  <c r="P8" i="5"/>
  <c r="P9" i="5"/>
  <c r="P10" i="5"/>
  <c r="Q10" i="5"/>
  <c r="P11" i="5"/>
  <c r="P12" i="5"/>
  <c r="P13" i="5"/>
  <c r="P14" i="5"/>
  <c r="Q14" i="5"/>
  <c r="P15" i="5"/>
  <c r="P16" i="5"/>
  <c r="P17" i="5"/>
  <c r="P18" i="5"/>
  <c r="Q18" i="5"/>
  <c r="P19" i="5"/>
  <c r="P20" i="5"/>
  <c r="P21" i="5"/>
  <c r="P22" i="5"/>
  <c r="P23" i="5"/>
  <c r="Q23" i="5"/>
  <c r="P24" i="5"/>
  <c r="P25" i="5"/>
  <c r="P26" i="5"/>
  <c r="R7" i="5"/>
  <c r="Q8" i="5"/>
  <c r="R8" i="5"/>
  <c r="R9" i="5"/>
  <c r="R10" i="5"/>
  <c r="R11" i="5"/>
  <c r="R12" i="5"/>
  <c r="R13" i="5"/>
  <c r="R14" i="5"/>
  <c r="R15" i="5"/>
  <c r="R16" i="5"/>
  <c r="R17" i="5"/>
  <c r="R18" i="5"/>
  <c r="R19" i="5"/>
  <c r="Q20" i="5"/>
  <c r="R20" i="5"/>
  <c r="R21" i="5"/>
  <c r="R22" i="5"/>
  <c r="R23" i="5"/>
  <c r="R24" i="5"/>
  <c r="R25" i="5"/>
  <c r="R26" i="5"/>
  <c r="Q16" i="5"/>
  <c r="Q7" i="5"/>
  <c r="Q12" i="5"/>
  <c r="AK3" i="7"/>
  <c r="AL3" i="7"/>
  <c r="Q24" i="5"/>
  <c r="V4" i="17"/>
  <c r="V23" i="17"/>
  <c r="F23" i="17"/>
  <c r="L4" i="17"/>
  <c r="L23" i="17"/>
  <c r="AJ12" i="19"/>
  <c r="AP12" i="19"/>
  <c r="L5" i="15"/>
  <c r="L11" i="15"/>
  <c r="L15" i="15"/>
  <c r="E23" i="17"/>
  <c r="T11" i="16"/>
  <c r="T15" i="16"/>
  <c r="Q6" i="16"/>
  <c r="H27" i="5"/>
  <c r="AI26" i="7"/>
  <c r="AK26" i="7"/>
  <c r="AJ26" i="7"/>
  <c r="AM25" i="7"/>
  <c r="AM24" i="7"/>
  <c r="AM14" i="7"/>
  <c r="L36" i="4"/>
  <c r="AF36" i="4"/>
  <c r="AM11" i="7"/>
  <c r="AM10" i="7"/>
  <c r="AM7" i="7"/>
  <c r="AM6" i="7"/>
  <c r="V36" i="4"/>
  <c r="AK26" i="6"/>
  <c r="AM19" i="7"/>
  <c r="AM18" i="7"/>
  <c r="AL8" i="7"/>
  <c r="AM8" i="7"/>
  <c r="AL5" i="7"/>
  <c r="AM5" i="7"/>
  <c r="AL20" i="7"/>
  <c r="AM20" i="7"/>
  <c r="AL17" i="7"/>
  <c r="AM17" i="7"/>
  <c r="AL23" i="7"/>
  <c r="AM23" i="7"/>
  <c r="AL16" i="7"/>
  <c r="AM16" i="7"/>
  <c r="AL13" i="7"/>
  <c r="AM13" i="7"/>
  <c r="AL22" i="7"/>
  <c r="AM22" i="7"/>
  <c r="AL12" i="7"/>
  <c r="AM12" i="7"/>
  <c r="AL9" i="7"/>
  <c r="AM9" i="7"/>
  <c r="V36" i="2"/>
  <c r="AF5" i="2"/>
  <c r="AF36" i="2"/>
  <c r="M27" i="5"/>
  <c r="S27" i="5"/>
  <c r="N27" i="5"/>
  <c r="O27" i="5"/>
  <c r="P27" i="5"/>
  <c r="R27" i="5"/>
  <c r="Q26" i="5"/>
  <c r="Q22" i="5"/>
  <c r="E36" i="2"/>
  <c r="E36" i="1"/>
  <c r="L5" i="1"/>
  <c r="L36" i="1"/>
  <c r="AM25" i="6"/>
  <c r="AM13" i="6"/>
  <c r="AM5" i="6"/>
  <c r="AM24" i="6"/>
  <c r="AM20" i="6"/>
  <c r="AM16" i="6"/>
  <c r="AM12" i="6"/>
  <c r="AM8" i="6"/>
  <c r="AM15" i="7"/>
  <c r="AL26" i="6"/>
  <c r="AM21" i="6"/>
  <c r="AM17" i="6"/>
  <c r="AM9" i="6"/>
  <c r="Q5" i="16"/>
  <c r="Q25" i="5"/>
  <c r="Q21" i="5"/>
  <c r="Q17" i="5"/>
  <c r="Q13" i="5"/>
  <c r="Q9" i="5"/>
  <c r="AM6" i="6"/>
  <c r="AM23" i="6"/>
  <c r="AM19" i="6"/>
  <c r="AM15" i="6"/>
  <c r="AM11" i="6"/>
  <c r="Q9" i="16"/>
  <c r="AJ3" i="6"/>
  <c r="Q10" i="16"/>
  <c r="Q7" i="16"/>
  <c r="Q12" i="16"/>
  <c r="Q14" i="16"/>
  <c r="Q11" i="16"/>
  <c r="Q8" i="16"/>
  <c r="L27" i="5"/>
  <c r="Q19" i="5"/>
  <c r="Q15" i="5"/>
  <c r="Q11" i="5"/>
  <c r="W3" i="15"/>
  <c r="Q15" i="16"/>
  <c r="Q27" i="5"/>
  <c r="AM26" i="6"/>
  <c r="AI3" i="6"/>
  <c r="M3" i="15"/>
  <c r="AJ3" i="7"/>
  <c r="M3" i="19"/>
  <c r="AL21" i="7"/>
  <c r="L36" i="2"/>
  <c r="T27" i="5"/>
  <c r="E7" i="13"/>
  <c r="M8" i="9"/>
  <c r="AG3" i="6"/>
  <c r="AI3" i="7"/>
  <c r="C3" i="15"/>
  <c r="C3" i="19"/>
  <c r="AM21" i="7"/>
  <c r="AM26" i="7"/>
  <c r="F7" i="12"/>
  <c r="AL26" i="7"/>
  <c r="AG3" i="7"/>
  <c r="AF3" i="6"/>
  <c r="AF3" i="7"/>
  <c r="AE3" i="6"/>
  <c r="AD3" i="6"/>
  <c r="AE3" i="7"/>
  <c r="AC3" i="6"/>
  <c r="AD3" i="7"/>
  <c r="AB3" i="6"/>
  <c r="AC3" i="7"/>
  <c r="AB3" i="7"/>
  <c r="AA3" i="6"/>
  <c r="AA3" i="7"/>
  <c r="Z3" i="6"/>
  <c r="Z3" i="7"/>
  <c r="Y3" i="6"/>
  <c r="X3" i="6"/>
  <c r="Y3" i="7"/>
  <c r="W3" i="6"/>
  <c r="X3" i="7"/>
  <c r="V3" i="6"/>
  <c r="W3" i="7"/>
  <c r="U3" i="6"/>
  <c r="V3" i="7"/>
  <c r="T3" i="6"/>
  <c r="U3" i="7"/>
  <c r="S3" i="6"/>
  <c r="T3" i="7"/>
  <c r="R3" i="6"/>
  <c r="S3" i="7"/>
  <c r="R3" i="7"/>
  <c r="Q3" i="6"/>
  <c r="P3" i="6"/>
  <c r="Q3" i="7"/>
  <c r="P3" i="7"/>
  <c r="O3" i="6"/>
  <c r="O3" i="7"/>
  <c r="N3" i="6"/>
  <c r="M3" i="6"/>
  <c r="N3" i="7"/>
  <c r="M3" i="7"/>
  <c r="L3" i="6"/>
  <c r="K3" i="6"/>
  <c r="L3" i="7"/>
  <c r="K3" i="7"/>
  <c r="J3" i="6"/>
  <c r="J3" i="7"/>
  <c r="I3" i="6"/>
  <c r="I3" i="7"/>
  <c r="H3" i="6"/>
  <c r="H3" i="7"/>
  <c r="G3" i="6"/>
  <c r="G3" i="7"/>
  <c r="F3" i="6"/>
  <c r="F3" i="7"/>
  <c r="E3" i="6"/>
  <c r="E3" i="7"/>
  <c r="D3" i="6"/>
  <c r="D3" i="7"/>
  <c r="C3" i="6"/>
  <c r="C3" i="7"/>
</calcChain>
</file>

<file path=xl/comments1.xml><?xml version="1.0" encoding="utf-8"?>
<comments xmlns="http://schemas.openxmlformats.org/spreadsheetml/2006/main">
  <authors>
    <author>ismail - [2010]</author>
  </authors>
  <commentList>
    <comment ref="C4" authorId="0">
      <text>
        <r>
          <rPr>
            <b/>
            <sz val="9"/>
            <color indexed="81"/>
            <rFont val="Tahoma"/>
          </rPr>
          <t xml:space="preserve">Pevious years Total PT + UI 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ismail - [2010]</author>
  </authors>
  <commentList>
    <comment ref="B5" authorId="0">
      <text>
        <r>
          <rPr>
            <b/>
            <sz val="9"/>
            <color indexed="81"/>
            <rFont val="Tahoma"/>
          </rPr>
          <t>excluding S.No.1(Murder)</t>
        </r>
      </text>
    </comment>
    <comment ref="B6" authorId="0">
      <text>
        <r>
          <rPr>
            <b/>
            <sz val="9"/>
            <color indexed="81"/>
            <rFont val="Tahoma"/>
          </rPr>
          <t xml:space="preserve">Rape + POCSO Act
 (sec. 3 and 5 only)
</t>
        </r>
      </text>
    </comment>
    <comment ref="B7" authorId="0">
      <text>
        <r>
          <rPr>
            <b/>
            <sz val="9"/>
            <color indexed="81"/>
            <rFont val="Tahoma"/>
          </rPr>
          <t>+POCSO Act</t>
        </r>
        <r>
          <rPr>
            <sz val="9"/>
            <color indexed="81"/>
            <rFont val="Tahoma"/>
          </rPr>
          <t xml:space="preserve">
</t>
        </r>
      </text>
    </comment>
    <comment ref="B8" authorId="0">
      <text>
        <r>
          <rPr>
            <b/>
            <sz val="9"/>
            <color indexed="81"/>
            <rFont val="Tahoma"/>
          </rPr>
          <t xml:space="preserve">+ POCSO Act
</t>
        </r>
      </text>
    </comment>
    <comment ref="B22" authorId="0">
      <text>
        <r>
          <rPr>
            <b/>
            <sz val="9"/>
            <color indexed="81"/>
            <rFont val="Tahoma"/>
          </rPr>
          <t>Excluding S.No 3,4 and 5.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ismail - [2010]</author>
  </authors>
  <commentList>
    <comment ref="C4" authorId="0">
      <text>
        <r>
          <rPr>
            <b/>
            <sz val="9"/>
            <color indexed="81"/>
            <rFont val="Tahoma"/>
          </rPr>
          <t xml:space="preserve">Pevious years Total PT + UI 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<sst xmlns="http://schemas.openxmlformats.org/spreadsheetml/2006/main" count="952" uniqueCount="369">
  <si>
    <t>Sl.No.</t>
  </si>
  <si>
    <t>HEAD OF THE CRIME</t>
  </si>
  <si>
    <t>Sl.
No</t>
  </si>
  <si>
    <t>Total</t>
  </si>
  <si>
    <t>REP</t>
  </si>
  <si>
    <t>CHA</t>
  </si>
  <si>
    <t>CON</t>
  </si>
  <si>
    <t>ACQ</t>
  </si>
  <si>
    <t>COMP</t>
  </si>
  <si>
    <t>PT</t>
  </si>
  <si>
    <t>UN</t>
  </si>
  <si>
    <t>UI</t>
  </si>
  <si>
    <t>S T A T E M E N T - II</t>
  </si>
  <si>
    <t>U/S 110 Cr.PC</t>
  </si>
  <si>
    <t>304 (B) IPC</t>
  </si>
  <si>
    <t>498 (A) IPC</t>
  </si>
  <si>
    <t>S T A T E M E N T - III</t>
  </si>
  <si>
    <t>HEAD OF CRIME.</t>
  </si>
  <si>
    <t>STATEMENT- V(A)</t>
  </si>
  <si>
    <t>STATEMENT- V(B)</t>
  </si>
  <si>
    <t>STATEMENT-VII</t>
  </si>
  <si>
    <t>Sessions/Addl. Sessions, Sub judges courts</t>
  </si>
  <si>
    <t>Judicial First class Magistrate courts</t>
  </si>
  <si>
    <t>Other Courts</t>
  </si>
  <si>
    <t>Total Cases disposed</t>
  </si>
  <si>
    <t>Sessions/Addl. Sessions, Sub Judge courts</t>
  </si>
  <si>
    <t>Judicial First class Magistrate</t>
  </si>
  <si>
    <t>other courts</t>
  </si>
  <si>
    <t>Total cases, courts  pending</t>
  </si>
  <si>
    <t>con</t>
  </si>
  <si>
    <t>Acq/Dis</t>
  </si>
  <si>
    <t>comp</t>
  </si>
  <si>
    <t>STATEMENTS-IX</t>
  </si>
  <si>
    <t>Non-Bailable warrants</t>
  </si>
  <si>
    <t>Summons</t>
  </si>
  <si>
    <t>Pending at beginning of the month</t>
  </si>
  <si>
    <t>Received during the month</t>
  </si>
  <si>
    <t>Executed  during the month</t>
  </si>
  <si>
    <t>Pending execution at the end of the month</t>
  </si>
  <si>
    <t>Served during  the month</t>
  </si>
  <si>
    <t>Pending service on the end of the month</t>
  </si>
  <si>
    <t>STATEMENT-X</t>
  </si>
  <si>
    <t>Number of pending cases- Reason wise.</t>
  </si>
  <si>
    <t>STATEMENT-XI</t>
  </si>
  <si>
    <t>Number of cases pending trial reason-wise.</t>
  </si>
  <si>
    <t>STATEMENT-VIII</t>
  </si>
  <si>
    <t>B</t>
  </si>
  <si>
    <t>In all the cognizable cases reported during the month</t>
  </si>
  <si>
    <t>In all the pending UI/PT cases of previous months/years.</t>
  </si>
  <si>
    <t>Total No. of accused wanted</t>
  </si>
  <si>
    <t>Total no. of accused arrested during the month</t>
  </si>
  <si>
    <t>Total No of accused granted Anticipatory Bails by courts</t>
  </si>
  <si>
    <t>Total No of accused granted anticipatory bails by courts</t>
  </si>
  <si>
    <t>STATEMENT-XII</t>
  </si>
  <si>
    <t>Rape</t>
  </si>
  <si>
    <t>FAL</t>
  </si>
  <si>
    <t>TRU</t>
  </si>
  <si>
    <t>COM</t>
  </si>
  <si>
    <t>Murders (302 IPC)</t>
  </si>
  <si>
    <t>Rape (376 IPC)</t>
  </si>
  <si>
    <t>Hurt (324,326 IPC)</t>
  </si>
  <si>
    <t>Arson (435,436 IPC)</t>
  </si>
  <si>
    <t>SC &amp; ST Act</t>
  </si>
  <si>
    <t>P.C.R. Act.</t>
  </si>
  <si>
    <t>Other IPC</t>
  </si>
  <si>
    <t>Total No.of accused Surrendered to court</t>
  </si>
  <si>
    <t>Total No.of accused surrendered to court</t>
  </si>
  <si>
    <t>Sl.
No.</t>
  </si>
  <si>
    <t>No.of cases posted for trial during the month</t>
  </si>
  <si>
    <t>No. of cases in which trial conducted</t>
  </si>
  <si>
    <t>No. of cases in which trail posted, but not conducted</t>
  </si>
  <si>
    <t>No. of accused attending trial</t>
  </si>
  <si>
    <t>No. of witnesses</t>
  </si>
  <si>
    <t>Officers attending Court</t>
  </si>
  <si>
    <t xml:space="preserve">in Jud. Custody </t>
  </si>
  <si>
    <t>On bail</t>
  </si>
  <si>
    <t>Present</t>
  </si>
  <si>
    <t>Absent</t>
  </si>
  <si>
    <t>Absconding</t>
  </si>
  <si>
    <t>Summoned</t>
  </si>
  <si>
    <t>present</t>
  </si>
  <si>
    <t>Examined</t>
  </si>
  <si>
    <t xml:space="preserve">Present </t>
  </si>
  <si>
    <t>Examinaed</t>
  </si>
  <si>
    <t>CI</t>
  </si>
  <si>
    <t>SI</t>
  </si>
  <si>
    <t>ASI/HC</t>
  </si>
  <si>
    <t>PC</t>
  </si>
  <si>
    <t>Murders</t>
  </si>
  <si>
    <t>C.Homicides</t>
  </si>
  <si>
    <t>Dacoity</t>
  </si>
  <si>
    <t>Robbery</t>
  </si>
  <si>
    <t>H.Bs by Day</t>
  </si>
  <si>
    <t>H.Bs by Night</t>
  </si>
  <si>
    <t>Riotings</t>
  </si>
  <si>
    <t>Kidnappings</t>
  </si>
  <si>
    <t>Cheatings</t>
  </si>
  <si>
    <t>C.B.of Trust</t>
  </si>
  <si>
    <t>C.F.Currency</t>
  </si>
  <si>
    <t>Griev. Hurts</t>
  </si>
  <si>
    <t>Simple Hurts</t>
  </si>
  <si>
    <t>S.Drugs</t>
  </si>
  <si>
    <t xml:space="preserve">Other  IPC </t>
  </si>
  <si>
    <t xml:space="preserve">SLL  </t>
  </si>
  <si>
    <t>U/S 106 Cr.PC</t>
  </si>
  <si>
    <t>U/S 107 Cr.PC</t>
  </si>
  <si>
    <t>U/S 108 Cr.PC</t>
  </si>
  <si>
    <t>U/S 109 Cr.PC</t>
  </si>
  <si>
    <t>Property Lost</t>
  </si>
  <si>
    <t>Recovered</t>
  </si>
  <si>
    <t>Percentage</t>
  </si>
  <si>
    <t>STATEMENT-VI</t>
  </si>
  <si>
    <t>STATEMENT - II (A)</t>
  </si>
  <si>
    <t>Sec. of Law</t>
  </si>
  <si>
    <t>306 IPC</t>
  </si>
  <si>
    <t>332 IPC</t>
  </si>
  <si>
    <t>341,342 IPC</t>
  </si>
  <si>
    <t>353 IPC</t>
  </si>
  <si>
    <t>354 IPC</t>
  </si>
  <si>
    <t>386 IPC</t>
  </si>
  <si>
    <t>435, 436 IPC</t>
  </si>
  <si>
    <t>447,448 IPC</t>
  </si>
  <si>
    <t>494,497 IPC</t>
  </si>
  <si>
    <t>OTHER IPC 
( Which do not fall in the above sections of law )</t>
  </si>
  <si>
    <t>CH</t>
  </si>
  <si>
    <t>STATEMENT-XII (A)</t>
  </si>
  <si>
    <t>Murder for gain</t>
  </si>
  <si>
    <t>TOTAL Col. No.
13 to 16</t>
  </si>
  <si>
    <t xml:space="preserve"> TOTAL Col. No.
(4 to 7)</t>
  </si>
  <si>
    <t>No. of IOs</t>
  </si>
  <si>
    <t>STATEMENT - XIII A</t>
  </si>
  <si>
    <t>No. of all UI 
Cases pending
 at the beginning
 of the month</t>
  </si>
  <si>
    <t>Total 
UI cases</t>
  </si>
  <si>
    <t xml:space="preserve">For arrest
 of accused  </t>
  </si>
  <si>
    <t>For MC/
PME report</t>
  </si>
  <si>
    <t>For FSL 
reports</t>
  </si>
  <si>
    <t>Sanstion  for 
prosecution</t>
  </si>
  <si>
    <t>Due to court 
stay orders</t>
  </si>
  <si>
    <t>For want of
 records from 
other Depts.</t>
  </si>
  <si>
    <t>Any other
 reason</t>
  </si>
  <si>
    <t>Cases 
disposed of during the month</t>
  </si>
  <si>
    <t>For Non-
Attendance of witnesses</t>
  </si>
  <si>
    <t>Cases PT
 at the end
 of the month</t>
  </si>
  <si>
    <t xml:space="preserve">For want 
of accused </t>
  </si>
  <si>
    <t>Due to
 court stay
 orders</t>
  </si>
  <si>
    <t>For Non-
Attendance
 of IOs</t>
  </si>
  <si>
    <t xml:space="preserve">Any other 
reason 
witnesses </t>
  </si>
  <si>
    <t>Total
 PT Cases</t>
  </si>
  <si>
    <t>Cases 
charged
 during the month</t>
  </si>
  <si>
    <t>No.of P.T. 
Cases which
 can be
 compounded
 by Lok-Adalath</t>
  </si>
  <si>
    <t>No. of cases pending 
trial at the 
beginning
 of the month</t>
  </si>
  <si>
    <t>MF/F</t>
  </si>
  <si>
    <t>RTC Buses</t>
  </si>
  <si>
    <t>Private Buses</t>
  </si>
  <si>
    <t>Lorries</t>
  </si>
  <si>
    <t>Light Motor Vehicles</t>
  </si>
  <si>
    <t>Two Wheelers</t>
  </si>
  <si>
    <t>Three Wheelers</t>
  </si>
  <si>
    <t>Others</t>
  </si>
  <si>
    <t>No. accidents in National Highway</t>
  </si>
  <si>
    <t>No. accidents in State Highway</t>
  </si>
  <si>
    <t>No. accidents in other roads</t>
  </si>
  <si>
    <t>No. of accidents</t>
  </si>
  <si>
    <t xml:space="preserve">No. of deaths </t>
  </si>
  <si>
    <t>No. of injured</t>
  </si>
  <si>
    <t>Total No. of accidents</t>
  </si>
  <si>
    <t xml:space="preserve">Total No. of deaths </t>
  </si>
  <si>
    <t>Total No. of injured</t>
  </si>
  <si>
    <t xml:space="preserve">CURRENT YEAR </t>
  </si>
  <si>
    <t>509 IPC</t>
  </si>
  <si>
    <t>503&amp; 506 IPC</t>
  </si>
  <si>
    <t>STATEMENT NO. XIV (I)</t>
  </si>
  <si>
    <t>GAMBLING</t>
  </si>
  <si>
    <t>MATKA</t>
  </si>
  <si>
    <t>ORGANISED PROSTITUTION</t>
  </si>
  <si>
    <t>INDECENT PERFORMANCE</t>
  </si>
  <si>
    <t>OBSCENE  POSTERS/BOOKS</t>
  </si>
  <si>
    <t>EVE-TEASING</t>
  </si>
  <si>
    <t>EXHIBITION OF BLUE FILMS</t>
  </si>
  <si>
    <t>NO. OF CASES BOOKED</t>
  </si>
  <si>
    <t>NO. OF ORGANIS. ARRESTED</t>
  </si>
  <si>
    <t>NO. OF PERSONS ARRESTED</t>
  </si>
  <si>
    <t>AMOUNT SEIZED</t>
  </si>
  <si>
    <t>NO. OF ORGANIS.ARRESTED</t>
  </si>
  <si>
    <t>Total No. of cases Pending at the end of month IPC Cases</t>
  </si>
  <si>
    <t>No of cases IPC  disposed of during the month</t>
  </si>
  <si>
    <t>SL 
NO</t>
  </si>
  <si>
    <t>SL 
No</t>
  </si>
  <si>
    <r>
      <t xml:space="preserve">Cases still </t>
    </r>
    <r>
      <rPr>
        <b/>
        <sz val="10"/>
        <rFont val="Calibri"/>
        <family val="2"/>
      </rPr>
      <t>UI</t>
    </r>
    <r>
      <rPr>
        <sz val="10"/>
        <rFont val="Calibri"/>
        <family val="2"/>
      </rPr>
      <t xml:space="preserve">
 at the end
 of the month </t>
    </r>
  </si>
  <si>
    <t>No.of  PT. 
cases in which
 trial not
 commenced 
within 2 years of filing 
charge sheet</t>
  </si>
  <si>
    <t>ILLEGAL SALE LOTT.  TICKETS</t>
  </si>
  <si>
    <t>S.
No.</t>
  </si>
  <si>
    <t>Statement No. XIV-A</t>
  </si>
  <si>
    <t xml:space="preserve">Total
(3 to 33)
</t>
  </si>
  <si>
    <t>TOTAL 
PT</t>
  </si>
  <si>
    <t>TOTAL  UI</t>
  </si>
  <si>
    <t>Cases Referred by the Police
 during 
the month</t>
  </si>
  <si>
    <t>Cases Charged during 
the month</t>
  </si>
  <si>
    <t xml:space="preserve"> cases 
reported
 during
 the month</t>
  </si>
  <si>
    <t>Return to Court</t>
  </si>
  <si>
    <t xml:space="preserve">By Extremists </t>
  </si>
  <si>
    <t xml:space="preserve">Political </t>
  </si>
  <si>
    <t xml:space="preserve">Communal </t>
  </si>
  <si>
    <t>Inter-caste</t>
  </si>
  <si>
    <t>Faction</t>
  </si>
  <si>
    <t xml:space="preserve">Previous eminity </t>
  </si>
  <si>
    <t>Family Disputes</t>
  </si>
  <si>
    <t>Sexual Jealousy</t>
  </si>
  <si>
    <t>Petty Quarrel</t>
  </si>
  <si>
    <t>Land disputes</t>
  </si>
  <si>
    <t>Pro-Disputes</t>
  </si>
  <si>
    <t>Water Disputes</t>
  </si>
  <si>
    <t>Sudden Provacation</t>
  </si>
  <si>
    <t>Sorcery</t>
  </si>
  <si>
    <t>Dowry</t>
  </si>
  <si>
    <t>Dec. and Acc. Not know</t>
  </si>
  <si>
    <t xml:space="preserve"> Dec. Known but Acc. Not known </t>
  </si>
  <si>
    <t xml:space="preserve">Other Cases </t>
  </si>
  <si>
    <t xml:space="preserve">Highway Dacoities </t>
  </si>
  <si>
    <t xml:space="preserve">House </t>
  </si>
  <si>
    <t>Bank</t>
  </si>
  <si>
    <t>Shop</t>
  </si>
  <si>
    <t>Petrol Bunk</t>
  </si>
  <si>
    <t xml:space="preserve">Fields </t>
  </si>
  <si>
    <t xml:space="preserve">Sheep </t>
  </si>
  <si>
    <t xml:space="preserve">Other cases </t>
  </si>
  <si>
    <t xml:space="preserve">Bus </t>
  </si>
  <si>
    <t>Lorry</t>
  </si>
  <si>
    <t>Van / Car</t>
  </si>
  <si>
    <t>Auto</t>
  </si>
  <si>
    <t>MC/SC</t>
  </si>
  <si>
    <t>Cycle</t>
  </si>
  <si>
    <t>Pedestrain</t>
  </si>
  <si>
    <t>Running Train</t>
  </si>
  <si>
    <t xml:space="preserve">Augul hole </t>
  </si>
  <si>
    <t xml:space="preserve">Bolt hole </t>
  </si>
  <si>
    <t xml:space="preserve">Door </t>
  </si>
  <si>
    <t xml:space="preserve">Man hole / Wall hole </t>
  </si>
  <si>
    <t xml:space="preserve">Eaves </t>
  </si>
  <si>
    <t xml:space="preserve">Lock Breaking </t>
  </si>
  <si>
    <t xml:space="preserve">Roof Hole </t>
  </si>
  <si>
    <t xml:space="preserve">Thresh hold </t>
  </si>
  <si>
    <t xml:space="preserve"> window </t>
  </si>
  <si>
    <t xml:space="preserve">Misc </t>
  </si>
  <si>
    <t xml:space="preserve">Extremists </t>
  </si>
  <si>
    <t>Pre-enimity</t>
  </si>
  <si>
    <t xml:space="preserve">Family Disputes </t>
  </si>
  <si>
    <t>Industrial</t>
  </si>
  <si>
    <t xml:space="preserve">Attack on police </t>
  </si>
  <si>
    <t xml:space="preserve">Attack on public servant </t>
  </si>
  <si>
    <t xml:space="preserve">Student Rivalary </t>
  </si>
  <si>
    <t>A</t>
  </si>
  <si>
    <t xml:space="preserve">STATEMENT XIV-II(1) MO WISE </t>
  </si>
  <si>
    <t>Murder for gain Profes</t>
  </si>
  <si>
    <t xml:space="preserve">Murder for gain Non-Profes </t>
  </si>
  <si>
    <t xml:space="preserve">STATEMENT XIV-II(2) MO WISE </t>
  </si>
  <si>
    <t xml:space="preserve">STATEMENT XIV-II(3)  MO WISE </t>
  </si>
  <si>
    <t xml:space="preserve">STATEMENT XIV-II(4) MO WISE </t>
  </si>
  <si>
    <t xml:space="preserve">STATEMENT XIV-II (5) MO WISE </t>
  </si>
  <si>
    <t>STATEMENT XIV-II(6) MO WISE</t>
  </si>
  <si>
    <t>S T A T E M E N T - I</t>
  </si>
  <si>
    <t>Property Recovered</t>
  </si>
  <si>
    <t>Property Percentage</t>
  </si>
  <si>
    <t>NO OF MEN ARRESTED</t>
  </si>
  <si>
    <t>NO OF WOMEN ARRESTED</t>
  </si>
  <si>
    <t>STATEMENT - IV</t>
  </si>
  <si>
    <t>Highway Robberies</t>
  </si>
  <si>
    <t>S.No.</t>
  </si>
  <si>
    <t>Head of Crime</t>
  </si>
  <si>
    <t>No. of cases reported</t>
  </si>
  <si>
    <t>Amount involved</t>
  </si>
  <si>
    <t xml:space="preserve">No.of Accused </t>
  </si>
  <si>
    <t>No. of Victims/ Depositors</t>
  </si>
  <si>
    <t>Collective Investment schemes (CIS)such as Agri Gold, Abhaya Gold etc.</t>
  </si>
  <si>
    <t>Money circulation scheme which are banned under PCMCS(B)Act. Ex: Gold quest, Amway etc.</t>
  </si>
  <si>
    <t>Bank Frauds(More than 10 Lakhs)</t>
  </si>
  <si>
    <t>Any other big frauds</t>
  </si>
  <si>
    <t>COMPARATIVE STATEMENT OF CRIME AGAINST SCs/STs  FOR THE YEARS  2012,2013,2014 AND 2015(UPTO DEC)</t>
  </si>
  <si>
    <r>
      <t xml:space="preserve">Cheating/ Misappropriation / Criminal Breach of Trust in an Organised manner </t>
    </r>
    <r>
      <rPr>
        <sz val="12"/>
        <color indexed="8"/>
        <rFont val="Calibri"/>
        <family val="2"/>
      </rPr>
      <t>(No need to include transaction between two individuals / small groups)</t>
    </r>
  </si>
  <si>
    <r>
      <t>Fraud by chit fund companies</t>
    </r>
    <r>
      <rPr>
        <sz val="12"/>
        <color indexed="8"/>
        <rFont val="Calibri"/>
        <family val="2"/>
      </rPr>
      <t xml:space="preserve"> (No need to included House hold activities / Neighbourhood chits)</t>
    </r>
  </si>
  <si>
    <t>Minors</t>
  </si>
  <si>
    <t>Trafficers</t>
  </si>
  <si>
    <t>Customers</t>
  </si>
  <si>
    <t>a) Cases of elopement and false promises of marriage (Major or minor)</t>
  </si>
  <si>
    <t>b) POCSO / Sexual assault on minors</t>
  </si>
  <si>
    <t>c) Cases of sexual assault on adult women (excluding a &amp; b)</t>
  </si>
  <si>
    <t>SC &amp; ST Rape Cases</t>
  </si>
  <si>
    <t>No. of  Rape cases</t>
  </si>
  <si>
    <t xml:space="preserve"> Unkown/Un-Identified Accused</t>
  </si>
  <si>
    <t xml:space="preserve"> Known Accused</t>
  </si>
  <si>
    <t xml:space="preserve">Grand Father/Father/ Brother/Son </t>
  </si>
  <si>
    <t>Neighbours</t>
  </si>
  <si>
    <t>Employer/Co-Workers</t>
  </si>
  <si>
    <t>Live-In Partener/ Husband(seperated)/Ex-Husband</t>
  </si>
  <si>
    <t>Known Persons on pretext or proimise to marry</t>
  </si>
  <si>
    <t>Other Known Offenders</t>
  </si>
  <si>
    <t>STATEMENT-XII (B)</t>
  </si>
  <si>
    <t>Previous years</t>
  </si>
  <si>
    <t xml:space="preserve">Con+Acq+ Comp+UN
</t>
  </si>
  <si>
    <t>STATEMENT - XIII B</t>
  </si>
  <si>
    <t>2015 (upto ……………..)</t>
  </si>
  <si>
    <t>CRIME HEAD</t>
  </si>
  <si>
    <t>Murder (excluding Infanticide) (Sec. 302 and 303 IPC)</t>
  </si>
  <si>
    <t>Infanticide (Sec.315 IPC)</t>
  </si>
  <si>
    <t xml:space="preserve">Rape (Sec.376 IPC) </t>
  </si>
  <si>
    <t>Assault on Women (Girl Child) with intent to outrage her Modesty (under Sec.354 IPC)</t>
  </si>
  <si>
    <t>Insult to the Modesty of Women (Girls Children) (under Sec.509 IPC)</t>
  </si>
  <si>
    <t>Kidnapping &amp; Abduction (Sec.363, 364, 364A, 366, 367, 368 &amp; 369 IPC)</t>
  </si>
  <si>
    <t xml:space="preserve">Foeticide (Sec.315 and 316 IPC) </t>
  </si>
  <si>
    <t>Abetment of suicide of child (Sec.305 IPC)</t>
  </si>
  <si>
    <t>Exposure and Abandonment (Sec.317 IPC)</t>
  </si>
  <si>
    <t>Procuration of minor girls (Sec.366-A IPC)</t>
  </si>
  <si>
    <t>Importation of Girls from Foreign Country (Sec.366-B IPC) (under 18 years of age)</t>
  </si>
  <si>
    <t>Buying of minors for prostitution (Sec.373 IPC)</t>
  </si>
  <si>
    <t>Selling of minors for prostitution (Sec.372 IPC)</t>
  </si>
  <si>
    <t>Prohibition of Child Marriage Act, 2006</t>
  </si>
  <si>
    <t>Transplantation of Human Organs Act, 1994 (for persons below 18 years of age)</t>
  </si>
  <si>
    <t>Child Labour (Prohibition &amp; Regulation) Act, 1986</t>
  </si>
  <si>
    <t>Immoral Traffic (Prevention) Act, 1956(under 18 years of age)</t>
  </si>
  <si>
    <t>Juveniles Justice (Care and Protection of Children) Act, 2000</t>
  </si>
  <si>
    <t>Protection of Children from Sexual Offences Act 2012</t>
  </si>
  <si>
    <t>307  IPC</t>
  </si>
  <si>
    <t>FATAL ACCIDENTS(304(A) IPC)</t>
  </si>
  <si>
    <t>NON FATAL ACCIDENTS(337,338 IPC)</t>
  </si>
  <si>
    <t>Dowry Murders (498(A),302 IPC)</t>
  </si>
  <si>
    <t>Dowry Deaths (304 (B) IPC)</t>
  </si>
  <si>
    <t>Abetment to Suicide (306 IPC)</t>
  </si>
  <si>
    <t>Harassment ( 498 (A) IPC)</t>
  </si>
  <si>
    <t>Women Murder ( 302 IPC)</t>
  </si>
  <si>
    <t>Kidnapping (363, 369 IPC )</t>
  </si>
  <si>
    <t>Outraging the modesty of women (354 IPC )</t>
  </si>
  <si>
    <t>Bigamy (494,497 IPC)</t>
  </si>
  <si>
    <t>COMPARATIVE STATEMENT OF CRIME AGAINST WOMEN FOR THE MONTH, PREVIOUS MONTH &amp; CORRESPONDING MONTH OF LAST YEAR</t>
  </si>
  <si>
    <t>COMPARATIVE STATEMENT OF CRIME AGAINST SCs/STs  FOR THE MONTH, PREVIOUS MONTH &amp; CORRESPONDING MONTH OF LAST YEAR</t>
  </si>
  <si>
    <t>Rape (376 IPC+POSCO)</t>
  </si>
  <si>
    <t>D.P. Act (3,4,&amp;6 only DP ACT )</t>
  </si>
  <si>
    <t>Rape (376 IPC) (+POCSO)</t>
  </si>
  <si>
    <t>Close Family members (Other than Col.3)</t>
  </si>
  <si>
    <t>Relatives (Other than cols. 3 &amp; 4)</t>
  </si>
  <si>
    <t>STATEMENT - XIII</t>
  </si>
  <si>
    <t>Total Rape cases(Including SC &amp; ST Cases)</t>
  </si>
  <si>
    <t>Burglaries</t>
  </si>
  <si>
    <t>No of Grave Burglaries</t>
  </si>
  <si>
    <t>% of Recovery</t>
  </si>
  <si>
    <t>Property Recoverd</t>
  </si>
  <si>
    <t>Number of Accused Arrested</t>
  </si>
  <si>
    <t>Number of Accused Involved</t>
  </si>
  <si>
    <t>Cases Detected</t>
  </si>
  <si>
    <t>No. of Cases Registred</t>
  </si>
  <si>
    <t>COMPARATIVE STATEMENT OF CRIME FOR THE MONTH, PREVIOUS MONTH &amp; CORRESPONDING MONTH OF LAST YEAR</t>
  </si>
  <si>
    <t>No. of Cases registered</t>
  </si>
  <si>
    <t>No. of Victims Rescued.</t>
  </si>
  <si>
    <t>No. of Traffickers and other Exploiters</t>
  </si>
  <si>
    <t>UI cases</t>
  </si>
  <si>
    <t>Current Month &amp; Year</t>
  </si>
  <si>
    <t>Previous Month &amp; Year</t>
  </si>
  <si>
    <t>Please Enter Current Month and Year</t>
  </si>
  <si>
    <t>PREVIOUS YEARS</t>
  </si>
  <si>
    <t>Total Cognizable Crime under IPC</t>
  </si>
  <si>
    <t>HINT Stat-V-A</t>
  </si>
  <si>
    <t>HINT</t>
  </si>
  <si>
    <t>HINT Stat-V-B</t>
  </si>
  <si>
    <t>District</t>
  </si>
  <si>
    <t>Month</t>
  </si>
  <si>
    <t>Year</t>
  </si>
  <si>
    <t>PRAKASAM</t>
  </si>
  <si>
    <t>TOTAL  
P.T. 
CASES 
(10+19)</t>
  </si>
  <si>
    <t>TOTAL  
U.I. 
CASES 
(11+20)</t>
  </si>
  <si>
    <t>Ordinary Thefts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</si>
</sst>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-yyyy"/>
    <numFmt numFmtId="165" formatCode="mmm"/>
  </numFmts>
  <fonts count="77" x14ac:knownFonts="1">
    <font>
      <sz val="10"/>
      <name val="Arial"/>
    </font>
    <font>
      <sz val="10"/>
      <name val="Arial"/>
    </font>
    <font>
      <sz val="10"/>
      <name val="Arial"/>
    </font>
    <font>
      <sz val="8"/>
      <name val="Arial"/>
      <family val="2"/>
    </font>
    <font>
      <sz val="9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10"/>
      <name val="Calibri"/>
      <family val="2"/>
    </font>
    <font>
      <b/>
      <sz val="12"/>
      <name val="Calibri"/>
    </font>
    <font>
      <sz val="12"/>
      <name val="Calibri"/>
    </font>
    <font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0"/>
      <name val="Arial"/>
    </font>
    <font>
      <sz val="11"/>
      <name val="Arial"/>
      <family val="2"/>
    </font>
    <font>
      <sz val="9"/>
      <name val="Calibri"/>
      <family val="2"/>
    </font>
    <font>
      <sz val="10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sz val="12"/>
      <name val="Calibri"/>
    </font>
    <font>
      <b/>
      <sz val="12"/>
      <name val="Calibri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b/>
      <sz val="11"/>
      <color indexed="8"/>
      <name val="Arial"/>
      <family val="2"/>
    </font>
    <font>
      <b/>
      <sz val="8"/>
      <name val="Calibri"/>
      <family val="2"/>
    </font>
    <font>
      <b/>
      <sz val="14"/>
      <name val="Calibri"/>
      <family val="2"/>
    </font>
    <font>
      <sz val="11"/>
      <color indexed="8"/>
      <name val="Arial"/>
      <family val="2"/>
    </font>
    <font>
      <sz val="14"/>
      <name val="Calibri"/>
    </font>
    <font>
      <b/>
      <sz val="11"/>
      <name val="Arial"/>
      <family val="2"/>
    </font>
    <font>
      <b/>
      <u/>
      <sz val="14"/>
      <name val="Calibri"/>
    </font>
    <font>
      <b/>
      <sz val="9"/>
      <color indexed="81"/>
      <name val="Tahoma"/>
    </font>
    <font>
      <sz val="9"/>
      <color indexed="81"/>
      <name val="Tahoma"/>
    </font>
    <font>
      <b/>
      <sz val="14"/>
      <name val="Arial"/>
    </font>
    <font>
      <b/>
      <sz val="14"/>
      <color indexed="12"/>
      <name val="Calibri"/>
    </font>
    <font>
      <b/>
      <sz val="16"/>
      <name val="Arial"/>
    </font>
    <font>
      <sz val="11"/>
      <color theme="1"/>
      <name val="Calibri"/>
      <family val="2"/>
      <scheme val="minor"/>
    </font>
    <font>
      <sz val="10"/>
      <name val="Calibri"/>
      <scheme val="minor"/>
    </font>
    <font>
      <b/>
      <sz val="10"/>
      <name val="Calibri"/>
      <scheme val="minor"/>
    </font>
    <font>
      <sz val="8"/>
      <name val="Calibri"/>
      <scheme val="minor"/>
    </font>
    <font>
      <sz val="11"/>
      <name val="Calibri"/>
      <scheme val="minor"/>
    </font>
    <font>
      <b/>
      <sz val="11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10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</font>
    <font>
      <b/>
      <sz val="14"/>
      <name val="Calibri"/>
      <scheme val="minor"/>
    </font>
    <font>
      <b/>
      <sz val="12"/>
      <name val="Calibri"/>
      <scheme val="minor"/>
    </font>
    <font>
      <b/>
      <sz val="11"/>
      <color indexed="1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4"/>
      <color theme="6" tint="-0.499984740745262"/>
      <name val="Calibri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6"/>
      <name val="Arial"/>
      <family val="2"/>
    </font>
    <font>
      <sz val="10"/>
      <color rgb="FF000000"/>
      <name val="Monaco"/>
    </font>
    <font>
      <u/>
      <sz val="10"/>
      <color theme="10"/>
      <name val="Arial"/>
    </font>
    <font>
      <u/>
      <sz val="10"/>
      <color theme="11"/>
      <name val="Arial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39" fillId="0" borderId="0"/>
    <xf numFmtId="0" fontId="17" fillId="0" borderId="0"/>
    <xf numFmtId="0" fontId="1" fillId="0" borderId="1"/>
    <xf numFmtId="9" fontId="1" fillId="0" borderId="0" applyFont="0" applyFill="0" applyBorder="0" applyAlignment="0" applyProtection="0"/>
    <xf numFmtId="0" fontId="39" fillId="2" borderId="2">
      <alignment horizontal="center" vertical="top"/>
    </xf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</cellStyleXfs>
  <cellXfs count="496">
    <xf numFmtId="0" fontId="0" fillId="0" borderId="0" xfId="0"/>
    <xf numFmtId="0" fontId="19" fillId="3" borderId="0" xfId="0" applyNumberFormat="1" applyFont="1" applyFill="1" applyBorder="1" applyAlignment="1">
      <alignment vertical="center"/>
    </xf>
    <xf numFmtId="0" fontId="20" fillId="3" borderId="0" xfId="0" applyNumberFormat="1" applyFont="1" applyFill="1" applyBorder="1" applyAlignment="1">
      <alignment vertical="center"/>
    </xf>
    <xf numFmtId="0" fontId="19" fillId="3" borderId="0" xfId="0" applyNumberFormat="1" applyFont="1" applyFill="1" applyBorder="1" applyAlignment="1">
      <alignment horizontal="center" vertical="center"/>
    </xf>
    <xf numFmtId="0" fontId="20" fillId="3" borderId="0" xfId="0" applyNumberFormat="1" applyFont="1" applyFill="1" applyBorder="1" applyAlignment="1">
      <alignment horizontal="center" vertical="center"/>
    </xf>
    <xf numFmtId="0" fontId="20" fillId="3" borderId="0" xfId="0" applyNumberFormat="1" applyFont="1" applyFill="1" applyBorder="1" applyAlignment="1">
      <alignment horizontal="right" vertical="center"/>
    </xf>
    <xf numFmtId="0" fontId="5" fillId="3" borderId="0" xfId="0" applyNumberFormat="1" applyFont="1" applyFill="1" applyBorder="1" applyAlignment="1">
      <alignment vertical="center"/>
    </xf>
    <xf numFmtId="0" fontId="26" fillId="3" borderId="0" xfId="0" applyNumberFormat="1" applyFont="1" applyFill="1" applyBorder="1" applyAlignment="1">
      <alignment horizontal="right" vertical="center"/>
    </xf>
    <xf numFmtId="0" fontId="25" fillId="3" borderId="0" xfId="0" applyNumberFormat="1" applyFont="1" applyFill="1" applyBorder="1" applyAlignment="1">
      <alignment horizontal="right" vertical="center"/>
    </xf>
    <xf numFmtId="0" fontId="7" fillId="3" borderId="0" xfId="0" applyNumberFormat="1" applyFont="1" applyFill="1" applyBorder="1" applyAlignment="1">
      <alignment vertical="center"/>
    </xf>
    <xf numFmtId="0" fontId="5" fillId="3" borderId="0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/>
    <xf numFmtId="0" fontId="4" fillId="3" borderId="0" xfId="0" applyNumberFormat="1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>
      <alignment vertical="center" wrapText="1"/>
    </xf>
    <xf numFmtId="0" fontId="5" fillId="3" borderId="0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6" fillId="3" borderId="0" xfId="0" applyNumberFormat="1" applyFont="1" applyFill="1" applyBorder="1" applyAlignment="1">
      <alignment vertical="center" wrapText="1"/>
    </xf>
    <xf numFmtId="0" fontId="23" fillId="3" borderId="0" xfId="0" applyNumberFormat="1" applyFont="1" applyFill="1" applyAlignment="1">
      <alignment vertical="center" wrapText="1"/>
    </xf>
    <xf numFmtId="0" fontId="24" fillId="3" borderId="0" xfId="0" applyNumberFormat="1" applyFont="1" applyFill="1" applyAlignment="1">
      <alignment vertical="center" wrapText="1"/>
    </xf>
    <xf numFmtId="0" fontId="20" fillId="3" borderId="0" xfId="0" applyNumberFormat="1" applyFont="1" applyFill="1" applyAlignment="1">
      <alignment horizontal="center" vertical="center" wrapText="1"/>
    </xf>
    <xf numFmtId="0" fontId="21" fillId="3" borderId="0" xfId="0" applyNumberFormat="1" applyFont="1" applyFill="1" applyAlignment="1">
      <alignment vertical="center" wrapText="1"/>
    </xf>
    <xf numFmtId="0" fontId="20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22" fillId="4" borderId="2" xfId="0" applyNumberFormat="1" applyFont="1" applyFill="1" applyBorder="1" applyAlignment="1">
      <alignment horizontal="center" vertical="center" wrapText="1"/>
    </xf>
    <xf numFmtId="0" fontId="22" fillId="4" borderId="2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0" fontId="10" fillId="3" borderId="0" xfId="0" applyNumberFormat="1" applyFont="1" applyFill="1" applyBorder="1" applyAlignment="1">
      <alignment horizontal="center" vertical="center"/>
    </xf>
    <xf numFmtId="0" fontId="10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0" fontId="10" fillId="4" borderId="4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vertical="center"/>
    </xf>
    <xf numFmtId="0" fontId="5" fillId="3" borderId="0" xfId="0" applyNumberFormat="1" applyFont="1" applyFill="1" applyBorder="1"/>
    <xf numFmtId="0" fontId="28" fillId="3" borderId="0" xfId="0" applyNumberFormat="1" applyFont="1" applyFill="1" applyBorder="1"/>
    <xf numFmtId="0" fontId="20" fillId="3" borderId="0" xfId="0" applyFont="1" applyFill="1"/>
    <xf numFmtId="0" fontId="25" fillId="3" borderId="0" xfId="0" applyFont="1" applyFill="1"/>
    <xf numFmtId="0" fontId="25" fillId="3" borderId="0" xfId="0" applyFont="1" applyFill="1" applyAlignment="1"/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1" fillId="3" borderId="0" xfId="0" applyFont="1" applyFill="1"/>
    <xf numFmtId="0" fontId="28" fillId="3" borderId="0" xfId="0" applyFont="1" applyFill="1"/>
    <xf numFmtId="0" fontId="28" fillId="4" borderId="2" xfId="0" applyFont="1" applyFill="1" applyBorder="1" applyAlignment="1">
      <alignment horizontal="center" vertical="center" wrapText="1"/>
    </xf>
    <xf numFmtId="0" fontId="9" fillId="3" borderId="0" xfId="0" applyFont="1" applyFill="1"/>
    <xf numFmtId="0" fontId="9" fillId="3" borderId="0" xfId="0" applyFont="1" applyFill="1" applyAlignment="1"/>
    <xf numFmtId="0" fontId="4" fillId="3" borderId="0" xfId="0" applyNumberFormat="1" applyFont="1" applyFill="1" applyBorder="1" applyAlignment="1">
      <alignment horizontal="left" vertical="center"/>
    </xf>
    <xf numFmtId="0" fontId="10" fillId="4" borderId="2" xfId="0" applyNumberFormat="1" applyFont="1" applyFill="1" applyBorder="1" applyAlignment="1">
      <alignment horizontal="center" vertical="center" wrapText="1"/>
    </xf>
    <xf numFmtId="0" fontId="10" fillId="4" borderId="11" xfId="0" applyNumberFormat="1" applyFont="1" applyFill="1" applyBorder="1" applyAlignment="1">
      <alignment horizontal="center" vertical="center" wrapText="1"/>
    </xf>
    <xf numFmtId="1" fontId="12" fillId="5" borderId="2" xfId="0" applyNumberFormat="1" applyFont="1" applyFill="1" applyBorder="1" applyAlignment="1">
      <alignment horizontal="center" vertical="center"/>
    </xf>
    <xf numFmtId="1" fontId="11" fillId="5" borderId="2" xfId="0" applyNumberFormat="1" applyFont="1" applyFill="1" applyBorder="1" applyAlignment="1">
      <alignment horizontal="center" vertical="center"/>
    </xf>
    <xf numFmtId="0" fontId="21" fillId="3" borderId="0" xfId="0" applyNumberFormat="1" applyFont="1" applyFill="1" applyBorder="1" applyAlignment="1">
      <alignment horizontal="center" vertical="center"/>
    </xf>
    <xf numFmtId="0" fontId="20" fillId="3" borderId="0" xfId="0" applyNumberFormat="1" applyFont="1" applyFill="1" applyBorder="1" applyAlignment="1">
      <alignment horizontal="left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NumberFormat="1" applyFont="1" applyFill="1" applyBorder="1" applyAlignment="1">
      <alignment horizontal="center" vertical="center"/>
    </xf>
    <xf numFmtId="0" fontId="9" fillId="4" borderId="13" xfId="0" applyNumberFormat="1" applyFont="1" applyFill="1" applyBorder="1" applyAlignment="1">
      <alignment horizontal="left" vertical="center" wrapText="1"/>
    </xf>
    <xf numFmtId="0" fontId="8" fillId="4" borderId="2" xfId="0" applyNumberFormat="1" applyFont="1" applyFill="1" applyBorder="1" applyAlignment="1">
      <alignment horizontal="center" vertical="center" wrapText="1"/>
    </xf>
    <xf numFmtId="0" fontId="9" fillId="4" borderId="2" xfId="0" applyNumberFormat="1" applyFont="1" applyFill="1" applyBorder="1" applyAlignment="1">
      <alignment horizontal="left" vertical="center"/>
    </xf>
    <xf numFmtId="0" fontId="9" fillId="4" borderId="2" xfId="0" applyNumberFormat="1" applyFont="1" applyFill="1" applyBorder="1" applyAlignment="1">
      <alignment horizontal="left" vertical="center" wrapText="1"/>
    </xf>
    <xf numFmtId="0" fontId="9" fillId="4" borderId="2" xfId="0" applyNumberFormat="1" applyFont="1" applyFill="1" applyBorder="1" applyAlignment="1">
      <alignment horizontal="center" vertical="center" wrapText="1"/>
    </xf>
    <xf numFmtId="0" fontId="5" fillId="4" borderId="13" xfId="0" applyNumberFormat="1" applyFont="1" applyFill="1" applyBorder="1" applyAlignment="1">
      <alignment horizontal="center" vertical="center"/>
    </xf>
    <xf numFmtId="0" fontId="5" fillId="4" borderId="15" xfId="0" applyNumberFormat="1" applyFont="1" applyFill="1" applyBorder="1" applyAlignment="1">
      <alignment horizontal="left" vertical="center" wrapText="1"/>
    </xf>
    <xf numFmtId="0" fontId="5" fillId="4" borderId="5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 textRotation="90" wrapText="1"/>
    </xf>
    <xf numFmtId="0" fontId="9" fillId="4" borderId="2" xfId="0" applyNumberFormat="1" applyFont="1" applyFill="1" applyBorder="1" applyAlignment="1">
      <alignment horizontal="center" vertical="center" textRotation="90"/>
    </xf>
    <xf numFmtId="0" fontId="12" fillId="4" borderId="2" xfId="0" applyNumberFormat="1" applyFont="1" applyFill="1" applyBorder="1" applyAlignment="1">
      <alignment horizontal="center" vertical="center" wrapText="1"/>
    </xf>
    <xf numFmtId="0" fontId="7" fillId="4" borderId="3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9" fillId="4" borderId="7" xfId="0" applyNumberFormat="1" applyFont="1" applyFill="1" applyBorder="1" applyAlignment="1">
      <alignment horizontal="center" vertical="center"/>
    </xf>
    <xf numFmtId="0" fontId="9" fillId="4" borderId="14" xfId="0" applyNumberFormat="1" applyFont="1" applyFill="1" applyBorder="1" applyAlignment="1">
      <alignment horizontal="left" vertical="center" wrapText="1"/>
    </xf>
    <xf numFmtId="0" fontId="40" fillId="3" borderId="0" xfId="0" applyFont="1" applyFill="1"/>
    <xf numFmtId="0" fontId="41" fillId="3" borderId="0" xfId="0" applyFont="1" applyFill="1" applyAlignment="1">
      <alignment horizontal="center" wrapText="1"/>
    </xf>
    <xf numFmtId="0" fontId="42" fillId="3" borderId="0" xfId="0" applyFont="1" applyFill="1" applyAlignment="1">
      <alignment horizontal="center" vertical="center" wrapText="1"/>
    </xf>
    <xf numFmtId="0" fontId="40" fillId="3" borderId="0" xfId="0" applyFont="1" applyFill="1" applyAlignment="1">
      <alignment horizontal="center"/>
    </xf>
    <xf numFmtId="0" fontId="41" fillId="3" borderId="0" xfId="0" applyFont="1" applyFill="1" applyAlignment="1">
      <alignment horizontal="center"/>
    </xf>
    <xf numFmtId="0" fontId="40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2" fillId="3" borderId="0" xfId="0" applyFont="1" applyFill="1"/>
    <xf numFmtId="1" fontId="12" fillId="3" borderId="2" xfId="0" applyNumberFormat="1" applyFont="1" applyFill="1" applyBorder="1"/>
    <xf numFmtId="0" fontId="28" fillId="4" borderId="2" xfId="0" applyNumberFormat="1" applyFont="1" applyFill="1" applyBorder="1" applyAlignment="1">
      <alignment horizontal="center" vertical="center" wrapText="1"/>
    </xf>
    <xf numFmtId="0" fontId="28" fillId="4" borderId="13" xfId="0" applyNumberFormat="1" applyFont="1" applyFill="1" applyBorder="1" applyAlignment="1">
      <alignment horizontal="center" vertical="center"/>
    </xf>
    <xf numFmtId="0" fontId="28" fillId="4" borderId="15" xfId="0" applyNumberFormat="1" applyFont="1" applyFill="1" applyBorder="1" applyAlignment="1">
      <alignment horizontal="center" vertical="center" wrapText="1"/>
    </xf>
    <xf numFmtId="0" fontId="28" fillId="4" borderId="2" xfId="0" applyNumberFormat="1" applyFont="1" applyFill="1" applyBorder="1" applyAlignment="1">
      <alignment horizontal="center" vertical="center"/>
    </xf>
    <xf numFmtId="0" fontId="28" fillId="4" borderId="5" xfId="0" applyNumberFormat="1" applyFont="1" applyFill="1" applyBorder="1" applyAlignment="1">
      <alignment horizontal="center" vertical="center"/>
    </xf>
    <xf numFmtId="0" fontId="28" fillId="3" borderId="0" xfId="0" applyNumberFormat="1" applyFont="1" applyFill="1" applyBorder="1" applyAlignment="1">
      <alignment horizontal="center" vertical="center"/>
    </xf>
    <xf numFmtId="0" fontId="9" fillId="3" borderId="0" xfId="0" applyNumberFormat="1" applyFont="1" applyFill="1" applyBorder="1"/>
    <xf numFmtId="0" fontId="4" fillId="3" borderId="0" xfId="0" applyNumberFormat="1" applyFont="1" applyFill="1" applyBorder="1"/>
    <xf numFmtId="0" fontId="7" fillId="4" borderId="3" xfId="0" applyNumberFormat="1" applyFont="1" applyFill="1" applyBorder="1" applyAlignment="1">
      <alignment horizontal="center" vertical="center"/>
    </xf>
    <xf numFmtId="0" fontId="7" fillId="4" borderId="2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12" fillId="3" borderId="0" xfId="0" applyNumberFormat="1" applyFont="1" applyFill="1" applyBorder="1"/>
    <xf numFmtId="0" fontId="9" fillId="4" borderId="2" xfId="0" applyFont="1" applyFill="1" applyBorder="1" applyAlignment="1">
      <alignment vertical="center" wrapText="1"/>
    </xf>
    <xf numFmtId="0" fontId="9" fillId="6" borderId="13" xfId="0" applyNumberFormat="1" applyFont="1" applyFill="1" applyBorder="1" applyAlignment="1">
      <alignment horizontal="left" vertical="center" wrapText="1"/>
    </xf>
    <xf numFmtId="0" fontId="9" fillId="7" borderId="13" xfId="0" applyNumberFormat="1" applyFont="1" applyFill="1" applyBorder="1" applyAlignment="1">
      <alignment horizontal="left" vertical="center" wrapText="1"/>
    </xf>
    <xf numFmtId="0" fontId="9" fillId="8" borderId="13" xfId="0" applyNumberFormat="1" applyFont="1" applyFill="1" applyBorder="1" applyAlignment="1">
      <alignment horizontal="left" vertical="center" wrapText="1"/>
    </xf>
    <xf numFmtId="0" fontId="39" fillId="0" borderId="0" xfId="2" applyFont="1"/>
    <xf numFmtId="0" fontId="39" fillId="0" borderId="0" xfId="2" applyFont="1" applyAlignment="1">
      <alignment horizontal="center" vertical="top"/>
    </xf>
    <xf numFmtId="0" fontId="46" fillId="4" borderId="2" xfId="2" applyFont="1" applyFill="1" applyBorder="1" applyAlignment="1">
      <alignment horizontal="center" vertical="center" wrapText="1"/>
    </xf>
    <xf numFmtId="0" fontId="47" fillId="4" borderId="2" xfId="2" applyFont="1" applyFill="1" applyBorder="1" applyAlignment="1">
      <alignment horizontal="center" vertical="top"/>
    </xf>
    <xf numFmtId="0" fontId="46" fillId="4" borderId="2" xfId="2" applyFont="1" applyFill="1" applyBorder="1" applyAlignment="1">
      <alignment horizontal="justify" vertical="center" wrapText="1"/>
    </xf>
    <xf numFmtId="0" fontId="40" fillId="0" borderId="0" xfId="0" applyFont="1"/>
    <xf numFmtId="0" fontId="47" fillId="4" borderId="2" xfId="0" applyFont="1" applyFill="1" applyBorder="1" applyAlignment="1">
      <alignment horizontal="center" vertical="center"/>
    </xf>
    <xf numFmtId="0" fontId="9" fillId="6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0" fontId="9" fillId="9" borderId="2" xfId="0" applyNumberFormat="1" applyFont="1" applyFill="1" applyBorder="1" applyAlignment="1">
      <alignment horizontal="center" vertical="center"/>
    </xf>
    <xf numFmtId="0" fontId="9" fillId="10" borderId="2" xfId="0" applyNumberFormat="1" applyFont="1" applyFill="1" applyBorder="1" applyAlignment="1">
      <alignment horizontal="center" vertical="center"/>
    </xf>
    <xf numFmtId="0" fontId="9" fillId="10" borderId="13" xfId="0" applyNumberFormat="1" applyFont="1" applyFill="1" applyBorder="1" applyAlignment="1">
      <alignment horizontal="left" vertical="center" wrapText="1"/>
    </xf>
    <xf numFmtId="0" fontId="9" fillId="8" borderId="2" xfId="0" applyNumberFormat="1" applyFont="1" applyFill="1" applyBorder="1" applyAlignment="1">
      <alignment horizontal="center" vertical="center"/>
    </xf>
    <xf numFmtId="0" fontId="39" fillId="0" borderId="0" xfId="2"/>
    <xf numFmtId="0" fontId="39" fillId="3" borderId="0" xfId="2" applyFill="1"/>
    <xf numFmtId="0" fontId="49" fillId="0" borderId="0" xfId="0" applyNumberFormat="1" applyFont="1" applyFill="1" applyBorder="1"/>
    <xf numFmtId="0" fontId="50" fillId="0" borderId="0" xfId="0" applyNumberFormat="1" applyFont="1" applyFill="1" applyBorder="1"/>
    <xf numFmtId="0" fontId="51" fillId="0" borderId="0" xfId="0" applyNumberFormat="1" applyFont="1" applyFill="1" applyBorder="1"/>
    <xf numFmtId="0" fontId="50" fillId="0" borderId="0" xfId="0" applyNumberFormat="1" applyFont="1" applyFill="1" applyBorder="1" applyAlignment="1">
      <alignment horizontal="center" vertical="center"/>
    </xf>
    <xf numFmtId="0" fontId="53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/>
    <xf numFmtId="0" fontId="54" fillId="0" borderId="0" xfId="0" applyNumberFormat="1" applyFont="1" applyFill="1" applyBorder="1"/>
    <xf numFmtId="0" fontId="55" fillId="0" borderId="0" xfId="0" applyNumberFormat="1" applyFont="1" applyFill="1" applyBorder="1"/>
    <xf numFmtId="0" fontId="9" fillId="11" borderId="13" xfId="0" applyNumberFormat="1" applyFont="1" applyFill="1" applyBorder="1" applyAlignment="1">
      <alignment horizontal="left" vertical="center" wrapText="1"/>
    </xf>
    <xf numFmtId="0" fontId="9" fillId="11" borderId="2" xfId="0" applyNumberFormat="1" applyFont="1" applyFill="1" applyBorder="1" applyAlignment="1">
      <alignment horizontal="center" vertical="center"/>
    </xf>
    <xf numFmtId="0" fontId="50" fillId="4" borderId="2" xfId="0" applyNumberFormat="1" applyFont="1" applyFill="1" applyBorder="1" applyAlignment="1">
      <alignment horizontal="center" vertical="center"/>
    </xf>
    <xf numFmtId="0" fontId="56" fillId="4" borderId="2" xfId="0" applyNumberFormat="1" applyFont="1" applyFill="1" applyBorder="1" applyAlignment="1">
      <alignment horizontal="center" vertical="center"/>
    </xf>
    <xf numFmtId="0" fontId="56" fillId="4" borderId="2" xfId="0" applyNumberFormat="1" applyFont="1" applyFill="1" applyBorder="1" applyAlignment="1">
      <alignment horizontal="left" vertical="center" wrapText="1"/>
    </xf>
    <xf numFmtId="0" fontId="41" fillId="4" borderId="2" xfId="0" applyNumberFormat="1" applyFont="1" applyFill="1" applyBorder="1" applyAlignment="1">
      <alignment horizontal="left" vertical="center" wrapText="1"/>
    </xf>
    <xf numFmtId="0" fontId="15" fillId="0" borderId="0" xfId="0" applyFont="1"/>
    <xf numFmtId="0" fontId="49" fillId="3" borderId="0" xfId="0" applyNumberFormat="1" applyFont="1" applyFill="1" applyBorder="1"/>
    <xf numFmtId="0" fontId="51" fillId="3" borderId="0" xfId="0" applyNumberFormat="1" applyFont="1" applyFill="1" applyBorder="1"/>
    <xf numFmtId="0" fontId="50" fillId="3" borderId="0" xfId="0" applyNumberFormat="1" applyFont="1" applyFill="1" applyBorder="1"/>
    <xf numFmtId="0" fontId="40" fillId="3" borderId="0" xfId="0" applyNumberFormat="1" applyFont="1" applyFill="1" applyBorder="1"/>
    <xf numFmtId="0" fontId="54" fillId="3" borderId="0" xfId="0" applyNumberFormat="1" applyFont="1" applyFill="1" applyBorder="1"/>
    <xf numFmtId="0" fontId="55" fillId="3" borderId="0" xfId="0" applyNumberFormat="1" applyFont="1" applyFill="1" applyBorder="1"/>
    <xf numFmtId="0" fontId="11" fillId="12" borderId="2" xfId="0" applyNumberFormat="1" applyFont="1" applyFill="1" applyBorder="1" applyAlignment="1">
      <alignment horizontal="center" vertical="center"/>
    </xf>
    <xf numFmtId="0" fontId="11" fillId="12" borderId="2" xfId="0" applyNumberFormat="1" applyFont="1" applyFill="1" applyBorder="1" applyAlignment="1">
      <alignment horizontal="left" vertical="center" wrapText="1"/>
    </xf>
    <xf numFmtId="0" fontId="7" fillId="12" borderId="2" xfId="0" applyNumberFormat="1" applyFont="1" applyFill="1" applyBorder="1" applyAlignment="1">
      <alignment horizontal="center" vertical="center" wrapText="1"/>
    </xf>
    <xf numFmtId="0" fontId="7" fillId="12" borderId="2" xfId="0" applyNumberFormat="1" applyFont="1" applyFill="1" applyBorder="1" applyAlignment="1">
      <alignment horizontal="center" vertical="center"/>
    </xf>
    <xf numFmtId="0" fontId="57" fillId="4" borderId="2" xfId="2" applyFont="1" applyFill="1" applyBorder="1" applyAlignment="1">
      <alignment horizontal="center" vertical="center" wrapText="1"/>
    </xf>
    <xf numFmtId="0" fontId="58" fillId="4" borderId="2" xfId="6" applyFont="1" applyFill="1" applyBorder="1" applyAlignment="1">
      <alignment horizontal="center" vertical="top" wrapText="1"/>
    </xf>
    <xf numFmtId="0" fontId="59" fillId="4" borderId="2" xfId="2" applyFont="1" applyFill="1" applyBorder="1" applyAlignment="1">
      <alignment horizontal="center" vertical="center" wrapText="1"/>
    </xf>
    <xf numFmtId="0" fontId="59" fillId="4" borderId="18" xfId="2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0" fillId="13" borderId="2" xfId="0" applyFont="1" applyFill="1" applyBorder="1" applyAlignment="1">
      <alignment horizontal="justify" vertical="center" wrapText="1"/>
    </xf>
    <xf numFmtId="0" fontId="60" fillId="14" borderId="2" xfId="0" applyFont="1" applyFill="1" applyBorder="1" applyAlignment="1">
      <alignment horizontal="justify" vertical="center" wrapText="1"/>
    </xf>
    <xf numFmtId="0" fontId="47" fillId="4" borderId="2" xfId="2" applyFont="1" applyFill="1" applyBorder="1" applyAlignment="1">
      <alignment horizontal="center" vertical="center" wrapText="1"/>
    </xf>
    <xf numFmtId="0" fontId="8" fillId="4" borderId="2" xfId="0" applyNumberFormat="1" applyFont="1" applyFill="1" applyBorder="1" applyAlignment="1">
      <alignment horizontal="center" vertical="center" wrapText="1"/>
    </xf>
    <xf numFmtId="0" fontId="9" fillId="3" borderId="0" xfId="0" applyNumberFormat="1" applyFont="1" applyFill="1" applyAlignment="1">
      <alignment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10" fillId="4" borderId="9" xfId="0" applyNumberFormat="1" applyFont="1" applyFill="1" applyBorder="1" applyAlignment="1">
      <alignment horizontal="center" vertical="center"/>
    </xf>
    <xf numFmtId="0" fontId="10" fillId="4" borderId="9" xfId="0" applyNumberFormat="1" applyFont="1" applyFill="1" applyBorder="1" applyAlignment="1">
      <alignment horizontal="center" vertical="center" wrapText="1"/>
    </xf>
    <xf numFmtId="0" fontId="10" fillId="4" borderId="10" xfId="0" applyNumberFormat="1" applyFont="1" applyFill="1" applyBorder="1" applyAlignment="1">
      <alignment horizontal="center" vertical="center"/>
    </xf>
    <xf numFmtId="0" fontId="61" fillId="4" borderId="3" xfId="0" applyNumberFormat="1" applyFont="1" applyFill="1" applyBorder="1" applyAlignment="1">
      <alignment horizontal="center" vertical="center"/>
    </xf>
    <xf numFmtId="0" fontId="61" fillId="4" borderId="5" xfId="0" applyNumberFormat="1" applyFont="1" applyFill="1" applyBorder="1" applyAlignment="1">
      <alignment horizontal="left" vertical="center" wrapText="1"/>
    </xf>
    <xf numFmtId="0" fontId="9" fillId="4" borderId="5" xfId="0" applyNumberFormat="1" applyFont="1" applyFill="1" applyBorder="1" applyAlignment="1">
      <alignment horizontal="left" vertical="center" wrapText="1"/>
    </xf>
    <xf numFmtId="0" fontId="9" fillId="14" borderId="11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46" fillId="4" borderId="13" xfId="2" applyFont="1" applyFill="1" applyBorder="1" applyAlignment="1">
      <alignment horizontal="justify" vertical="center" wrapText="1"/>
    </xf>
    <xf numFmtId="0" fontId="46" fillId="4" borderId="7" xfId="2" applyFont="1" applyFill="1" applyBorder="1" applyAlignment="1">
      <alignment horizontal="center" vertical="center" wrapText="1"/>
    </xf>
    <xf numFmtId="0" fontId="46" fillId="4" borderId="8" xfId="2" applyFont="1" applyFill="1" applyBorder="1" applyAlignment="1">
      <alignment horizontal="center" vertical="center" wrapText="1"/>
    </xf>
    <xf numFmtId="0" fontId="46" fillId="4" borderId="6" xfId="2" applyFont="1" applyFill="1" applyBorder="1" applyAlignment="1">
      <alignment horizontal="center" vertical="center" wrapText="1"/>
    </xf>
    <xf numFmtId="2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5" fillId="0" borderId="0" xfId="0" applyNumberFormat="1" applyFont="1"/>
    <xf numFmtId="0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 wrapText="1"/>
    </xf>
    <xf numFmtId="0" fontId="9" fillId="17" borderId="2" xfId="0" applyNumberFormat="1" applyFont="1" applyFill="1" applyBorder="1" applyAlignment="1">
      <alignment vertical="center" wrapText="1"/>
    </xf>
    <xf numFmtId="0" fontId="71" fillId="17" borderId="2" xfId="0" applyNumberFormat="1" applyFont="1" applyFill="1" applyBorder="1" applyAlignment="1">
      <alignment horizontal="center" wrapText="1"/>
    </xf>
    <xf numFmtId="0" fontId="11" fillId="17" borderId="13" xfId="0" applyNumberFormat="1" applyFont="1" applyFill="1" applyBorder="1" applyAlignment="1">
      <alignment vertical="center" wrapText="1"/>
    </xf>
    <xf numFmtId="0" fontId="11" fillId="17" borderId="2" xfId="0" applyNumberFormat="1" applyFont="1" applyFill="1" applyBorder="1" applyAlignment="1">
      <alignment horizontal="center" vertical="center" wrapText="1"/>
    </xf>
    <xf numFmtId="0" fontId="9" fillId="4" borderId="36" xfId="0" applyNumberFormat="1" applyFont="1" applyFill="1" applyBorder="1" applyAlignment="1">
      <alignment horizontal="center" vertical="center"/>
    </xf>
    <xf numFmtId="0" fontId="9" fillId="4" borderId="19" xfId="0" applyNumberFormat="1" applyFont="1" applyFill="1" applyBorder="1" applyAlignment="1">
      <alignment horizontal="left" vertical="center" wrapText="1"/>
    </xf>
    <xf numFmtId="0" fontId="20" fillId="18" borderId="2" xfId="0" applyNumberFormat="1" applyFont="1" applyFill="1" applyBorder="1" applyAlignment="1">
      <alignment horizontal="center" vertical="center"/>
    </xf>
    <xf numFmtId="0" fontId="72" fillId="0" borderId="16" xfId="0" applyNumberFormat="1" applyFont="1" applyFill="1" applyBorder="1" applyAlignment="1">
      <alignment horizontal="center" vertical="center"/>
    </xf>
    <xf numFmtId="0" fontId="72" fillId="0" borderId="10" xfId="0" applyNumberFormat="1" applyFont="1" applyFill="1" applyBorder="1" applyAlignment="1">
      <alignment horizontal="left" vertical="center" wrapText="1"/>
    </xf>
    <xf numFmtId="0" fontId="72" fillId="0" borderId="3" xfId="0" applyNumberFormat="1" applyFont="1" applyFill="1" applyBorder="1" applyAlignment="1">
      <alignment horizontal="center" vertical="center"/>
    </xf>
    <xf numFmtId="0" fontId="72" fillId="0" borderId="5" xfId="0" applyNumberFormat="1" applyFont="1" applyFill="1" applyBorder="1" applyAlignment="1">
      <alignment horizontal="left" vertical="center" wrapText="1"/>
    </xf>
    <xf numFmtId="0" fontId="72" fillId="0" borderId="5" xfId="0" applyNumberFormat="1" applyFont="1" applyFill="1" applyBorder="1" applyAlignment="1">
      <alignment vertical="center"/>
    </xf>
    <xf numFmtId="0" fontId="72" fillId="0" borderId="7" xfId="0" applyNumberFormat="1" applyFont="1" applyFill="1" applyBorder="1" applyAlignment="1">
      <alignment horizontal="center" vertical="center"/>
    </xf>
    <xf numFmtId="0" fontId="72" fillId="0" borderId="6" xfId="0" applyNumberFormat="1" applyFont="1" applyFill="1" applyBorder="1" applyAlignment="1">
      <alignment vertical="center"/>
    </xf>
    <xf numFmtId="0" fontId="72" fillId="0" borderId="23" xfId="0" applyNumberFormat="1" applyFont="1" applyFill="1" applyBorder="1" applyAlignment="1">
      <alignment horizontal="center" vertical="center"/>
    </xf>
    <xf numFmtId="0" fontId="72" fillId="0" borderId="24" xfId="0" applyNumberFormat="1" applyFont="1" applyFill="1" applyBorder="1" applyAlignment="1">
      <alignment vertical="center"/>
    </xf>
    <xf numFmtId="0" fontId="72" fillId="0" borderId="6" xfId="0" applyNumberFormat="1" applyFont="1" applyFill="1" applyBorder="1" applyAlignment="1">
      <alignment horizontal="left" vertical="center" wrapText="1"/>
    </xf>
    <xf numFmtId="0" fontId="9" fillId="4" borderId="8" xfId="0" applyNumberFormat="1" applyFont="1" applyFill="1" applyBorder="1" applyAlignment="1">
      <alignment horizontal="center" vertical="center"/>
    </xf>
    <xf numFmtId="0" fontId="9" fillId="4" borderId="8" xfId="1" applyNumberFormat="1" applyFont="1" applyFill="1" applyBorder="1" applyAlignment="1">
      <alignment horizontal="center" vertical="center"/>
    </xf>
    <xf numFmtId="0" fontId="16" fillId="4" borderId="6" xfId="0" applyNumberFormat="1" applyFont="1" applyFill="1" applyBorder="1" applyAlignment="1">
      <alignment horizontal="center" vertical="center"/>
    </xf>
    <xf numFmtId="0" fontId="16" fillId="4" borderId="7" xfId="0" applyNumberFormat="1" applyFont="1" applyFill="1" applyBorder="1" applyAlignment="1">
      <alignment horizontal="center" vertical="center"/>
    </xf>
    <xf numFmtId="0" fontId="9" fillId="4" borderId="6" xfId="0" applyNumberFormat="1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 applyAlignment="1">
      <alignment horizontal="center" vertical="center" wrapText="1"/>
    </xf>
    <xf numFmtId="0" fontId="28" fillId="20" borderId="2" xfId="0" applyFont="1" applyFill="1" applyBorder="1" applyAlignment="1">
      <alignment horizontal="center" vertical="center" wrapText="1"/>
    </xf>
    <xf numFmtId="1" fontId="20" fillId="3" borderId="2" xfId="0" applyNumberFormat="1" applyFont="1" applyFill="1" applyBorder="1" applyAlignment="1">
      <alignment horizontal="center" vertical="center"/>
    </xf>
    <xf numFmtId="0" fontId="74" fillId="0" borderId="0" xfId="0" applyFont="1"/>
    <xf numFmtId="165" fontId="0" fillId="0" borderId="0" xfId="0" applyNumberFormat="1"/>
    <xf numFmtId="0" fontId="36" fillId="0" borderId="2" xfId="0" applyFont="1" applyBorder="1"/>
    <xf numFmtId="0" fontId="8" fillId="4" borderId="2" xfId="0" applyNumberFormat="1" applyFont="1" applyFill="1" applyBorder="1" applyAlignment="1">
      <alignment horizontal="center" vertical="center"/>
    </xf>
    <xf numFmtId="0" fontId="28" fillId="4" borderId="13" xfId="0" applyNumberFormat="1" applyFont="1" applyFill="1" applyBorder="1" applyAlignment="1">
      <alignment horizontal="center" vertical="center" wrapText="1"/>
    </xf>
    <xf numFmtId="0" fontId="28" fillId="22" borderId="2" xfId="0" applyNumberFormat="1" applyFont="1" applyFill="1" applyBorder="1" applyAlignment="1">
      <alignment horizontal="center" vertical="center"/>
    </xf>
    <xf numFmtId="0" fontId="5" fillId="4" borderId="13" xfId="0" applyNumberFormat="1" applyFont="1" applyFill="1" applyBorder="1" applyAlignment="1">
      <alignment horizontal="center" vertical="center" wrapText="1"/>
    </xf>
    <xf numFmtId="0" fontId="72" fillId="0" borderId="13" xfId="0" applyNumberFormat="1" applyFont="1" applyFill="1" applyBorder="1" applyAlignment="1">
      <alignment vertical="center"/>
    </xf>
    <xf numFmtId="0" fontId="72" fillId="0" borderId="14" xfId="0" applyNumberFormat="1" applyFont="1" applyFill="1" applyBorder="1" applyAlignment="1">
      <alignment vertical="center"/>
    </xf>
    <xf numFmtId="0" fontId="72" fillId="0" borderId="17" xfId="0" applyNumberFormat="1" applyFont="1" applyFill="1" applyBorder="1" applyAlignment="1">
      <alignment vertical="center"/>
    </xf>
    <xf numFmtId="1" fontId="32" fillId="23" borderId="9" xfId="0" applyNumberFormat="1" applyFont="1" applyFill="1" applyBorder="1" applyAlignment="1">
      <alignment horizontal="center" vertical="center" wrapText="1"/>
    </xf>
    <xf numFmtId="1" fontId="32" fillId="23" borderId="10" xfId="0" applyNumberFormat="1" applyFont="1" applyFill="1" applyBorder="1" applyAlignment="1">
      <alignment horizontal="center" vertical="center" wrapText="1"/>
    </xf>
    <xf numFmtId="1" fontId="32" fillId="23" borderId="2" xfId="0" applyNumberFormat="1" applyFont="1" applyFill="1" applyBorder="1" applyAlignment="1">
      <alignment horizontal="center" vertical="center" wrapText="1"/>
    </xf>
    <xf numFmtId="1" fontId="32" fillId="23" borderId="5" xfId="0" applyNumberFormat="1" applyFont="1" applyFill="1" applyBorder="1" applyAlignment="1">
      <alignment horizontal="center" vertical="center" wrapText="1"/>
    </xf>
    <xf numFmtId="1" fontId="32" fillId="23" borderId="8" xfId="5" applyNumberFormat="1" applyFont="1" applyFill="1" applyBorder="1" applyAlignment="1">
      <alignment horizontal="center" vertical="center"/>
    </xf>
    <xf numFmtId="1" fontId="32" fillId="23" borderId="6" xfId="5" applyNumberFormat="1" applyFont="1" applyFill="1" applyBorder="1" applyAlignment="1">
      <alignment horizontal="center" vertical="center"/>
    </xf>
    <xf numFmtId="1" fontId="30" fillId="3" borderId="16" xfId="0" applyNumberFormat="1" applyFont="1" applyFill="1" applyBorder="1" applyAlignment="1">
      <alignment horizontal="center" vertical="center"/>
    </xf>
    <xf numFmtId="1" fontId="27" fillId="3" borderId="9" xfId="0" applyNumberFormat="1" applyFont="1" applyFill="1" applyBorder="1" applyAlignment="1">
      <alignment horizontal="center" vertical="center"/>
    </xf>
    <xf numFmtId="1" fontId="18" fillId="5" borderId="9" xfId="1" applyNumberFormat="1" applyFont="1" applyFill="1" applyBorder="1" applyAlignment="1">
      <alignment horizontal="center" vertical="center"/>
    </xf>
    <xf numFmtId="1" fontId="18" fillId="3" borderId="9" xfId="0" applyNumberFormat="1" applyFont="1" applyFill="1" applyBorder="1" applyAlignment="1">
      <alignment horizontal="center" vertical="center"/>
    </xf>
    <xf numFmtId="1" fontId="18" fillId="5" borderId="10" xfId="1" applyNumberFormat="1" applyFont="1" applyFill="1" applyBorder="1" applyAlignment="1" applyProtection="1">
      <alignment horizontal="center" vertical="center"/>
    </xf>
    <xf numFmtId="1" fontId="30" fillId="3" borderId="3" xfId="0" applyNumberFormat="1" applyFont="1" applyFill="1" applyBorder="1" applyAlignment="1">
      <alignment horizontal="center" vertical="center"/>
    </xf>
    <xf numFmtId="1" fontId="18" fillId="3" borderId="2" xfId="0" applyNumberFormat="1" applyFont="1" applyFill="1" applyBorder="1" applyAlignment="1">
      <alignment horizontal="center" vertical="center"/>
    </xf>
    <xf numFmtId="1" fontId="18" fillId="5" borderId="2" xfId="1" applyNumberFormat="1" applyFont="1" applyFill="1" applyBorder="1" applyAlignment="1">
      <alignment horizontal="center" vertical="center"/>
    </xf>
    <xf numFmtId="1" fontId="18" fillId="5" borderId="5" xfId="1" applyNumberFormat="1" applyFont="1" applyFill="1" applyBorder="1" applyAlignment="1" applyProtection="1">
      <alignment horizontal="center" vertical="center"/>
    </xf>
    <xf numFmtId="1" fontId="30" fillId="3" borderId="7" xfId="0" applyNumberFormat="1" applyFont="1" applyFill="1" applyBorder="1" applyAlignment="1">
      <alignment horizontal="center" vertical="center"/>
    </xf>
    <xf numFmtId="1" fontId="18" fillId="3" borderId="8" xfId="0" applyNumberFormat="1" applyFont="1" applyFill="1" applyBorder="1" applyAlignment="1">
      <alignment horizontal="center" vertical="center"/>
    </xf>
    <xf numFmtId="1" fontId="18" fillId="5" borderId="8" xfId="1" applyNumberFormat="1" applyFont="1" applyFill="1" applyBorder="1" applyAlignment="1">
      <alignment horizontal="center" vertical="center"/>
    </xf>
    <xf numFmtId="1" fontId="18" fillId="5" borderId="6" xfId="1" applyNumberFormat="1" applyFont="1" applyFill="1" applyBorder="1" applyAlignment="1" applyProtection="1">
      <alignment horizontal="center" vertical="center"/>
    </xf>
    <xf numFmtId="1" fontId="30" fillId="3" borderId="43" xfId="0" applyNumberFormat="1" applyFont="1" applyFill="1" applyBorder="1" applyAlignment="1">
      <alignment horizontal="center" vertical="center"/>
    </xf>
    <xf numFmtId="1" fontId="18" fillId="3" borderId="4" xfId="0" applyNumberFormat="1" applyFont="1" applyFill="1" applyBorder="1" applyAlignment="1">
      <alignment horizontal="center" vertical="center"/>
    </xf>
    <xf numFmtId="1" fontId="18" fillId="5" borderId="4" xfId="1" applyNumberFormat="1" applyFont="1" applyFill="1" applyBorder="1" applyAlignment="1">
      <alignment horizontal="center" vertical="center"/>
    </xf>
    <xf numFmtId="1" fontId="18" fillId="5" borderId="24" xfId="1" applyNumberFormat="1" applyFont="1" applyFill="1" applyBorder="1" applyAlignment="1" applyProtection="1">
      <alignment horizontal="center" vertical="center"/>
    </xf>
    <xf numFmtId="1" fontId="30" fillId="3" borderId="23" xfId="0" applyNumberFormat="1" applyFont="1" applyFill="1" applyBorder="1" applyAlignment="1">
      <alignment horizontal="center" vertical="center"/>
    </xf>
    <xf numFmtId="1" fontId="30" fillId="3" borderId="12" xfId="0" applyNumberFormat="1" applyFont="1" applyFill="1" applyBorder="1" applyAlignment="1">
      <alignment horizontal="center" vertical="center"/>
    </xf>
    <xf numFmtId="1" fontId="30" fillId="3" borderId="36" xfId="0" applyNumberFormat="1" applyFont="1" applyFill="1" applyBorder="1" applyAlignment="1">
      <alignment horizontal="center" vertical="center"/>
    </xf>
    <xf numFmtId="1" fontId="18" fillId="3" borderId="11" xfId="0" applyNumberFormat="1" applyFont="1" applyFill="1" applyBorder="1" applyAlignment="1">
      <alignment horizontal="center" vertical="center"/>
    </xf>
    <xf numFmtId="1" fontId="18" fillId="5" borderId="11" xfId="1" applyNumberFormat="1" applyFont="1" applyFill="1" applyBorder="1" applyAlignment="1">
      <alignment horizontal="center" vertical="center"/>
    </xf>
    <xf numFmtId="1" fontId="18" fillId="5" borderId="19" xfId="1" applyNumberFormat="1" applyFont="1" applyFill="1" applyBorder="1" applyAlignment="1" applyProtection="1">
      <alignment horizontal="center" vertical="center"/>
    </xf>
    <xf numFmtId="1" fontId="30" fillId="3" borderId="32" xfId="0" applyNumberFormat="1" applyFont="1" applyFill="1" applyBorder="1" applyAlignment="1">
      <alignment horizontal="center" vertical="center"/>
    </xf>
    <xf numFmtId="1" fontId="32" fillId="3" borderId="16" xfId="0" applyNumberFormat="1" applyFont="1" applyFill="1" applyBorder="1" applyAlignment="1">
      <alignment vertical="center" wrapText="1"/>
    </xf>
    <xf numFmtId="1" fontId="32" fillId="3" borderId="33" xfId="0" applyNumberFormat="1" applyFont="1" applyFill="1" applyBorder="1" applyAlignment="1">
      <alignment vertical="center" wrapText="1"/>
    </xf>
    <xf numFmtId="1" fontId="32" fillId="3" borderId="3" xfId="0" applyNumberFormat="1" applyFont="1" applyFill="1" applyBorder="1" applyAlignment="1">
      <alignment vertical="center" wrapText="1"/>
    </xf>
    <xf numFmtId="1" fontId="32" fillId="3" borderId="15" xfId="0" applyNumberFormat="1" applyFont="1" applyFill="1" applyBorder="1" applyAlignment="1">
      <alignment vertical="center" wrapText="1"/>
    </xf>
    <xf numFmtId="1" fontId="32" fillId="3" borderId="7" xfId="5" applyNumberFormat="1" applyFont="1" applyFill="1" applyBorder="1" applyAlignment="1">
      <alignment vertical="center"/>
    </xf>
    <xf numFmtId="1" fontId="32" fillId="3" borderId="42" xfId="5" applyNumberFormat="1" applyFont="1" applyFill="1" applyBorder="1" applyAlignment="1">
      <alignment vertical="center"/>
    </xf>
    <xf numFmtId="1" fontId="12" fillId="3" borderId="2" xfId="0" applyNumberFormat="1" applyFont="1" applyFill="1" applyBorder="1" applyAlignment="1">
      <alignment horizontal="center" vertical="center"/>
    </xf>
    <xf numFmtId="1" fontId="5" fillId="18" borderId="2" xfId="0" applyNumberFormat="1" applyFont="1" applyFill="1" applyBorder="1" applyAlignment="1">
      <alignment horizontal="center" vertical="center"/>
    </xf>
    <xf numFmtId="1" fontId="12" fillId="3" borderId="3" xfId="0" applyNumberFormat="1" applyFont="1" applyFill="1" applyBorder="1" applyAlignment="1">
      <alignment horizontal="center" vertical="center"/>
    </xf>
    <xf numFmtId="1" fontId="12" fillId="5" borderId="5" xfId="1" applyNumberFormat="1" applyFont="1" applyFill="1" applyBorder="1" applyAlignment="1" applyProtection="1">
      <alignment horizontal="center" vertical="center"/>
    </xf>
    <xf numFmtId="1" fontId="12" fillId="5" borderId="3" xfId="0" applyNumberFormat="1" applyFont="1" applyFill="1" applyBorder="1" applyAlignment="1">
      <alignment horizontal="center" vertical="center"/>
    </xf>
    <xf numFmtId="1" fontId="12" fillId="5" borderId="13" xfId="0" applyNumberFormat="1" applyFont="1" applyFill="1" applyBorder="1" applyAlignment="1">
      <alignment horizontal="center" vertical="center"/>
    </xf>
    <xf numFmtId="1" fontId="5" fillId="22" borderId="2" xfId="0" applyNumberFormat="1" applyFont="1" applyFill="1" applyBorder="1" applyAlignment="1">
      <alignment horizontal="center" vertical="center"/>
    </xf>
    <xf numFmtId="1" fontId="12" fillId="3" borderId="7" xfId="0" applyNumberFormat="1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center" vertical="center"/>
    </xf>
    <xf numFmtId="1" fontId="12" fillId="5" borderId="8" xfId="0" applyNumberFormat="1" applyFont="1" applyFill="1" applyBorder="1" applyAlignment="1">
      <alignment horizontal="center" vertical="center"/>
    </xf>
    <xf numFmtId="1" fontId="12" fillId="5" borderId="6" xfId="1" applyNumberFormat="1" applyFont="1" applyFill="1" applyBorder="1" applyAlignment="1" applyProtection="1">
      <alignment horizontal="center" vertical="center"/>
    </xf>
    <xf numFmtId="1" fontId="12" fillId="5" borderId="7" xfId="0" applyNumberFormat="1" applyFont="1" applyFill="1" applyBorder="1" applyAlignment="1">
      <alignment horizontal="center" vertical="center"/>
    </xf>
    <xf numFmtId="1" fontId="12" fillId="5" borderId="14" xfId="0" applyNumberFormat="1" applyFont="1" applyFill="1" applyBorder="1" applyAlignment="1">
      <alignment horizontal="center" vertical="center"/>
    </xf>
    <xf numFmtId="1" fontId="20" fillId="18" borderId="2" xfId="0" applyNumberFormat="1" applyFont="1" applyFill="1" applyBorder="1" applyAlignment="1">
      <alignment horizontal="center" vertical="center"/>
    </xf>
    <xf numFmtId="1" fontId="12" fillId="3" borderId="16" xfId="0" applyNumberFormat="1" applyFont="1" applyFill="1" applyBorder="1" applyAlignment="1">
      <alignment horizontal="center" vertical="center"/>
    </xf>
    <xf numFmtId="1" fontId="12" fillId="3" borderId="9" xfId="0" applyNumberFormat="1" applyFont="1" applyFill="1" applyBorder="1" applyAlignment="1">
      <alignment horizontal="center" vertical="center"/>
    </xf>
    <xf numFmtId="1" fontId="12" fillId="3" borderId="10" xfId="0" applyNumberFormat="1" applyFont="1" applyFill="1" applyBorder="1" applyAlignment="1">
      <alignment horizontal="center" vertical="center"/>
    </xf>
    <xf numFmtId="1" fontId="12" fillId="5" borderId="12" xfId="0" applyNumberFormat="1" applyFont="1" applyFill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 vertical="center"/>
    </xf>
    <xf numFmtId="1" fontId="12" fillId="3" borderId="6" xfId="0" applyNumberFormat="1" applyFont="1" applyFill="1" applyBorder="1" applyAlignment="1">
      <alignment horizontal="center" vertical="center"/>
    </xf>
    <xf numFmtId="1" fontId="12" fillId="3" borderId="16" xfId="0" applyNumberFormat="1" applyFont="1" applyFill="1" applyBorder="1" applyAlignment="1">
      <alignment horizontal="center" vertical="center" wrapText="1"/>
    </xf>
    <xf numFmtId="1" fontId="12" fillId="3" borderId="9" xfId="0" applyNumberFormat="1" applyFont="1" applyFill="1" applyBorder="1" applyAlignment="1">
      <alignment horizontal="center" vertical="center" wrapText="1"/>
    </xf>
    <xf numFmtId="1" fontId="18" fillId="3" borderId="10" xfId="0" applyNumberFormat="1" applyFont="1" applyFill="1" applyBorder="1" applyAlignment="1">
      <alignment horizontal="center" vertical="center"/>
    </xf>
    <xf numFmtId="1" fontId="12" fillId="3" borderId="3" xfId="0" applyNumberFormat="1" applyFont="1" applyFill="1" applyBorder="1" applyAlignment="1">
      <alignment horizontal="center" vertical="center" wrapText="1"/>
    </xf>
    <xf numFmtId="1" fontId="12" fillId="3" borderId="2" xfId="0" applyNumberFormat="1" applyFont="1" applyFill="1" applyBorder="1" applyAlignment="1">
      <alignment horizontal="center" vertical="center" wrapText="1"/>
    </xf>
    <xf numFmtId="1" fontId="18" fillId="3" borderId="5" xfId="0" applyNumberFormat="1" applyFont="1" applyFill="1" applyBorder="1" applyAlignment="1">
      <alignment horizontal="center" vertical="center"/>
    </xf>
    <xf numFmtId="1" fontId="12" fillId="3" borderId="7" xfId="0" applyNumberFormat="1" applyFont="1" applyFill="1" applyBorder="1" applyAlignment="1">
      <alignment horizontal="center" vertical="center" wrapText="1"/>
    </xf>
    <xf numFmtId="1" fontId="12" fillId="3" borderId="8" xfId="0" applyNumberFormat="1" applyFont="1" applyFill="1" applyBorder="1" applyAlignment="1">
      <alignment horizontal="center" vertical="center" wrapText="1"/>
    </xf>
    <xf numFmtId="1" fontId="18" fillId="3" borderId="6" xfId="0" applyNumberFormat="1" applyFont="1" applyFill="1" applyBorder="1" applyAlignment="1">
      <alignment horizontal="center" vertical="center"/>
    </xf>
    <xf numFmtId="1" fontId="12" fillId="3" borderId="2" xfId="3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/>
    </xf>
    <xf numFmtId="1" fontId="5" fillId="5" borderId="13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3" borderId="2" xfId="3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center" vertical="center"/>
    </xf>
    <xf numFmtId="1" fontId="24" fillId="5" borderId="2" xfId="4" applyNumberFormat="1" applyFont="1" applyFill="1" applyBorder="1" applyAlignment="1">
      <alignment horizontal="center" vertical="center" wrapText="1"/>
    </xf>
    <xf numFmtId="1" fontId="23" fillId="3" borderId="2" xfId="0" applyNumberFormat="1" applyFont="1" applyFill="1" applyBorder="1" applyAlignment="1">
      <alignment horizontal="center" vertical="center" wrapText="1"/>
    </xf>
    <xf numFmtId="1" fontId="11" fillId="3" borderId="2" xfId="0" applyNumberFormat="1" applyFont="1" applyFill="1" applyBorder="1" applyAlignment="1">
      <alignment horizontal="center" vertical="center" wrapText="1"/>
    </xf>
    <xf numFmtId="1" fontId="11" fillId="5" borderId="2" xfId="0" applyNumberFormat="1" applyFont="1" applyFill="1" applyBorder="1" applyAlignment="1" applyProtection="1">
      <alignment horizontal="center" vertical="center"/>
    </xf>
    <xf numFmtId="1" fontId="11" fillId="5" borderId="2" xfId="0" applyNumberFormat="1" applyFont="1" applyFill="1" applyBorder="1" applyAlignment="1">
      <alignment horizontal="center" vertical="center" wrapText="1"/>
    </xf>
    <xf numFmtId="1" fontId="11" fillId="3" borderId="2" xfId="0" applyNumberFormat="1" applyFont="1" applyFill="1" applyBorder="1" applyAlignment="1">
      <alignment horizontal="center" vertical="center"/>
    </xf>
    <xf numFmtId="1" fontId="15" fillId="3" borderId="2" xfId="3" quotePrefix="1" applyNumberFormat="1" applyFont="1" applyFill="1" applyBorder="1" applyAlignment="1">
      <alignment horizontal="center" vertical="center"/>
    </xf>
    <xf numFmtId="1" fontId="32" fillId="3" borderId="2" xfId="3" quotePrefix="1" applyNumberFormat="1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  <xf numFmtId="1" fontId="5" fillId="5" borderId="2" xfId="1" applyNumberFormat="1" applyFont="1" applyFill="1" applyBorder="1" applyAlignment="1">
      <alignment horizontal="center" vertical="center"/>
    </xf>
    <xf numFmtId="1" fontId="5" fillId="5" borderId="5" xfId="0" applyNumberFormat="1" applyFont="1" applyFill="1" applyBorder="1" applyAlignment="1">
      <alignment horizontal="center" vertical="center" wrapText="1"/>
    </xf>
    <xf numFmtId="1" fontId="5" fillId="5" borderId="5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1" fontId="5" fillId="3" borderId="36" xfId="0" applyNumberFormat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1" fontId="5" fillId="5" borderId="11" xfId="1" applyNumberFormat="1" applyFont="1" applyFill="1" applyBorder="1" applyAlignment="1">
      <alignment horizontal="center" vertical="center"/>
    </xf>
    <xf numFmtId="1" fontId="5" fillId="5" borderId="19" xfId="0" applyNumberFormat="1" applyFont="1" applyFill="1" applyBorder="1" applyAlignment="1">
      <alignment horizontal="center" vertical="center" wrapText="1"/>
    </xf>
    <xf numFmtId="1" fontId="5" fillId="5" borderId="19" xfId="0" applyNumberFormat="1" applyFont="1" applyFill="1" applyBorder="1" applyAlignment="1">
      <alignment horizontal="center" vertical="center"/>
    </xf>
    <xf numFmtId="1" fontId="12" fillId="18" borderId="2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1" fontId="48" fillId="0" borderId="3" xfId="0" applyNumberFormat="1" applyFont="1" applyFill="1" applyBorder="1" applyAlignment="1">
      <alignment horizontal="center" vertical="center"/>
    </xf>
    <xf numFmtId="1" fontId="48" fillId="0" borderId="2" xfId="0" applyNumberFormat="1" applyFont="1" applyFill="1" applyBorder="1" applyAlignment="1">
      <alignment horizontal="center" vertical="center"/>
    </xf>
    <xf numFmtId="1" fontId="40" fillId="0" borderId="2" xfId="1" applyNumberFormat="1" applyFont="1" applyFill="1" applyBorder="1" applyAlignment="1">
      <alignment horizontal="center" vertical="center"/>
    </xf>
    <xf numFmtId="1" fontId="52" fillId="19" borderId="2" xfId="0" applyNumberFormat="1" applyFont="1" applyFill="1" applyBorder="1" applyAlignment="1">
      <alignment horizontal="center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48" fillId="19" borderId="2" xfId="0" applyNumberFormat="1" applyFont="1" applyFill="1" applyBorder="1" applyAlignment="1">
      <alignment horizontal="center" vertical="center"/>
    </xf>
    <xf numFmtId="1" fontId="40" fillId="19" borderId="2" xfId="1" applyNumberFormat="1" applyFont="1" applyFill="1" applyBorder="1" applyAlignment="1">
      <alignment horizontal="center" vertical="center"/>
    </xf>
    <xf numFmtId="1" fontId="40" fillId="19" borderId="5" xfId="0" applyNumberFormat="1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1" fontId="43" fillId="0" borderId="2" xfId="0" applyNumberFormat="1" applyFont="1" applyFill="1" applyBorder="1" applyAlignment="1">
      <alignment horizontal="center" vertical="center"/>
    </xf>
    <xf numFmtId="1" fontId="43" fillId="19" borderId="2" xfId="1" applyNumberFormat="1" applyFont="1" applyFill="1" applyBorder="1" applyAlignment="1">
      <alignment horizontal="center" vertical="center"/>
    </xf>
    <xf numFmtId="1" fontId="43" fillId="0" borderId="2" xfId="0" applyNumberFormat="1" applyFont="1" applyFill="1" applyBorder="1" applyAlignment="1" applyProtection="1">
      <alignment horizontal="center" vertical="center"/>
      <protection locked="0"/>
    </xf>
    <xf numFmtId="1" fontId="12" fillId="5" borderId="2" xfId="1" applyNumberFormat="1" applyFont="1" applyFill="1" applyBorder="1" applyAlignment="1">
      <alignment horizontal="center" vertical="center"/>
    </xf>
    <xf numFmtId="1" fontId="12" fillId="5" borderId="8" xfId="1" applyNumberFormat="1" applyFont="1" applyFill="1" applyBorder="1" applyAlignment="1">
      <alignment horizontal="center" vertical="center"/>
    </xf>
    <xf numFmtId="1" fontId="48" fillId="3" borderId="2" xfId="0" applyNumberFormat="1" applyFont="1" applyFill="1" applyBorder="1" applyAlignment="1">
      <alignment horizontal="center" vertical="center"/>
    </xf>
    <xf numFmtId="1" fontId="40" fillId="3" borderId="2" xfId="1" applyNumberFormat="1" applyFont="1" applyFill="1" applyBorder="1" applyAlignment="1">
      <alignment horizontal="center" vertical="center"/>
    </xf>
    <xf numFmtId="1" fontId="40" fillId="3" borderId="2" xfId="0" applyNumberFormat="1" applyFont="1" applyFill="1" applyBorder="1" applyAlignment="1">
      <alignment horizontal="center" vertical="center"/>
    </xf>
    <xf numFmtId="1" fontId="40" fillId="19" borderId="2" xfId="0" applyNumberFormat="1" applyFont="1" applyFill="1" applyBorder="1" applyAlignment="1">
      <alignment horizontal="center" vertical="center"/>
    </xf>
    <xf numFmtId="1" fontId="43" fillId="3" borderId="2" xfId="0" applyNumberFormat="1" applyFont="1" applyFill="1" applyBorder="1" applyAlignment="1">
      <alignment horizontal="center" vertical="center"/>
    </xf>
    <xf numFmtId="1" fontId="44" fillId="5" borderId="2" xfId="0" applyNumberFormat="1" applyFont="1" applyFill="1" applyBorder="1" applyAlignment="1">
      <alignment horizontal="center" vertical="center"/>
    </xf>
    <xf numFmtId="1" fontId="12" fillId="3" borderId="20" xfId="0" applyNumberFormat="1" applyFont="1" applyFill="1" applyBorder="1" applyAlignment="1">
      <alignment horizontal="center" vertical="center" wrapText="1"/>
    </xf>
    <xf numFmtId="1" fontId="12" fillId="3" borderId="21" xfId="0" applyNumberFormat="1" applyFont="1" applyFill="1" applyBorder="1" applyAlignment="1">
      <alignment horizontal="center" vertical="center" wrapText="1"/>
    </xf>
    <xf numFmtId="1" fontId="12" fillId="3" borderId="22" xfId="0" applyNumberFormat="1" applyFont="1" applyFill="1" applyBorder="1" applyAlignment="1">
      <alignment horizontal="center" vertical="center" wrapText="1"/>
    </xf>
    <xf numFmtId="1" fontId="45" fillId="19" borderId="2" xfId="2" applyNumberFormat="1" applyFont="1" applyFill="1" applyBorder="1" applyAlignment="1">
      <alignment horizontal="center" vertical="center" wrapText="1"/>
    </xf>
    <xf numFmtId="1" fontId="45" fillId="3" borderId="2" xfId="2" applyNumberFormat="1" applyFont="1" applyFill="1" applyBorder="1" applyAlignment="1">
      <alignment horizontal="center" vertical="center" wrapText="1"/>
    </xf>
    <xf numFmtId="1" fontId="43" fillId="3" borderId="2" xfId="2" applyNumberFormat="1" applyFont="1" applyFill="1" applyBorder="1"/>
    <xf numFmtId="1" fontId="40" fillId="3" borderId="2" xfId="2" applyNumberFormat="1" applyFont="1" applyFill="1" applyBorder="1"/>
    <xf numFmtId="1" fontId="45" fillId="0" borderId="23" xfId="2" applyNumberFormat="1" applyFont="1" applyBorder="1" applyAlignment="1">
      <alignment horizontal="center" vertical="center" wrapText="1"/>
    </xf>
    <xf numFmtId="1" fontId="45" fillId="0" borderId="4" xfId="2" applyNumberFormat="1" applyFont="1" applyBorder="1" applyAlignment="1">
      <alignment horizontal="center" vertical="center" wrapText="1"/>
    </xf>
    <xf numFmtId="1" fontId="45" fillId="0" borderId="24" xfId="2" applyNumberFormat="1" applyFont="1" applyBorder="1" applyAlignment="1">
      <alignment horizontal="center" vertical="center" wrapText="1"/>
    </xf>
    <xf numFmtId="1" fontId="45" fillId="0" borderId="3" xfId="2" applyNumberFormat="1" applyFont="1" applyBorder="1" applyAlignment="1">
      <alignment horizontal="center" vertical="center" wrapText="1"/>
    </xf>
    <xf numFmtId="1" fontId="45" fillId="0" borderId="2" xfId="2" applyNumberFormat="1" applyFont="1" applyBorder="1" applyAlignment="1">
      <alignment horizontal="center" vertical="center" wrapText="1"/>
    </xf>
    <xf numFmtId="1" fontId="45" fillId="0" borderId="5" xfId="2" applyNumberFormat="1" applyFont="1" applyBorder="1" applyAlignment="1">
      <alignment horizontal="center" vertical="center" wrapText="1"/>
    </xf>
    <xf numFmtId="1" fontId="45" fillId="0" borderId="7" xfId="2" applyNumberFormat="1" applyFont="1" applyBorder="1" applyAlignment="1">
      <alignment horizontal="center" vertical="center" wrapText="1"/>
    </xf>
    <xf numFmtId="1" fontId="45" fillId="0" borderId="8" xfId="2" applyNumberFormat="1" applyFont="1" applyBorder="1" applyAlignment="1">
      <alignment horizontal="center" vertical="center" wrapText="1"/>
    </xf>
    <xf numFmtId="1" fontId="45" fillId="0" borderId="6" xfId="2" applyNumberFormat="1" applyFont="1" applyBorder="1" applyAlignment="1">
      <alignment horizontal="center" vertical="center" wrapText="1"/>
    </xf>
    <xf numFmtId="2" fontId="48" fillId="0" borderId="2" xfId="0" applyNumberFormat="1" applyFont="1" applyBorder="1" applyAlignment="1">
      <alignment horizontal="center" vertical="center" wrapText="1"/>
    </xf>
    <xf numFmtId="2" fontId="48" fillId="0" borderId="2" xfId="0" applyNumberFormat="1" applyFont="1" applyBorder="1" applyAlignment="1">
      <alignment horizontal="center" vertical="center"/>
    </xf>
    <xf numFmtId="1" fontId="39" fillId="0" borderId="2" xfId="2" applyNumberFormat="1" applyFont="1" applyBorder="1"/>
    <xf numFmtId="0" fontId="38" fillId="21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0" fontId="73" fillId="21" borderId="2" xfId="0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64" fontId="38" fillId="0" borderId="0" xfId="0" applyNumberFormat="1" applyFont="1" applyAlignment="1">
      <alignment horizontal="center" vertical="center"/>
    </xf>
    <xf numFmtId="0" fontId="7" fillId="18" borderId="2" xfId="0" applyNumberFormat="1" applyFont="1" applyFill="1" applyBorder="1" applyAlignment="1">
      <alignment horizontal="center" vertical="center"/>
    </xf>
    <xf numFmtId="0" fontId="13" fillId="4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9" fillId="4" borderId="16" xfId="0" applyNumberFormat="1" applyFont="1" applyFill="1" applyBorder="1" applyAlignment="1">
      <alignment horizontal="center" vertical="center"/>
    </xf>
    <xf numFmtId="0" fontId="9" fillId="4" borderId="9" xfId="0" applyNumberFormat="1" applyFont="1" applyFill="1" applyBorder="1" applyAlignment="1">
      <alignment horizontal="center" vertical="center"/>
    </xf>
    <xf numFmtId="0" fontId="9" fillId="4" borderId="10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 wrapText="1"/>
    </xf>
    <xf numFmtId="0" fontId="9" fillId="4" borderId="38" xfId="0" applyNumberFormat="1" applyFont="1" applyFill="1" applyBorder="1" applyAlignment="1">
      <alignment horizontal="center" vertical="center" wrapText="1"/>
    </xf>
    <xf numFmtId="0" fontId="9" fillId="4" borderId="40" xfId="0" applyNumberFormat="1" applyFont="1" applyFill="1" applyBorder="1" applyAlignment="1">
      <alignment horizontal="center" vertical="center" wrapText="1"/>
    </xf>
    <xf numFmtId="0" fontId="9" fillId="4" borderId="37" xfId="0" applyNumberFormat="1" applyFont="1" applyFill="1" applyBorder="1" applyAlignment="1">
      <alignment horizontal="center" vertical="center"/>
    </xf>
    <xf numFmtId="0" fontId="9" fillId="4" borderId="39" xfId="0" applyNumberFormat="1" applyFont="1" applyFill="1" applyBorder="1" applyAlignment="1">
      <alignment horizontal="center" vertical="center"/>
    </xf>
    <xf numFmtId="0" fontId="13" fillId="4" borderId="2" xfId="0" applyNumberFormat="1" applyFont="1" applyFill="1" applyBorder="1" applyAlignment="1">
      <alignment horizontal="center" vertical="center"/>
    </xf>
    <xf numFmtId="0" fontId="13" fillId="4" borderId="2" xfId="0" applyNumberFormat="1" applyFont="1" applyFill="1" applyBorder="1" applyAlignment="1">
      <alignment horizontal="center" vertical="center" wrapText="1"/>
    </xf>
    <xf numFmtId="0" fontId="11" fillId="18" borderId="2" xfId="0" applyNumberFormat="1" applyFont="1" applyFill="1" applyBorder="1" applyAlignment="1">
      <alignment horizontal="center" vertical="center"/>
    </xf>
    <xf numFmtId="0" fontId="8" fillId="4" borderId="25" xfId="0" applyNumberFormat="1" applyFont="1" applyFill="1" applyBorder="1" applyAlignment="1">
      <alignment horizontal="center" vertical="center"/>
    </xf>
    <xf numFmtId="0" fontId="8" fillId="4" borderId="26" xfId="0" applyNumberFormat="1" applyFont="1" applyFill="1" applyBorder="1" applyAlignment="1">
      <alignment horizontal="center" vertical="center"/>
    </xf>
    <xf numFmtId="0" fontId="8" fillId="4" borderId="15" xfId="0" applyNumberFormat="1" applyFont="1" applyFill="1" applyBorder="1" applyAlignment="1">
      <alignment horizontal="center" vertical="center"/>
    </xf>
    <xf numFmtId="0" fontId="7" fillId="18" borderId="13" xfId="0" applyNumberFormat="1" applyFont="1" applyFill="1" applyBorder="1" applyAlignment="1">
      <alignment horizontal="center" vertical="center"/>
    </xf>
    <xf numFmtId="0" fontId="7" fillId="18" borderId="12" xfId="0" applyNumberFormat="1" applyFont="1" applyFill="1" applyBorder="1" applyAlignment="1">
      <alignment horizontal="center" vertical="center"/>
    </xf>
    <xf numFmtId="0" fontId="13" fillId="4" borderId="41" xfId="0" applyNumberFormat="1" applyFont="1" applyFill="1" applyBorder="1" applyAlignment="1">
      <alignment horizontal="center" vertical="center" wrapText="1"/>
    </xf>
    <xf numFmtId="0" fontId="13" fillId="4" borderId="0" xfId="0" applyNumberFormat="1" applyFont="1" applyFill="1" applyBorder="1" applyAlignment="1">
      <alignment horizontal="center" vertical="center" wrapText="1"/>
    </xf>
    <xf numFmtId="0" fontId="4" fillId="22" borderId="2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9" fillId="4" borderId="2" xfId="0" applyNumberFormat="1" applyFont="1" applyFill="1" applyBorder="1" applyAlignment="1">
      <alignment horizontal="center" vertical="center" wrapText="1"/>
    </xf>
    <xf numFmtId="0" fontId="13" fillId="4" borderId="13" xfId="0" applyNumberFormat="1" applyFont="1" applyFill="1" applyBorder="1" applyAlignment="1">
      <alignment horizontal="center" vertical="center" wrapText="1"/>
    </xf>
    <xf numFmtId="0" fontId="13" fillId="4" borderId="25" xfId="0" applyNumberFormat="1" applyFont="1" applyFill="1" applyBorder="1" applyAlignment="1">
      <alignment horizontal="center" vertical="center" wrapText="1"/>
    </xf>
    <xf numFmtId="0" fontId="13" fillId="4" borderId="12" xfId="0" applyNumberFormat="1" applyFont="1" applyFill="1" applyBorder="1" applyAlignment="1">
      <alignment horizontal="center" vertical="center" wrapText="1"/>
    </xf>
    <xf numFmtId="0" fontId="33" fillId="4" borderId="13" xfId="0" applyNumberFormat="1" applyFont="1" applyFill="1" applyBorder="1" applyAlignment="1">
      <alignment horizontal="center" vertical="center" wrapText="1"/>
    </xf>
    <xf numFmtId="0" fontId="33" fillId="4" borderId="25" xfId="0" applyNumberFormat="1" applyFont="1" applyFill="1" applyBorder="1" applyAlignment="1">
      <alignment horizontal="center" vertical="center" wrapText="1"/>
    </xf>
    <xf numFmtId="0" fontId="33" fillId="4" borderId="12" xfId="0" applyNumberFormat="1" applyFont="1" applyFill="1" applyBorder="1" applyAlignment="1">
      <alignment horizontal="center" vertical="center" wrapText="1"/>
    </xf>
    <xf numFmtId="0" fontId="9" fillId="17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8" fillId="4" borderId="2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25" xfId="0" applyNumberFormat="1" applyFont="1" applyFill="1" applyBorder="1" applyAlignment="1">
      <alignment horizontal="center" vertical="center" wrapText="1"/>
    </xf>
    <xf numFmtId="0" fontId="8" fillId="4" borderId="12" xfId="0" applyNumberFormat="1" applyFont="1" applyFill="1" applyBorder="1" applyAlignment="1">
      <alignment horizontal="center" vertical="center" wrapText="1"/>
    </xf>
    <xf numFmtId="0" fontId="24" fillId="4" borderId="2" xfId="0" applyNumberFormat="1" applyFont="1" applyFill="1" applyBorder="1" applyAlignment="1">
      <alignment horizontal="center" vertical="center" wrapText="1"/>
    </xf>
    <xf numFmtId="0" fontId="24" fillId="4" borderId="13" xfId="0" applyNumberFormat="1" applyFont="1" applyFill="1" applyBorder="1" applyAlignment="1">
      <alignment horizontal="center" vertical="center"/>
    </xf>
    <xf numFmtId="0" fontId="24" fillId="4" borderId="25" xfId="0" applyNumberFormat="1" applyFont="1" applyFill="1" applyBorder="1" applyAlignment="1">
      <alignment horizontal="center" vertical="center"/>
    </xf>
    <xf numFmtId="0" fontId="24" fillId="4" borderId="12" xfId="0" applyNumberFormat="1" applyFont="1" applyFill="1" applyBorder="1" applyAlignment="1">
      <alignment horizontal="center" vertical="center"/>
    </xf>
    <xf numFmtId="0" fontId="24" fillId="4" borderId="2" xfId="0" applyNumberFormat="1" applyFont="1" applyFill="1" applyBorder="1" applyAlignment="1">
      <alignment horizontal="center" vertical="center"/>
    </xf>
    <xf numFmtId="0" fontId="29" fillId="4" borderId="2" xfId="0" applyNumberFormat="1" applyFont="1" applyFill="1" applyBorder="1" applyAlignment="1">
      <alignment horizontal="center" vertical="center"/>
    </xf>
    <xf numFmtId="0" fontId="11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/>
    <xf numFmtId="0" fontId="12" fillId="4" borderId="2" xfId="0" applyNumberFormat="1" applyFont="1" applyFill="1" applyBorder="1" applyAlignment="1">
      <alignment horizontal="center" vertical="center"/>
    </xf>
    <xf numFmtId="0" fontId="12" fillId="4" borderId="2" xfId="0" applyNumberFormat="1" applyFont="1" applyFill="1" applyBorder="1" applyAlignment="1">
      <alignment horizontal="center" vertical="center" wrapText="1"/>
    </xf>
    <xf numFmtId="0" fontId="5" fillId="18" borderId="2" xfId="0" applyNumberFormat="1" applyFont="1" applyFill="1" applyBorder="1" applyAlignment="1">
      <alignment horizontal="center" vertical="center"/>
    </xf>
    <xf numFmtId="0" fontId="13" fillId="4" borderId="11" xfId="0" applyNumberFormat="1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 wrapText="1"/>
    </xf>
    <xf numFmtId="0" fontId="9" fillId="4" borderId="10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23" xfId="0" applyNumberFormat="1" applyFont="1" applyFill="1" applyBorder="1" applyAlignment="1">
      <alignment horizontal="center" vertical="center" wrapText="1"/>
    </xf>
    <xf numFmtId="0" fontId="8" fillId="4" borderId="23" xfId="0" applyNumberFormat="1" applyFont="1" applyFill="1" applyBorder="1" applyAlignment="1">
      <alignment horizontal="center" vertical="center" wrapText="1"/>
    </xf>
    <xf numFmtId="0" fontId="8" fillId="4" borderId="4" xfId="0" applyNumberFormat="1" applyFont="1" applyFill="1" applyBorder="1" applyAlignment="1">
      <alignment horizontal="center" vertical="center" wrapText="1"/>
    </xf>
    <xf numFmtId="0" fontId="8" fillId="4" borderId="24" xfId="0" applyNumberFormat="1" applyFont="1" applyFill="1" applyBorder="1" applyAlignment="1">
      <alignment horizontal="center" vertical="center" wrapText="1"/>
    </xf>
    <xf numFmtId="0" fontId="9" fillId="4" borderId="17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 wrapText="1"/>
    </xf>
    <xf numFmtId="0" fontId="31" fillId="4" borderId="2" xfId="0" applyNumberFormat="1" applyFont="1" applyFill="1" applyBorder="1" applyAlignment="1">
      <alignment horizontal="center" vertical="center"/>
    </xf>
    <xf numFmtId="0" fontId="62" fillId="4" borderId="27" xfId="0" applyNumberFormat="1" applyFont="1" applyFill="1" applyBorder="1" applyAlignment="1">
      <alignment horizontal="center" vertical="center"/>
    </xf>
    <xf numFmtId="0" fontId="62" fillId="4" borderId="28" xfId="0" applyNumberFormat="1" applyFont="1" applyFill="1" applyBorder="1" applyAlignment="1">
      <alignment horizontal="center" vertical="center"/>
    </xf>
    <xf numFmtId="0" fontId="62" fillId="4" borderId="29" xfId="0" applyNumberFormat="1" applyFont="1" applyFill="1" applyBorder="1" applyAlignment="1">
      <alignment horizontal="center" vertical="center"/>
    </xf>
    <xf numFmtId="0" fontId="63" fillId="4" borderId="16" xfId="0" applyNumberFormat="1" applyFont="1" applyFill="1" applyBorder="1" applyAlignment="1">
      <alignment horizontal="center" vertical="center" wrapText="1"/>
    </xf>
    <xf numFmtId="0" fontId="63" fillId="4" borderId="3" xfId="0" applyNumberFormat="1" applyFont="1" applyFill="1" applyBorder="1" applyAlignment="1">
      <alignment horizontal="center" vertical="center" wrapText="1"/>
    </xf>
    <xf numFmtId="0" fontId="63" fillId="4" borderId="10" xfId="0" applyNumberFormat="1" applyFont="1" applyFill="1" applyBorder="1" applyAlignment="1">
      <alignment horizontal="center" vertical="center" wrapText="1"/>
    </xf>
    <xf numFmtId="0" fontId="63" fillId="4" borderId="5" xfId="0" applyNumberFormat="1" applyFont="1" applyFill="1" applyBorder="1" applyAlignment="1">
      <alignment horizontal="center" vertical="center" wrapText="1"/>
    </xf>
    <xf numFmtId="0" fontId="64" fillId="4" borderId="20" xfId="0" applyNumberFormat="1" applyFont="1" applyFill="1" applyBorder="1" applyAlignment="1">
      <alignment horizontal="center" vertical="center" wrapText="1"/>
    </xf>
    <xf numFmtId="0" fontId="64" fillId="4" borderId="21" xfId="0" applyNumberFormat="1" applyFont="1" applyFill="1" applyBorder="1" applyAlignment="1">
      <alignment horizontal="center" vertical="center" wrapText="1"/>
    </xf>
    <xf numFmtId="0" fontId="64" fillId="4" borderId="22" xfId="0" applyNumberFormat="1" applyFont="1" applyFill="1" applyBorder="1" applyAlignment="1">
      <alignment horizontal="center" vertical="center" wrapText="1"/>
    </xf>
    <xf numFmtId="0" fontId="65" fillId="4" borderId="20" xfId="0" applyNumberFormat="1" applyFont="1" applyFill="1" applyBorder="1" applyAlignment="1">
      <alignment horizontal="center" vertical="center" wrapText="1"/>
    </xf>
    <xf numFmtId="0" fontId="65" fillId="4" borderId="21" xfId="0" applyNumberFormat="1" applyFont="1" applyFill="1" applyBorder="1" applyAlignment="1">
      <alignment horizontal="center" vertical="center" wrapText="1"/>
    </xf>
    <xf numFmtId="0" fontId="65" fillId="4" borderId="22" xfId="0" applyNumberFormat="1" applyFont="1" applyFill="1" applyBorder="1" applyAlignment="1">
      <alignment horizontal="center" vertical="center" wrapText="1"/>
    </xf>
    <xf numFmtId="0" fontId="36" fillId="4" borderId="0" xfId="0" applyFont="1" applyFill="1" applyBorder="1" applyAlignment="1">
      <alignment horizontal="center" vertical="center"/>
    </xf>
    <xf numFmtId="0" fontId="56" fillId="4" borderId="2" xfId="0" applyNumberFormat="1" applyFont="1" applyFill="1" applyBorder="1" applyAlignment="1">
      <alignment horizontal="center" vertical="center" wrapText="1"/>
    </xf>
    <xf numFmtId="0" fontId="56" fillId="4" borderId="2" xfId="0" applyNumberFormat="1" applyFont="1" applyFill="1" applyBorder="1" applyAlignment="1">
      <alignment horizontal="center" vertical="center"/>
    </xf>
    <xf numFmtId="0" fontId="44" fillId="15" borderId="2" xfId="0" applyNumberFormat="1" applyFont="1" applyFill="1" applyBorder="1" applyAlignment="1">
      <alignment horizontal="center" vertical="center"/>
    </xf>
    <xf numFmtId="0" fontId="13" fillId="4" borderId="2" xfId="0" applyNumberFormat="1" applyFont="1" applyFill="1" applyBorder="1" applyAlignment="1">
      <alignment horizontal="center"/>
    </xf>
    <xf numFmtId="0" fontId="13" fillId="12" borderId="2" xfId="0" applyNumberFormat="1" applyFont="1" applyFill="1" applyBorder="1" applyAlignment="1">
      <alignment horizontal="center"/>
    </xf>
    <xf numFmtId="0" fontId="13" fillId="12" borderId="2" xfId="0" applyNumberFormat="1" applyFont="1" applyFill="1" applyBorder="1" applyAlignment="1">
      <alignment horizontal="center" vertical="center"/>
    </xf>
    <xf numFmtId="0" fontId="13" fillId="12" borderId="2" xfId="0" applyNumberFormat="1" applyFont="1" applyFill="1" applyBorder="1" applyAlignment="1">
      <alignment horizontal="center" vertical="center" wrapText="1"/>
    </xf>
    <xf numFmtId="0" fontId="37" fillId="12" borderId="2" xfId="0" applyNumberFormat="1" applyFont="1" applyFill="1" applyBorder="1" applyAlignment="1">
      <alignment horizontal="center" vertical="center" wrapText="1"/>
    </xf>
    <xf numFmtId="0" fontId="66" fillId="12" borderId="2" xfId="0" applyNumberFormat="1" applyFont="1" applyFill="1" applyBorder="1" applyAlignment="1">
      <alignment horizontal="center" vertical="center" wrapText="1"/>
    </xf>
    <xf numFmtId="0" fontId="62" fillId="4" borderId="13" xfId="0" applyFont="1" applyFill="1" applyBorder="1" applyAlignment="1">
      <alignment horizontal="center"/>
    </xf>
    <xf numFmtId="0" fontId="62" fillId="4" borderId="25" xfId="0" applyFont="1" applyFill="1" applyBorder="1" applyAlignment="1">
      <alignment horizontal="center"/>
    </xf>
    <xf numFmtId="0" fontId="62" fillId="4" borderId="12" xfId="0" applyFont="1" applyFill="1" applyBorder="1" applyAlignment="1">
      <alignment horizontal="center"/>
    </xf>
    <xf numFmtId="0" fontId="62" fillId="4" borderId="13" xfId="0" applyFont="1" applyFill="1" applyBorder="1" applyAlignment="1">
      <alignment horizontal="center" vertical="center" wrapText="1"/>
    </xf>
    <xf numFmtId="0" fontId="62" fillId="4" borderId="25" xfId="0" applyFont="1" applyFill="1" applyBorder="1" applyAlignment="1">
      <alignment horizontal="center" vertical="center" wrapText="1"/>
    </xf>
    <xf numFmtId="0" fontId="62" fillId="4" borderId="12" xfId="0" applyFont="1" applyFill="1" applyBorder="1" applyAlignment="1">
      <alignment horizontal="center" vertical="center" wrapText="1"/>
    </xf>
    <xf numFmtId="0" fontId="63" fillId="4" borderId="2" xfId="0" applyFont="1" applyFill="1" applyBorder="1" applyAlignment="1">
      <alignment horizontal="center" vertical="center" wrapText="1"/>
    </xf>
    <xf numFmtId="0" fontId="40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3" fillId="4" borderId="41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3" fillId="4" borderId="41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1" fillId="20" borderId="2" xfId="0" applyFont="1" applyFill="1" applyBorder="1" applyAlignment="1">
      <alignment horizontal="center" vertical="center" wrapText="1"/>
    </xf>
    <xf numFmtId="0" fontId="8" fillId="20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/>
    </xf>
    <xf numFmtId="0" fontId="9" fillId="16" borderId="13" xfId="0" applyFont="1" applyFill="1" applyBorder="1" applyAlignment="1">
      <alignment horizontal="center" vertical="center" wrapText="1"/>
    </xf>
    <xf numFmtId="0" fontId="9" fillId="16" borderId="25" xfId="0" applyFont="1" applyFill="1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  <xf numFmtId="0" fontId="9" fillId="20" borderId="2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0" fontId="13" fillId="13" borderId="25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0" fontId="13" fillId="14" borderId="25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67" fillId="4" borderId="30" xfId="2" applyFont="1" applyFill="1" applyBorder="1" applyAlignment="1">
      <alignment horizontal="center" vertical="center"/>
    </xf>
    <xf numFmtId="0" fontId="59" fillId="4" borderId="2" xfId="2" applyFont="1" applyFill="1" applyBorder="1" applyAlignment="1">
      <alignment horizontal="center" vertical="center" wrapText="1"/>
    </xf>
    <xf numFmtId="0" fontId="59" fillId="4" borderId="11" xfId="2" applyFont="1" applyFill="1" applyBorder="1" applyAlignment="1">
      <alignment horizontal="center" vertical="center" wrapText="1"/>
    </xf>
    <xf numFmtId="0" fontId="59" fillId="4" borderId="4" xfId="2" applyFont="1" applyFill="1" applyBorder="1" applyAlignment="1">
      <alignment horizontal="center" vertical="center" wrapText="1"/>
    </xf>
    <xf numFmtId="0" fontId="58" fillId="4" borderId="2" xfId="2" applyFont="1" applyFill="1" applyBorder="1" applyAlignment="1">
      <alignment horizontal="center" vertical="center" wrapText="1"/>
    </xf>
    <xf numFmtId="0" fontId="68" fillId="4" borderId="13" xfId="2" applyFont="1" applyFill="1" applyBorder="1" applyAlignment="1">
      <alignment horizontal="center" vertical="center" wrapText="1"/>
    </xf>
    <xf numFmtId="0" fontId="68" fillId="4" borderId="25" xfId="2" applyFont="1" applyFill="1" applyBorder="1" applyAlignment="1">
      <alignment horizontal="center" vertical="center" wrapText="1"/>
    </xf>
    <xf numFmtId="0" fontId="68" fillId="4" borderId="31" xfId="2" applyFont="1" applyFill="1" applyBorder="1" applyAlignment="1">
      <alignment horizontal="center" vertical="center" wrapText="1"/>
    </xf>
    <xf numFmtId="0" fontId="68" fillId="4" borderId="32" xfId="2" applyFont="1" applyFill="1" applyBorder="1" applyAlignment="1">
      <alignment horizontal="center" vertical="center" wrapText="1"/>
    </xf>
    <xf numFmtId="0" fontId="47" fillId="4" borderId="2" xfId="2" applyFont="1" applyFill="1" applyBorder="1" applyAlignment="1">
      <alignment horizontal="center" vertical="center"/>
    </xf>
    <xf numFmtId="0" fontId="46" fillId="4" borderId="13" xfId="2" applyFont="1" applyFill="1" applyBorder="1" applyAlignment="1">
      <alignment horizontal="center" vertical="center" wrapText="1"/>
    </xf>
    <xf numFmtId="0" fontId="67" fillId="4" borderId="33" xfId="2" applyFont="1" applyFill="1" applyBorder="1" applyAlignment="1">
      <alignment horizontal="center" vertical="center" wrapText="1"/>
    </xf>
    <xf numFmtId="0" fontId="67" fillId="4" borderId="34" xfId="2" applyFont="1" applyFill="1" applyBorder="1" applyAlignment="1">
      <alignment horizontal="center" vertical="center" wrapText="1"/>
    </xf>
    <xf numFmtId="0" fontId="67" fillId="4" borderId="35" xfId="2" applyFont="1" applyFill="1" applyBorder="1" applyAlignment="1">
      <alignment horizontal="center" vertical="center" wrapText="1"/>
    </xf>
    <xf numFmtId="0" fontId="68" fillId="4" borderId="12" xfId="2" applyFont="1" applyFill="1" applyBorder="1" applyAlignment="1">
      <alignment horizontal="center" vertical="center" wrapText="1"/>
    </xf>
    <xf numFmtId="0" fontId="46" fillId="4" borderId="2" xfId="2" applyFont="1" applyFill="1" applyBorder="1" applyAlignment="1">
      <alignment horizontal="center" vertical="center" wrapText="1"/>
    </xf>
    <xf numFmtId="0" fontId="67" fillId="4" borderId="2" xfId="2" applyFont="1" applyFill="1" applyBorder="1" applyAlignment="1">
      <alignment horizontal="center" vertical="center" wrapText="1"/>
    </xf>
    <xf numFmtId="0" fontId="69" fillId="4" borderId="13" xfId="0" applyFont="1" applyFill="1" applyBorder="1" applyAlignment="1">
      <alignment horizontal="center" vertical="center" wrapText="1"/>
    </xf>
    <xf numFmtId="0" fontId="69" fillId="4" borderId="25" xfId="0" applyFont="1" applyFill="1" applyBorder="1" applyAlignment="1">
      <alignment horizontal="center" vertical="center" wrapText="1"/>
    </xf>
    <xf numFmtId="0" fontId="69" fillId="4" borderId="12" xfId="0" applyFont="1" applyFill="1" applyBorder="1" applyAlignment="1">
      <alignment horizontal="center" vertical="center" wrapText="1"/>
    </xf>
    <xf numFmtId="0" fontId="47" fillId="4" borderId="2" xfId="0" applyFont="1" applyFill="1" applyBorder="1" applyAlignment="1">
      <alignment horizontal="center" vertical="center" wrapText="1"/>
    </xf>
    <xf numFmtId="0" fontId="47" fillId="4" borderId="2" xfId="0" applyFont="1" applyFill="1" applyBorder="1" applyAlignment="1">
      <alignment horizontal="center" vertical="center"/>
    </xf>
    <xf numFmtId="0" fontId="47" fillId="4" borderId="13" xfId="0" applyFont="1" applyFill="1" applyBorder="1" applyAlignment="1">
      <alignment horizontal="center" vertical="center" wrapText="1"/>
    </xf>
    <xf numFmtId="0" fontId="47" fillId="4" borderId="12" xfId="0" applyFont="1" applyFill="1" applyBorder="1" applyAlignment="1">
      <alignment horizontal="center" vertical="center" wrapText="1"/>
    </xf>
    <xf numFmtId="0" fontId="70" fillId="4" borderId="13" xfId="2" applyFont="1" applyFill="1" applyBorder="1" applyAlignment="1">
      <alignment horizontal="center" vertical="center"/>
    </xf>
    <xf numFmtId="0" fontId="70" fillId="4" borderId="25" xfId="2" applyFont="1" applyFill="1" applyBorder="1" applyAlignment="1">
      <alignment horizontal="center" vertical="center"/>
    </xf>
    <xf numFmtId="0" fontId="70" fillId="4" borderId="12" xfId="2" applyFont="1" applyFill="1" applyBorder="1" applyAlignment="1">
      <alignment horizontal="center" vertical="center"/>
    </xf>
  </cellXfs>
  <cellStyles count="17">
    <cellStyle name="Comma" xfId="1" builtinId="3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JUNE_6_23 STAT CIRCLE" xfId="3"/>
    <cellStyle name="Normal_MCR-1-23-JAN" xfId="4"/>
    <cellStyle name="Percent" xfId="5" builtinId="5"/>
    <cellStyle name="TableHeading" xfId="6"/>
  </cellStyles>
  <dxfs count="296"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00B0F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C10EB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0.5">
            <color rgb="FFFC10EB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DDC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0.5">
            <color rgb="FFFF0DDC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C10E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C10E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C10E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92D050"/>
          </stop>
        </gradientFill>
      </fill>
    </dxf>
  </dxfs>
  <tableStyles count="1" defaultTableStyle="TableStyleMedium9" defaultPivotStyle="PivotStyleLight16">
    <tableStyle name="MySqlDefault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723E"/>
      <color rgb="FFAEF094"/>
      <color rgb="FF9AFCFA"/>
      <color rgb="FFFD7FC7"/>
      <color rgb="FFFFC671"/>
      <color rgb="FFFFFF6D"/>
      <color rgb="FFFF898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K9"/>
    </sheetView>
  </sheetViews>
  <sheetFormatPr baseColWidth="10" defaultColWidth="8.83203125" defaultRowHeight="12" x14ac:dyDescent="0"/>
  <cols>
    <col min="1" max="1" width="0" hidden="1" customWidth="1"/>
    <col min="2" max="2" width="5.1640625" hidden="1" customWidth="1"/>
    <col min="3" max="3" width="9.1640625" hidden="1" customWidth="1"/>
    <col min="4" max="4" width="4.6640625" hidden="1" customWidth="1"/>
    <col min="5" max="5" width="9.1640625" hidden="1" customWidth="1"/>
    <col min="6" max="6" width="0" hidden="1" customWidth="1"/>
    <col min="7" max="7" width="7.33203125" hidden="1" customWidth="1"/>
    <col min="8" max="8" width="12.33203125" hidden="1" customWidth="1"/>
  </cols>
  <sheetData>
    <row r="1" spans="2:13" ht="14" customHeight="1">
      <c r="B1" s="347" t="s">
        <v>354</v>
      </c>
      <c r="C1" s="347"/>
      <c r="D1" s="347" t="s">
        <v>355</v>
      </c>
      <c r="E1" s="347"/>
    </row>
    <row r="2" spans="2:13" ht="23" customHeight="1">
      <c r="B2" s="347"/>
      <c r="C2" s="347"/>
      <c r="D2" s="347"/>
      <c r="E2" s="347"/>
    </row>
    <row r="3" spans="2:13" ht="13" customHeight="1">
      <c r="B3" s="172" t="str">
        <f>G8</f>
        <v>MAR</v>
      </c>
      <c r="C3" s="172" t="str">
        <f>H8</f>
        <v>2016</v>
      </c>
      <c r="D3" s="172" t="str">
        <f>G11</f>
        <v>FEB</v>
      </c>
      <c r="E3" s="135" t="str">
        <f>H11</f>
        <v>2016</v>
      </c>
    </row>
    <row r="4" spans="2:13" ht="18" customHeight="1"/>
    <row r="6" spans="2:13">
      <c r="B6" s="169"/>
    </row>
    <row r="7" spans="2:13" ht="17">
      <c r="B7" s="348" t="s">
        <v>356</v>
      </c>
      <c r="C7" s="348"/>
      <c r="D7" s="348"/>
      <c r="E7" s="348"/>
      <c r="F7" s="348"/>
      <c r="G7" s="348"/>
      <c r="I7" s="344" t="s">
        <v>362</v>
      </c>
      <c r="J7" s="344"/>
      <c r="K7" s="344"/>
      <c r="L7" s="204" t="s">
        <v>363</v>
      </c>
      <c r="M7" s="204" t="s">
        <v>364</v>
      </c>
    </row>
    <row r="8" spans="2:13">
      <c r="B8" s="349" t="str">
        <f>L11&amp;"-"&amp;M8</f>
        <v>MAR-2016</v>
      </c>
      <c r="C8" s="349"/>
      <c r="D8" s="349"/>
      <c r="E8" s="349"/>
      <c r="F8" s="349"/>
      <c r="G8" s="170" t="str">
        <f>UPPER(TEXT(B8,"MMM"))</f>
        <v>MAR</v>
      </c>
      <c r="H8" t="str">
        <f>TEXT(B8,"YYYY")</f>
        <v>2016</v>
      </c>
      <c r="I8" s="343" t="s">
        <v>365</v>
      </c>
      <c r="J8" s="345"/>
      <c r="K8" s="345"/>
      <c r="L8" s="343">
        <v>3</v>
      </c>
      <c r="M8" s="343">
        <v>2016</v>
      </c>
    </row>
    <row r="9" spans="2:13">
      <c r="B9" s="349"/>
      <c r="C9" s="349"/>
      <c r="D9" s="349"/>
      <c r="E9" s="349"/>
      <c r="F9" s="349"/>
      <c r="I9" s="345"/>
      <c r="J9" s="345"/>
      <c r="K9" s="345"/>
      <c r="L9" s="343"/>
      <c r="M9" s="343"/>
    </row>
    <row r="10" spans="2:13">
      <c r="E10" s="171"/>
    </row>
    <row r="11" spans="2:13" hidden="1">
      <c r="B11" s="346">
        <f>B8-1</f>
        <v>42429</v>
      </c>
      <c r="C11" s="346"/>
      <c r="D11" s="346"/>
      <c r="E11" s="346"/>
      <c r="F11" s="346"/>
      <c r="G11" s="170" t="str">
        <f>UPPER(TEXT(B11,"MMM"))</f>
        <v>FEB</v>
      </c>
      <c r="H11" t="str">
        <f>TEXT(B11,"YYYY")</f>
        <v>2016</v>
      </c>
      <c r="L11" t="str">
        <f>UPPER(TEXT(DATE(2011,L8,1),"MMM"))</f>
        <v>MAR</v>
      </c>
    </row>
    <row r="15" spans="2:13">
      <c r="H15" s="203"/>
    </row>
    <row r="18" spans="8:8" ht="14">
      <c r="H18" s="202"/>
    </row>
  </sheetData>
  <sheetProtection password="DBD5" sheet="1" objects="1" scenarios="1"/>
  <protectedRanges>
    <protectedRange sqref="I8:M9" name="Range1"/>
  </protectedRanges>
  <mergeCells count="9">
    <mergeCell ref="M8:M9"/>
    <mergeCell ref="I7:K7"/>
    <mergeCell ref="I8:K9"/>
    <mergeCell ref="B11:F11"/>
    <mergeCell ref="D1:E2"/>
    <mergeCell ref="B1:C2"/>
    <mergeCell ref="B7:G7"/>
    <mergeCell ref="B8:F9"/>
    <mergeCell ref="L8:L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rgb="FF00FF00"/>
  </sheetPr>
  <dimension ref="A1:M8"/>
  <sheetViews>
    <sheetView workbookViewId="0">
      <selection activeCell="A7" sqref="A7:M7"/>
    </sheetView>
  </sheetViews>
  <sheetFormatPr baseColWidth="10" defaultColWidth="7.6640625" defaultRowHeight="15" x14ac:dyDescent="0"/>
  <cols>
    <col min="1" max="3" width="7.6640625" style="17" customWidth="1"/>
    <col min="4" max="13" width="8.1640625" style="17" customWidth="1"/>
    <col min="14" max="16384" width="7.6640625" style="17"/>
  </cols>
  <sheetData>
    <row r="1" spans="1:13" ht="18">
      <c r="A1" s="361" t="s">
        <v>20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3" ht="24" customHeight="1">
      <c r="A2" s="384" t="str">
        <f>"CASES DISPOSED OF BY COURT DURING THE MONTH OF "&amp;Index!B3&amp;"-"&amp;Index!C3</f>
        <v>CASES DISPOSED OF BY COURT DURING THE MONTH OF MAR-2016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</row>
    <row r="3" spans="1:13" ht="29.25" customHeight="1">
      <c r="A3" s="386" t="s">
        <v>185</v>
      </c>
      <c r="B3" s="386"/>
      <c r="C3" s="386"/>
      <c r="D3" s="386"/>
      <c r="E3" s="386"/>
      <c r="F3" s="386"/>
      <c r="G3" s="386"/>
      <c r="H3" s="386"/>
      <c r="I3" s="386"/>
      <c r="J3" s="375" t="s">
        <v>184</v>
      </c>
      <c r="K3" s="375"/>
      <c r="L3" s="375"/>
      <c r="M3" s="375"/>
    </row>
    <row r="4" spans="1:13" ht="47.25" customHeight="1">
      <c r="A4" s="383" t="s">
        <v>21</v>
      </c>
      <c r="B4" s="383"/>
      <c r="C4" s="383" t="s">
        <v>22</v>
      </c>
      <c r="D4" s="383"/>
      <c r="E4" s="383"/>
      <c r="F4" s="385" t="s">
        <v>23</v>
      </c>
      <c r="G4" s="385"/>
      <c r="H4" s="385"/>
      <c r="I4" s="383" t="s">
        <v>24</v>
      </c>
      <c r="J4" s="383" t="s">
        <v>25</v>
      </c>
      <c r="K4" s="383" t="s">
        <v>26</v>
      </c>
      <c r="L4" s="383" t="s">
        <v>27</v>
      </c>
      <c r="M4" s="383" t="s">
        <v>28</v>
      </c>
    </row>
    <row r="5" spans="1:13" ht="61.5" customHeight="1">
      <c r="A5" s="58" t="s">
        <v>29</v>
      </c>
      <c r="B5" s="58" t="s">
        <v>30</v>
      </c>
      <c r="C5" s="58" t="s">
        <v>29</v>
      </c>
      <c r="D5" s="58" t="s">
        <v>30</v>
      </c>
      <c r="E5" s="58" t="s">
        <v>31</v>
      </c>
      <c r="F5" s="58" t="s">
        <v>29</v>
      </c>
      <c r="G5" s="58" t="s">
        <v>30</v>
      </c>
      <c r="H5" s="58" t="s">
        <v>31</v>
      </c>
      <c r="I5" s="383"/>
      <c r="J5" s="383"/>
      <c r="K5" s="383"/>
      <c r="L5" s="383"/>
      <c r="M5" s="383"/>
    </row>
    <row r="6" spans="1:13" ht="15" customHeight="1">
      <c r="A6" s="12">
        <v>1</v>
      </c>
      <c r="B6" s="12">
        <v>2</v>
      </c>
      <c r="C6" s="12">
        <v>3</v>
      </c>
      <c r="D6" s="12">
        <v>4</v>
      </c>
      <c r="E6" s="12">
        <v>5</v>
      </c>
      <c r="F6" s="12">
        <v>6</v>
      </c>
      <c r="G6" s="12">
        <v>7</v>
      </c>
      <c r="H6" s="12">
        <v>8</v>
      </c>
      <c r="I6" s="12">
        <v>9</v>
      </c>
      <c r="J6" s="12">
        <v>10</v>
      </c>
      <c r="K6" s="12">
        <v>11</v>
      </c>
      <c r="L6" s="12">
        <v>12</v>
      </c>
      <c r="M6" s="12">
        <v>13</v>
      </c>
    </row>
    <row r="7" spans="1:13" s="20" customFormat="1" ht="57" customHeight="1">
      <c r="A7" s="278"/>
      <c r="B7" s="278"/>
      <c r="C7" s="278"/>
      <c r="D7" s="278"/>
      <c r="E7" s="278"/>
      <c r="F7" s="278"/>
      <c r="G7" s="278"/>
      <c r="H7" s="278"/>
      <c r="I7" s="279">
        <f>H7+G7+F7+E7+D7+C7+B7+A7</f>
        <v>0</v>
      </c>
      <c r="J7" s="278"/>
      <c r="K7" s="278"/>
      <c r="L7" s="278"/>
      <c r="M7" s="280">
        <f>SUM(J7:L7)</f>
        <v>0</v>
      </c>
    </row>
    <row r="8" spans="1:13">
      <c r="J8" s="382" t="s">
        <v>359</v>
      </c>
      <c r="K8" s="382"/>
      <c r="L8" s="382"/>
      <c r="M8" s="176">
        <f>'Stat-V-A'!AM26</f>
        <v>0</v>
      </c>
    </row>
  </sheetData>
  <sheetProtection password="DBD5" sheet="1" objects="1" scenarios="1" formatCells="0" formatColumns="0" formatRows="0"/>
  <protectedRanges>
    <protectedRange sqref="A2:M7" name="Range1"/>
  </protectedRanges>
  <customSheetViews>
    <customSheetView guid="{176CA2E8-21C8-794D-859A-06D7F71DA3E8}">
      <selection activeCell="N1" sqref="N1:IV65536"/>
      <printOptions horizontalCentered="1"/>
      <pageSetup paperSize="5" orientation="landscape"/>
    </customSheetView>
  </customSheetViews>
  <mergeCells count="13">
    <mergeCell ref="J8:L8"/>
    <mergeCell ref="J3:M3"/>
    <mergeCell ref="A4:B4"/>
    <mergeCell ref="A1:M1"/>
    <mergeCell ref="A2:M2"/>
    <mergeCell ref="M4:M5"/>
    <mergeCell ref="C4:E4"/>
    <mergeCell ref="F4:H4"/>
    <mergeCell ref="I4:I5"/>
    <mergeCell ref="J4:J5"/>
    <mergeCell ref="K4:K5"/>
    <mergeCell ref="L4:L5"/>
    <mergeCell ref="A3:I3"/>
  </mergeCells>
  <conditionalFormatting sqref="I7">
    <cfRule type="cellIs" dxfId="73" priority="3" stopIfTrue="1" operator="notEqual">
      <formula>#REF!+#REF!+#REF!+#REF!+#REF!+#REF!+#REF!+#REF!</formula>
    </cfRule>
  </conditionalFormatting>
  <conditionalFormatting sqref="M7">
    <cfRule type="cellIs" dxfId="72" priority="596" stopIfTrue="1" operator="notEqual">
      <formula>#REF!</formula>
    </cfRule>
    <cfRule type="cellIs" dxfId="71" priority="597" stopIfTrue="1" operator="notEqual">
      <formula>#REF!+#REF!+#REF!</formula>
    </cfRule>
  </conditionalFormatting>
  <dataValidations count="1">
    <dataValidation type="whole" operator="greaterThanOrEqual" allowBlank="1" showInputMessage="1" showErrorMessage="1" sqref="A7:M7">
      <formula1>0</formula1>
    </dataValidation>
  </dataValidations>
  <printOptions horizontalCentered="1"/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rgb="FF00FF00"/>
  </sheetPr>
  <dimension ref="A1:H7"/>
  <sheetViews>
    <sheetView workbookViewId="0">
      <selection activeCell="A7" sqref="A7:H7"/>
    </sheetView>
  </sheetViews>
  <sheetFormatPr baseColWidth="10" defaultColWidth="8.83203125" defaultRowHeight="15" x14ac:dyDescent="0"/>
  <cols>
    <col min="1" max="8" width="14.33203125" style="21" customWidth="1"/>
    <col min="9" max="16384" width="8.83203125" style="21"/>
  </cols>
  <sheetData>
    <row r="1" spans="1:8" ht="18.75" customHeight="1">
      <c r="A1" s="362" t="s">
        <v>45</v>
      </c>
      <c r="B1" s="362"/>
      <c r="C1" s="362"/>
      <c r="D1" s="362"/>
      <c r="E1" s="362"/>
      <c r="F1" s="362"/>
      <c r="G1" s="362"/>
      <c r="H1" s="362"/>
    </row>
    <row r="2" spans="1:8" ht="19.5" customHeight="1">
      <c r="A2" s="376" t="str">
        <f>"NUMBER OF ACCUSED ARRESTED FOR THE MONTH OF "&amp;Index!B3&amp;"-"&amp;Index!C3</f>
        <v>NUMBER OF ACCUSED ARRESTED FOR THE MONTH OF MAR-2016</v>
      </c>
      <c r="B2" s="377"/>
      <c r="C2" s="377"/>
      <c r="D2" s="377"/>
      <c r="E2" s="377"/>
      <c r="F2" s="377"/>
      <c r="G2" s="377"/>
      <c r="H2" s="378"/>
    </row>
    <row r="3" spans="1:8" s="22" customFormat="1" ht="21.75" customHeight="1">
      <c r="A3" s="387" t="s">
        <v>251</v>
      </c>
      <c r="B3" s="388"/>
      <c r="C3" s="388"/>
      <c r="D3" s="389"/>
      <c r="E3" s="387" t="s">
        <v>46</v>
      </c>
      <c r="F3" s="388"/>
      <c r="G3" s="388"/>
      <c r="H3" s="389"/>
    </row>
    <row r="4" spans="1:8" ht="33" customHeight="1">
      <c r="A4" s="390" t="s">
        <v>47</v>
      </c>
      <c r="B4" s="390"/>
      <c r="C4" s="390"/>
      <c r="D4" s="390"/>
      <c r="E4" s="390" t="s">
        <v>48</v>
      </c>
      <c r="F4" s="390"/>
      <c r="G4" s="390"/>
      <c r="H4" s="390"/>
    </row>
    <row r="5" spans="1:8" s="23" customFormat="1" ht="62.25" customHeight="1">
      <c r="A5" s="57" t="s">
        <v>49</v>
      </c>
      <c r="B5" s="57" t="s">
        <v>50</v>
      </c>
      <c r="C5" s="57" t="s">
        <v>65</v>
      </c>
      <c r="D5" s="57" t="s">
        <v>51</v>
      </c>
      <c r="E5" s="57" t="s">
        <v>49</v>
      </c>
      <c r="F5" s="57" t="s">
        <v>50</v>
      </c>
      <c r="G5" s="57" t="s">
        <v>66</v>
      </c>
      <c r="H5" s="57" t="s">
        <v>52</v>
      </c>
    </row>
    <row r="6" spans="1:8" s="24" customFormat="1" ht="14.25" customHeight="1">
      <c r="A6" s="51">
        <v>1</v>
      </c>
      <c r="B6" s="51">
        <v>2</v>
      </c>
      <c r="C6" s="51">
        <v>3</v>
      </c>
      <c r="D6" s="51">
        <v>4</v>
      </c>
      <c r="E6" s="51">
        <v>5</v>
      </c>
      <c r="F6" s="51">
        <v>6</v>
      </c>
      <c r="G6" s="51">
        <v>7</v>
      </c>
      <c r="H6" s="51">
        <v>8</v>
      </c>
    </row>
    <row r="7" spans="1:8" ht="62" customHeight="1">
      <c r="A7" s="281"/>
      <c r="B7" s="281"/>
      <c r="C7" s="281"/>
      <c r="D7" s="281"/>
      <c r="E7" s="281"/>
      <c r="F7" s="281"/>
      <c r="G7" s="281"/>
      <c r="H7" s="281"/>
    </row>
  </sheetData>
  <sheetProtection password="DBD5" sheet="1" objects="1" scenarios="1" formatCells="0" formatColumns="0" formatRows="0"/>
  <protectedRanges>
    <protectedRange sqref="A2:H7" name="Range1"/>
  </protectedRanges>
  <customSheetViews>
    <customSheetView guid="{176CA2E8-21C8-794D-859A-06D7F71DA3E8}">
      <selection activeCell="I1" sqref="I1:IV65536"/>
      <printOptions horizontalCentered="1"/>
      <pageSetup paperSize="5" scale="91" orientation="landscape"/>
    </customSheetView>
  </customSheetViews>
  <mergeCells count="6">
    <mergeCell ref="A1:H1"/>
    <mergeCell ref="A2:H2"/>
    <mergeCell ref="A3:D3"/>
    <mergeCell ref="E3:H3"/>
    <mergeCell ref="A4:D4"/>
    <mergeCell ref="E4:H4"/>
  </mergeCells>
  <phoneticPr fontId="3" type="noConversion"/>
  <dataValidations count="1">
    <dataValidation type="whole" operator="greaterThanOrEqual" allowBlank="1" showInputMessage="1" showErrorMessage="1" sqref="A7:H7">
      <formula1>0</formula1>
    </dataValidation>
  </dataValidations>
  <printOptions horizontalCentered="1"/>
  <pageMargins left="0.75" right="0.75" top="1" bottom="1" header="0.5" footer="0.5"/>
  <pageSetup paperSize="5" scale="9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rgb="FF00FF00"/>
  </sheetPr>
  <dimension ref="A1:J13"/>
  <sheetViews>
    <sheetView workbookViewId="0">
      <selection activeCell="A6" sqref="A6:J6"/>
    </sheetView>
  </sheetViews>
  <sheetFormatPr baseColWidth="10" defaultColWidth="8.83203125" defaultRowHeight="15" x14ac:dyDescent="0"/>
  <cols>
    <col min="1" max="10" width="14.33203125" style="21" customWidth="1"/>
    <col min="11" max="16384" width="8.83203125" style="21"/>
  </cols>
  <sheetData>
    <row r="1" spans="1:10" ht="18">
      <c r="A1" s="395" t="s">
        <v>32</v>
      </c>
      <c r="B1" s="395"/>
      <c r="C1" s="395"/>
      <c r="D1" s="395"/>
      <c r="E1" s="395"/>
      <c r="F1" s="395"/>
      <c r="G1" s="395"/>
      <c r="H1" s="395"/>
      <c r="I1" s="395"/>
      <c r="J1" s="395"/>
    </row>
    <row r="2" spans="1:10" ht="31.5" customHeight="1">
      <c r="A2" s="394" t="str">
        <f>"NBWs/SUMMONED EXECUTED/SERVED FOR THE MONTH OF  "&amp;Index!B3&amp;"-"&amp;Index!C3</f>
        <v>NBWs/SUMMONED EXECUTED/SERVED FOR THE MONTH OF  MAR-2016</v>
      </c>
      <c r="B2" s="394"/>
      <c r="C2" s="394"/>
      <c r="D2" s="394"/>
      <c r="E2" s="394"/>
      <c r="F2" s="394"/>
      <c r="G2" s="394"/>
      <c r="H2" s="394"/>
      <c r="I2" s="394"/>
      <c r="J2" s="394"/>
    </row>
    <row r="3" spans="1:10" ht="24.75" customHeight="1">
      <c r="A3" s="391" t="s">
        <v>33</v>
      </c>
      <c r="B3" s="392"/>
      <c r="C3" s="392"/>
      <c r="D3" s="392"/>
      <c r="E3" s="393"/>
      <c r="F3" s="394" t="s">
        <v>34</v>
      </c>
      <c r="G3" s="394"/>
      <c r="H3" s="394"/>
      <c r="I3" s="394"/>
      <c r="J3" s="394"/>
    </row>
    <row r="4" spans="1:10" ht="42">
      <c r="A4" s="25" t="s">
        <v>35</v>
      </c>
      <c r="B4" s="25" t="s">
        <v>36</v>
      </c>
      <c r="C4" s="25" t="s">
        <v>37</v>
      </c>
      <c r="D4" s="25" t="s">
        <v>199</v>
      </c>
      <c r="E4" s="28" t="s">
        <v>38</v>
      </c>
      <c r="F4" s="25" t="s">
        <v>35</v>
      </c>
      <c r="G4" s="25" t="s">
        <v>36</v>
      </c>
      <c r="H4" s="25" t="s">
        <v>39</v>
      </c>
      <c r="I4" s="25" t="s">
        <v>199</v>
      </c>
      <c r="J4" s="28" t="s">
        <v>40</v>
      </c>
    </row>
    <row r="5" spans="1:10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  <c r="J5" s="29">
        <v>10</v>
      </c>
    </row>
    <row r="6" spans="1:10" ht="62" customHeight="1">
      <c r="A6" s="282"/>
      <c r="B6" s="282"/>
      <c r="C6" s="282"/>
      <c r="D6" s="282"/>
      <c r="E6" s="283">
        <f>(A6+B6)-(C6+D6)</f>
        <v>0</v>
      </c>
      <c r="F6" s="282"/>
      <c r="G6" s="282"/>
      <c r="H6" s="282"/>
      <c r="I6" s="284"/>
      <c r="J6" s="283">
        <f>(F6+G6)-(H6+I6)</f>
        <v>0</v>
      </c>
    </row>
    <row r="13" spans="1:10">
      <c r="C13" s="155"/>
    </row>
  </sheetData>
  <sheetProtection password="DBD5" sheet="1" objects="1" scenarios="1" formatCells="0" formatColumns="0" formatRows="0"/>
  <protectedRanges>
    <protectedRange sqref="A2:J6" name="Range1"/>
  </protectedRanges>
  <customSheetViews>
    <customSheetView guid="{176CA2E8-21C8-794D-859A-06D7F71DA3E8}">
      <selection activeCell="K1" sqref="K1:IV65536"/>
      <printOptions horizontalCentered="1"/>
      <pageSetup paperSize="5" scale="91" orientation="landscape"/>
    </customSheetView>
  </customSheetViews>
  <mergeCells count="4">
    <mergeCell ref="A3:E3"/>
    <mergeCell ref="F3:J3"/>
    <mergeCell ref="A1:J1"/>
    <mergeCell ref="A2:J2"/>
  </mergeCells>
  <conditionalFormatting sqref="E6">
    <cfRule type="cellIs" dxfId="70" priority="2" stopIfTrue="1" operator="notEqual">
      <formula>(#REF!+#REF!)-(#REF!+#REF!)</formula>
    </cfRule>
  </conditionalFormatting>
  <conditionalFormatting sqref="J6">
    <cfRule type="cellIs" dxfId="69" priority="1" stopIfTrue="1" operator="notEqual">
      <formula>(#REF!+#REF!)-(#REF!+#REF!)</formula>
    </cfRule>
  </conditionalFormatting>
  <dataValidations count="1">
    <dataValidation type="whole" operator="greaterThanOrEqual" allowBlank="1" showInputMessage="1" showErrorMessage="1" sqref="A6:J6">
      <formula1>0</formula1>
    </dataValidation>
  </dataValidations>
  <printOptions horizontalCentered="1"/>
  <pageMargins left="0.75" right="0.75" top="1" bottom="1" header="0.5" footer="0.5"/>
  <pageSetup paperSize="5" scale="9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rgb="FF00FF00"/>
  </sheetPr>
  <dimension ref="A1:M7"/>
  <sheetViews>
    <sheetView showGridLines="0" zoomScaleSheetLayoutView="85" workbookViewId="0">
      <selection activeCell="A6" sqref="A6:M6"/>
    </sheetView>
  </sheetViews>
  <sheetFormatPr baseColWidth="10" defaultColWidth="8.83203125" defaultRowHeight="14" x14ac:dyDescent="0"/>
  <cols>
    <col min="1" max="4" width="11.5" style="30" customWidth="1"/>
    <col min="5" max="5" width="14.5" style="30" customWidth="1"/>
    <col min="6" max="13" width="11.5" style="30" customWidth="1"/>
    <col min="14" max="16384" width="8.83203125" style="30"/>
  </cols>
  <sheetData>
    <row r="1" spans="1:13" ht="18">
      <c r="A1" s="361" t="s">
        <v>41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</row>
    <row r="2" spans="1:13" ht="23.25" customHeight="1">
      <c r="A2" s="384" t="str">
        <f>"REVIEW OF U.I. CASES FOR THE MONTH OF "&amp;Index!B3&amp;"-"&amp;Index!C3</f>
        <v>REVIEW OF U.I. CASES FOR THE MONTH OF MAR-2016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</row>
    <row r="3" spans="1:13" ht="16.5" customHeight="1">
      <c r="A3" s="383" t="s">
        <v>131</v>
      </c>
      <c r="B3" s="383" t="s">
        <v>198</v>
      </c>
      <c r="C3" s="383" t="s">
        <v>132</v>
      </c>
      <c r="D3" s="383" t="s">
        <v>196</v>
      </c>
      <c r="E3" s="383" t="s">
        <v>197</v>
      </c>
      <c r="F3" s="383" t="s">
        <v>188</v>
      </c>
      <c r="G3" s="396" t="s">
        <v>42</v>
      </c>
      <c r="H3" s="396"/>
      <c r="I3" s="396"/>
      <c r="J3" s="396"/>
      <c r="K3" s="396"/>
      <c r="L3" s="396"/>
      <c r="M3" s="396"/>
    </row>
    <row r="4" spans="1:13" ht="66" customHeight="1">
      <c r="A4" s="398"/>
      <c r="B4" s="397"/>
      <c r="C4" s="398"/>
      <c r="D4" s="385"/>
      <c r="E4" s="385"/>
      <c r="F4" s="383"/>
      <c r="G4" s="27" t="s">
        <v>133</v>
      </c>
      <c r="H4" s="27" t="s">
        <v>134</v>
      </c>
      <c r="I4" s="27" t="s">
        <v>135</v>
      </c>
      <c r="J4" s="27" t="s">
        <v>136</v>
      </c>
      <c r="K4" s="27" t="s">
        <v>137</v>
      </c>
      <c r="L4" s="27" t="s">
        <v>138</v>
      </c>
      <c r="M4" s="27" t="s">
        <v>139</v>
      </c>
    </row>
    <row r="5" spans="1:13">
      <c r="A5" s="26">
        <v>1</v>
      </c>
      <c r="B5" s="26">
        <v>2</v>
      </c>
      <c r="C5" s="26">
        <v>3</v>
      </c>
      <c r="D5" s="26">
        <v>4</v>
      </c>
      <c r="E5" s="26">
        <v>5</v>
      </c>
      <c r="F5" s="26">
        <v>6</v>
      </c>
      <c r="G5" s="26">
        <v>7</v>
      </c>
      <c r="H5" s="26">
        <v>8</v>
      </c>
      <c r="I5" s="26">
        <v>9</v>
      </c>
      <c r="J5" s="26">
        <v>10</v>
      </c>
      <c r="K5" s="26">
        <v>11</v>
      </c>
      <c r="L5" s="26">
        <v>12</v>
      </c>
      <c r="M5" s="26">
        <v>13</v>
      </c>
    </row>
    <row r="6" spans="1:13" s="31" customFormat="1" ht="57" customHeight="1">
      <c r="A6" s="285"/>
      <c r="B6" s="286">
        <f>SUM('Stat-I'!C5:C25)</f>
        <v>0</v>
      </c>
      <c r="C6" s="54">
        <f>A6+B6</f>
        <v>0</v>
      </c>
      <c r="D6" s="285"/>
      <c r="E6" s="285"/>
      <c r="F6" s="287">
        <f>C6-(D6+E6)</f>
        <v>0</v>
      </c>
      <c r="G6" s="288"/>
      <c r="H6" s="288"/>
      <c r="I6" s="288"/>
      <c r="J6" s="288"/>
      <c r="K6" s="289"/>
      <c r="L6" s="289"/>
      <c r="M6" s="54">
        <f>F6-SUM(G6:L6)</f>
        <v>0</v>
      </c>
    </row>
    <row r="7" spans="1:13" ht="15">
      <c r="E7" s="178" t="s">
        <v>361</v>
      </c>
      <c r="F7" s="179">
        <f>'Stat-V-B'!AM26</f>
        <v>0</v>
      </c>
      <c r="G7" s="175"/>
      <c r="H7" s="175"/>
    </row>
  </sheetData>
  <sheetProtection password="DBD5" sheet="1" objects="1" scenarios="1" formatCells="0" formatColumns="0" formatRows="0"/>
  <protectedRanges>
    <protectedRange sqref="A2:M6" name="Range1"/>
  </protectedRanges>
  <customSheetViews>
    <customSheetView guid="{176CA2E8-21C8-794D-859A-06D7F71DA3E8}">
      <selection activeCell="A6" sqref="A6"/>
      <printOptions horizontalCentered="1"/>
      <pageSetup paperSize="5" orientation="landscape"/>
    </customSheetView>
  </customSheetViews>
  <mergeCells count="9">
    <mergeCell ref="D3:D4"/>
    <mergeCell ref="A1:M1"/>
    <mergeCell ref="A2:M2"/>
    <mergeCell ref="G3:M3"/>
    <mergeCell ref="F3:F4"/>
    <mergeCell ref="B3:B4"/>
    <mergeCell ref="A3:A4"/>
    <mergeCell ref="E3:E4"/>
    <mergeCell ref="C3:C4"/>
  </mergeCells>
  <phoneticPr fontId="0" type="noConversion"/>
  <conditionalFormatting sqref="C6">
    <cfRule type="cellIs" dxfId="68" priority="16" stopIfTrue="1" operator="notEqual">
      <formula>#REF!+#REF!</formula>
    </cfRule>
  </conditionalFormatting>
  <conditionalFormatting sqref="M6">
    <cfRule type="cellIs" dxfId="67" priority="6" stopIfTrue="1" operator="notEqual">
      <formula>#REF!-(#REF!+#REF!+#REF!+#REF!+#REF!+#REF!)</formula>
    </cfRule>
  </conditionalFormatting>
  <conditionalFormatting sqref="B6">
    <cfRule type="cellIs" dxfId="66" priority="583" stopIfTrue="1" operator="notEqual">
      <formula>#REF!</formula>
    </cfRule>
  </conditionalFormatting>
  <conditionalFormatting sqref="B6">
    <cfRule type="cellIs" dxfId="65" priority="1" stopIfTrue="1" operator="notEqual">
      <formula>#REF!+#REF!</formula>
    </cfRule>
  </conditionalFormatting>
  <dataValidations count="1">
    <dataValidation type="whole" operator="greaterThanOrEqual" allowBlank="1" showInputMessage="1" showErrorMessage="1" sqref="A6:M6">
      <formula1>0</formula1>
    </dataValidation>
  </dataValidations>
  <printOptions horizontalCentered="1"/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rgb="FF00FF00"/>
  </sheetPr>
  <dimension ref="A1:L8"/>
  <sheetViews>
    <sheetView zoomScaleSheetLayoutView="85" workbookViewId="0">
      <selection activeCell="F6" sqref="F6"/>
    </sheetView>
  </sheetViews>
  <sheetFormatPr baseColWidth="10" defaultColWidth="8.83203125" defaultRowHeight="14" x14ac:dyDescent="0"/>
  <cols>
    <col min="1" max="10" width="11.5" style="30" customWidth="1"/>
    <col min="11" max="11" width="13.5" style="30" customWidth="1"/>
    <col min="12" max="12" width="11.5" style="30" customWidth="1"/>
    <col min="13" max="16384" width="8.83203125" style="30"/>
  </cols>
  <sheetData>
    <row r="1" spans="1:12" ht="18">
      <c r="A1" s="361" t="s">
        <v>43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</row>
    <row r="2" spans="1:12" ht="22.5" customHeight="1">
      <c r="A2" s="384" t="str">
        <f>"REVIEW OF PENDING TRIAL CASES FOR THE MONTH OF  "&amp;Index!B3&amp;"-"&amp;Index!C3</f>
        <v>REVIEW OF PENDING TRIAL CASES FOR THE MONTH OF  MAR-2016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</row>
    <row r="3" spans="1:12" s="32" customFormat="1" ht="23.25" customHeight="1">
      <c r="A3" s="400" t="s">
        <v>150</v>
      </c>
      <c r="B3" s="400" t="s">
        <v>148</v>
      </c>
      <c r="C3" s="400" t="s">
        <v>147</v>
      </c>
      <c r="D3" s="400" t="s">
        <v>140</v>
      </c>
      <c r="E3" s="400" t="s">
        <v>142</v>
      </c>
      <c r="F3" s="399" t="s">
        <v>44</v>
      </c>
      <c r="G3" s="399"/>
      <c r="H3" s="399"/>
      <c r="I3" s="399"/>
      <c r="J3" s="399"/>
      <c r="K3" s="400" t="s">
        <v>189</v>
      </c>
      <c r="L3" s="400" t="s">
        <v>149</v>
      </c>
    </row>
    <row r="4" spans="1:12" s="32" customFormat="1" ht="80.25" customHeight="1">
      <c r="A4" s="399"/>
      <c r="B4" s="400"/>
      <c r="C4" s="400"/>
      <c r="D4" s="400"/>
      <c r="E4" s="400"/>
      <c r="F4" s="72" t="s">
        <v>143</v>
      </c>
      <c r="G4" s="72" t="s">
        <v>144</v>
      </c>
      <c r="H4" s="72" t="s">
        <v>141</v>
      </c>
      <c r="I4" s="72" t="s">
        <v>145</v>
      </c>
      <c r="J4" s="72" t="s">
        <v>146</v>
      </c>
      <c r="K4" s="400"/>
      <c r="L4" s="400"/>
    </row>
    <row r="5" spans="1:12" s="34" customFormat="1" ht="20" customHeight="1">
      <c r="A5" s="36">
        <v>1</v>
      </c>
      <c r="B5" s="36">
        <v>2</v>
      </c>
      <c r="C5" s="36">
        <v>3</v>
      </c>
      <c r="D5" s="36">
        <v>4</v>
      </c>
      <c r="E5" s="36">
        <v>5</v>
      </c>
      <c r="F5" s="36">
        <v>6</v>
      </c>
      <c r="G5" s="36">
        <v>7</v>
      </c>
      <c r="H5" s="36">
        <v>8</v>
      </c>
      <c r="I5" s="36">
        <v>9</v>
      </c>
      <c r="J5" s="36">
        <v>10</v>
      </c>
      <c r="K5" s="36">
        <v>11</v>
      </c>
      <c r="L5" s="36">
        <v>12</v>
      </c>
    </row>
    <row r="6" spans="1:12" s="35" customFormat="1" ht="57" customHeight="1">
      <c r="A6" s="288"/>
      <c r="B6" s="286">
        <f>'Stat-X'!E6</f>
        <v>0</v>
      </c>
      <c r="C6" s="286">
        <f>A6+B6</f>
        <v>0</v>
      </c>
      <c r="D6" s="286">
        <f>'Stat-VII'!I7</f>
        <v>0</v>
      </c>
      <c r="E6" s="286">
        <f>C6-D6</f>
        <v>0</v>
      </c>
      <c r="F6" s="290"/>
      <c r="G6" s="290"/>
      <c r="H6" s="290"/>
      <c r="I6" s="290"/>
      <c r="J6" s="286">
        <f>E6-(F6+G6+H6+I6)</f>
        <v>0</v>
      </c>
      <c r="K6" s="288"/>
      <c r="L6" s="288"/>
    </row>
    <row r="7" spans="1:12" ht="15">
      <c r="E7" s="177">
        <f>'Stat-V-A'!AM26</f>
        <v>0</v>
      </c>
    </row>
    <row r="8" spans="1:12" ht="15">
      <c r="E8" s="177" t="s">
        <v>360</v>
      </c>
    </row>
  </sheetData>
  <sheetProtection password="DBD5" sheet="1" objects="1" scenarios="1" formatCells="0" formatColumns="0" formatRows="0"/>
  <protectedRanges>
    <protectedRange sqref="A2:L6" name="Range1"/>
  </protectedRanges>
  <customSheetViews>
    <customSheetView guid="{176CA2E8-21C8-794D-859A-06D7F71DA3E8}">
      <selection activeCell="M1" sqref="M1:IV65536"/>
      <printOptions horizontalCentered="1"/>
      <pageSetup paperSize="5" orientation="landscape"/>
    </customSheetView>
  </customSheetViews>
  <mergeCells count="10">
    <mergeCell ref="F3:J3"/>
    <mergeCell ref="K3:K4"/>
    <mergeCell ref="L3:L4"/>
    <mergeCell ref="A1:L1"/>
    <mergeCell ref="A2:L2"/>
    <mergeCell ref="A3:A4"/>
    <mergeCell ref="B3:B4"/>
    <mergeCell ref="C3:C4"/>
    <mergeCell ref="D3:D4"/>
    <mergeCell ref="E3:E4"/>
  </mergeCells>
  <phoneticPr fontId="3" type="noConversion"/>
  <conditionalFormatting sqref="J6">
    <cfRule type="cellIs" dxfId="64" priority="11" stopIfTrue="1" operator="notEqual">
      <formula>#REF!-(#REF!+#REF!+#REF!+#REF!)</formula>
    </cfRule>
  </conditionalFormatting>
  <conditionalFormatting sqref="E6">
    <cfRule type="cellIs" dxfId="63" priority="589" stopIfTrue="1" operator="notEqual">
      <formula>(#REF!+#REF!)-#REF!</formula>
    </cfRule>
    <cfRule type="cellIs" dxfId="62" priority="590" stopIfTrue="1" operator="notEqual">
      <formula>#REF!</formula>
    </cfRule>
  </conditionalFormatting>
  <conditionalFormatting sqref="C6">
    <cfRule type="cellIs" dxfId="61" priority="6" stopIfTrue="1" operator="notEqual">
      <formula>#REF!+#REF!</formula>
    </cfRule>
  </conditionalFormatting>
  <conditionalFormatting sqref="B6">
    <cfRule type="cellIs" dxfId="60" priority="5" stopIfTrue="1" operator="notEqual">
      <formula>#REF!+#REF!</formula>
    </cfRule>
  </conditionalFormatting>
  <conditionalFormatting sqref="D6:E6">
    <cfRule type="cellIs" dxfId="59" priority="4" stopIfTrue="1" operator="notEqual">
      <formula>#REF!+#REF!</formula>
    </cfRule>
  </conditionalFormatting>
  <conditionalFormatting sqref="J6">
    <cfRule type="cellIs" dxfId="58" priority="2" stopIfTrue="1" operator="notEqual">
      <formula>(#REF!+#REF!)-#REF!</formula>
    </cfRule>
    <cfRule type="cellIs" dxfId="57" priority="3" stopIfTrue="1" operator="notEqual">
      <formula>#REF!</formula>
    </cfRule>
  </conditionalFormatting>
  <conditionalFormatting sqref="J6">
    <cfRule type="cellIs" dxfId="56" priority="1" stopIfTrue="1" operator="notEqual">
      <formula>#REF!+#REF!</formula>
    </cfRule>
  </conditionalFormatting>
  <dataValidations count="1">
    <dataValidation type="whole" operator="greaterThanOrEqual" allowBlank="1" showInputMessage="1" showErrorMessage="1" sqref="A6:L6">
      <formula1>0</formula1>
    </dataValidation>
  </dataValidations>
  <printOptions horizontalCentered="1"/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rgb="FFEAE9C5"/>
  </sheetPr>
  <dimension ref="A1:AF15"/>
  <sheetViews>
    <sheetView zoomScaleSheetLayoutView="100" workbookViewId="0">
      <selection activeCell="C5" sqref="C5:AF15"/>
    </sheetView>
  </sheetViews>
  <sheetFormatPr baseColWidth="10" defaultColWidth="8.83203125" defaultRowHeight="15" x14ac:dyDescent="0"/>
  <cols>
    <col min="1" max="1" width="4.1640625" style="96" bestFit="1" customWidth="1"/>
    <col min="2" max="2" width="42.6640625" style="38" bestFit="1" customWidth="1"/>
    <col min="3" max="3" width="4.83203125" style="101" customWidth="1"/>
    <col min="4" max="4" width="4" style="101" customWidth="1"/>
    <col min="5" max="5" width="4.6640625" style="101" customWidth="1"/>
    <col min="6" max="6" width="4.83203125" style="101" customWidth="1"/>
    <col min="7" max="7" width="5.6640625" style="101" customWidth="1"/>
    <col min="8" max="8" width="5.5" style="101" customWidth="1"/>
    <col min="9" max="9" width="4.83203125" style="101" bestFit="1" customWidth="1"/>
    <col min="10" max="11" width="4" style="101" customWidth="1"/>
    <col min="12" max="12" width="8.83203125" style="101" customWidth="1"/>
    <col min="13" max="13" width="5.5" style="96" customWidth="1"/>
    <col min="14" max="14" width="4" style="96" customWidth="1"/>
    <col min="15" max="15" width="4.6640625" style="96" customWidth="1"/>
    <col min="16" max="16" width="5.33203125" style="96" customWidth="1"/>
    <col min="17" max="22" width="4" style="96" customWidth="1"/>
    <col min="23" max="23" width="6.1640625" style="96" customWidth="1"/>
    <col min="24" max="24" width="4.83203125" style="96" customWidth="1"/>
    <col min="25" max="25" width="5.6640625" style="96" customWidth="1"/>
    <col min="26" max="27" width="5.5" style="96" customWidth="1"/>
    <col min="28" max="28" width="5.6640625" style="96" customWidth="1"/>
    <col min="29" max="29" width="5.5" style="96" customWidth="1"/>
    <col min="30" max="31" width="4" style="96" customWidth="1"/>
    <col min="32" max="32" width="8.83203125" style="96" customWidth="1"/>
    <col min="33" max="16384" width="8.83203125" style="96"/>
  </cols>
  <sheetData>
    <row r="1" spans="1:32" ht="28.5" customHeight="1">
      <c r="A1" s="361" t="s">
        <v>53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</row>
    <row r="2" spans="1:32" ht="26" customHeight="1" thickBot="1">
      <c r="A2" s="402" t="s">
        <v>332</v>
      </c>
      <c r="B2" s="402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  <c r="S2" s="361"/>
      <c r="T2" s="361"/>
      <c r="U2" s="361"/>
      <c r="V2" s="361"/>
      <c r="W2" s="361"/>
      <c r="X2" s="361"/>
      <c r="Y2" s="361"/>
      <c r="Z2" s="361"/>
      <c r="AA2" s="361"/>
      <c r="AB2" s="361"/>
      <c r="AC2" s="361"/>
      <c r="AD2" s="361"/>
      <c r="AE2" s="361"/>
      <c r="AF2" s="361"/>
    </row>
    <row r="3" spans="1:32" s="97" customFormat="1" ht="20" customHeight="1">
      <c r="A3" s="356" t="s">
        <v>186</v>
      </c>
      <c r="B3" s="404" t="s">
        <v>1</v>
      </c>
      <c r="C3" s="353" t="str">
        <f>"MONTH UNDER  REVIEW FOR THE MONTH "&amp;Index!B3&amp;"-"&amp;Index!C3</f>
        <v>MONTH UNDER  REVIEW FOR THE MONTH MAR-2016</v>
      </c>
      <c r="D3" s="354"/>
      <c r="E3" s="354"/>
      <c r="F3" s="354"/>
      <c r="G3" s="354"/>
      <c r="H3" s="354"/>
      <c r="I3" s="354"/>
      <c r="J3" s="354"/>
      <c r="K3" s="354"/>
      <c r="L3" s="355"/>
      <c r="M3" s="353" t="str">
        <f>"PREVIOUS MONTH "&amp;Index!D3&amp;"-"&amp;Index!E3</f>
        <v>PREVIOUS MONTH FEB-2016</v>
      </c>
      <c r="N3" s="354"/>
      <c r="O3" s="354"/>
      <c r="P3" s="354"/>
      <c r="Q3" s="354"/>
      <c r="R3" s="354"/>
      <c r="S3" s="354"/>
      <c r="T3" s="354"/>
      <c r="U3" s="354"/>
      <c r="V3" s="355"/>
      <c r="W3" s="356" t="str">
        <f>"CORRESPONDING MONTH OF  PREVIOUS YEAR "&amp;Index!B3&amp;"-"&amp;Index!C3-1</f>
        <v>CORRESPONDING MONTH OF  PREVIOUS YEAR MAR-2015</v>
      </c>
      <c r="X3" s="354"/>
      <c r="Y3" s="354"/>
      <c r="Z3" s="354"/>
      <c r="AA3" s="354"/>
      <c r="AB3" s="354"/>
      <c r="AC3" s="354"/>
      <c r="AD3" s="354"/>
      <c r="AE3" s="354"/>
      <c r="AF3" s="355"/>
    </row>
    <row r="4" spans="1:32" s="39" customFormat="1" ht="27.75" customHeight="1">
      <c r="A4" s="403"/>
      <c r="B4" s="405"/>
      <c r="C4" s="73" t="s">
        <v>4</v>
      </c>
      <c r="D4" s="11" t="s">
        <v>55</v>
      </c>
      <c r="E4" s="11" t="s">
        <v>56</v>
      </c>
      <c r="F4" s="11" t="s">
        <v>124</v>
      </c>
      <c r="G4" s="11" t="s">
        <v>6</v>
      </c>
      <c r="H4" s="11" t="s">
        <v>7</v>
      </c>
      <c r="I4" s="11" t="s">
        <v>57</v>
      </c>
      <c r="J4" s="11" t="s">
        <v>9</v>
      </c>
      <c r="K4" s="11" t="s">
        <v>10</v>
      </c>
      <c r="L4" s="74" t="s">
        <v>11</v>
      </c>
      <c r="M4" s="98" t="s">
        <v>4</v>
      </c>
      <c r="N4" s="99" t="s">
        <v>55</v>
      </c>
      <c r="O4" s="99" t="s">
        <v>56</v>
      </c>
      <c r="P4" s="99" t="s">
        <v>5</v>
      </c>
      <c r="Q4" s="99" t="s">
        <v>6</v>
      </c>
      <c r="R4" s="99" t="s">
        <v>7</v>
      </c>
      <c r="S4" s="99" t="s">
        <v>57</v>
      </c>
      <c r="T4" s="99" t="s">
        <v>9</v>
      </c>
      <c r="U4" s="99" t="s">
        <v>10</v>
      </c>
      <c r="V4" s="100" t="s">
        <v>11</v>
      </c>
      <c r="W4" s="98" t="s">
        <v>4</v>
      </c>
      <c r="X4" s="99" t="s">
        <v>55</v>
      </c>
      <c r="Y4" s="99" t="s">
        <v>56</v>
      </c>
      <c r="Z4" s="99" t="s">
        <v>5</v>
      </c>
      <c r="AA4" s="99" t="s">
        <v>6</v>
      </c>
      <c r="AB4" s="99" t="s">
        <v>7</v>
      </c>
      <c r="AC4" s="99" t="s">
        <v>57</v>
      </c>
      <c r="AD4" s="99" t="s">
        <v>9</v>
      </c>
      <c r="AE4" s="99" t="s">
        <v>10</v>
      </c>
      <c r="AF4" s="100" t="s">
        <v>11</v>
      </c>
    </row>
    <row r="5" spans="1:32" s="16" customFormat="1">
      <c r="A5" s="61">
        <v>1</v>
      </c>
      <c r="B5" s="162" t="s">
        <v>324</v>
      </c>
      <c r="C5" s="291"/>
      <c r="D5" s="278"/>
      <c r="E5" s="292">
        <f>C5-D5</f>
        <v>0</v>
      </c>
      <c r="F5" s="292">
        <f t="shared" ref="F5:F14" si="0">G5+H5+I5+J5</f>
        <v>0</v>
      </c>
      <c r="G5" s="278"/>
      <c r="H5" s="278"/>
      <c r="I5" s="278"/>
      <c r="J5" s="278"/>
      <c r="K5" s="278"/>
      <c r="L5" s="293">
        <f>E5-F5-K5</f>
        <v>0</v>
      </c>
      <c r="M5" s="291"/>
      <c r="N5" s="278"/>
      <c r="O5" s="292">
        <f>M5-N5</f>
        <v>0</v>
      </c>
      <c r="P5" s="292">
        <f t="shared" ref="P5:P14" si="1">Q5+R5+S5+T5</f>
        <v>0</v>
      </c>
      <c r="Q5" s="278"/>
      <c r="R5" s="278"/>
      <c r="S5" s="278"/>
      <c r="T5" s="278"/>
      <c r="U5" s="278"/>
      <c r="V5" s="294">
        <f t="shared" ref="V5:V14" si="2">O5-P5-U5</f>
        <v>0</v>
      </c>
      <c r="W5" s="291"/>
      <c r="X5" s="278"/>
      <c r="Y5" s="292">
        <f t="shared" ref="Y5:Y14" si="3">W5-X5</f>
        <v>0</v>
      </c>
      <c r="Z5" s="292">
        <f t="shared" ref="Z5:Z14" si="4">AA5+AB5+AC5+AD5</f>
        <v>0</v>
      </c>
      <c r="AA5" s="278"/>
      <c r="AB5" s="278"/>
      <c r="AC5" s="278"/>
      <c r="AD5" s="278"/>
      <c r="AE5" s="278"/>
      <c r="AF5" s="294">
        <f t="shared" ref="AF5:AF14" si="5">Y5-Z5-AE5</f>
        <v>0</v>
      </c>
    </row>
    <row r="6" spans="1:32" s="16" customFormat="1">
      <c r="A6" s="61">
        <v>2</v>
      </c>
      <c r="B6" s="162" t="s">
        <v>325</v>
      </c>
      <c r="C6" s="291"/>
      <c r="D6" s="278"/>
      <c r="E6" s="292">
        <f t="shared" ref="E6:E14" si="6">C6-D6</f>
        <v>0</v>
      </c>
      <c r="F6" s="292">
        <f t="shared" si="0"/>
        <v>0</v>
      </c>
      <c r="G6" s="278"/>
      <c r="H6" s="278"/>
      <c r="I6" s="278"/>
      <c r="J6" s="278"/>
      <c r="K6" s="278"/>
      <c r="L6" s="293">
        <f t="shared" ref="L6:L14" si="7">E6-F6-K6</f>
        <v>0</v>
      </c>
      <c r="M6" s="291"/>
      <c r="N6" s="278"/>
      <c r="O6" s="292">
        <f>M6-N6</f>
        <v>0</v>
      </c>
      <c r="P6" s="292">
        <f t="shared" si="1"/>
        <v>0</v>
      </c>
      <c r="Q6" s="278"/>
      <c r="R6" s="278"/>
      <c r="S6" s="278"/>
      <c r="T6" s="278"/>
      <c r="U6" s="278"/>
      <c r="V6" s="294">
        <f t="shared" si="2"/>
        <v>0</v>
      </c>
      <c r="W6" s="291"/>
      <c r="X6" s="278"/>
      <c r="Y6" s="292">
        <f t="shared" si="3"/>
        <v>0</v>
      </c>
      <c r="Z6" s="292">
        <f t="shared" si="4"/>
        <v>0</v>
      </c>
      <c r="AA6" s="278"/>
      <c r="AB6" s="278"/>
      <c r="AC6" s="278"/>
      <c r="AD6" s="278"/>
      <c r="AE6" s="278"/>
      <c r="AF6" s="294">
        <f t="shared" si="5"/>
        <v>0</v>
      </c>
    </row>
    <row r="7" spans="1:32" s="16" customFormat="1">
      <c r="A7" s="61">
        <v>3</v>
      </c>
      <c r="B7" s="162" t="s">
        <v>326</v>
      </c>
      <c r="C7" s="291"/>
      <c r="D7" s="278"/>
      <c r="E7" s="292">
        <f t="shared" si="6"/>
        <v>0</v>
      </c>
      <c r="F7" s="292">
        <f t="shared" si="0"/>
        <v>0</v>
      </c>
      <c r="G7" s="278"/>
      <c r="H7" s="278"/>
      <c r="I7" s="278"/>
      <c r="J7" s="278"/>
      <c r="K7" s="278"/>
      <c r="L7" s="293">
        <f t="shared" si="7"/>
        <v>0</v>
      </c>
      <c r="M7" s="291"/>
      <c r="N7" s="278"/>
      <c r="O7" s="292">
        <f t="shared" ref="O7:O14" si="8">M7-N7</f>
        <v>0</v>
      </c>
      <c r="P7" s="292">
        <f t="shared" si="1"/>
        <v>0</v>
      </c>
      <c r="Q7" s="278"/>
      <c r="R7" s="278"/>
      <c r="S7" s="278"/>
      <c r="T7" s="278"/>
      <c r="U7" s="278"/>
      <c r="V7" s="294">
        <f t="shared" si="2"/>
        <v>0</v>
      </c>
      <c r="W7" s="291"/>
      <c r="X7" s="278"/>
      <c r="Y7" s="292">
        <f t="shared" si="3"/>
        <v>0</v>
      </c>
      <c r="Z7" s="292">
        <f t="shared" si="4"/>
        <v>0</v>
      </c>
      <c r="AA7" s="278"/>
      <c r="AB7" s="278"/>
      <c r="AC7" s="278"/>
      <c r="AD7" s="278"/>
      <c r="AE7" s="278"/>
      <c r="AF7" s="294">
        <f t="shared" si="5"/>
        <v>0</v>
      </c>
    </row>
    <row r="8" spans="1:32" s="16" customFormat="1">
      <c r="A8" s="61">
        <v>4</v>
      </c>
      <c r="B8" s="162" t="s">
        <v>327</v>
      </c>
      <c r="C8" s="291"/>
      <c r="D8" s="278"/>
      <c r="E8" s="292">
        <f t="shared" si="6"/>
        <v>0</v>
      </c>
      <c r="F8" s="292">
        <f t="shared" si="0"/>
        <v>0</v>
      </c>
      <c r="G8" s="278"/>
      <c r="H8" s="278"/>
      <c r="I8" s="278"/>
      <c r="J8" s="278"/>
      <c r="K8" s="278"/>
      <c r="L8" s="293">
        <f t="shared" si="7"/>
        <v>0</v>
      </c>
      <c r="M8" s="291"/>
      <c r="N8" s="278"/>
      <c r="O8" s="292">
        <f t="shared" si="8"/>
        <v>0</v>
      </c>
      <c r="P8" s="292">
        <f t="shared" si="1"/>
        <v>0</v>
      </c>
      <c r="Q8" s="278"/>
      <c r="R8" s="278"/>
      <c r="S8" s="278"/>
      <c r="T8" s="278"/>
      <c r="U8" s="278"/>
      <c r="V8" s="294">
        <f t="shared" si="2"/>
        <v>0</v>
      </c>
      <c r="W8" s="291"/>
      <c r="X8" s="278"/>
      <c r="Y8" s="292">
        <f t="shared" si="3"/>
        <v>0</v>
      </c>
      <c r="Z8" s="292">
        <f t="shared" si="4"/>
        <v>0</v>
      </c>
      <c r="AA8" s="278"/>
      <c r="AB8" s="278"/>
      <c r="AC8" s="278"/>
      <c r="AD8" s="278"/>
      <c r="AE8" s="278"/>
      <c r="AF8" s="294">
        <f t="shared" si="5"/>
        <v>0</v>
      </c>
    </row>
    <row r="9" spans="1:32" s="16" customFormat="1">
      <c r="A9" s="61">
        <v>5</v>
      </c>
      <c r="B9" s="162" t="s">
        <v>328</v>
      </c>
      <c r="C9" s="291"/>
      <c r="D9" s="278"/>
      <c r="E9" s="292">
        <f t="shared" si="6"/>
        <v>0</v>
      </c>
      <c r="F9" s="292">
        <f t="shared" si="0"/>
        <v>0</v>
      </c>
      <c r="G9" s="278"/>
      <c r="H9" s="278"/>
      <c r="I9" s="278"/>
      <c r="J9" s="278"/>
      <c r="K9" s="278"/>
      <c r="L9" s="293">
        <f t="shared" si="7"/>
        <v>0</v>
      </c>
      <c r="M9" s="291"/>
      <c r="N9" s="278"/>
      <c r="O9" s="292">
        <f t="shared" si="8"/>
        <v>0</v>
      </c>
      <c r="P9" s="292">
        <f t="shared" si="1"/>
        <v>0</v>
      </c>
      <c r="Q9" s="278"/>
      <c r="R9" s="278"/>
      <c r="S9" s="278"/>
      <c r="T9" s="278"/>
      <c r="U9" s="278"/>
      <c r="V9" s="294">
        <f t="shared" si="2"/>
        <v>0</v>
      </c>
      <c r="W9" s="291"/>
      <c r="X9" s="278"/>
      <c r="Y9" s="292">
        <f t="shared" si="3"/>
        <v>0</v>
      </c>
      <c r="Z9" s="292">
        <f t="shared" si="4"/>
        <v>0</v>
      </c>
      <c r="AA9" s="278"/>
      <c r="AB9" s="278"/>
      <c r="AC9" s="278"/>
      <c r="AD9" s="278"/>
      <c r="AE9" s="278"/>
      <c r="AF9" s="294">
        <f t="shared" si="5"/>
        <v>0</v>
      </c>
    </row>
    <row r="10" spans="1:32" s="16" customFormat="1">
      <c r="A10" s="61">
        <v>6</v>
      </c>
      <c r="B10" s="162" t="s">
        <v>335</v>
      </c>
      <c r="C10" s="291"/>
      <c r="D10" s="278"/>
      <c r="E10" s="292">
        <f t="shared" si="6"/>
        <v>0</v>
      </c>
      <c r="F10" s="292">
        <f t="shared" si="0"/>
        <v>0</v>
      </c>
      <c r="G10" s="278"/>
      <c r="H10" s="278"/>
      <c r="I10" s="278"/>
      <c r="J10" s="278"/>
      <c r="K10" s="278"/>
      <c r="L10" s="293">
        <f t="shared" si="7"/>
        <v>0</v>
      </c>
      <c r="M10" s="291"/>
      <c r="N10" s="278"/>
      <c r="O10" s="292">
        <f t="shared" si="8"/>
        <v>0</v>
      </c>
      <c r="P10" s="292">
        <f t="shared" si="1"/>
        <v>0</v>
      </c>
      <c r="Q10" s="278"/>
      <c r="R10" s="278"/>
      <c r="S10" s="278"/>
      <c r="T10" s="278"/>
      <c r="U10" s="278"/>
      <c r="V10" s="294">
        <f t="shared" si="2"/>
        <v>0</v>
      </c>
      <c r="W10" s="291"/>
      <c r="X10" s="278"/>
      <c r="Y10" s="292">
        <f t="shared" si="3"/>
        <v>0</v>
      </c>
      <c r="Z10" s="292">
        <f t="shared" si="4"/>
        <v>0</v>
      </c>
      <c r="AA10" s="278"/>
      <c r="AB10" s="278"/>
      <c r="AC10" s="278"/>
      <c r="AD10" s="278"/>
      <c r="AE10" s="278"/>
      <c r="AF10" s="294">
        <f t="shared" si="5"/>
        <v>0</v>
      </c>
    </row>
    <row r="11" spans="1:32" s="16" customFormat="1">
      <c r="A11" s="61">
        <v>7</v>
      </c>
      <c r="B11" s="162" t="s">
        <v>334</v>
      </c>
      <c r="C11" s="295">
        <f>'Stat-I'!C15</f>
        <v>0</v>
      </c>
      <c r="D11" s="296">
        <f>'Stat-I'!D15</f>
        <v>0</v>
      </c>
      <c r="E11" s="296">
        <f>'Stat-I'!E15</f>
        <v>0</v>
      </c>
      <c r="F11" s="296">
        <f>'Stat-I'!F15</f>
        <v>0</v>
      </c>
      <c r="G11" s="296">
        <f>'Stat-I'!G15</f>
        <v>0</v>
      </c>
      <c r="H11" s="296">
        <f>'Stat-I'!H15</f>
        <v>0</v>
      </c>
      <c r="I11" s="296">
        <f>'Stat-I'!I15</f>
        <v>0</v>
      </c>
      <c r="J11" s="296">
        <f>'Stat-I'!J15</f>
        <v>0</v>
      </c>
      <c r="K11" s="296">
        <f>'Stat-I'!K15</f>
        <v>0</v>
      </c>
      <c r="L11" s="293">
        <f>'Stat-I'!L15</f>
        <v>0</v>
      </c>
      <c r="M11" s="295">
        <f>'Stat-I'!M15</f>
        <v>0</v>
      </c>
      <c r="N11" s="296">
        <f>'Stat-I'!N15</f>
        <v>0</v>
      </c>
      <c r="O11" s="296">
        <f>'Stat-I'!O15</f>
        <v>0</v>
      </c>
      <c r="P11" s="296">
        <f>'Stat-I'!P15</f>
        <v>0</v>
      </c>
      <c r="Q11" s="296">
        <f>'Stat-I'!Q15</f>
        <v>0</v>
      </c>
      <c r="R11" s="296">
        <f>'Stat-I'!R15</f>
        <v>0</v>
      </c>
      <c r="S11" s="296">
        <f>'Stat-I'!S15</f>
        <v>0</v>
      </c>
      <c r="T11" s="296">
        <f>'Stat-I'!T15</f>
        <v>0</v>
      </c>
      <c r="U11" s="296">
        <f>'Stat-I'!U15</f>
        <v>0</v>
      </c>
      <c r="V11" s="293">
        <f>'Stat-I'!V15</f>
        <v>0</v>
      </c>
      <c r="W11" s="295">
        <f>'Stat-I'!W15</f>
        <v>0</v>
      </c>
      <c r="X11" s="296">
        <f>'Stat-I'!X15</f>
        <v>0</v>
      </c>
      <c r="Y11" s="296">
        <f>'Stat-I'!Y15</f>
        <v>0</v>
      </c>
      <c r="Z11" s="296">
        <f>'Stat-I'!Z15</f>
        <v>0</v>
      </c>
      <c r="AA11" s="296">
        <f>'Stat-I'!AA15</f>
        <v>0</v>
      </c>
      <c r="AB11" s="296">
        <f>'Stat-I'!AB15</f>
        <v>0</v>
      </c>
      <c r="AC11" s="296">
        <f>'Stat-I'!AC15</f>
        <v>0</v>
      </c>
      <c r="AD11" s="296">
        <f>'Stat-I'!AD15</f>
        <v>0</v>
      </c>
      <c r="AE11" s="296">
        <f>'Stat-I'!AE15</f>
        <v>0</v>
      </c>
      <c r="AF11" s="293">
        <f>'Stat-I'!AF15</f>
        <v>0</v>
      </c>
    </row>
    <row r="12" spans="1:32" s="16" customFormat="1">
      <c r="A12" s="61">
        <v>8</v>
      </c>
      <c r="B12" s="162" t="s">
        <v>329</v>
      </c>
      <c r="C12" s="291"/>
      <c r="D12" s="278"/>
      <c r="E12" s="292">
        <f t="shared" si="6"/>
        <v>0</v>
      </c>
      <c r="F12" s="292">
        <f t="shared" si="0"/>
        <v>0</v>
      </c>
      <c r="G12" s="278"/>
      <c r="H12" s="278"/>
      <c r="I12" s="278"/>
      <c r="J12" s="278"/>
      <c r="K12" s="278"/>
      <c r="L12" s="293">
        <f t="shared" si="7"/>
        <v>0</v>
      </c>
      <c r="M12" s="291"/>
      <c r="N12" s="278"/>
      <c r="O12" s="292">
        <f t="shared" si="8"/>
        <v>0</v>
      </c>
      <c r="P12" s="292">
        <f t="shared" si="1"/>
        <v>0</v>
      </c>
      <c r="Q12" s="278"/>
      <c r="R12" s="278"/>
      <c r="S12" s="278"/>
      <c r="T12" s="278"/>
      <c r="U12" s="278"/>
      <c r="V12" s="294">
        <f t="shared" si="2"/>
        <v>0</v>
      </c>
      <c r="W12" s="291"/>
      <c r="X12" s="278"/>
      <c r="Y12" s="292">
        <f t="shared" si="3"/>
        <v>0</v>
      </c>
      <c r="Z12" s="292">
        <f t="shared" si="4"/>
        <v>0</v>
      </c>
      <c r="AA12" s="278"/>
      <c r="AB12" s="278"/>
      <c r="AC12" s="278"/>
      <c r="AD12" s="278"/>
      <c r="AE12" s="278"/>
      <c r="AF12" s="294">
        <f t="shared" si="5"/>
        <v>0</v>
      </c>
    </row>
    <row r="13" spans="1:32" s="16" customFormat="1">
      <c r="A13" s="61">
        <v>9</v>
      </c>
      <c r="B13" s="162" t="s">
        <v>330</v>
      </c>
      <c r="C13" s="291"/>
      <c r="D13" s="278"/>
      <c r="E13" s="292">
        <f t="shared" si="6"/>
        <v>0</v>
      </c>
      <c r="F13" s="292">
        <f t="shared" si="0"/>
        <v>0</v>
      </c>
      <c r="G13" s="278"/>
      <c r="H13" s="278"/>
      <c r="I13" s="278"/>
      <c r="J13" s="278"/>
      <c r="K13" s="278"/>
      <c r="L13" s="293">
        <f t="shared" si="7"/>
        <v>0</v>
      </c>
      <c r="M13" s="291"/>
      <c r="N13" s="278"/>
      <c r="O13" s="292">
        <f t="shared" si="8"/>
        <v>0</v>
      </c>
      <c r="P13" s="292">
        <f t="shared" si="1"/>
        <v>0</v>
      </c>
      <c r="Q13" s="278"/>
      <c r="R13" s="278"/>
      <c r="S13" s="278"/>
      <c r="T13" s="278"/>
      <c r="U13" s="278"/>
      <c r="V13" s="294">
        <f t="shared" si="2"/>
        <v>0</v>
      </c>
      <c r="W13" s="291"/>
      <c r="X13" s="278"/>
      <c r="Y13" s="292">
        <f t="shared" si="3"/>
        <v>0</v>
      </c>
      <c r="Z13" s="292">
        <f t="shared" si="4"/>
        <v>0</v>
      </c>
      <c r="AA13" s="278"/>
      <c r="AB13" s="278"/>
      <c r="AC13" s="278"/>
      <c r="AD13" s="278"/>
      <c r="AE13" s="278"/>
      <c r="AF13" s="294">
        <f t="shared" si="5"/>
        <v>0</v>
      </c>
    </row>
    <row r="14" spans="1:32" s="16" customFormat="1">
      <c r="A14" s="180">
        <v>10</v>
      </c>
      <c r="B14" s="181" t="s">
        <v>331</v>
      </c>
      <c r="C14" s="297"/>
      <c r="D14" s="298"/>
      <c r="E14" s="299">
        <f t="shared" si="6"/>
        <v>0</v>
      </c>
      <c r="F14" s="299">
        <f t="shared" si="0"/>
        <v>0</v>
      </c>
      <c r="G14" s="298"/>
      <c r="H14" s="298"/>
      <c r="I14" s="298"/>
      <c r="J14" s="298"/>
      <c r="K14" s="298"/>
      <c r="L14" s="300">
        <f t="shared" si="7"/>
        <v>0</v>
      </c>
      <c r="M14" s="297"/>
      <c r="N14" s="298"/>
      <c r="O14" s="299">
        <f t="shared" si="8"/>
        <v>0</v>
      </c>
      <c r="P14" s="299">
        <f t="shared" si="1"/>
        <v>0</v>
      </c>
      <c r="Q14" s="298"/>
      <c r="R14" s="298"/>
      <c r="S14" s="298"/>
      <c r="T14" s="298"/>
      <c r="U14" s="298"/>
      <c r="V14" s="301">
        <f t="shared" si="2"/>
        <v>0</v>
      </c>
      <c r="W14" s="297"/>
      <c r="X14" s="298"/>
      <c r="Y14" s="299">
        <f t="shared" si="3"/>
        <v>0</v>
      </c>
      <c r="Z14" s="299">
        <f t="shared" si="4"/>
        <v>0</v>
      </c>
      <c r="AA14" s="298"/>
      <c r="AB14" s="298"/>
      <c r="AC14" s="298"/>
      <c r="AD14" s="298"/>
      <c r="AE14" s="298"/>
      <c r="AF14" s="301">
        <f t="shared" si="5"/>
        <v>0</v>
      </c>
    </row>
    <row r="15" spans="1:32">
      <c r="A15" s="401" t="s">
        <v>3</v>
      </c>
      <c r="B15" s="401"/>
      <c r="C15" s="302">
        <f>SUM(C5:C14)</f>
        <v>0</v>
      </c>
      <c r="D15" s="302">
        <f t="shared" ref="D15:AF15" si="9">SUM(D5:D14)</f>
        <v>0</v>
      </c>
      <c r="E15" s="302">
        <f t="shared" si="9"/>
        <v>0</v>
      </c>
      <c r="F15" s="302">
        <f t="shared" si="9"/>
        <v>0</v>
      </c>
      <c r="G15" s="302">
        <f t="shared" si="9"/>
        <v>0</v>
      </c>
      <c r="H15" s="302">
        <f t="shared" si="9"/>
        <v>0</v>
      </c>
      <c r="I15" s="302">
        <f t="shared" si="9"/>
        <v>0</v>
      </c>
      <c r="J15" s="302">
        <f t="shared" si="9"/>
        <v>0</v>
      </c>
      <c r="K15" s="302">
        <f t="shared" si="9"/>
        <v>0</v>
      </c>
      <c r="L15" s="302">
        <f t="shared" si="9"/>
        <v>0</v>
      </c>
      <c r="M15" s="302">
        <f t="shared" si="9"/>
        <v>0</v>
      </c>
      <c r="N15" s="302">
        <f t="shared" si="9"/>
        <v>0</v>
      </c>
      <c r="O15" s="302">
        <f t="shared" si="9"/>
        <v>0</v>
      </c>
      <c r="P15" s="302">
        <f t="shared" si="9"/>
        <v>0</v>
      </c>
      <c r="Q15" s="302">
        <f t="shared" si="9"/>
        <v>0</v>
      </c>
      <c r="R15" s="302">
        <f t="shared" si="9"/>
        <v>0</v>
      </c>
      <c r="S15" s="302">
        <f t="shared" si="9"/>
        <v>0</v>
      </c>
      <c r="T15" s="302">
        <f t="shared" si="9"/>
        <v>0</v>
      </c>
      <c r="U15" s="302">
        <f t="shared" si="9"/>
        <v>0</v>
      </c>
      <c r="V15" s="302">
        <f t="shared" si="9"/>
        <v>0</v>
      </c>
      <c r="W15" s="302">
        <f t="shared" si="9"/>
        <v>0</v>
      </c>
      <c r="X15" s="302">
        <f t="shared" si="9"/>
        <v>0</v>
      </c>
      <c r="Y15" s="302">
        <f t="shared" si="9"/>
        <v>0</v>
      </c>
      <c r="Z15" s="302">
        <f t="shared" si="9"/>
        <v>0</v>
      </c>
      <c r="AA15" s="302">
        <f t="shared" si="9"/>
        <v>0</v>
      </c>
      <c r="AB15" s="302">
        <f t="shared" si="9"/>
        <v>0</v>
      </c>
      <c r="AC15" s="302">
        <f t="shared" si="9"/>
        <v>0</v>
      </c>
      <c r="AD15" s="302">
        <f t="shared" si="9"/>
        <v>0</v>
      </c>
      <c r="AE15" s="302">
        <f t="shared" si="9"/>
        <v>0</v>
      </c>
      <c r="AF15" s="302">
        <f t="shared" si="9"/>
        <v>0</v>
      </c>
    </row>
  </sheetData>
  <sheetProtection password="DBD5" sheet="1" objects="1" scenarios="1" formatCells="0" formatColumns="0" formatRows="0"/>
  <protectedRanges>
    <protectedRange sqref="A2:AF2" name="Range2"/>
    <protectedRange sqref="C3:AF14" name="Range1"/>
  </protectedRanges>
  <customSheetViews>
    <customSheetView guid="{176CA2E8-21C8-794D-859A-06D7F71DA3E8}">
      <selection activeCell="AB15" sqref="AB15"/>
      <printOptions horizontalCentered="1"/>
      <pageSetup paperSize="5" scale="91" orientation="landscape"/>
    </customSheetView>
  </customSheetViews>
  <mergeCells count="8">
    <mergeCell ref="A15:B15"/>
    <mergeCell ref="A1:AF1"/>
    <mergeCell ref="A2:AF2"/>
    <mergeCell ref="A3:A4"/>
    <mergeCell ref="B3:B4"/>
    <mergeCell ref="C3:L3"/>
    <mergeCell ref="M3:V3"/>
    <mergeCell ref="W3:AF3"/>
  </mergeCells>
  <phoneticPr fontId="3" type="noConversion"/>
  <conditionalFormatting sqref="E5:E14 O5:O14 Y5:Y14">
    <cfRule type="cellIs" dxfId="55" priority="10" stopIfTrue="1" operator="lessThan">
      <formula>#REF!-#REF!</formula>
    </cfRule>
    <cfRule type="cellIs" dxfId="54" priority="11" stopIfTrue="1" operator="greaterThan">
      <formula>#REF!-#REF!</formula>
    </cfRule>
  </conditionalFormatting>
  <conditionalFormatting sqref="F5:F14 P5:P14 Z5:Z14 G11:AF11">
    <cfRule type="cellIs" dxfId="53" priority="8" stopIfTrue="1" operator="lessThan">
      <formula>G5+H5+I5+J5</formula>
    </cfRule>
    <cfRule type="cellIs" dxfId="52" priority="9" stopIfTrue="1" operator="greaterThan">
      <formula>G5+H5+I5+J5</formula>
    </cfRule>
  </conditionalFormatting>
  <conditionalFormatting sqref="V5 AF5 L5:L14 C11:AF11">
    <cfRule type="cellIs" dxfId="51" priority="5" stopIfTrue="1" operator="greaterThan">
      <formula>#REF!-(#REF!+#REF!)</formula>
    </cfRule>
    <cfRule type="cellIs" dxfId="50" priority="6" stopIfTrue="1" operator="lessThan">
      <formula>#REF!-(#REF!+#REF!)</formula>
    </cfRule>
  </conditionalFormatting>
  <conditionalFormatting sqref="F5:F14 P5:P14 Z5:Z14 G11:AF11">
    <cfRule type="cellIs" dxfId="49" priority="3" stopIfTrue="1" operator="greaterThan">
      <formula>#REF!</formula>
    </cfRule>
    <cfRule type="cellIs" dxfId="48" priority="4" stopIfTrue="1" operator="greaterThan">
      <formula>"E5"</formula>
    </cfRule>
  </conditionalFormatting>
  <conditionalFormatting sqref="F8 P8 Z8">
    <cfRule type="cellIs" dxfId="47" priority="1" stopIfTrue="1" operator="lessThan">
      <formula>G8+#REF!+I8+J8</formula>
    </cfRule>
    <cfRule type="cellIs" dxfId="46" priority="2" stopIfTrue="1" operator="greaterThan">
      <formula>G8+#REF!+I8+J8</formula>
    </cfRule>
  </conditionalFormatting>
  <conditionalFormatting sqref="M5:AF14 C5:K14 D11:AF11">
    <cfRule type="cellIs" dxfId="45" priority="7" stopIfTrue="1" operator="lessThan">
      <formula>0</formula>
    </cfRule>
  </conditionalFormatting>
  <conditionalFormatting sqref="C11:AF11">
    <cfRule type="cellIs" dxfId="44" priority="12" stopIfTrue="1" operator="notEqual">
      <formula>#REF!</formula>
    </cfRule>
  </conditionalFormatting>
  <dataValidations count="1">
    <dataValidation type="whole" operator="greaterThanOrEqual" allowBlank="1" showInputMessage="1" showErrorMessage="1" sqref="C5:AF14">
      <formula1>0</formula1>
    </dataValidation>
  </dataValidations>
  <printOptions horizontalCentered="1"/>
  <pageMargins left="0.75" right="0.75" top="1" bottom="1" header="0.5" footer="0.5"/>
  <pageSetup paperSize="5" scale="91" orientation="landscape"/>
  <ignoredErrors>
    <ignoredError sqref="E11:AF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tabColor rgb="FFEAE9C5"/>
  </sheetPr>
  <dimension ref="A1:AP15"/>
  <sheetViews>
    <sheetView zoomScale="90" zoomScaleNormal="90" zoomScaleSheetLayoutView="100" zoomScalePageLayoutView="90" workbookViewId="0">
      <selection activeCell="C5" sqref="C5:AP15"/>
    </sheetView>
  </sheetViews>
  <sheetFormatPr baseColWidth="10" defaultColWidth="8.83203125" defaultRowHeight="15" x14ac:dyDescent="0"/>
  <cols>
    <col min="1" max="1" width="4.1640625" style="96" bestFit="1" customWidth="1"/>
    <col min="2" max="2" width="44.1640625" style="38" customWidth="1"/>
    <col min="3" max="3" width="4.83203125" style="101" customWidth="1"/>
    <col min="4" max="4" width="4" style="101" customWidth="1"/>
    <col min="5" max="5" width="4.6640625" style="101" customWidth="1"/>
    <col min="6" max="6" width="4.83203125" style="101" customWidth="1"/>
    <col min="7" max="8" width="4" style="101" customWidth="1"/>
    <col min="9" max="9" width="6" style="101" customWidth="1"/>
    <col min="10" max="12" width="4" style="101" customWidth="1"/>
    <col min="13" max="13" width="5.5" style="96" customWidth="1"/>
    <col min="14" max="14" width="4" style="96" customWidth="1"/>
    <col min="15" max="15" width="4.6640625" style="96" customWidth="1"/>
    <col min="16" max="16" width="5.33203125" style="96" customWidth="1"/>
    <col min="17" max="22" width="4" style="96" customWidth="1"/>
    <col min="23" max="23" width="5.5" style="96" customWidth="1"/>
    <col min="24" max="24" width="4" style="96" customWidth="1"/>
    <col min="25" max="25" width="4.6640625" style="96" customWidth="1"/>
    <col min="26" max="32" width="4" style="96" customWidth="1"/>
    <col min="33" max="33" width="4.5" style="96" customWidth="1"/>
    <col min="34" max="42" width="4" style="96" customWidth="1"/>
    <col min="43" max="16384" width="8.83203125" style="96"/>
  </cols>
  <sheetData>
    <row r="1" spans="1:42" ht="28.5" customHeight="1">
      <c r="A1" s="361" t="s">
        <v>125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  <c r="AK1" s="361"/>
      <c r="AL1" s="361"/>
      <c r="AM1" s="361"/>
      <c r="AN1" s="361"/>
      <c r="AO1" s="361"/>
      <c r="AP1" s="361"/>
    </row>
    <row r="2" spans="1:42" ht="26" customHeight="1">
      <c r="A2" s="412" t="str">
        <f>"COMPARATIVE STATEMENT OF CRIME AGAINST WOMEN FOR THE YEARS "&amp;Index!C3-3&amp;", "&amp;Index!C3-2&amp;", "&amp;Index!C3-1&amp;" AND "&amp;Index!C3&amp;" ( UPTO "&amp;Index!B3&amp;")"</f>
        <v>COMPARATIVE STATEMENT OF CRIME AGAINST WOMEN FOR THE YEARS 2013, 2014, 2015 AND 2016 ( UPTO MAR)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</row>
    <row r="3" spans="1:42" s="97" customFormat="1" ht="20" customHeight="1">
      <c r="A3" s="406" t="s">
        <v>186</v>
      </c>
      <c r="B3" s="410" t="s">
        <v>1</v>
      </c>
      <c r="C3" s="407">
        <f>'Stat-V-A'!AI3</f>
        <v>2013</v>
      </c>
      <c r="D3" s="408"/>
      <c r="E3" s="408"/>
      <c r="F3" s="408"/>
      <c r="G3" s="408"/>
      <c r="H3" s="408"/>
      <c r="I3" s="408"/>
      <c r="J3" s="408"/>
      <c r="K3" s="408"/>
      <c r="L3" s="409"/>
      <c r="M3" s="407">
        <f>'Stat-V-A'!AJ3</f>
        <v>2014</v>
      </c>
      <c r="N3" s="408"/>
      <c r="O3" s="408"/>
      <c r="P3" s="408"/>
      <c r="Q3" s="408"/>
      <c r="R3" s="408"/>
      <c r="S3" s="408"/>
      <c r="T3" s="408"/>
      <c r="U3" s="408"/>
      <c r="V3" s="409"/>
      <c r="W3" s="407">
        <f>'Stat-V-A'!AK3</f>
        <v>2015</v>
      </c>
      <c r="X3" s="408"/>
      <c r="Y3" s="408"/>
      <c r="Z3" s="408"/>
      <c r="AA3" s="408"/>
      <c r="AB3" s="408"/>
      <c r="AC3" s="408"/>
      <c r="AD3" s="408"/>
      <c r="AE3" s="408"/>
      <c r="AF3" s="409"/>
      <c r="AG3" s="407" t="str">
        <f>Index!C3&amp;" ( UPTO "&amp;Index!B3&amp;")"</f>
        <v>2016 ( UPTO MAR)</v>
      </c>
      <c r="AH3" s="408"/>
      <c r="AI3" s="408"/>
      <c r="AJ3" s="408"/>
      <c r="AK3" s="408"/>
      <c r="AL3" s="408"/>
      <c r="AM3" s="408"/>
      <c r="AN3" s="408"/>
      <c r="AO3" s="408"/>
      <c r="AP3" s="409"/>
    </row>
    <row r="4" spans="1:42" s="39" customFormat="1" ht="27.75" customHeight="1">
      <c r="A4" s="403"/>
      <c r="B4" s="411"/>
      <c r="C4" s="73" t="s">
        <v>4</v>
      </c>
      <c r="D4" s="11" t="s">
        <v>55</v>
      </c>
      <c r="E4" s="11" t="s">
        <v>56</v>
      </c>
      <c r="F4" s="11" t="s">
        <v>124</v>
      </c>
      <c r="G4" s="11" t="s">
        <v>6</v>
      </c>
      <c r="H4" s="11" t="s">
        <v>7</v>
      </c>
      <c r="I4" s="11" t="s">
        <v>57</v>
      </c>
      <c r="J4" s="11" t="s">
        <v>9</v>
      </c>
      <c r="K4" s="11" t="s">
        <v>10</v>
      </c>
      <c r="L4" s="74" t="s">
        <v>11</v>
      </c>
      <c r="M4" s="98" t="s">
        <v>4</v>
      </c>
      <c r="N4" s="99" t="s">
        <v>55</v>
      </c>
      <c r="O4" s="99" t="s">
        <v>56</v>
      </c>
      <c r="P4" s="99" t="s">
        <v>5</v>
      </c>
      <c r="Q4" s="99" t="s">
        <v>6</v>
      </c>
      <c r="R4" s="99" t="s">
        <v>7</v>
      </c>
      <c r="S4" s="99" t="s">
        <v>57</v>
      </c>
      <c r="T4" s="99" t="s">
        <v>9</v>
      </c>
      <c r="U4" s="99" t="s">
        <v>10</v>
      </c>
      <c r="V4" s="100" t="s">
        <v>11</v>
      </c>
      <c r="W4" s="98" t="s">
        <v>4</v>
      </c>
      <c r="X4" s="99" t="s">
        <v>55</v>
      </c>
      <c r="Y4" s="99" t="s">
        <v>56</v>
      </c>
      <c r="Z4" s="99" t="s">
        <v>5</v>
      </c>
      <c r="AA4" s="99" t="s">
        <v>6</v>
      </c>
      <c r="AB4" s="99" t="s">
        <v>7</v>
      </c>
      <c r="AC4" s="99" t="s">
        <v>57</v>
      </c>
      <c r="AD4" s="99" t="s">
        <v>9</v>
      </c>
      <c r="AE4" s="99" t="s">
        <v>10</v>
      </c>
      <c r="AF4" s="100" t="s">
        <v>11</v>
      </c>
      <c r="AG4" s="98" t="s">
        <v>4</v>
      </c>
      <c r="AH4" s="99" t="s">
        <v>55</v>
      </c>
      <c r="AI4" s="99" t="s">
        <v>56</v>
      </c>
      <c r="AJ4" s="99" t="s">
        <v>5</v>
      </c>
      <c r="AK4" s="99" t="s">
        <v>6</v>
      </c>
      <c r="AL4" s="99" t="s">
        <v>7</v>
      </c>
      <c r="AM4" s="99" t="s">
        <v>57</v>
      </c>
      <c r="AN4" s="99" t="s">
        <v>9</v>
      </c>
      <c r="AO4" s="99" t="s">
        <v>10</v>
      </c>
      <c r="AP4" s="100" t="s">
        <v>11</v>
      </c>
    </row>
    <row r="5" spans="1:42" s="16" customFormat="1">
      <c r="A5" s="61">
        <v>1</v>
      </c>
      <c r="B5" s="62" t="s">
        <v>324</v>
      </c>
      <c r="C5" s="291"/>
      <c r="D5" s="278"/>
      <c r="E5" s="292">
        <f>C5-D5</f>
        <v>0</v>
      </c>
      <c r="F5" s="292">
        <f>G5+H5+I5+J5</f>
        <v>0</v>
      </c>
      <c r="G5" s="278"/>
      <c r="H5" s="278"/>
      <c r="I5" s="278"/>
      <c r="J5" s="278"/>
      <c r="K5" s="278"/>
      <c r="L5" s="293">
        <f t="shared" ref="L5:L14" si="0">E5-F5-K5</f>
        <v>0</v>
      </c>
      <c r="M5" s="291"/>
      <c r="N5" s="278"/>
      <c r="O5" s="292">
        <f t="shared" ref="O5:O10" si="1">M5-N5</f>
        <v>0</v>
      </c>
      <c r="P5" s="292">
        <f t="shared" ref="P5:P10" si="2">Q5+R5+S5+T5</f>
        <v>0</v>
      </c>
      <c r="Q5" s="278"/>
      <c r="R5" s="278"/>
      <c r="S5" s="278"/>
      <c r="T5" s="278"/>
      <c r="U5" s="278"/>
      <c r="V5" s="294">
        <f t="shared" ref="V5:V14" si="3">O5-P5-U5</f>
        <v>0</v>
      </c>
      <c r="W5" s="291"/>
      <c r="X5" s="278"/>
      <c r="Y5" s="292">
        <f t="shared" ref="Y5:Y10" si="4">W5-X5</f>
        <v>0</v>
      </c>
      <c r="Z5" s="292">
        <f t="shared" ref="Z5:Z10" si="5">AA5+AB5+AC5+AD5</f>
        <v>0</v>
      </c>
      <c r="AA5" s="278"/>
      <c r="AB5" s="278"/>
      <c r="AC5" s="278"/>
      <c r="AD5" s="278"/>
      <c r="AE5" s="278"/>
      <c r="AF5" s="294">
        <f t="shared" ref="AF5:AF14" si="6">Y5-Z5-AE5</f>
        <v>0</v>
      </c>
      <c r="AG5" s="291"/>
      <c r="AH5" s="278"/>
      <c r="AI5" s="292">
        <f t="shared" ref="AI5:AI10" si="7">AG5-AH5</f>
        <v>0</v>
      </c>
      <c r="AJ5" s="292">
        <f t="shared" ref="AJ5:AJ10" si="8">AK5+AL5+AM5+AN5</f>
        <v>0</v>
      </c>
      <c r="AK5" s="278"/>
      <c r="AL5" s="278"/>
      <c r="AM5" s="278"/>
      <c r="AN5" s="278"/>
      <c r="AO5" s="278"/>
      <c r="AP5" s="294">
        <f t="shared" ref="AP5:AP14" si="9">AI5-AJ5-AO5</f>
        <v>0</v>
      </c>
    </row>
    <row r="6" spans="1:42" s="16" customFormat="1">
      <c r="A6" s="61">
        <v>2</v>
      </c>
      <c r="B6" s="62" t="s">
        <v>325</v>
      </c>
      <c r="C6" s="291"/>
      <c r="D6" s="278"/>
      <c r="E6" s="292">
        <f t="shared" ref="E6:E14" si="10">C6-D6</f>
        <v>0</v>
      </c>
      <c r="F6" s="292">
        <f t="shared" ref="F6:F14" si="11">G6+H6+I6+J6</f>
        <v>0</v>
      </c>
      <c r="G6" s="278"/>
      <c r="H6" s="278"/>
      <c r="I6" s="278"/>
      <c r="J6" s="278"/>
      <c r="K6" s="278"/>
      <c r="L6" s="293">
        <f t="shared" si="0"/>
        <v>0</v>
      </c>
      <c r="M6" s="291"/>
      <c r="N6" s="278"/>
      <c r="O6" s="292">
        <f t="shared" si="1"/>
        <v>0</v>
      </c>
      <c r="P6" s="292">
        <f t="shared" si="2"/>
        <v>0</v>
      </c>
      <c r="Q6" s="278"/>
      <c r="R6" s="278"/>
      <c r="S6" s="278"/>
      <c r="T6" s="278"/>
      <c r="U6" s="278"/>
      <c r="V6" s="294">
        <f t="shared" si="3"/>
        <v>0</v>
      </c>
      <c r="W6" s="291"/>
      <c r="X6" s="278"/>
      <c r="Y6" s="292">
        <f t="shared" si="4"/>
        <v>0</v>
      </c>
      <c r="Z6" s="292">
        <f t="shared" si="5"/>
        <v>0</v>
      </c>
      <c r="AA6" s="278"/>
      <c r="AB6" s="278"/>
      <c r="AC6" s="278"/>
      <c r="AD6" s="278"/>
      <c r="AE6" s="278"/>
      <c r="AF6" s="294">
        <f t="shared" si="6"/>
        <v>0</v>
      </c>
      <c r="AG6" s="291"/>
      <c r="AH6" s="278"/>
      <c r="AI6" s="292">
        <f t="shared" si="7"/>
        <v>0</v>
      </c>
      <c r="AJ6" s="292">
        <f t="shared" si="8"/>
        <v>0</v>
      </c>
      <c r="AK6" s="278"/>
      <c r="AL6" s="278"/>
      <c r="AM6" s="278"/>
      <c r="AN6" s="278"/>
      <c r="AO6" s="278"/>
      <c r="AP6" s="294">
        <f t="shared" si="9"/>
        <v>0</v>
      </c>
    </row>
    <row r="7" spans="1:42" s="16" customFormat="1">
      <c r="A7" s="61">
        <v>3</v>
      </c>
      <c r="B7" s="62" t="s">
        <v>326</v>
      </c>
      <c r="C7" s="291"/>
      <c r="D7" s="278"/>
      <c r="E7" s="292">
        <f t="shared" si="10"/>
        <v>0</v>
      </c>
      <c r="F7" s="292">
        <f t="shared" si="11"/>
        <v>0</v>
      </c>
      <c r="G7" s="278"/>
      <c r="H7" s="278"/>
      <c r="I7" s="278"/>
      <c r="J7" s="278"/>
      <c r="K7" s="278"/>
      <c r="L7" s="293">
        <f t="shared" si="0"/>
        <v>0</v>
      </c>
      <c r="M7" s="291"/>
      <c r="N7" s="278"/>
      <c r="O7" s="292">
        <f t="shared" si="1"/>
        <v>0</v>
      </c>
      <c r="P7" s="292">
        <f t="shared" si="2"/>
        <v>0</v>
      </c>
      <c r="Q7" s="278"/>
      <c r="R7" s="278"/>
      <c r="S7" s="278"/>
      <c r="T7" s="278"/>
      <c r="U7" s="278"/>
      <c r="V7" s="294">
        <f t="shared" si="3"/>
        <v>0</v>
      </c>
      <c r="W7" s="291"/>
      <c r="X7" s="278"/>
      <c r="Y7" s="292">
        <f t="shared" si="4"/>
        <v>0</v>
      </c>
      <c r="Z7" s="292">
        <f t="shared" si="5"/>
        <v>0</v>
      </c>
      <c r="AA7" s="278"/>
      <c r="AB7" s="278"/>
      <c r="AC7" s="278"/>
      <c r="AD7" s="278"/>
      <c r="AE7" s="278"/>
      <c r="AF7" s="294">
        <f t="shared" si="6"/>
        <v>0</v>
      </c>
      <c r="AG7" s="291"/>
      <c r="AH7" s="278"/>
      <c r="AI7" s="292">
        <f t="shared" si="7"/>
        <v>0</v>
      </c>
      <c r="AJ7" s="292">
        <f t="shared" si="8"/>
        <v>0</v>
      </c>
      <c r="AK7" s="278"/>
      <c r="AL7" s="278"/>
      <c r="AM7" s="278"/>
      <c r="AN7" s="278"/>
      <c r="AO7" s="278"/>
      <c r="AP7" s="294">
        <f t="shared" si="9"/>
        <v>0</v>
      </c>
    </row>
    <row r="8" spans="1:42" s="16" customFormat="1">
      <c r="A8" s="61">
        <v>4</v>
      </c>
      <c r="B8" s="62" t="s">
        <v>327</v>
      </c>
      <c r="C8" s="291"/>
      <c r="D8" s="278"/>
      <c r="E8" s="292">
        <f t="shared" si="10"/>
        <v>0</v>
      </c>
      <c r="F8" s="292">
        <f t="shared" si="11"/>
        <v>0</v>
      </c>
      <c r="G8" s="278"/>
      <c r="H8" s="278"/>
      <c r="I8" s="278"/>
      <c r="J8" s="278"/>
      <c r="K8" s="278"/>
      <c r="L8" s="293">
        <f t="shared" si="0"/>
        <v>0</v>
      </c>
      <c r="M8" s="291"/>
      <c r="N8" s="278"/>
      <c r="O8" s="292">
        <f t="shared" si="1"/>
        <v>0</v>
      </c>
      <c r="P8" s="292">
        <f t="shared" si="2"/>
        <v>0</v>
      </c>
      <c r="Q8" s="278"/>
      <c r="R8" s="278"/>
      <c r="S8" s="278"/>
      <c r="T8" s="278"/>
      <c r="U8" s="278"/>
      <c r="V8" s="294">
        <f t="shared" si="3"/>
        <v>0</v>
      </c>
      <c r="W8" s="291"/>
      <c r="X8" s="278"/>
      <c r="Y8" s="292">
        <f t="shared" si="4"/>
        <v>0</v>
      </c>
      <c r="Z8" s="292">
        <f t="shared" si="5"/>
        <v>0</v>
      </c>
      <c r="AA8" s="278"/>
      <c r="AB8" s="278"/>
      <c r="AC8" s="278"/>
      <c r="AD8" s="278"/>
      <c r="AE8" s="278"/>
      <c r="AF8" s="294">
        <f t="shared" si="6"/>
        <v>0</v>
      </c>
      <c r="AG8" s="291"/>
      <c r="AH8" s="278"/>
      <c r="AI8" s="292">
        <f t="shared" si="7"/>
        <v>0</v>
      </c>
      <c r="AJ8" s="292">
        <f t="shared" si="8"/>
        <v>0</v>
      </c>
      <c r="AK8" s="278"/>
      <c r="AL8" s="278"/>
      <c r="AM8" s="278"/>
      <c r="AN8" s="278"/>
      <c r="AO8" s="278"/>
      <c r="AP8" s="294">
        <f t="shared" si="9"/>
        <v>0</v>
      </c>
    </row>
    <row r="9" spans="1:42" s="16" customFormat="1">
      <c r="A9" s="61">
        <v>5</v>
      </c>
      <c r="B9" s="62" t="s">
        <v>328</v>
      </c>
      <c r="C9" s="291"/>
      <c r="D9" s="278"/>
      <c r="E9" s="292">
        <f t="shared" si="10"/>
        <v>0</v>
      </c>
      <c r="F9" s="292">
        <f t="shared" si="11"/>
        <v>0</v>
      </c>
      <c r="G9" s="278"/>
      <c r="H9" s="278"/>
      <c r="I9" s="278"/>
      <c r="J9" s="278"/>
      <c r="K9" s="278"/>
      <c r="L9" s="293">
        <f t="shared" si="0"/>
        <v>0</v>
      </c>
      <c r="M9" s="291"/>
      <c r="N9" s="278"/>
      <c r="O9" s="292">
        <f t="shared" si="1"/>
        <v>0</v>
      </c>
      <c r="P9" s="292">
        <f t="shared" si="2"/>
        <v>0</v>
      </c>
      <c r="Q9" s="278"/>
      <c r="R9" s="278"/>
      <c r="S9" s="278"/>
      <c r="T9" s="278"/>
      <c r="U9" s="278"/>
      <c r="V9" s="294">
        <f t="shared" si="3"/>
        <v>0</v>
      </c>
      <c r="W9" s="291"/>
      <c r="X9" s="278"/>
      <c r="Y9" s="292">
        <f t="shared" si="4"/>
        <v>0</v>
      </c>
      <c r="Z9" s="292">
        <f t="shared" si="5"/>
        <v>0</v>
      </c>
      <c r="AA9" s="278"/>
      <c r="AB9" s="278"/>
      <c r="AC9" s="278"/>
      <c r="AD9" s="278"/>
      <c r="AE9" s="278"/>
      <c r="AF9" s="294">
        <f t="shared" si="6"/>
        <v>0</v>
      </c>
      <c r="AG9" s="291"/>
      <c r="AH9" s="278"/>
      <c r="AI9" s="292">
        <f t="shared" si="7"/>
        <v>0</v>
      </c>
      <c r="AJ9" s="292">
        <f t="shared" si="8"/>
        <v>0</v>
      </c>
      <c r="AK9" s="278"/>
      <c r="AL9" s="278"/>
      <c r="AM9" s="278"/>
      <c r="AN9" s="278"/>
      <c r="AO9" s="278"/>
      <c r="AP9" s="294">
        <f t="shared" si="9"/>
        <v>0</v>
      </c>
    </row>
    <row r="10" spans="1:42" s="16" customFormat="1">
      <c r="A10" s="61">
        <v>6</v>
      </c>
      <c r="B10" s="62" t="s">
        <v>335</v>
      </c>
      <c r="C10" s="291"/>
      <c r="D10" s="278"/>
      <c r="E10" s="292">
        <f t="shared" si="10"/>
        <v>0</v>
      </c>
      <c r="F10" s="292">
        <f t="shared" si="11"/>
        <v>0</v>
      </c>
      <c r="G10" s="278"/>
      <c r="H10" s="278"/>
      <c r="I10" s="278"/>
      <c r="J10" s="278"/>
      <c r="K10" s="278"/>
      <c r="L10" s="293">
        <f t="shared" si="0"/>
        <v>0</v>
      </c>
      <c r="M10" s="291"/>
      <c r="N10" s="278"/>
      <c r="O10" s="292">
        <f t="shared" si="1"/>
        <v>0</v>
      </c>
      <c r="P10" s="292">
        <f t="shared" si="2"/>
        <v>0</v>
      </c>
      <c r="Q10" s="278"/>
      <c r="R10" s="278"/>
      <c r="S10" s="278"/>
      <c r="T10" s="278"/>
      <c r="U10" s="278"/>
      <c r="V10" s="294">
        <f t="shared" si="3"/>
        <v>0</v>
      </c>
      <c r="W10" s="291"/>
      <c r="X10" s="278"/>
      <c r="Y10" s="292">
        <f t="shared" si="4"/>
        <v>0</v>
      </c>
      <c r="Z10" s="292">
        <f t="shared" si="5"/>
        <v>0</v>
      </c>
      <c r="AA10" s="278"/>
      <c r="AB10" s="278"/>
      <c r="AC10" s="278"/>
      <c r="AD10" s="278"/>
      <c r="AE10" s="278"/>
      <c r="AF10" s="294">
        <f t="shared" si="6"/>
        <v>0</v>
      </c>
      <c r="AG10" s="291"/>
      <c r="AH10" s="278"/>
      <c r="AI10" s="292">
        <f t="shared" si="7"/>
        <v>0</v>
      </c>
      <c r="AJ10" s="292">
        <f t="shared" si="8"/>
        <v>0</v>
      </c>
      <c r="AK10" s="278"/>
      <c r="AL10" s="278"/>
      <c r="AM10" s="278"/>
      <c r="AN10" s="278"/>
      <c r="AO10" s="278"/>
      <c r="AP10" s="294">
        <f t="shared" si="9"/>
        <v>0</v>
      </c>
    </row>
    <row r="11" spans="1:42" s="16" customFormat="1">
      <c r="A11" s="61">
        <v>7</v>
      </c>
      <c r="B11" s="62" t="s">
        <v>334</v>
      </c>
      <c r="C11" s="303">
        <f>'Stat-III'!C15</f>
        <v>0</v>
      </c>
      <c r="D11" s="280">
        <f>'Stat-III'!D15</f>
        <v>0</v>
      </c>
      <c r="E11" s="280">
        <f>'Stat-III'!E15</f>
        <v>0</v>
      </c>
      <c r="F11" s="280">
        <f>'Stat-III'!F15</f>
        <v>0</v>
      </c>
      <c r="G11" s="280">
        <f>'Stat-III'!G15</f>
        <v>0</v>
      </c>
      <c r="H11" s="280">
        <f>'Stat-III'!H15</f>
        <v>0</v>
      </c>
      <c r="I11" s="280">
        <f>'Stat-III'!I15</f>
        <v>0</v>
      </c>
      <c r="J11" s="280">
        <f>'Stat-III'!J15</f>
        <v>0</v>
      </c>
      <c r="K11" s="280">
        <f>'Stat-III'!K15</f>
        <v>0</v>
      </c>
      <c r="L11" s="293">
        <f t="shared" si="0"/>
        <v>0</v>
      </c>
      <c r="M11" s="303">
        <f>'Stat-III'!M15</f>
        <v>0</v>
      </c>
      <c r="N11" s="280">
        <f>'Stat-III'!N15</f>
        <v>0</v>
      </c>
      <c r="O11" s="280">
        <f>'Stat-III'!O15</f>
        <v>0</v>
      </c>
      <c r="P11" s="280">
        <f>'Stat-III'!P15</f>
        <v>0</v>
      </c>
      <c r="Q11" s="280">
        <f>'Stat-III'!Q15</f>
        <v>0</v>
      </c>
      <c r="R11" s="280">
        <f>'Stat-III'!R15</f>
        <v>0</v>
      </c>
      <c r="S11" s="280">
        <f>'Stat-III'!S15</f>
        <v>0</v>
      </c>
      <c r="T11" s="280">
        <f>'Stat-III'!T15</f>
        <v>0</v>
      </c>
      <c r="U11" s="280">
        <f>'Stat-III'!U15</f>
        <v>0</v>
      </c>
      <c r="V11" s="294">
        <f t="shared" si="3"/>
        <v>0</v>
      </c>
      <c r="W11" s="303">
        <f>'Stat-III'!W15</f>
        <v>0</v>
      </c>
      <c r="X11" s="280">
        <f>'Stat-III'!X15</f>
        <v>0</v>
      </c>
      <c r="Y11" s="280">
        <f>'Stat-III'!Y15</f>
        <v>0</v>
      </c>
      <c r="Z11" s="280">
        <f>'Stat-III'!Z15</f>
        <v>0</v>
      </c>
      <c r="AA11" s="280">
        <f>'Stat-III'!AA15</f>
        <v>0</v>
      </c>
      <c r="AB11" s="280">
        <f>'Stat-III'!AB15</f>
        <v>0</v>
      </c>
      <c r="AC11" s="280">
        <f>'Stat-III'!AC15</f>
        <v>0</v>
      </c>
      <c r="AD11" s="280">
        <f>'Stat-III'!AD15</f>
        <v>0</v>
      </c>
      <c r="AE11" s="280">
        <f>'Stat-III'!AE15</f>
        <v>0</v>
      </c>
      <c r="AF11" s="294">
        <f t="shared" si="6"/>
        <v>0</v>
      </c>
      <c r="AG11" s="303">
        <f>'Stat-II'!C15</f>
        <v>0</v>
      </c>
      <c r="AH11" s="280">
        <f>'Stat-II'!D15</f>
        <v>0</v>
      </c>
      <c r="AI11" s="280">
        <f>'Stat-II'!E15</f>
        <v>0</v>
      </c>
      <c r="AJ11" s="280">
        <f>'Stat-II'!F15</f>
        <v>0</v>
      </c>
      <c r="AK11" s="280">
        <f>'Stat-II'!G15</f>
        <v>0</v>
      </c>
      <c r="AL11" s="280">
        <f>'Stat-II'!H15</f>
        <v>0</v>
      </c>
      <c r="AM11" s="280">
        <f>'Stat-II'!I15</f>
        <v>0</v>
      </c>
      <c r="AN11" s="280">
        <f>'Stat-II'!J15</f>
        <v>0</v>
      </c>
      <c r="AO11" s="280">
        <f>'Stat-II'!K15</f>
        <v>0</v>
      </c>
      <c r="AP11" s="294">
        <f t="shared" si="9"/>
        <v>0</v>
      </c>
    </row>
    <row r="12" spans="1:42" s="16" customFormat="1">
      <c r="A12" s="61">
        <v>8</v>
      </c>
      <c r="B12" s="62" t="s">
        <v>329</v>
      </c>
      <c r="C12" s="291"/>
      <c r="D12" s="278"/>
      <c r="E12" s="292">
        <f t="shared" si="10"/>
        <v>0</v>
      </c>
      <c r="F12" s="292">
        <f t="shared" si="11"/>
        <v>0</v>
      </c>
      <c r="G12" s="278"/>
      <c r="H12" s="278"/>
      <c r="I12" s="278"/>
      <c r="J12" s="278"/>
      <c r="K12" s="278"/>
      <c r="L12" s="293">
        <f t="shared" si="0"/>
        <v>0</v>
      </c>
      <c r="M12" s="291"/>
      <c r="N12" s="278"/>
      <c r="O12" s="292">
        <f>M12-N12</f>
        <v>0</v>
      </c>
      <c r="P12" s="292">
        <f>Q12+R12+S12+T12</f>
        <v>0</v>
      </c>
      <c r="Q12" s="278"/>
      <c r="R12" s="278"/>
      <c r="S12" s="278"/>
      <c r="T12" s="278"/>
      <c r="U12" s="278"/>
      <c r="V12" s="294">
        <f t="shared" si="3"/>
        <v>0</v>
      </c>
      <c r="W12" s="291"/>
      <c r="X12" s="278"/>
      <c r="Y12" s="292">
        <f>W12-X12</f>
        <v>0</v>
      </c>
      <c r="Z12" s="292">
        <f>AA12+AB12+AC12+AD12</f>
        <v>0</v>
      </c>
      <c r="AA12" s="278"/>
      <c r="AB12" s="278"/>
      <c r="AC12" s="278"/>
      <c r="AD12" s="278"/>
      <c r="AE12" s="278"/>
      <c r="AF12" s="294">
        <f t="shared" si="6"/>
        <v>0</v>
      </c>
      <c r="AG12" s="291"/>
      <c r="AH12" s="278"/>
      <c r="AI12" s="292">
        <f>AG12-AH12</f>
        <v>0</v>
      </c>
      <c r="AJ12" s="292">
        <f>AK12+AL12+AM12+AN12</f>
        <v>0</v>
      </c>
      <c r="AK12" s="278"/>
      <c r="AL12" s="278"/>
      <c r="AM12" s="278"/>
      <c r="AN12" s="278"/>
      <c r="AO12" s="278"/>
      <c r="AP12" s="294">
        <f t="shared" si="9"/>
        <v>0</v>
      </c>
    </row>
    <row r="13" spans="1:42" s="16" customFormat="1">
      <c r="A13" s="61">
        <v>9</v>
      </c>
      <c r="B13" s="62" t="s">
        <v>330</v>
      </c>
      <c r="C13" s="291"/>
      <c r="D13" s="278"/>
      <c r="E13" s="292">
        <f t="shared" si="10"/>
        <v>0</v>
      </c>
      <c r="F13" s="292">
        <f t="shared" si="11"/>
        <v>0</v>
      </c>
      <c r="G13" s="278"/>
      <c r="H13" s="278"/>
      <c r="I13" s="278"/>
      <c r="J13" s="278"/>
      <c r="K13" s="278"/>
      <c r="L13" s="293">
        <f t="shared" si="0"/>
        <v>0</v>
      </c>
      <c r="M13" s="291"/>
      <c r="N13" s="278"/>
      <c r="O13" s="292">
        <f>M13-N13</f>
        <v>0</v>
      </c>
      <c r="P13" s="292">
        <f>Q13+R13+S13+T13</f>
        <v>0</v>
      </c>
      <c r="Q13" s="278"/>
      <c r="R13" s="278"/>
      <c r="S13" s="278"/>
      <c r="T13" s="278"/>
      <c r="U13" s="278"/>
      <c r="V13" s="294">
        <f t="shared" si="3"/>
        <v>0</v>
      </c>
      <c r="W13" s="291"/>
      <c r="X13" s="278"/>
      <c r="Y13" s="292">
        <f>W13-X13</f>
        <v>0</v>
      </c>
      <c r="Z13" s="292">
        <f>AA13+AB13+AC13+AD13</f>
        <v>0</v>
      </c>
      <c r="AA13" s="278"/>
      <c r="AB13" s="278"/>
      <c r="AC13" s="278"/>
      <c r="AD13" s="278"/>
      <c r="AE13" s="278"/>
      <c r="AF13" s="294">
        <f t="shared" si="6"/>
        <v>0</v>
      </c>
      <c r="AG13" s="291"/>
      <c r="AH13" s="278"/>
      <c r="AI13" s="292">
        <f>AG13-AH13</f>
        <v>0</v>
      </c>
      <c r="AJ13" s="292">
        <f>AK13+AL13+AM13+AN13</f>
        <v>0</v>
      </c>
      <c r="AK13" s="278"/>
      <c r="AL13" s="278"/>
      <c r="AM13" s="278"/>
      <c r="AN13" s="278"/>
      <c r="AO13" s="278"/>
      <c r="AP13" s="294">
        <f t="shared" si="9"/>
        <v>0</v>
      </c>
    </row>
    <row r="14" spans="1:42" s="16" customFormat="1">
      <c r="A14" s="61">
        <v>10</v>
      </c>
      <c r="B14" s="62" t="s">
        <v>331</v>
      </c>
      <c r="C14" s="291"/>
      <c r="D14" s="278"/>
      <c r="E14" s="292">
        <f t="shared" si="10"/>
        <v>0</v>
      </c>
      <c r="F14" s="292">
        <f t="shared" si="11"/>
        <v>0</v>
      </c>
      <c r="G14" s="278"/>
      <c r="H14" s="278"/>
      <c r="I14" s="278"/>
      <c r="J14" s="278"/>
      <c r="K14" s="278"/>
      <c r="L14" s="293">
        <f t="shared" si="0"/>
        <v>0</v>
      </c>
      <c r="M14" s="291"/>
      <c r="N14" s="278"/>
      <c r="O14" s="292">
        <f>M14-N14</f>
        <v>0</v>
      </c>
      <c r="P14" s="292">
        <f>Q14+R14+S14+T14</f>
        <v>0</v>
      </c>
      <c r="Q14" s="278"/>
      <c r="R14" s="278"/>
      <c r="S14" s="278"/>
      <c r="T14" s="278"/>
      <c r="U14" s="278"/>
      <c r="V14" s="294">
        <f t="shared" si="3"/>
        <v>0</v>
      </c>
      <c r="W14" s="291"/>
      <c r="X14" s="278"/>
      <c r="Y14" s="292">
        <f>W14-X14</f>
        <v>0</v>
      </c>
      <c r="Z14" s="292">
        <f>AA14+AB14+AC14+AD14</f>
        <v>0</v>
      </c>
      <c r="AA14" s="278"/>
      <c r="AB14" s="278"/>
      <c r="AC14" s="278"/>
      <c r="AD14" s="278"/>
      <c r="AE14" s="278"/>
      <c r="AF14" s="294">
        <f t="shared" si="6"/>
        <v>0</v>
      </c>
      <c r="AG14" s="291"/>
      <c r="AH14" s="278"/>
      <c r="AI14" s="292">
        <f>AG14-AH14</f>
        <v>0</v>
      </c>
      <c r="AJ14" s="292">
        <f>AK14+AL14+AM14+AN14</f>
        <v>0</v>
      </c>
      <c r="AK14" s="278"/>
      <c r="AL14" s="278"/>
      <c r="AM14" s="278"/>
      <c r="AN14" s="278"/>
      <c r="AO14" s="278"/>
      <c r="AP14" s="294">
        <f t="shared" si="9"/>
        <v>0</v>
      </c>
    </row>
    <row r="15" spans="1:42">
      <c r="A15" s="401" t="s">
        <v>3</v>
      </c>
      <c r="B15" s="401"/>
      <c r="C15" s="302">
        <f>SUM(C5:C14)</f>
        <v>0</v>
      </c>
      <c r="D15" s="302">
        <f t="shared" ref="D15:AP15" si="12">SUM(D5:D14)</f>
        <v>0</v>
      </c>
      <c r="E15" s="302">
        <f t="shared" si="12"/>
        <v>0</v>
      </c>
      <c r="F15" s="302">
        <f t="shared" si="12"/>
        <v>0</v>
      </c>
      <c r="G15" s="302">
        <f t="shared" si="12"/>
        <v>0</v>
      </c>
      <c r="H15" s="302">
        <f t="shared" si="12"/>
        <v>0</v>
      </c>
      <c r="I15" s="302">
        <f t="shared" si="12"/>
        <v>0</v>
      </c>
      <c r="J15" s="302">
        <f t="shared" si="12"/>
        <v>0</v>
      </c>
      <c r="K15" s="302">
        <f t="shared" si="12"/>
        <v>0</v>
      </c>
      <c r="L15" s="302">
        <f t="shared" si="12"/>
        <v>0</v>
      </c>
      <c r="M15" s="302">
        <f t="shared" si="12"/>
        <v>0</v>
      </c>
      <c r="N15" s="302">
        <f t="shared" si="12"/>
        <v>0</v>
      </c>
      <c r="O15" s="302">
        <f t="shared" si="12"/>
        <v>0</v>
      </c>
      <c r="P15" s="302">
        <f t="shared" si="12"/>
        <v>0</v>
      </c>
      <c r="Q15" s="302">
        <f t="shared" si="12"/>
        <v>0</v>
      </c>
      <c r="R15" s="302">
        <f t="shared" si="12"/>
        <v>0</v>
      </c>
      <c r="S15" s="302">
        <f t="shared" si="12"/>
        <v>0</v>
      </c>
      <c r="T15" s="302">
        <f t="shared" si="12"/>
        <v>0</v>
      </c>
      <c r="U15" s="302">
        <f t="shared" si="12"/>
        <v>0</v>
      </c>
      <c r="V15" s="302">
        <f t="shared" si="12"/>
        <v>0</v>
      </c>
      <c r="W15" s="302">
        <f t="shared" si="12"/>
        <v>0</v>
      </c>
      <c r="X15" s="302">
        <f t="shared" si="12"/>
        <v>0</v>
      </c>
      <c r="Y15" s="302">
        <f t="shared" si="12"/>
        <v>0</v>
      </c>
      <c r="Z15" s="302">
        <f t="shared" si="12"/>
        <v>0</v>
      </c>
      <c r="AA15" s="302">
        <f t="shared" si="12"/>
        <v>0</v>
      </c>
      <c r="AB15" s="302">
        <f t="shared" si="12"/>
        <v>0</v>
      </c>
      <c r="AC15" s="302">
        <f t="shared" si="12"/>
        <v>0</v>
      </c>
      <c r="AD15" s="302">
        <f t="shared" si="12"/>
        <v>0</v>
      </c>
      <c r="AE15" s="302">
        <f t="shared" si="12"/>
        <v>0</v>
      </c>
      <c r="AF15" s="302">
        <f t="shared" si="12"/>
        <v>0</v>
      </c>
      <c r="AG15" s="302">
        <f t="shared" si="12"/>
        <v>0</v>
      </c>
      <c r="AH15" s="302">
        <f t="shared" si="12"/>
        <v>0</v>
      </c>
      <c r="AI15" s="302">
        <f t="shared" si="12"/>
        <v>0</v>
      </c>
      <c r="AJ15" s="302">
        <f t="shared" si="12"/>
        <v>0</v>
      </c>
      <c r="AK15" s="302">
        <f t="shared" si="12"/>
        <v>0</v>
      </c>
      <c r="AL15" s="302">
        <f t="shared" si="12"/>
        <v>0</v>
      </c>
      <c r="AM15" s="302">
        <f t="shared" si="12"/>
        <v>0</v>
      </c>
      <c r="AN15" s="302">
        <f t="shared" si="12"/>
        <v>0</v>
      </c>
      <c r="AO15" s="302">
        <f t="shared" si="12"/>
        <v>0</v>
      </c>
      <c r="AP15" s="302">
        <f t="shared" si="12"/>
        <v>0</v>
      </c>
    </row>
  </sheetData>
  <sheetProtection password="DBD5" sheet="1" objects="1" scenarios="1" formatCells="0" formatColumns="0" formatRows="0"/>
  <protectedRanges>
    <protectedRange sqref="A2:AP2" name="Range2"/>
    <protectedRange sqref="C3:AP14" name="Range1"/>
  </protectedRanges>
  <customSheetViews>
    <customSheetView guid="{176CA2E8-21C8-794D-859A-06D7F71DA3E8}">
      <selection activeCell="AE11" sqref="AE11"/>
      <printOptions horizontalCentered="1" gridLines="1"/>
      <pageSetup paperSize="5" scale="90" orientation="landscape" horizontalDpi="300" verticalDpi="300"/>
      <headerFooter>
        <oddFooter>&amp;C&amp;14 15</oddFooter>
      </headerFooter>
    </customSheetView>
  </customSheetViews>
  <mergeCells count="9">
    <mergeCell ref="A15:B15"/>
    <mergeCell ref="A3:A4"/>
    <mergeCell ref="C3:L3"/>
    <mergeCell ref="AG3:AP3"/>
    <mergeCell ref="A1:AP1"/>
    <mergeCell ref="W3:AF3"/>
    <mergeCell ref="M3:V3"/>
    <mergeCell ref="B3:B4"/>
    <mergeCell ref="A2:AP2"/>
  </mergeCells>
  <phoneticPr fontId="0" type="noConversion"/>
  <conditionalFormatting sqref="AI5:AI10 E5:E10 O5:O10 Y5:Y10 E12:E14 O12:O14 Y12:Y14 AI12:AI14">
    <cfRule type="cellIs" dxfId="43" priority="567" stopIfTrue="1" operator="lessThan">
      <formula>#REF!-#REF!</formula>
    </cfRule>
    <cfRule type="cellIs" dxfId="42" priority="568" stopIfTrue="1" operator="greaterThan">
      <formula>#REF!-#REF!</formula>
    </cfRule>
  </conditionalFormatting>
  <conditionalFormatting sqref="AJ5:AJ10 F5:F10 P5:P10 Z5:Z10 F12:F14 P12:P14 Z12:Z14 AJ12:AJ14">
    <cfRule type="cellIs" dxfId="41" priority="565" stopIfTrue="1" operator="lessThan">
      <formula>G5+H5+I5+J5</formula>
    </cfRule>
    <cfRule type="cellIs" dxfId="40" priority="566" stopIfTrue="1" operator="greaterThan">
      <formula>G5+H5+I5+J5</formula>
    </cfRule>
  </conditionalFormatting>
  <conditionalFormatting sqref="V5 AF5 AP5 L5:L14">
    <cfRule type="cellIs" dxfId="39" priority="554" stopIfTrue="1" operator="greaterThan">
      <formula>#REF!-(#REF!+#REF!)</formula>
    </cfRule>
    <cfRule type="cellIs" dxfId="38" priority="555" stopIfTrue="1" operator="lessThan">
      <formula>#REF!-(#REF!+#REF!)</formula>
    </cfRule>
  </conditionalFormatting>
  <conditionalFormatting sqref="F5:F10 P5:P10 Z5:Z10 AJ5:AJ10 F12:F14 P12:P14 Z12:Z14 AJ12:AJ14">
    <cfRule type="cellIs" dxfId="37" priority="502" stopIfTrue="1" operator="greaterThan">
      <formula>#REF!</formula>
    </cfRule>
    <cfRule type="cellIs" dxfId="36" priority="503" stopIfTrue="1" operator="greaterThan">
      <formula>"E5"</formula>
    </cfRule>
  </conditionalFormatting>
  <conditionalFormatting sqref="F8 P8 Z8 AJ8">
    <cfRule type="cellIs" dxfId="35" priority="94" stopIfTrue="1" operator="lessThan">
      <formula>G8+#REF!+I8+J8</formula>
    </cfRule>
    <cfRule type="cellIs" dxfId="34" priority="95" stopIfTrue="1" operator="greaterThan">
      <formula>G8+#REF!+I8+J8</formula>
    </cfRule>
  </conditionalFormatting>
  <conditionalFormatting sqref="C5:K14 M5:AP14">
    <cfRule type="cellIs" dxfId="33" priority="564" stopIfTrue="1" operator="lessThan">
      <formula>0</formula>
    </cfRule>
  </conditionalFormatting>
  <conditionalFormatting sqref="C11:K11 M11:U11 W11:AE11 AG11:AO11">
    <cfRule type="cellIs" dxfId="32" priority="581" stopIfTrue="1" operator="notEqual">
      <formula>#REF!</formula>
    </cfRule>
  </conditionalFormatting>
  <dataValidations count="1">
    <dataValidation type="whole" operator="greaterThanOrEqual" allowBlank="1" showInputMessage="1" showErrorMessage="1" sqref="C5:AP14">
      <formula1>0</formula1>
    </dataValidation>
  </dataValidations>
  <printOptions horizontalCentered="1" gridLines="1"/>
  <pageMargins left="0.75" right="0.75" top="1" bottom="1" header="0.5" footer="0.5"/>
  <pageSetup paperSize="5" scale="90" orientation="landscape" horizontalDpi="300" verticalDpi="300"/>
  <headerFooter>
    <oddFooter>&amp;C&amp;14 15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>
    <tabColor rgb="FFFFFFCC"/>
  </sheetPr>
  <dimension ref="A1:T15"/>
  <sheetViews>
    <sheetView showGridLines="0" workbookViewId="0">
      <selection activeCell="C5" sqref="C5:T15"/>
    </sheetView>
  </sheetViews>
  <sheetFormatPr baseColWidth="10" defaultColWidth="8.83203125" defaultRowHeight="15" x14ac:dyDescent="0"/>
  <cols>
    <col min="1" max="1" width="4.1640625" style="121" bestFit="1" customWidth="1"/>
    <col min="2" max="2" width="43.83203125" style="126" customWidth="1"/>
    <col min="3" max="3" width="18.1640625" style="127" bestFit="1" customWidth="1"/>
    <col min="4" max="7" width="6.1640625" style="127" customWidth="1"/>
    <col min="8" max="8" width="7.5" style="127" customWidth="1"/>
    <col min="9" max="9" width="7" style="127" customWidth="1"/>
    <col min="10" max="11" width="6.1640625" style="127" customWidth="1"/>
    <col min="12" max="12" width="11.5" style="121" customWidth="1"/>
    <col min="13" max="13" width="6.1640625" style="121" customWidth="1"/>
    <col min="14" max="15" width="6.1640625" style="128" customWidth="1"/>
    <col min="16" max="20" width="6.1640625" style="121" customWidth="1"/>
    <col min="21" max="16384" width="8.83203125" style="121"/>
  </cols>
  <sheetData>
    <row r="1" spans="1:20" ht="28" customHeight="1" thickBot="1">
      <c r="A1" s="413" t="s">
        <v>296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5"/>
    </row>
    <row r="2" spans="1:20" ht="28" customHeight="1" thickBot="1">
      <c r="A2" s="413" t="str">
        <f>"STATEMENT OF CRIME PROGRESS FOR CRIME AGAINST WOMEN UPTO "&amp;Index!B3&amp;"-"&amp;Index!C3</f>
        <v>STATEMENT OF CRIME PROGRESS FOR CRIME AGAINST WOMEN UPTO MAR-2016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414"/>
      <c r="S2" s="414"/>
      <c r="T2" s="415"/>
    </row>
    <row r="3" spans="1:20" s="122" customFormat="1" ht="28" customHeight="1" thickBot="1">
      <c r="A3" s="416" t="s">
        <v>186</v>
      </c>
      <c r="B3" s="418" t="s">
        <v>1</v>
      </c>
      <c r="C3" s="420" t="s">
        <v>297</v>
      </c>
      <c r="D3" s="421"/>
      <c r="E3" s="421"/>
      <c r="F3" s="421"/>
      <c r="G3" s="421"/>
      <c r="H3" s="421"/>
      <c r="I3" s="421"/>
      <c r="J3" s="421"/>
      <c r="K3" s="422"/>
      <c r="L3" s="423" t="str">
        <f>Index!C3&amp;" (upto "&amp;Index!B3&amp;")"</f>
        <v>2016 (upto MAR)</v>
      </c>
      <c r="M3" s="424"/>
      <c r="N3" s="424"/>
      <c r="O3" s="424"/>
      <c r="P3" s="424"/>
      <c r="Q3" s="424"/>
      <c r="R3" s="424"/>
      <c r="S3" s="424"/>
      <c r="T3" s="425"/>
    </row>
    <row r="4" spans="1:20" s="123" customFormat="1" ht="57" customHeight="1">
      <c r="A4" s="417"/>
      <c r="B4" s="419"/>
      <c r="C4" s="156" t="str">
        <f>"No. of  Cases pending previous year for beginning of the year "&amp;Index!C3</f>
        <v>No. of  Cases pending previous year for beginning of the year 2016</v>
      </c>
      <c r="D4" s="157" t="s">
        <v>6</v>
      </c>
      <c r="E4" s="157" t="s">
        <v>7</v>
      </c>
      <c r="F4" s="157" t="s">
        <v>8</v>
      </c>
      <c r="G4" s="157" t="s">
        <v>10</v>
      </c>
      <c r="H4" s="158" t="s">
        <v>298</v>
      </c>
      <c r="I4" s="157" t="s">
        <v>151</v>
      </c>
      <c r="J4" s="157" t="s">
        <v>9</v>
      </c>
      <c r="K4" s="157" t="s">
        <v>11</v>
      </c>
      <c r="L4" s="158" t="str">
        <f>"No. of  cases Registered during the year upto the end of "&amp;Index!B3&amp;"-"&amp;Index!C3</f>
        <v>No. of  cases Registered during the year upto the end of MAR-2016</v>
      </c>
      <c r="M4" s="157" t="s">
        <v>6</v>
      </c>
      <c r="N4" s="157" t="s">
        <v>7</v>
      </c>
      <c r="O4" s="157" t="s">
        <v>8</v>
      </c>
      <c r="P4" s="157" t="s">
        <v>10</v>
      </c>
      <c r="Q4" s="158" t="s">
        <v>128</v>
      </c>
      <c r="R4" s="157" t="s">
        <v>151</v>
      </c>
      <c r="S4" s="157" t="s">
        <v>9</v>
      </c>
      <c r="T4" s="159" t="s">
        <v>11</v>
      </c>
    </row>
    <row r="5" spans="1:20" s="124" customFormat="1">
      <c r="A5" s="160">
        <v>1</v>
      </c>
      <c r="B5" s="161" t="s">
        <v>324</v>
      </c>
      <c r="C5" s="304"/>
      <c r="D5" s="305"/>
      <c r="E5" s="306"/>
      <c r="F5" s="306"/>
      <c r="G5" s="305"/>
      <c r="H5" s="307">
        <f>G5+F5+E5+D5</f>
        <v>0</v>
      </c>
      <c r="I5" s="305"/>
      <c r="J5" s="305"/>
      <c r="K5" s="308"/>
      <c r="L5" s="309">
        <f>'Stat-XII-A'!AG5</f>
        <v>0</v>
      </c>
      <c r="M5" s="309">
        <f>'Stat-XII-A'!AK5</f>
        <v>0</v>
      </c>
      <c r="N5" s="310">
        <f>'Stat-XII-A'!AL5</f>
        <v>0</v>
      </c>
      <c r="O5" s="310">
        <f>'Stat-XII-A'!AM5</f>
        <v>0</v>
      </c>
      <c r="P5" s="309">
        <f>'Stat-XII-A'!AO5</f>
        <v>0</v>
      </c>
      <c r="Q5" s="307">
        <f>P5+O5+N5+M5</f>
        <v>0</v>
      </c>
      <c r="R5" s="309">
        <f>'Stat-XII-A'!AH5</f>
        <v>0</v>
      </c>
      <c r="S5" s="309">
        <f>'Stat-XII-A'!AN5</f>
        <v>0</v>
      </c>
      <c r="T5" s="311">
        <f>'Stat-XII-A'!AP5</f>
        <v>0</v>
      </c>
    </row>
    <row r="6" spans="1:20" s="125" customFormat="1" ht="15" customHeight="1">
      <c r="A6" s="160">
        <v>2</v>
      </c>
      <c r="B6" s="161" t="s">
        <v>325</v>
      </c>
      <c r="C6" s="312"/>
      <c r="D6" s="308"/>
      <c r="E6" s="306"/>
      <c r="F6" s="306"/>
      <c r="G6" s="308"/>
      <c r="H6" s="307">
        <f t="shared" ref="H6:H14" si="0">G6+F6+E6+D6</f>
        <v>0</v>
      </c>
      <c r="I6" s="308"/>
      <c r="J6" s="308"/>
      <c r="K6" s="308"/>
      <c r="L6" s="309">
        <f>'Stat-XII-A'!AG6</f>
        <v>0</v>
      </c>
      <c r="M6" s="309">
        <f>'Stat-XII-A'!AK6</f>
        <v>0</v>
      </c>
      <c r="N6" s="310">
        <f>'Stat-XII-A'!AL6</f>
        <v>0</v>
      </c>
      <c r="O6" s="310">
        <f>'Stat-XII-A'!AM6</f>
        <v>0</v>
      </c>
      <c r="P6" s="309">
        <f>'Stat-XII-A'!AO6</f>
        <v>0</v>
      </c>
      <c r="Q6" s="307">
        <f t="shared" ref="Q6:Q14" si="1">P6+O6+N6+M6</f>
        <v>0</v>
      </c>
      <c r="R6" s="309">
        <f>'Stat-XII-A'!AH6</f>
        <v>0</v>
      </c>
      <c r="S6" s="309">
        <f>'Stat-XII-A'!AN6</f>
        <v>0</v>
      </c>
      <c r="T6" s="311">
        <f>'Stat-XII-A'!AP6</f>
        <v>0</v>
      </c>
    </row>
    <row r="7" spans="1:20" s="124" customFormat="1" ht="15" customHeight="1">
      <c r="A7" s="160">
        <v>3</v>
      </c>
      <c r="B7" s="161" t="s">
        <v>326</v>
      </c>
      <c r="C7" s="312"/>
      <c r="D7" s="308"/>
      <c r="E7" s="306"/>
      <c r="F7" s="306"/>
      <c r="G7" s="308"/>
      <c r="H7" s="307">
        <f t="shared" si="0"/>
        <v>0</v>
      </c>
      <c r="I7" s="308"/>
      <c r="J7" s="308"/>
      <c r="K7" s="308"/>
      <c r="L7" s="309">
        <f>'Stat-XII-A'!AG7</f>
        <v>0</v>
      </c>
      <c r="M7" s="309">
        <f>'Stat-XII-A'!AK7</f>
        <v>0</v>
      </c>
      <c r="N7" s="310">
        <f>'Stat-XII-A'!AL7</f>
        <v>0</v>
      </c>
      <c r="O7" s="310">
        <f>'Stat-XII-A'!AM7</f>
        <v>0</v>
      </c>
      <c r="P7" s="309">
        <f>'Stat-XII-A'!AO7</f>
        <v>0</v>
      </c>
      <c r="Q7" s="307">
        <f t="shared" si="1"/>
        <v>0</v>
      </c>
      <c r="R7" s="309">
        <f>'Stat-XII-A'!AH7</f>
        <v>0</v>
      </c>
      <c r="S7" s="309">
        <f>'Stat-XII-A'!AN7</f>
        <v>0</v>
      </c>
      <c r="T7" s="311">
        <f>'Stat-XII-A'!AP7</f>
        <v>0</v>
      </c>
    </row>
    <row r="8" spans="1:20" s="124" customFormat="1" ht="15" customHeight="1">
      <c r="A8" s="160">
        <v>4</v>
      </c>
      <c r="B8" s="161" t="s">
        <v>327</v>
      </c>
      <c r="C8" s="312"/>
      <c r="D8" s="308"/>
      <c r="E8" s="306"/>
      <c r="F8" s="306"/>
      <c r="G8" s="308"/>
      <c r="H8" s="307">
        <f t="shared" si="0"/>
        <v>0</v>
      </c>
      <c r="I8" s="308"/>
      <c r="J8" s="308"/>
      <c r="K8" s="308"/>
      <c r="L8" s="309">
        <f>'Stat-XII-A'!AG8</f>
        <v>0</v>
      </c>
      <c r="M8" s="309">
        <f>'Stat-XII-A'!AK8</f>
        <v>0</v>
      </c>
      <c r="N8" s="310">
        <f>'Stat-XII-A'!AL8</f>
        <v>0</v>
      </c>
      <c r="O8" s="310">
        <f>'Stat-XII-A'!AM8</f>
        <v>0</v>
      </c>
      <c r="P8" s="309">
        <f>'Stat-XII-A'!AO8</f>
        <v>0</v>
      </c>
      <c r="Q8" s="307">
        <f t="shared" si="1"/>
        <v>0</v>
      </c>
      <c r="R8" s="309">
        <f>'Stat-XII-A'!AH8</f>
        <v>0</v>
      </c>
      <c r="S8" s="309">
        <f>'Stat-XII-A'!AN8</f>
        <v>0</v>
      </c>
      <c r="T8" s="311">
        <f>'Stat-XII-A'!AP8</f>
        <v>0</v>
      </c>
    </row>
    <row r="9" spans="1:20" s="124" customFormat="1" ht="15" customHeight="1">
      <c r="A9" s="160">
        <v>5</v>
      </c>
      <c r="B9" s="161" t="s">
        <v>328</v>
      </c>
      <c r="C9" s="312"/>
      <c r="D9" s="308"/>
      <c r="E9" s="306"/>
      <c r="F9" s="306"/>
      <c r="G9" s="308"/>
      <c r="H9" s="307">
        <f t="shared" si="0"/>
        <v>0</v>
      </c>
      <c r="I9" s="308"/>
      <c r="J9" s="308"/>
      <c r="K9" s="308"/>
      <c r="L9" s="309">
        <f>'Stat-XII-A'!AG9</f>
        <v>0</v>
      </c>
      <c r="M9" s="309">
        <f>'Stat-XII-A'!AK9</f>
        <v>0</v>
      </c>
      <c r="N9" s="310">
        <f>'Stat-XII-A'!AL9</f>
        <v>0</v>
      </c>
      <c r="O9" s="310">
        <f>'Stat-XII-A'!AM9</f>
        <v>0</v>
      </c>
      <c r="P9" s="309">
        <f>'Stat-XII-A'!AO9</f>
        <v>0</v>
      </c>
      <c r="Q9" s="307">
        <f t="shared" si="1"/>
        <v>0</v>
      </c>
      <c r="R9" s="309">
        <f>'Stat-XII-A'!AH9</f>
        <v>0</v>
      </c>
      <c r="S9" s="309">
        <f>'Stat-XII-A'!AN9</f>
        <v>0</v>
      </c>
      <c r="T9" s="311">
        <f>'Stat-XII-A'!AP9</f>
        <v>0</v>
      </c>
    </row>
    <row r="10" spans="1:20" s="124" customFormat="1" ht="15" customHeight="1">
      <c r="A10" s="160">
        <v>6</v>
      </c>
      <c r="B10" s="161" t="s">
        <v>335</v>
      </c>
      <c r="C10" s="312"/>
      <c r="D10" s="308"/>
      <c r="E10" s="306"/>
      <c r="F10" s="306"/>
      <c r="G10" s="308"/>
      <c r="H10" s="307">
        <f t="shared" si="0"/>
        <v>0</v>
      </c>
      <c r="I10" s="308"/>
      <c r="J10" s="308"/>
      <c r="K10" s="308"/>
      <c r="L10" s="309">
        <f>'Stat-XII-A'!AG10</f>
        <v>0</v>
      </c>
      <c r="M10" s="309">
        <f>'Stat-XII-A'!AK10</f>
        <v>0</v>
      </c>
      <c r="N10" s="310">
        <f>'Stat-XII-A'!AL10</f>
        <v>0</v>
      </c>
      <c r="O10" s="310">
        <f>'Stat-XII-A'!AM10</f>
        <v>0</v>
      </c>
      <c r="P10" s="309">
        <f>'Stat-XII-A'!AO10</f>
        <v>0</v>
      </c>
      <c r="Q10" s="307">
        <f t="shared" si="1"/>
        <v>0</v>
      </c>
      <c r="R10" s="309">
        <f>'Stat-XII-A'!AH10</f>
        <v>0</v>
      </c>
      <c r="S10" s="309">
        <f>'Stat-XII-A'!AN10</f>
        <v>0</v>
      </c>
      <c r="T10" s="311">
        <f>'Stat-XII-A'!AP10</f>
        <v>0</v>
      </c>
    </row>
    <row r="11" spans="1:20" s="125" customFormat="1" ht="15" customHeight="1">
      <c r="A11" s="160">
        <v>7</v>
      </c>
      <c r="B11" s="161" t="s">
        <v>334</v>
      </c>
      <c r="C11" s="312"/>
      <c r="D11" s="308"/>
      <c r="E11" s="308"/>
      <c r="F11" s="308"/>
      <c r="G11" s="308"/>
      <c r="H11" s="307">
        <f t="shared" si="0"/>
        <v>0</v>
      </c>
      <c r="I11" s="308"/>
      <c r="J11" s="308"/>
      <c r="K11" s="308"/>
      <c r="L11" s="309">
        <f>'Stat-XII-A'!AG11</f>
        <v>0</v>
      </c>
      <c r="M11" s="309">
        <f>'Stat-XII-A'!AK11</f>
        <v>0</v>
      </c>
      <c r="N11" s="310">
        <f>'Stat-XII-A'!AL11</f>
        <v>0</v>
      </c>
      <c r="O11" s="310">
        <f>'Stat-XII-A'!AM11</f>
        <v>0</v>
      </c>
      <c r="P11" s="309">
        <f>'Stat-XII-A'!AO11</f>
        <v>0</v>
      </c>
      <c r="Q11" s="307">
        <f t="shared" si="1"/>
        <v>0</v>
      </c>
      <c r="R11" s="309">
        <f>'Stat-XII-A'!AH11</f>
        <v>0</v>
      </c>
      <c r="S11" s="309">
        <f>'Stat-XII-A'!AN11</f>
        <v>0</v>
      </c>
      <c r="T11" s="311">
        <f>'Stat-XII-A'!AP11</f>
        <v>0</v>
      </c>
    </row>
    <row r="12" spans="1:20" s="124" customFormat="1" ht="15" customHeight="1">
      <c r="A12" s="160">
        <v>8</v>
      </c>
      <c r="B12" s="161" t="s">
        <v>329</v>
      </c>
      <c r="C12" s="312"/>
      <c r="D12" s="308"/>
      <c r="E12" s="306"/>
      <c r="F12" s="306"/>
      <c r="G12" s="308"/>
      <c r="H12" s="307">
        <f t="shared" si="0"/>
        <v>0</v>
      </c>
      <c r="I12" s="308"/>
      <c r="J12" s="308"/>
      <c r="K12" s="308"/>
      <c r="L12" s="309">
        <f>'Stat-XII-A'!AG12</f>
        <v>0</v>
      </c>
      <c r="M12" s="309">
        <f>'Stat-XII-A'!AK12</f>
        <v>0</v>
      </c>
      <c r="N12" s="310">
        <f>'Stat-XII-A'!AL12</f>
        <v>0</v>
      </c>
      <c r="O12" s="310">
        <f>'Stat-XII-A'!AM12</f>
        <v>0</v>
      </c>
      <c r="P12" s="309">
        <f>'Stat-XII-A'!AO12</f>
        <v>0</v>
      </c>
      <c r="Q12" s="307">
        <f t="shared" si="1"/>
        <v>0</v>
      </c>
      <c r="R12" s="309">
        <f>'Stat-XII-A'!AH12</f>
        <v>0</v>
      </c>
      <c r="S12" s="309">
        <f>'Stat-XII-A'!AN12</f>
        <v>0</v>
      </c>
      <c r="T12" s="311">
        <f>'Stat-XII-A'!AP12</f>
        <v>0</v>
      </c>
    </row>
    <row r="13" spans="1:20" s="124" customFormat="1" ht="15" customHeight="1">
      <c r="A13" s="61">
        <v>9</v>
      </c>
      <c r="B13" s="162" t="s">
        <v>330</v>
      </c>
      <c r="C13" s="312"/>
      <c r="D13" s="308"/>
      <c r="E13" s="306"/>
      <c r="F13" s="306"/>
      <c r="G13" s="308"/>
      <c r="H13" s="307">
        <f t="shared" si="0"/>
        <v>0</v>
      </c>
      <c r="I13" s="308"/>
      <c r="J13" s="308"/>
      <c r="K13" s="308"/>
      <c r="L13" s="309">
        <f>'Stat-XII-A'!AG13</f>
        <v>0</v>
      </c>
      <c r="M13" s="309">
        <f>'Stat-XII-A'!AK13</f>
        <v>0</v>
      </c>
      <c r="N13" s="310">
        <f>'Stat-XII-A'!AL13</f>
        <v>0</v>
      </c>
      <c r="O13" s="310">
        <f>'Stat-XII-A'!AM13</f>
        <v>0</v>
      </c>
      <c r="P13" s="309">
        <f>'Stat-XII-A'!AO13</f>
        <v>0</v>
      </c>
      <c r="Q13" s="307">
        <f t="shared" si="1"/>
        <v>0</v>
      </c>
      <c r="R13" s="309">
        <f>'Stat-XII-A'!AH13</f>
        <v>0</v>
      </c>
      <c r="S13" s="309">
        <f>'Stat-XII-A'!AN13</f>
        <v>0</v>
      </c>
      <c r="T13" s="311">
        <f>'Stat-XII-A'!AP13</f>
        <v>0</v>
      </c>
    </row>
    <row r="14" spans="1:20" s="124" customFormat="1">
      <c r="A14" s="61">
        <v>10</v>
      </c>
      <c r="B14" s="162" t="s">
        <v>331</v>
      </c>
      <c r="C14" s="312"/>
      <c r="D14" s="308"/>
      <c r="E14" s="306"/>
      <c r="F14" s="306"/>
      <c r="G14" s="308"/>
      <c r="H14" s="307">
        <f t="shared" si="0"/>
        <v>0</v>
      </c>
      <c r="I14" s="308"/>
      <c r="J14" s="308"/>
      <c r="K14" s="308"/>
      <c r="L14" s="309">
        <f>'Stat-XII-A'!AG14</f>
        <v>0</v>
      </c>
      <c r="M14" s="309">
        <f>'Stat-XII-A'!AK14</f>
        <v>0</v>
      </c>
      <c r="N14" s="310">
        <f>'Stat-XII-A'!AL14</f>
        <v>0</v>
      </c>
      <c r="O14" s="310">
        <f>'Stat-XII-A'!AM14</f>
        <v>0</v>
      </c>
      <c r="P14" s="309">
        <f>'Stat-XII-A'!AO14</f>
        <v>0</v>
      </c>
      <c r="Q14" s="307">
        <f t="shared" si="1"/>
        <v>0</v>
      </c>
      <c r="R14" s="309">
        <f>'Stat-XII-A'!AH14</f>
        <v>0</v>
      </c>
      <c r="S14" s="309">
        <f>'Stat-XII-A'!AN14</f>
        <v>0</v>
      </c>
      <c r="T14" s="311">
        <f>'Stat-XII-A'!AP14</f>
        <v>0</v>
      </c>
    </row>
    <row r="15" spans="1:20" s="96" customFormat="1">
      <c r="A15" s="401" t="s">
        <v>3</v>
      </c>
      <c r="B15" s="401"/>
      <c r="C15" s="302">
        <f>SUM(C5:C14)</f>
        <v>0</v>
      </c>
      <c r="D15" s="302">
        <f t="shared" ref="D15:T15" si="2">SUM(D5:D14)</f>
        <v>0</v>
      </c>
      <c r="E15" s="302">
        <f t="shared" si="2"/>
        <v>0</v>
      </c>
      <c r="F15" s="302">
        <f t="shared" si="2"/>
        <v>0</v>
      </c>
      <c r="G15" s="302">
        <f t="shared" si="2"/>
        <v>0</v>
      </c>
      <c r="H15" s="302">
        <f t="shared" si="2"/>
        <v>0</v>
      </c>
      <c r="I15" s="302">
        <f t="shared" si="2"/>
        <v>0</v>
      </c>
      <c r="J15" s="302">
        <f t="shared" si="2"/>
        <v>0</v>
      </c>
      <c r="K15" s="302">
        <f t="shared" si="2"/>
        <v>0</v>
      </c>
      <c r="L15" s="302">
        <f t="shared" si="2"/>
        <v>0</v>
      </c>
      <c r="M15" s="302">
        <f t="shared" si="2"/>
        <v>0</v>
      </c>
      <c r="N15" s="302">
        <f t="shared" si="2"/>
        <v>0</v>
      </c>
      <c r="O15" s="302">
        <f t="shared" si="2"/>
        <v>0</v>
      </c>
      <c r="P15" s="302">
        <f t="shared" si="2"/>
        <v>0</v>
      </c>
      <c r="Q15" s="302">
        <f t="shared" si="2"/>
        <v>0</v>
      </c>
      <c r="R15" s="302">
        <f t="shared" si="2"/>
        <v>0</v>
      </c>
      <c r="S15" s="302">
        <f t="shared" si="2"/>
        <v>0</v>
      </c>
      <c r="T15" s="302">
        <f t="shared" si="2"/>
        <v>0</v>
      </c>
    </row>
  </sheetData>
  <sheetProtection password="DBD5" sheet="1" objects="1" scenarios="1" formatCells="0" formatColumns="0" formatRows="0"/>
  <protectedRanges>
    <protectedRange sqref="A2:T2" name="Range2"/>
    <protectedRange sqref="C3:T14" name="Range1"/>
  </protectedRanges>
  <customSheetViews>
    <customSheetView guid="{176CA2E8-21C8-794D-859A-06D7F71DA3E8}" showGridLines="0">
      <selection activeCell="C5" sqref="C5"/>
      <pageSetup paperSize="5" orientation="landscape" horizontalDpi="4294967292" verticalDpi="4294967292"/>
    </customSheetView>
  </customSheetViews>
  <mergeCells count="7">
    <mergeCell ref="A15:B15"/>
    <mergeCell ref="A1:T1"/>
    <mergeCell ref="A2:T2"/>
    <mergeCell ref="A3:A4"/>
    <mergeCell ref="B3:B4"/>
    <mergeCell ref="C3:K3"/>
    <mergeCell ref="L3:T3"/>
  </mergeCells>
  <conditionalFormatting sqref="H5:H14">
    <cfRule type="cellIs" dxfId="31" priority="10" stopIfTrue="1" operator="notEqual">
      <formula>G5+F5+E5+D5</formula>
    </cfRule>
  </conditionalFormatting>
  <dataValidations count="1">
    <dataValidation type="whole" operator="greaterThanOrEqual" allowBlank="1" showInputMessage="1" showErrorMessage="1" sqref="C5:T14">
      <formula1>0</formula1>
    </dataValidation>
  </dataValidations>
  <pageMargins left="0.75" right="0.75" top="1" bottom="1" header="0.5" footer="0.5"/>
  <pageSetup paperSize="5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>
    <tabColor rgb="FFFFFFCC"/>
  </sheetPr>
  <dimension ref="A1:V23"/>
  <sheetViews>
    <sheetView showGridLines="0" workbookViewId="0">
      <selection activeCell="C4" sqref="C4:V23"/>
    </sheetView>
  </sheetViews>
  <sheetFormatPr baseColWidth="10" defaultColWidth="5.5" defaultRowHeight="12" x14ac:dyDescent="0"/>
  <cols>
    <col min="1" max="1" width="4.5" customWidth="1"/>
    <col min="2" max="2" width="42.5" style="135" customWidth="1"/>
    <col min="3" max="22" width="5.5" customWidth="1"/>
  </cols>
  <sheetData>
    <row r="1" spans="1:22" ht="24" customHeight="1">
      <c r="A1" s="426" t="str">
        <f>"Statement of  Crime against Children for the month "&amp;Index!B3&amp;"-"&amp;Index!C3</f>
        <v>Statement of  Crime against Children for the month MAR-2016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  <c r="V1" s="426"/>
    </row>
    <row r="2" spans="1:22" ht="21.75" customHeight="1">
      <c r="A2" s="427" t="s">
        <v>191</v>
      </c>
      <c r="B2" s="427" t="s">
        <v>301</v>
      </c>
      <c r="C2" s="429" t="str">
        <f>"for the year ……………………………."&amp;Index!C3-1</f>
        <v>for the year …………………………….2015</v>
      </c>
      <c r="D2" s="429"/>
      <c r="E2" s="429"/>
      <c r="F2" s="429"/>
      <c r="G2" s="429"/>
      <c r="H2" s="429"/>
      <c r="I2" s="429"/>
      <c r="J2" s="429"/>
      <c r="K2" s="429"/>
      <c r="L2" s="429"/>
      <c r="M2" s="429" t="str">
        <f>"Up to the month …………………………"&amp;Index!C3</f>
        <v>Up to the month …………………………2016</v>
      </c>
      <c r="N2" s="429"/>
      <c r="O2" s="429"/>
      <c r="P2" s="429"/>
      <c r="Q2" s="429"/>
      <c r="R2" s="429"/>
      <c r="S2" s="429"/>
      <c r="T2" s="429"/>
      <c r="U2" s="429"/>
      <c r="V2" s="429"/>
    </row>
    <row r="3" spans="1:22" ht="17" customHeight="1" thickBot="1">
      <c r="A3" s="427"/>
      <c r="B3" s="428"/>
      <c r="C3" s="132" t="s">
        <v>4</v>
      </c>
      <c r="D3" s="132" t="s">
        <v>55</v>
      </c>
      <c r="E3" s="132" t="s">
        <v>56</v>
      </c>
      <c r="F3" s="132" t="s">
        <v>5</v>
      </c>
      <c r="G3" s="132" t="s">
        <v>6</v>
      </c>
      <c r="H3" s="132" t="s">
        <v>7</v>
      </c>
      <c r="I3" s="132" t="s">
        <v>57</v>
      </c>
      <c r="J3" s="132" t="s">
        <v>9</v>
      </c>
      <c r="K3" s="132" t="s">
        <v>10</v>
      </c>
      <c r="L3" s="132" t="s">
        <v>11</v>
      </c>
      <c r="M3" s="132" t="s">
        <v>4</v>
      </c>
      <c r="N3" s="132" t="s">
        <v>55</v>
      </c>
      <c r="O3" s="132" t="s">
        <v>56</v>
      </c>
      <c r="P3" s="132" t="s">
        <v>5</v>
      </c>
      <c r="Q3" s="132" t="s">
        <v>6</v>
      </c>
      <c r="R3" s="132" t="s">
        <v>7</v>
      </c>
      <c r="S3" s="132" t="s">
        <v>57</v>
      </c>
      <c r="T3" s="132" t="s">
        <v>9</v>
      </c>
      <c r="U3" s="132" t="s">
        <v>10</v>
      </c>
      <c r="V3" s="132" t="s">
        <v>11</v>
      </c>
    </row>
    <row r="4" spans="1:22" ht="20.25" customHeight="1">
      <c r="A4" s="131">
        <v>1</v>
      </c>
      <c r="B4" s="133" t="s">
        <v>302</v>
      </c>
      <c r="C4" s="313"/>
      <c r="D4" s="313"/>
      <c r="E4" s="314">
        <f>C4-D4</f>
        <v>0</v>
      </c>
      <c r="F4" s="314">
        <f>G4+H4+I4+J4</f>
        <v>0</v>
      </c>
      <c r="G4" s="313"/>
      <c r="H4" s="313"/>
      <c r="I4" s="313"/>
      <c r="J4" s="313"/>
      <c r="K4" s="313"/>
      <c r="L4" s="222">
        <f>E4-(F4+K4)</f>
        <v>0</v>
      </c>
      <c r="M4" s="315"/>
      <c r="N4" s="315"/>
      <c r="O4" s="314">
        <f>M4-N4</f>
        <v>0</v>
      </c>
      <c r="P4" s="314">
        <f>Q4+R4+S4+T4</f>
        <v>0</v>
      </c>
      <c r="Q4" s="315"/>
      <c r="R4" s="315"/>
      <c r="S4" s="315"/>
      <c r="T4" s="315"/>
      <c r="U4" s="315"/>
      <c r="V4" s="222">
        <f>O4-(P4+U4)</f>
        <v>0</v>
      </c>
    </row>
    <row r="5" spans="1:22" ht="20.25" customHeight="1">
      <c r="A5" s="131">
        <v>2</v>
      </c>
      <c r="B5" s="133" t="s">
        <v>303</v>
      </c>
      <c r="C5" s="313"/>
      <c r="D5" s="313"/>
      <c r="E5" s="314">
        <f t="shared" ref="E5:E22" si="0">C5-D5</f>
        <v>0</v>
      </c>
      <c r="F5" s="314">
        <f t="shared" ref="F5:F22" si="1">G5+H5+I5+J5</f>
        <v>0</v>
      </c>
      <c r="G5" s="313"/>
      <c r="H5" s="313"/>
      <c r="I5" s="313"/>
      <c r="J5" s="313"/>
      <c r="K5" s="313"/>
      <c r="L5" s="226">
        <f t="shared" ref="L5:L22" si="2">E5-(F5+K5)</f>
        <v>0</v>
      </c>
      <c r="M5" s="315"/>
      <c r="N5" s="315"/>
      <c r="O5" s="314">
        <f t="shared" ref="O5:O22" si="3">M5-N5</f>
        <v>0</v>
      </c>
      <c r="P5" s="314">
        <f t="shared" ref="P5:P22" si="4">Q5+R5+S5+T5</f>
        <v>0</v>
      </c>
      <c r="Q5" s="315"/>
      <c r="R5" s="315"/>
      <c r="S5" s="315"/>
      <c r="T5" s="315"/>
      <c r="U5" s="315"/>
      <c r="V5" s="226">
        <f t="shared" ref="V5:V22" si="5">O5-(P5+U5)</f>
        <v>0</v>
      </c>
    </row>
    <row r="6" spans="1:22" ht="26" customHeight="1">
      <c r="A6" s="131">
        <v>3</v>
      </c>
      <c r="B6" s="133" t="s">
        <v>304</v>
      </c>
      <c r="C6" s="313"/>
      <c r="D6" s="313"/>
      <c r="E6" s="314">
        <f t="shared" si="0"/>
        <v>0</v>
      </c>
      <c r="F6" s="314">
        <f t="shared" si="1"/>
        <v>0</v>
      </c>
      <c r="G6" s="313"/>
      <c r="H6" s="313"/>
      <c r="I6" s="313"/>
      <c r="J6" s="313"/>
      <c r="K6" s="313"/>
      <c r="L6" s="226">
        <f t="shared" si="2"/>
        <v>0</v>
      </c>
      <c r="M6" s="315"/>
      <c r="N6" s="315"/>
      <c r="O6" s="314">
        <f t="shared" si="3"/>
        <v>0</v>
      </c>
      <c r="P6" s="314">
        <f t="shared" si="4"/>
        <v>0</v>
      </c>
      <c r="Q6" s="315"/>
      <c r="R6" s="315"/>
      <c r="S6" s="315"/>
      <c r="T6" s="315"/>
      <c r="U6" s="315"/>
      <c r="V6" s="226">
        <f t="shared" si="5"/>
        <v>0</v>
      </c>
    </row>
    <row r="7" spans="1:22" ht="24">
      <c r="A7" s="131">
        <v>4</v>
      </c>
      <c r="B7" s="133" t="s">
        <v>305</v>
      </c>
      <c r="C7" s="313"/>
      <c r="D7" s="313"/>
      <c r="E7" s="314">
        <f t="shared" si="0"/>
        <v>0</v>
      </c>
      <c r="F7" s="314">
        <f t="shared" si="1"/>
        <v>0</v>
      </c>
      <c r="G7" s="313"/>
      <c r="H7" s="313"/>
      <c r="I7" s="313"/>
      <c r="J7" s="313"/>
      <c r="K7" s="313"/>
      <c r="L7" s="226">
        <f t="shared" si="2"/>
        <v>0</v>
      </c>
      <c r="M7" s="315"/>
      <c r="N7" s="315"/>
      <c r="O7" s="314">
        <f t="shared" si="3"/>
        <v>0</v>
      </c>
      <c r="P7" s="314">
        <f t="shared" si="4"/>
        <v>0</v>
      </c>
      <c r="Q7" s="315"/>
      <c r="R7" s="315"/>
      <c r="S7" s="315"/>
      <c r="T7" s="315"/>
      <c r="U7" s="315"/>
      <c r="V7" s="226">
        <f t="shared" si="5"/>
        <v>0</v>
      </c>
    </row>
    <row r="8" spans="1:22" ht="24">
      <c r="A8" s="131">
        <v>5</v>
      </c>
      <c r="B8" s="133" t="s">
        <v>306</v>
      </c>
      <c r="C8" s="313"/>
      <c r="D8" s="313"/>
      <c r="E8" s="314">
        <f t="shared" si="0"/>
        <v>0</v>
      </c>
      <c r="F8" s="314">
        <f t="shared" si="1"/>
        <v>0</v>
      </c>
      <c r="G8" s="313"/>
      <c r="H8" s="313"/>
      <c r="I8" s="313"/>
      <c r="J8" s="313"/>
      <c r="K8" s="313"/>
      <c r="L8" s="226">
        <f t="shared" si="2"/>
        <v>0</v>
      </c>
      <c r="M8" s="315"/>
      <c r="N8" s="315"/>
      <c r="O8" s="314">
        <f t="shared" si="3"/>
        <v>0</v>
      </c>
      <c r="P8" s="314">
        <f t="shared" si="4"/>
        <v>0</v>
      </c>
      <c r="Q8" s="315"/>
      <c r="R8" s="315"/>
      <c r="S8" s="315"/>
      <c r="T8" s="315"/>
      <c r="U8" s="315"/>
      <c r="V8" s="226">
        <f t="shared" si="5"/>
        <v>0</v>
      </c>
    </row>
    <row r="9" spans="1:22" ht="24">
      <c r="A9" s="131">
        <v>6</v>
      </c>
      <c r="B9" s="133" t="s">
        <v>307</v>
      </c>
      <c r="C9" s="313"/>
      <c r="D9" s="313"/>
      <c r="E9" s="314">
        <f t="shared" si="0"/>
        <v>0</v>
      </c>
      <c r="F9" s="314">
        <f t="shared" si="1"/>
        <v>0</v>
      </c>
      <c r="G9" s="313"/>
      <c r="H9" s="313"/>
      <c r="I9" s="313"/>
      <c r="J9" s="313"/>
      <c r="K9" s="313"/>
      <c r="L9" s="226">
        <f t="shared" si="2"/>
        <v>0</v>
      </c>
      <c r="M9" s="315"/>
      <c r="N9" s="315"/>
      <c r="O9" s="314">
        <f t="shared" si="3"/>
        <v>0</v>
      </c>
      <c r="P9" s="314">
        <f t="shared" si="4"/>
        <v>0</v>
      </c>
      <c r="Q9" s="315"/>
      <c r="R9" s="315"/>
      <c r="S9" s="315"/>
      <c r="T9" s="315"/>
      <c r="U9" s="315"/>
      <c r="V9" s="226">
        <f t="shared" si="5"/>
        <v>0</v>
      </c>
    </row>
    <row r="10" spans="1:22" ht="20.25" customHeight="1" thickBot="1">
      <c r="A10" s="131">
        <v>7</v>
      </c>
      <c r="B10" s="133" t="s">
        <v>308</v>
      </c>
      <c r="C10" s="313"/>
      <c r="D10" s="313"/>
      <c r="E10" s="314">
        <f t="shared" si="0"/>
        <v>0</v>
      </c>
      <c r="F10" s="314">
        <f t="shared" si="1"/>
        <v>0</v>
      </c>
      <c r="G10" s="313"/>
      <c r="H10" s="313"/>
      <c r="I10" s="313"/>
      <c r="J10" s="313"/>
      <c r="K10" s="313"/>
      <c r="L10" s="226">
        <f t="shared" si="2"/>
        <v>0</v>
      </c>
      <c r="M10" s="315"/>
      <c r="N10" s="315"/>
      <c r="O10" s="314">
        <f t="shared" si="3"/>
        <v>0</v>
      </c>
      <c r="P10" s="314">
        <f t="shared" si="4"/>
        <v>0</v>
      </c>
      <c r="Q10" s="315"/>
      <c r="R10" s="315"/>
      <c r="S10" s="315"/>
      <c r="T10" s="315"/>
      <c r="U10" s="315"/>
      <c r="V10" s="226">
        <f t="shared" si="5"/>
        <v>0</v>
      </c>
    </row>
    <row r="11" spans="1:22" ht="20.25" customHeight="1">
      <c r="A11" s="131">
        <v>8</v>
      </c>
      <c r="B11" s="133" t="s">
        <v>309</v>
      </c>
      <c r="C11" s="313"/>
      <c r="D11" s="313"/>
      <c r="E11" s="314">
        <f t="shared" si="0"/>
        <v>0</v>
      </c>
      <c r="F11" s="314">
        <f t="shared" si="1"/>
        <v>0</v>
      </c>
      <c r="G11" s="313"/>
      <c r="H11" s="313"/>
      <c r="I11" s="313"/>
      <c r="J11" s="313"/>
      <c r="K11" s="313"/>
      <c r="L11" s="222">
        <f t="shared" si="2"/>
        <v>0</v>
      </c>
      <c r="M11" s="315"/>
      <c r="N11" s="315"/>
      <c r="O11" s="314">
        <f t="shared" si="3"/>
        <v>0</v>
      </c>
      <c r="P11" s="314">
        <f t="shared" si="4"/>
        <v>0</v>
      </c>
      <c r="Q11" s="315"/>
      <c r="R11" s="315"/>
      <c r="S11" s="315"/>
      <c r="T11" s="315"/>
      <c r="U11" s="315"/>
      <c r="V11" s="222">
        <f t="shared" si="5"/>
        <v>0</v>
      </c>
    </row>
    <row r="12" spans="1:22" ht="20.25" customHeight="1">
      <c r="A12" s="131">
        <v>9</v>
      </c>
      <c r="B12" s="133" t="s">
        <v>310</v>
      </c>
      <c r="C12" s="313"/>
      <c r="D12" s="313"/>
      <c r="E12" s="314">
        <f t="shared" si="0"/>
        <v>0</v>
      </c>
      <c r="F12" s="314">
        <f t="shared" si="1"/>
        <v>0</v>
      </c>
      <c r="G12" s="313"/>
      <c r="H12" s="313"/>
      <c r="I12" s="313"/>
      <c r="J12" s="313"/>
      <c r="K12" s="313"/>
      <c r="L12" s="226">
        <f t="shared" si="2"/>
        <v>0</v>
      </c>
      <c r="M12" s="315"/>
      <c r="N12" s="315"/>
      <c r="O12" s="314">
        <f t="shared" si="3"/>
        <v>0</v>
      </c>
      <c r="P12" s="314">
        <f t="shared" si="4"/>
        <v>0</v>
      </c>
      <c r="Q12" s="315"/>
      <c r="R12" s="315"/>
      <c r="S12" s="315"/>
      <c r="T12" s="315"/>
      <c r="U12" s="315"/>
      <c r="V12" s="226">
        <f t="shared" si="5"/>
        <v>0</v>
      </c>
    </row>
    <row r="13" spans="1:22" ht="20.25" customHeight="1">
      <c r="A13" s="131">
        <v>10</v>
      </c>
      <c r="B13" s="133" t="s">
        <v>311</v>
      </c>
      <c r="C13" s="313"/>
      <c r="D13" s="313"/>
      <c r="E13" s="314">
        <f t="shared" si="0"/>
        <v>0</v>
      </c>
      <c r="F13" s="314">
        <f t="shared" si="1"/>
        <v>0</v>
      </c>
      <c r="G13" s="313"/>
      <c r="H13" s="313"/>
      <c r="I13" s="313"/>
      <c r="J13" s="313"/>
      <c r="K13" s="313"/>
      <c r="L13" s="226">
        <f t="shared" si="2"/>
        <v>0</v>
      </c>
      <c r="M13" s="315"/>
      <c r="N13" s="315"/>
      <c r="O13" s="314">
        <f t="shared" si="3"/>
        <v>0</v>
      </c>
      <c r="P13" s="314">
        <f t="shared" si="4"/>
        <v>0</v>
      </c>
      <c r="Q13" s="315"/>
      <c r="R13" s="315"/>
      <c r="S13" s="315"/>
      <c r="T13" s="315"/>
      <c r="U13" s="315"/>
      <c r="V13" s="226">
        <f t="shared" si="5"/>
        <v>0</v>
      </c>
    </row>
    <row r="14" spans="1:22" ht="28">
      <c r="A14" s="131">
        <v>11</v>
      </c>
      <c r="B14" s="134" t="s">
        <v>312</v>
      </c>
      <c r="C14" s="313"/>
      <c r="D14" s="313"/>
      <c r="E14" s="314">
        <f t="shared" si="0"/>
        <v>0</v>
      </c>
      <c r="F14" s="314">
        <f t="shared" si="1"/>
        <v>0</v>
      </c>
      <c r="G14" s="313"/>
      <c r="H14" s="313"/>
      <c r="I14" s="313"/>
      <c r="J14" s="313"/>
      <c r="K14" s="313"/>
      <c r="L14" s="226">
        <f t="shared" si="2"/>
        <v>0</v>
      </c>
      <c r="M14" s="315"/>
      <c r="N14" s="315"/>
      <c r="O14" s="314">
        <f t="shared" si="3"/>
        <v>0</v>
      </c>
      <c r="P14" s="314">
        <f t="shared" si="4"/>
        <v>0</v>
      </c>
      <c r="Q14" s="315"/>
      <c r="R14" s="315"/>
      <c r="S14" s="315"/>
      <c r="T14" s="315"/>
      <c r="U14" s="315"/>
      <c r="V14" s="226">
        <f t="shared" si="5"/>
        <v>0</v>
      </c>
    </row>
    <row r="15" spans="1:22" ht="20.25" customHeight="1">
      <c r="A15" s="131">
        <v>12</v>
      </c>
      <c r="B15" s="133" t="s">
        <v>313</v>
      </c>
      <c r="C15" s="313"/>
      <c r="D15" s="313"/>
      <c r="E15" s="314">
        <f t="shared" si="0"/>
        <v>0</v>
      </c>
      <c r="F15" s="314">
        <f t="shared" si="1"/>
        <v>0</v>
      </c>
      <c r="G15" s="313"/>
      <c r="H15" s="313"/>
      <c r="I15" s="313"/>
      <c r="J15" s="313"/>
      <c r="K15" s="313"/>
      <c r="L15" s="226">
        <f t="shared" si="2"/>
        <v>0</v>
      </c>
      <c r="M15" s="315"/>
      <c r="N15" s="315"/>
      <c r="O15" s="314">
        <f t="shared" si="3"/>
        <v>0</v>
      </c>
      <c r="P15" s="314">
        <f t="shared" si="4"/>
        <v>0</v>
      </c>
      <c r="Q15" s="315"/>
      <c r="R15" s="315"/>
      <c r="S15" s="315"/>
      <c r="T15" s="315"/>
      <c r="U15" s="315"/>
      <c r="V15" s="226">
        <f t="shared" si="5"/>
        <v>0</v>
      </c>
    </row>
    <row r="16" spans="1:22" ht="20.25" customHeight="1">
      <c r="A16" s="131">
        <v>13</v>
      </c>
      <c r="B16" s="133" t="s">
        <v>314</v>
      </c>
      <c r="C16" s="313"/>
      <c r="D16" s="313"/>
      <c r="E16" s="314">
        <f t="shared" si="0"/>
        <v>0</v>
      </c>
      <c r="F16" s="314">
        <f t="shared" si="1"/>
        <v>0</v>
      </c>
      <c r="G16" s="313"/>
      <c r="H16" s="313"/>
      <c r="I16" s="313"/>
      <c r="J16" s="313"/>
      <c r="K16" s="313"/>
      <c r="L16" s="226">
        <f t="shared" si="2"/>
        <v>0</v>
      </c>
      <c r="M16" s="315"/>
      <c r="N16" s="315"/>
      <c r="O16" s="314">
        <f t="shared" si="3"/>
        <v>0</v>
      </c>
      <c r="P16" s="314">
        <f t="shared" si="4"/>
        <v>0</v>
      </c>
      <c r="Q16" s="315"/>
      <c r="R16" s="315"/>
      <c r="S16" s="315"/>
      <c r="T16" s="315"/>
      <c r="U16" s="315"/>
      <c r="V16" s="226">
        <f t="shared" si="5"/>
        <v>0</v>
      </c>
    </row>
    <row r="17" spans="1:22" ht="20.25" customHeight="1" thickBot="1">
      <c r="A17" s="131">
        <v>14</v>
      </c>
      <c r="B17" s="133" t="s">
        <v>315</v>
      </c>
      <c r="C17" s="313"/>
      <c r="D17" s="313"/>
      <c r="E17" s="314">
        <f t="shared" si="0"/>
        <v>0</v>
      </c>
      <c r="F17" s="314">
        <f t="shared" si="1"/>
        <v>0</v>
      </c>
      <c r="G17" s="313"/>
      <c r="H17" s="313"/>
      <c r="I17" s="313"/>
      <c r="J17" s="313"/>
      <c r="K17" s="313"/>
      <c r="L17" s="226">
        <f t="shared" si="2"/>
        <v>0</v>
      </c>
      <c r="M17" s="315"/>
      <c r="N17" s="315"/>
      <c r="O17" s="314">
        <f t="shared" si="3"/>
        <v>0</v>
      </c>
      <c r="P17" s="314">
        <f t="shared" si="4"/>
        <v>0</v>
      </c>
      <c r="Q17" s="315"/>
      <c r="R17" s="315"/>
      <c r="S17" s="315"/>
      <c r="T17" s="315"/>
      <c r="U17" s="315"/>
      <c r="V17" s="226">
        <f t="shared" si="5"/>
        <v>0</v>
      </c>
    </row>
    <row r="18" spans="1:22" ht="24">
      <c r="A18" s="131">
        <v>15</v>
      </c>
      <c r="B18" s="133" t="s">
        <v>316</v>
      </c>
      <c r="C18" s="313"/>
      <c r="D18" s="313"/>
      <c r="E18" s="314">
        <f t="shared" si="0"/>
        <v>0</v>
      </c>
      <c r="F18" s="314">
        <f t="shared" si="1"/>
        <v>0</v>
      </c>
      <c r="G18" s="313"/>
      <c r="H18" s="313"/>
      <c r="I18" s="313"/>
      <c r="J18" s="313"/>
      <c r="K18" s="313"/>
      <c r="L18" s="222">
        <f t="shared" si="2"/>
        <v>0</v>
      </c>
      <c r="M18" s="315"/>
      <c r="N18" s="315"/>
      <c r="O18" s="314">
        <f t="shared" si="3"/>
        <v>0</v>
      </c>
      <c r="P18" s="314">
        <f t="shared" si="4"/>
        <v>0</v>
      </c>
      <c r="Q18" s="315"/>
      <c r="R18" s="315"/>
      <c r="S18" s="315"/>
      <c r="T18" s="315"/>
      <c r="U18" s="315"/>
      <c r="V18" s="222">
        <f t="shared" si="5"/>
        <v>0</v>
      </c>
    </row>
    <row r="19" spans="1:22" ht="20.25" customHeight="1">
      <c r="A19" s="131">
        <v>16</v>
      </c>
      <c r="B19" s="133" t="s">
        <v>317</v>
      </c>
      <c r="C19" s="313"/>
      <c r="D19" s="313"/>
      <c r="E19" s="314">
        <f t="shared" si="0"/>
        <v>0</v>
      </c>
      <c r="F19" s="314">
        <f t="shared" si="1"/>
        <v>0</v>
      </c>
      <c r="G19" s="313"/>
      <c r="H19" s="313"/>
      <c r="I19" s="313"/>
      <c r="J19" s="313"/>
      <c r="K19" s="313"/>
      <c r="L19" s="226">
        <f t="shared" si="2"/>
        <v>0</v>
      </c>
      <c r="M19" s="315"/>
      <c r="N19" s="315"/>
      <c r="O19" s="314">
        <f t="shared" si="3"/>
        <v>0</v>
      </c>
      <c r="P19" s="314">
        <f t="shared" si="4"/>
        <v>0</v>
      </c>
      <c r="Q19" s="315"/>
      <c r="R19" s="315"/>
      <c r="S19" s="315"/>
      <c r="T19" s="315"/>
      <c r="U19" s="315"/>
      <c r="V19" s="226">
        <f t="shared" si="5"/>
        <v>0</v>
      </c>
    </row>
    <row r="20" spans="1:22" ht="23.25" customHeight="1">
      <c r="A20" s="131">
        <v>17</v>
      </c>
      <c r="B20" s="133" t="s">
        <v>318</v>
      </c>
      <c r="C20" s="313"/>
      <c r="D20" s="313"/>
      <c r="E20" s="314">
        <f t="shared" si="0"/>
        <v>0</v>
      </c>
      <c r="F20" s="314">
        <f t="shared" si="1"/>
        <v>0</v>
      </c>
      <c r="G20" s="313"/>
      <c r="H20" s="313"/>
      <c r="I20" s="313"/>
      <c r="J20" s="313"/>
      <c r="K20" s="313"/>
      <c r="L20" s="226">
        <f t="shared" si="2"/>
        <v>0</v>
      </c>
      <c r="M20" s="315"/>
      <c r="N20" s="315"/>
      <c r="O20" s="314">
        <f t="shared" si="3"/>
        <v>0</v>
      </c>
      <c r="P20" s="314">
        <f t="shared" si="4"/>
        <v>0</v>
      </c>
      <c r="Q20" s="315"/>
      <c r="R20" s="315"/>
      <c r="S20" s="315"/>
      <c r="T20" s="315"/>
      <c r="U20" s="315"/>
      <c r="V20" s="226">
        <f t="shared" si="5"/>
        <v>0</v>
      </c>
    </row>
    <row r="21" spans="1:22" ht="14">
      <c r="A21" s="131">
        <v>18</v>
      </c>
      <c r="B21" s="133" t="s">
        <v>319</v>
      </c>
      <c r="C21" s="313"/>
      <c r="D21" s="313"/>
      <c r="E21" s="314">
        <f t="shared" si="0"/>
        <v>0</v>
      </c>
      <c r="F21" s="314">
        <f t="shared" si="1"/>
        <v>0</v>
      </c>
      <c r="G21" s="313"/>
      <c r="H21" s="313"/>
      <c r="I21" s="313"/>
      <c r="J21" s="313"/>
      <c r="K21" s="313"/>
      <c r="L21" s="226">
        <f t="shared" si="2"/>
        <v>0</v>
      </c>
      <c r="M21" s="315"/>
      <c r="N21" s="315"/>
      <c r="O21" s="314">
        <f t="shared" si="3"/>
        <v>0</v>
      </c>
      <c r="P21" s="314">
        <f t="shared" si="4"/>
        <v>0</v>
      </c>
      <c r="Q21" s="315"/>
      <c r="R21" s="315"/>
      <c r="S21" s="315"/>
      <c r="T21" s="315"/>
      <c r="U21" s="315"/>
      <c r="V21" s="226">
        <f t="shared" si="5"/>
        <v>0</v>
      </c>
    </row>
    <row r="22" spans="1:22" ht="20.25" customHeight="1">
      <c r="A22" s="131">
        <v>19</v>
      </c>
      <c r="B22" s="133" t="s">
        <v>320</v>
      </c>
      <c r="C22" s="313"/>
      <c r="D22" s="313"/>
      <c r="E22" s="314">
        <f t="shared" si="0"/>
        <v>0</v>
      </c>
      <c r="F22" s="314">
        <f t="shared" si="1"/>
        <v>0</v>
      </c>
      <c r="G22" s="313"/>
      <c r="H22" s="313"/>
      <c r="I22" s="313"/>
      <c r="J22" s="313"/>
      <c r="K22" s="313"/>
      <c r="L22" s="226">
        <f t="shared" si="2"/>
        <v>0</v>
      </c>
      <c r="M22" s="315"/>
      <c r="N22" s="315"/>
      <c r="O22" s="314">
        <f t="shared" si="3"/>
        <v>0</v>
      </c>
      <c r="P22" s="314">
        <f t="shared" si="4"/>
        <v>0</v>
      </c>
      <c r="Q22" s="315"/>
      <c r="R22" s="315"/>
      <c r="S22" s="315"/>
      <c r="T22" s="315"/>
      <c r="U22" s="315"/>
      <c r="V22" s="226">
        <f t="shared" si="5"/>
        <v>0</v>
      </c>
    </row>
    <row r="23" spans="1:22" s="96" customFormat="1" ht="15">
      <c r="A23" s="401" t="s">
        <v>3</v>
      </c>
      <c r="B23" s="401"/>
      <c r="C23" s="302">
        <f t="shared" ref="C23:V23" si="6">SUM(C4:C22)</f>
        <v>0</v>
      </c>
      <c r="D23" s="302">
        <f t="shared" si="6"/>
        <v>0</v>
      </c>
      <c r="E23" s="302">
        <f t="shared" si="6"/>
        <v>0</v>
      </c>
      <c r="F23" s="302">
        <f t="shared" si="6"/>
        <v>0</v>
      </c>
      <c r="G23" s="302">
        <f t="shared" si="6"/>
        <v>0</v>
      </c>
      <c r="H23" s="302">
        <f t="shared" si="6"/>
        <v>0</v>
      </c>
      <c r="I23" s="302">
        <f t="shared" si="6"/>
        <v>0</v>
      </c>
      <c r="J23" s="302">
        <f t="shared" si="6"/>
        <v>0</v>
      </c>
      <c r="K23" s="302">
        <f t="shared" si="6"/>
        <v>0</v>
      </c>
      <c r="L23" s="302">
        <f t="shared" si="6"/>
        <v>0</v>
      </c>
      <c r="M23" s="302">
        <f t="shared" si="6"/>
        <v>0</v>
      </c>
      <c r="N23" s="302">
        <f t="shared" si="6"/>
        <v>0</v>
      </c>
      <c r="O23" s="302">
        <f t="shared" si="6"/>
        <v>0</v>
      </c>
      <c r="P23" s="302">
        <f t="shared" si="6"/>
        <v>0</v>
      </c>
      <c r="Q23" s="302">
        <f t="shared" si="6"/>
        <v>0</v>
      </c>
      <c r="R23" s="302">
        <f t="shared" si="6"/>
        <v>0</v>
      </c>
      <c r="S23" s="302">
        <f t="shared" si="6"/>
        <v>0</v>
      </c>
      <c r="T23" s="302">
        <f t="shared" si="6"/>
        <v>0</v>
      </c>
      <c r="U23" s="302">
        <f t="shared" si="6"/>
        <v>0</v>
      </c>
      <c r="V23" s="302">
        <f t="shared" si="6"/>
        <v>0</v>
      </c>
    </row>
  </sheetData>
  <sheetProtection password="DBD5" sheet="1" objects="1" scenarios="1" formatCells="0" formatColumns="0" formatRows="0"/>
  <protectedRanges>
    <protectedRange sqref="A1:V1" name="Range2"/>
    <protectedRange sqref="C2:V3 M4:U22 C4:K22" name="Range1"/>
    <protectedRange sqref="V4:V22 L4:L22" name="Range1_1"/>
  </protectedRanges>
  <customSheetViews>
    <customSheetView guid="{176CA2E8-21C8-794D-859A-06D7F71DA3E8}" showGridLines="0" topLeftCell="A12">
      <selection activeCell="C27" sqref="C27"/>
      <pageSetup paperSize="5" orientation="landscape" horizontalDpi="0" verticalDpi="0"/>
    </customSheetView>
  </customSheetViews>
  <mergeCells count="6">
    <mergeCell ref="A23:B23"/>
    <mergeCell ref="A1:V1"/>
    <mergeCell ref="A2:A3"/>
    <mergeCell ref="B2:B3"/>
    <mergeCell ref="C2:L2"/>
    <mergeCell ref="M2:V2"/>
  </mergeCells>
  <conditionalFormatting sqref="E4:E22 O4:O22">
    <cfRule type="cellIs" dxfId="30" priority="12" stopIfTrue="1" operator="lessThan">
      <formula>C4-D4</formula>
    </cfRule>
    <cfRule type="cellIs" dxfId="29" priority="13" stopIfTrue="1" operator="greaterThan">
      <formula>C4-D4</formula>
    </cfRule>
  </conditionalFormatting>
  <conditionalFormatting sqref="F4:F22 P4:P22">
    <cfRule type="cellIs" dxfId="28" priority="10" stopIfTrue="1" operator="lessThan">
      <formula>G4+H4+I4+J4</formula>
    </cfRule>
    <cfRule type="cellIs" dxfId="27" priority="11" stopIfTrue="1" operator="greaterThan">
      <formula>G4+H4+I4+J4</formula>
    </cfRule>
  </conditionalFormatting>
  <conditionalFormatting sqref="C4:K22 M4:U22">
    <cfRule type="cellIs" dxfId="26" priority="9" stopIfTrue="1" operator="lessThan">
      <formula>0</formula>
    </cfRule>
  </conditionalFormatting>
  <conditionalFormatting sqref="F4:F22 P4:P22">
    <cfRule type="cellIs" dxfId="25" priority="7" stopIfTrue="1" operator="greaterThan">
      <formula>E4</formula>
    </cfRule>
    <cfRule type="cellIs" dxfId="24" priority="8" stopIfTrue="1" operator="greaterThan">
      <formula>"E5"</formula>
    </cfRule>
  </conditionalFormatting>
  <dataValidations count="1">
    <dataValidation type="whole" operator="greaterThanOrEqual" allowBlank="1" showInputMessage="1" showErrorMessage="1" sqref="C4:V22">
      <formula1>0</formula1>
    </dataValidation>
  </dataValidations>
  <pageMargins left="0.75" right="0.75" top="1" bottom="1" header="0.5" footer="0.5"/>
  <pageSetup paperSize="5" orientation="landscape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rgb="FFFAFAD3"/>
  </sheetPr>
  <dimension ref="A1:AF12"/>
  <sheetViews>
    <sheetView zoomScaleSheetLayoutView="100" workbookViewId="0">
      <selection activeCell="C5" sqref="C5:AF12"/>
    </sheetView>
  </sheetViews>
  <sheetFormatPr baseColWidth="10" defaultColWidth="8.83203125" defaultRowHeight="15" x14ac:dyDescent="0"/>
  <cols>
    <col min="1" max="1" width="4.1640625" style="96" bestFit="1" customWidth="1"/>
    <col min="2" max="2" width="39.5" style="38" customWidth="1"/>
    <col min="3" max="3" width="4.83203125" style="101" customWidth="1"/>
    <col min="4" max="4" width="4" style="101" customWidth="1"/>
    <col min="5" max="5" width="4.6640625" style="101" customWidth="1"/>
    <col min="6" max="6" width="4.83203125" style="101" customWidth="1"/>
    <col min="7" max="8" width="4" style="101" customWidth="1"/>
    <col min="9" max="9" width="4.83203125" style="101" bestFit="1" customWidth="1"/>
    <col min="10" max="12" width="4" style="101" customWidth="1"/>
    <col min="13" max="13" width="5.5" style="96" customWidth="1"/>
    <col min="14" max="14" width="4" style="96" customWidth="1"/>
    <col min="15" max="15" width="4.6640625" style="96" customWidth="1"/>
    <col min="16" max="16" width="5.33203125" style="96" customWidth="1"/>
    <col min="17" max="22" width="4" style="96" customWidth="1"/>
    <col min="23" max="23" width="5.5" style="96" customWidth="1"/>
    <col min="24" max="24" width="4" style="96" customWidth="1"/>
    <col min="25" max="25" width="4.6640625" style="96" customWidth="1"/>
    <col min="26" max="31" width="4" style="96" customWidth="1"/>
    <col min="32" max="32" width="9.83203125" style="96" customWidth="1"/>
    <col min="33" max="16384" width="8.83203125" style="96"/>
  </cols>
  <sheetData>
    <row r="1" spans="1:32" ht="18.75" customHeight="1">
      <c r="A1" s="430" t="s">
        <v>339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30"/>
      <c r="AD1" s="430"/>
      <c r="AE1" s="430"/>
      <c r="AF1" s="430"/>
    </row>
    <row r="2" spans="1:32" ht="18.75" customHeight="1" thickBot="1">
      <c r="A2" s="412" t="s">
        <v>333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</row>
    <row r="3" spans="1:32" ht="20.25" customHeight="1">
      <c r="A3" s="406" t="s">
        <v>187</v>
      </c>
      <c r="B3" s="410" t="s">
        <v>1</v>
      </c>
      <c r="C3" s="353" t="str">
        <f>"MONTH UNDER  REVIEW FOR THE MONTH "&amp;Index!B3&amp;"-"&amp;Index!C3</f>
        <v>MONTH UNDER  REVIEW FOR THE MONTH MAR-2016</v>
      </c>
      <c r="D3" s="354"/>
      <c r="E3" s="354"/>
      <c r="F3" s="354"/>
      <c r="G3" s="354"/>
      <c r="H3" s="354"/>
      <c r="I3" s="354"/>
      <c r="J3" s="354"/>
      <c r="K3" s="354"/>
      <c r="L3" s="355"/>
      <c r="M3" s="353" t="str">
        <f>"PREVIOUS MONTH "&amp;Index!D3&amp;"-"&amp;Index!E3</f>
        <v>PREVIOUS MONTH FEB-2016</v>
      </c>
      <c r="N3" s="354"/>
      <c r="O3" s="354"/>
      <c r="P3" s="354"/>
      <c r="Q3" s="354"/>
      <c r="R3" s="354"/>
      <c r="S3" s="354"/>
      <c r="T3" s="354"/>
      <c r="U3" s="354"/>
      <c r="V3" s="355"/>
      <c r="W3" s="356" t="str">
        <f>"CORRESPONDING MONTH OF  PREVIOUS YEAR "&amp;Index!B3&amp;"-"&amp;Index!C3-1</f>
        <v>CORRESPONDING MONTH OF  PREVIOUS YEAR MAR-2015</v>
      </c>
      <c r="X3" s="354"/>
      <c r="Y3" s="354"/>
      <c r="Z3" s="354"/>
      <c r="AA3" s="354"/>
      <c r="AB3" s="354"/>
      <c r="AC3" s="354"/>
      <c r="AD3" s="354"/>
      <c r="AE3" s="354"/>
      <c r="AF3" s="355"/>
    </row>
    <row r="4" spans="1:32" s="39" customFormat="1" ht="27.75" customHeight="1" thickBot="1">
      <c r="A4" s="403"/>
      <c r="B4" s="411"/>
      <c r="C4" s="73" t="s">
        <v>4</v>
      </c>
      <c r="D4" s="11" t="s">
        <v>55</v>
      </c>
      <c r="E4" s="11" t="s">
        <v>56</v>
      </c>
      <c r="F4" s="11" t="s">
        <v>124</v>
      </c>
      <c r="G4" s="11" t="s">
        <v>6</v>
      </c>
      <c r="H4" s="11" t="s">
        <v>7</v>
      </c>
      <c r="I4" s="11" t="s">
        <v>57</v>
      </c>
      <c r="J4" s="11" t="s">
        <v>9</v>
      </c>
      <c r="K4" s="11" t="s">
        <v>10</v>
      </c>
      <c r="L4" s="74" t="s">
        <v>11</v>
      </c>
      <c r="M4" s="98" t="s">
        <v>4</v>
      </c>
      <c r="N4" s="99" t="s">
        <v>55</v>
      </c>
      <c r="O4" s="99" t="s">
        <v>56</v>
      </c>
      <c r="P4" s="99" t="s">
        <v>5</v>
      </c>
      <c r="Q4" s="99" t="s">
        <v>6</v>
      </c>
      <c r="R4" s="99" t="s">
        <v>7</v>
      </c>
      <c r="S4" s="99" t="s">
        <v>57</v>
      </c>
      <c r="T4" s="99" t="s">
        <v>9</v>
      </c>
      <c r="U4" s="99" t="s">
        <v>10</v>
      </c>
      <c r="V4" s="100" t="s">
        <v>11</v>
      </c>
      <c r="W4" s="98" t="s">
        <v>4</v>
      </c>
      <c r="X4" s="99" t="s">
        <v>55</v>
      </c>
      <c r="Y4" s="99" t="s">
        <v>56</v>
      </c>
      <c r="Z4" s="99" t="s">
        <v>5</v>
      </c>
      <c r="AA4" s="99" t="s">
        <v>6</v>
      </c>
      <c r="AB4" s="99" t="s">
        <v>7</v>
      </c>
      <c r="AC4" s="99" t="s">
        <v>57</v>
      </c>
      <c r="AD4" s="99" t="s">
        <v>9</v>
      </c>
      <c r="AE4" s="99" t="s">
        <v>10</v>
      </c>
      <c r="AF4" s="100" t="s">
        <v>11</v>
      </c>
    </row>
    <row r="5" spans="1:32" s="97" customFormat="1">
      <c r="A5" s="61">
        <v>1</v>
      </c>
      <c r="B5" s="62" t="s">
        <v>58</v>
      </c>
      <c r="C5" s="250"/>
      <c r="D5" s="248"/>
      <c r="E5" s="316">
        <f t="shared" ref="E5:E11" si="0">C5-D5</f>
        <v>0</v>
      </c>
      <c r="F5" s="316">
        <f t="shared" ref="F5:F10" si="1">G5+H5+I5+J5</f>
        <v>0</v>
      </c>
      <c r="G5" s="248"/>
      <c r="H5" s="248"/>
      <c r="I5" s="248"/>
      <c r="J5" s="248"/>
      <c r="K5" s="248"/>
      <c r="L5" s="222">
        <f>E5-(F5+K5)</f>
        <v>0</v>
      </c>
      <c r="M5" s="250"/>
      <c r="N5" s="248"/>
      <c r="O5" s="316">
        <f t="shared" ref="O5:O11" si="2">M5-N5</f>
        <v>0</v>
      </c>
      <c r="P5" s="316">
        <f t="shared" ref="P5:P11" si="3">Q5+R5+S5+T5</f>
        <v>0</v>
      </c>
      <c r="Q5" s="248"/>
      <c r="R5" s="248"/>
      <c r="S5" s="248"/>
      <c r="T5" s="248"/>
      <c r="U5" s="248"/>
      <c r="V5" s="222">
        <f>O5-(P5+U5)</f>
        <v>0</v>
      </c>
      <c r="W5" s="250"/>
      <c r="X5" s="248"/>
      <c r="Y5" s="316">
        <f t="shared" ref="Y5:Y11" si="4">W5-X5</f>
        <v>0</v>
      </c>
      <c r="Z5" s="316">
        <f t="shared" ref="Z5:Z11" si="5">AA5+AB5+AC5+AD5</f>
        <v>0</v>
      </c>
      <c r="AA5" s="248"/>
      <c r="AB5" s="248"/>
      <c r="AC5" s="248"/>
      <c r="AD5" s="248"/>
      <c r="AE5" s="248"/>
      <c r="AF5" s="222">
        <f>Y5-(Z5+AE5)</f>
        <v>0</v>
      </c>
    </row>
    <row r="6" spans="1:32" s="97" customFormat="1">
      <c r="A6" s="61">
        <v>2</v>
      </c>
      <c r="B6" s="62" t="s">
        <v>59</v>
      </c>
      <c r="C6" s="250"/>
      <c r="D6" s="248"/>
      <c r="E6" s="316">
        <f t="shared" si="0"/>
        <v>0</v>
      </c>
      <c r="F6" s="316">
        <f t="shared" si="1"/>
        <v>0</v>
      </c>
      <c r="G6" s="248"/>
      <c r="H6" s="248"/>
      <c r="I6" s="248"/>
      <c r="J6" s="248"/>
      <c r="K6" s="248"/>
      <c r="L6" s="226">
        <f t="shared" ref="L6:L11" si="6">E6-(F6+K6)</f>
        <v>0</v>
      </c>
      <c r="M6" s="250"/>
      <c r="N6" s="248"/>
      <c r="O6" s="316">
        <f t="shared" si="2"/>
        <v>0</v>
      </c>
      <c r="P6" s="316">
        <f t="shared" si="3"/>
        <v>0</v>
      </c>
      <c r="Q6" s="248"/>
      <c r="R6" s="248"/>
      <c r="S6" s="248"/>
      <c r="T6" s="248"/>
      <c r="U6" s="248"/>
      <c r="V6" s="226">
        <f t="shared" ref="V6:V11" si="7">O6-(P6+U6)</f>
        <v>0</v>
      </c>
      <c r="W6" s="250"/>
      <c r="X6" s="248"/>
      <c r="Y6" s="316">
        <f t="shared" si="4"/>
        <v>0</v>
      </c>
      <c r="Z6" s="316">
        <f t="shared" si="5"/>
        <v>0</v>
      </c>
      <c r="AA6" s="248"/>
      <c r="AB6" s="248"/>
      <c r="AC6" s="248"/>
      <c r="AD6" s="248"/>
      <c r="AE6" s="248"/>
      <c r="AF6" s="226">
        <f t="shared" ref="AF6:AF11" si="8">Y6-(Z6+AE6)</f>
        <v>0</v>
      </c>
    </row>
    <row r="7" spans="1:32" s="97" customFormat="1">
      <c r="A7" s="61">
        <v>3</v>
      </c>
      <c r="B7" s="62" t="s">
        <v>60</v>
      </c>
      <c r="C7" s="250"/>
      <c r="D7" s="248"/>
      <c r="E7" s="316">
        <f t="shared" si="0"/>
        <v>0</v>
      </c>
      <c r="F7" s="316">
        <f t="shared" si="1"/>
        <v>0</v>
      </c>
      <c r="G7" s="248"/>
      <c r="H7" s="248"/>
      <c r="I7" s="248"/>
      <c r="J7" s="248"/>
      <c r="K7" s="248"/>
      <c r="L7" s="226">
        <f t="shared" si="6"/>
        <v>0</v>
      </c>
      <c r="M7" s="250"/>
      <c r="N7" s="248"/>
      <c r="O7" s="316">
        <f t="shared" si="2"/>
        <v>0</v>
      </c>
      <c r="P7" s="316">
        <f t="shared" si="3"/>
        <v>0</v>
      </c>
      <c r="Q7" s="248"/>
      <c r="R7" s="248"/>
      <c r="S7" s="248"/>
      <c r="T7" s="248"/>
      <c r="U7" s="248"/>
      <c r="V7" s="226">
        <f t="shared" si="7"/>
        <v>0</v>
      </c>
      <c r="W7" s="250"/>
      <c r="X7" s="248"/>
      <c r="Y7" s="316">
        <f t="shared" si="4"/>
        <v>0</v>
      </c>
      <c r="Z7" s="316">
        <f t="shared" si="5"/>
        <v>0</v>
      </c>
      <c r="AA7" s="248"/>
      <c r="AB7" s="248"/>
      <c r="AC7" s="248"/>
      <c r="AD7" s="248"/>
      <c r="AE7" s="248"/>
      <c r="AF7" s="226">
        <f t="shared" si="8"/>
        <v>0</v>
      </c>
    </row>
    <row r="8" spans="1:32" s="97" customFormat="1">
      <c r="A8" s="61">
        <v>4</v>
      </c>
      <c r="B8" s="62" t="s">
        <v>61</v>
      </c>
      <c r="C8" s="250"/>
      <c r="D8" s="248"/>
      <c r="E8" s="316">
        <f t="shared" si="0"/>
        <v>0</v>
      </c>
      <c r="F8" s="316">
        <f t="shared" si="1"/>
        <v>0</v>
      </c>
      <c r="G8" s="248"/>
      <c r="H8" s="248"/>
      <c r="I8" s="248"/>
      <c r="J8" s="248"/>
      <c r="K8" s="248"/>
      <c r="L8" s="226">
        <f t="shared" si="6"/>
        <v>0</v>
      </c>
      <c r="M8" s="250"/>
      <c r="N8" s="248"/>
      <c r="O8" s="316">
        <f t="shared" si="2"/>
        <v>0</v>
      </c>
      <c r="P8" s="316">
        <f t="shared" si="3"/>
        <v>0</v>
      </c>
      <c r="Q8" s="248"/>
      <c r="R8" s="248"/>
      <c r="S8" s="248"/>
      <c r="T8" s="248"/>
      <c r="U8" s="248"/>
      <c r="V8" s="226">
        <f t="shared" si="7"/>
        <v>0</v>
      </c>
      <c r="W8" s="250"/>
      <c r="X8" s="248"/>
      <c r="Y8" s="316">
        <f t="shared" si="4"/>
        <v>0</v>
      </c>
      <c r="Z8" s="316">
        <f t="shared" si="5"/>
        <v>0</v>
      </c>
      <c r="AA8" s="248"/>
      <c r="AB8" s="248"/>
      <c r="AC8" s="248"/>
      <c r="AD8" s="248"/>
      <c r="AE8" s="248"/>
      <c r="AF8" s="226">
        <f t="shared" si="8"/>
        <v>0</v>
      </c>
    </row>
    <row r="9" spans="1:32" s="97" customFormat="1">
      <c r="A9" s="61">
        <v>5</v>
      </c>
      <c r="B9" s="62" t="s">
        <v>64</v>
      </c>
      <c r="C9" s="250"/>
      <c r="D9" s="248"/>
      <c r="E9" s="316">
        <f t="shared" si="0"/>
        <v>0</v>
      </c>
      <c r="F9" s="316">
        <f t="shared" si="1"/>
        <v>0</v>
      </c>
      <c r="G9" s="248"/>
      <c r="H9" s="248"/>
      <c r="I9" s="248"/>
      <c r="J9" s="248"/>
      <c r="K9" s="248"/>
      <c r="L9" s="226">
        <f t="shared" si="6"/>
        <v>0</v>
      </c>
      <c r="M9" s="250"/>
      <c r="N9" s="248"/>
      <c r="O9" s="316">
        <f t="shared" si="2"/>
        <v>0</v>
      </c>
      <c r="P9" s="316">
        <f t="shared" si="3"/>
        <v>0</v>
      </c>
      <c r="Q9" s="248"/>
      <c r="R9" s="248"/>
      <c r="S9" s="248"/>
      <c r="T9" s="248"/>
      <c r="U9" s="248"/>
      <c r="V9" s="226">
        <f t="shared" si="7"/>
        <v>0</v>
      </c>
      <c r="W9" s="250"/>
      <c r="X9" s="248"/>
      <c r="Y9" s="316">
        <f t="shared" si="4"/>
        <v>0</v>
      </c>
      <c r="Z9" s="316">
        <f t="shared" si="5"/>
        <v>0</v>
      </c>
      <c r="AA9" s="248"/>
      <c r="AB9" s="248"/>
      <c r="AC9" s="248"/>
      <c r="AD9" s="248"/>
      <c r="AE9" s="248"/>
      <c r="AF9" s="226">
        <f t="shared" si="8"/>
        <v>0</v>
      </c>
    </row>
    <row r="10" spans="1:32" s="97" customFormat="1">
      <c r="A10" s="61">
        <v>6</v>
      </c>
      <c r="B10" s="62" t="s">
        <v>62</v>
      </c>
      <c r="C10" s="250"/>
      <c r="D10" s="248"/>
      <c r="E10" s="316">
        <f t="shared" si="0"/>
        <v>0</v>
      </c>
      <c r="F10" s="316">
        <f t="shared" si="1"/>
        <v>0</v>
      </c>
      <c r="G10" s="248"/>
      <c r="H10" s="248"/>
      <c r="I10" s="248"/>
      <c r="J10" s="248"/>
      <c r="K10" s="248"/>
      <c r="L10" s="226">
        <f t="shared" si="6"/>
        <v>0</v>
      </c>
      <c r="M10" s="250"/>
      <c r="N10" s="248"/>
      <c r="O10" s="316">
        <f t="shared" si="2"/>
        <v>0</v>
      </c>
      <c r="P10" s="316">
        <f t="shared" si="3"/>
        <v>0</v>
      </c>
      <c r="Q10" s="248"/>
      <c r="R10" s="248"/>
      <c r="S10" s="248"/>
      <c r="T10" s="248"/>
      <c r="U10" s="248"/>
      <c r="V10" s="226">
        <f t="shared" si="7"/>
        <v>0</v>
      </c>
      <c r="W10" s="250"/>
      <c r="X10" s="248"/>
      <c r="Y10" s="316">
        <f t="shared" si="4"/>
        <v>0</v>
      </c>
      <c r="Z10" s="316">
        <f t="shared" si="5"/>
        <v>0</v>
      </c>
      <c r="AA10" s="248"/>
      <c r="AB10" s="248"/>
      <c r="AC10" s="248"/>
      <c r="AD10" s="248"/>
      <c r="AE10" s="248"/>
      <c r="AF10" s="226">
        <f t="shared" si="8"/>
        <v>0</v>
      </c>
    </row>
    <row r="11" spans="1:32" s="97" customFormat="1" ht="16" thickBot="1">
      <c r="A11" s="75">
        <v>7</v>
      </c>
      <c r="B11" s="76" t="s">
        <v>63</v>
      </c>
      <c r="C11" s="255"/>
      <c r="D11" s="256"/>
      <c r="E11" s="317">
        <f t="shared" si="0"/>
        <v>0</v>
      </c>
      <c r="F11" s="317">
        <f>G11+H11+I11+J11</f>
        <v>0</v>
      </c>
      <c r="G11" s="256"/>
      <c r="H11" s="256"/>
      <c r="I11" s="256"/>
      <c r="J11" s="256"/>
      <c r="K11" s="256"/>
      <c r="L11" s="226">
        <f t="shared" si="6"/>
        <v>0</v>
      </c>
      <c r="M11" s="255"/>
      <c r="N11" s="256"/>
      <c r="O11" s="317">
        <f t="shared" si="2"/>
        <v>0</v>
      </c>
      <c r="P11" s="317">
        <f t="shared" si="3"/>
        <v>0</v>
      </c>
      <c r="Q11" s="256"/>
      <c r="R11" s="256"/>
      <c r="S11" s="256"/>
      <c r="T11" s="256"/>
      <c r="U11" s="256"/>
      <c r="V11" s="226">
        <f t="shared" si="7"/>
        <v>0</v>
      </c>
      <c r="W11" s="255"/>
      <c r="X11" s="256"/>
      <c r="Y11" s="317">
        <f t="shared" si="4"/>
        <v>0</v>
      </c>
      <c r="Z11" s="317">
        <f t="shared" si="5"/>
        <v>0</v>
      </c>
      <c r="AA11" s="256"/>
      <c r="AB11" s="256"/>
      <c r="AC11" s="256"/>
      <c r="AD11" s="256"/>
      <c r="AE11" s="256"/>
      <c r="AF11" s="226">
        <f t="shared" si="8"/>
        <v>0</v>
      </c>
    </row>
    <row r="12" spans="1:32">
      <c r="A12" s="401" t="s">
        <v>3</v>
      </c>
      <c r="B12" s="401"/>
      <c r="C12" s="302">
        <f>SUM(C5:C11)</f>
        <v>0</v>
      </c>
      <c r="D12" s="302">
        <f t="shared" ref="D12:AF12" si="9">SUM(D5:D11)</f>
        <v>0</v>
      </c>
      <c r="E12" s="302">
        <f t="shared" si="9"/>
        <v>0</v>
      </c>
      <c r="F12" s="302">
        <f t="shared" si="9"/>
        <v>0</v>
      </c>
      <c r="G12" s="302">
        <f t="shared" si="9"/>
        <v>0</v>
      </c>
      <c r="H12" s="302">
        <f t="shared" si="9"/>
        <v>0</v>
      </c>
      <c r="I12" s="302">
        <f t="shared" si="9"/>
        <v>0</v>
      </c>
      <c r="J12" s="302">
        <f t="shared" si="9"/>
        <v>0</v>
      </c>
      <c r="K12" s="302">
        <f t="shared" si="9"/>
        <v>0</v>
      </c>
      <c r="L12" s="302">
        <f t="shared" si="9"/>
        <v>0</v>
      </c>
      <c r="M12" s="302">
        <f t="shared" si="9"/>
        <v>0</v>
      </c>
      <c r="N12" s="302">
        <f t="shared" si="9"/>
        <v>0</v>
      </c>
      <c r="O12" s="302">
        <f t="shared" si="9"/>
        <v>0</v>
      </c>
      <c r="P12" s="302">
        <f t="shared" si="9"/>
        <v>0</v>
      </c>
      <c r="Q12" s="302">
        <f t="shared" si="9"/>
        <v>0</v>
      </c>
      <c r="R12" s="302">
        <f t="shared" si="9"/>
        <v>0</v>
      </c>
      <c r="S12" s="302">
        <f t="shared" si="9"/>
        <v>0</v>
      </c>
      <c r="T12" s="302">
        <f t="shared" si="9"/>
        <v>0</v>
      </c>
      <c r="U12" s="302">
        <f t="shared" si="9"/>
        <v>0</v>
      </c>
      <c r="V12" s="302">
        <f t="shared" si="9"/>
        <v>0</v>
      </c>
      <c r="W12" s="302">
        <f t="shared" si="9"/>
        <v>0</v>
      </c>
      <c r="X12" s="302">
        <f t="shared" si="9"/>
        <v>0</v>
      </c>
      <c r="Y12" s="302">
        <f t="shared" si="9"/>
        <v>0</v>
      </c>
      <c r="Z12" s="302">
        <f t="shared" si="9"/>
        <v>0</v>
      </c>
      <c r="AA12" s="302">
        <f t="shared" si="9"/>
        <v>0</v>
      </c>
      <c r="AB12" s="302">
        <f t="shared" si="9"/>
        <v>0</v>
      </c>
      <c r="AC12" s="302">
        <f t="shared" si="9"/>
        <v>0</v>
      </c>
      <c r="AD12" s="302">
        <f t="shared" si="9"/>
        <v>0</v>
      </c>
      <c r="AE12" s="302">
        <f t="shared" si="9"/>
        <v>0</v>
      </c>
      <c r="AF12" s="302">
        <f t="shared" si="9"/>
        <v>0</v>
      </c>
    </row>
  </sheetData>
  <sheetProtection password="DBD5" sheet="1" objects="1" scenarios="1" formatCells="0" formatColumns="0" formatRows="0"/>
  <protectedRanges>
    <protectedRange sqref="A2:AF2" name="Range2"/>
    <protectedRange sqref="C3:AF4 C5:K11 M5:U11 W5:AE11" name="Range1"/>
    <protectedRange sqref="L5:L11 V5:V11 AF5:AF11" name="Range1_1"/>
  </protectedRanges>
  <dataConsolidate/>
  <customSheetViews>
    <customSheetView guid="{176CA2E8-21C8-794D-859A-06D7F71DA3E8}">
      <selection activeCell="C6" sqref="C6"/>
      <printOptions horizontalCentered="1"/>
      <pageSetup paperSize="5" scale="91" orientation="landscape"/>
    </customSheetView>
  </customSheetViews>
  <mergeCells count="8">
    <mergeCell ref="A12:B12"/>
    <mergeCell ref="A1:AF1"/>
    <mergeCell ref="A2:AF2"/>
    <mergeCell ref="A3:A4"/>
    <mergeCell ref="B3:B4"/>
    <mergeCell ref="C3:L3"/>
    <mergeCell ref="M3:V3"/>
    <mergeCell ref="W3:AF3"/>
  </mergeCells>
  <conditionalFormatting sqref="E5:E11 Y5:Y11 O5:O11">
    <cfRule type="cellIs" dxfId="23" priority="10" stopIfTrue="1" operator="lessThan">
      <formula>#REF!-#REF!</formula>
    </cfRule>
    <cfRule type="cellIs" dxfId="22" priority="11" stopIfTrue="1" operator="greaterThan">
      <formula>#REF!-#REF!</formula>
    </cfRule>
  </conditionalFormatting>
  <conditionalFormatting sqref="P5:P11 F5:F11 Z5:Z11">
    <cfRule type="cellIs" dxfId="21" priority="8" stopIfTrue="1" operator="lessThan">
      <formula>G5+H5+I5+J5</formula>
    </cfRule>
    <cfRule type="cellIs" dxfId="20" priority="9" stopIfTrue="1" operator="greaterThan">
      <formula>G5+H5+I5+J5</formula>
    </cfRule>
  </conditionalFormatting>
  <conditionalFormatting sqref="F5:F11 Z5:Z11 P5:P11">
    <cfRule type="cellIs" dxfId="19" priority="3" stopIfTrue="1" operator="greaterThan">
      <formula>#REF!</formula>
    </cfRule>
    <cfRule type="cellIs" dxfId="18" priority="4" stopIfTrue="1" operator="greaterThan">
      <formula>"E5"</formula>
    </cfRule>
  </conditionalFormatting>
  <conditionalFormatting sqref="F8 Z8 P8">
    <cfRule type="cellIs" dxfId="17" priority="1" stopIfTrue="1" operator="lessThan">
      <formula>G8+#REF!+I8+J8</formula>
    </cfRule>
    <cfRule type="cellIs" dxfId="16" priority="2" stopIfTrue="1" operator="greaterThan">
      <formula>G8+#REF!+I8+J8</formula>
    </cfRule>
  </conditionalFormatting>
  <conditionalFormatting sqref="C5:K11 M5:U11 W5:AE11">
    <cfRule type="cellIs" dxfId="15" priority="7" stopIfTrue="1" operator="lessThan">
      <formula>0</formula>
    </cfRule>
  </conditionalFormatting>
  <dataValidations count="1">
    <dataValidation type="whole" operator="greaterThanOrEqual" allowBlank="1" showInputMessage="1" showErrorMessage="1" sqref="C5:AF11">
      <formula1>0</formula1>
    </dataValidation>
  </dataValidations>
  <printOptions horizontalCentered="1"/>
  <pageMargins left="0.75" right="0.75" top="1" bottom="1" header="0.5" footer="0.5"/>
  <pageSetup paperSize="5" scale="9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11"/>
  </sheetPr>
  <dimension ref="A1:AF36"/>
  <sheetViews>
    <sheetView zoomScale="70" zoomScaleNormal="70" zoomScaleSheetLayoutView="70" zoomScalePageLayoutView="70" workbookViewId="0">
      <selection activeCell="B10" sqref="B10"/>
    </sheetView>
  </sheetViews>
  <sheetFormatPr baseColWidth="10" defaultColWidth="8.83203125" defaultRowHeight="13.5" customHeight="1" x14ac:dyDescent="0"/>
  <cols>
    <col min="1" max="1" width="7.5" style="4" bestFit="1" customWidth="1"/>
    <col min="2" max="2" width="39.83203125" style="2" customWidth="1"/>
    <col min="3" max="3" width="15" style="5" customWidth="1"/>
    <col min="4" max="9" width="5" style="5" customWidth="1"/>
    <col min="10" max="10" width="5" style="4" customWidth="1"/>
    <col min="11" max="11" width="5" style="5" customWidth="1"/>
    <col min="12" max="12" width="6.6640625" style="7" customWidth="1"/>
    <col min="13" max="13" width="15" style="8" customWidth="1"/>
    <col min="14" max="22" width="5" style="5" customWidth="1"/>
    <col min="23" max="23" width="15" style="5" customWidth="1"/>
    <col min="24" max="32" width="5" style="5" customWidth="1"/>
    <col min="33" max="16384" width="8.83203125" style="2"/>
  </cols>
  <sheetData>
    <row r="1" spans="1:32" ht="22" customHeight="1">
      <c r="A1" s="351" t="s">
        <v>260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</row>
    <row r="2" spans="1:32" ht="22" customHeight="1" thickBot="1">
      <c r="A2" s="351" t="s">
        <v>349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</row>
    <row r="3" spans="1:32" ht="15">
      <c r="A3" s="359" t="s">
        <v>191</v>
      </c>
      <c r="B3" s="357" t="s">
        <v>301</v>
      </c>
      <c r="C3" s="353" t="str">
        <f>"MONTH UNDER  REVIEW FOR THE MONTH "&amp;Index!B3&amp;"-"&amp;Index!C3</f>
        <v>MONTH UNDER  REVIEW FOR THE MONTH MAR-2016</v>
      </c>
      <c r="D3" s="354"/>
      <c r="E3" s="354"/>
      <c r="F3" s="354"/>
      <c r="G3" s="354"/>
      <c r="H3" s="354"/>
      <c r="I3" s="354"/>
      <c r="J3" s="354"/>
      <c r="K3" s="354"/>
      <c r="L3" s="355"/>
      <c r="M3" s="353" t="str">
        <f>"PREVIOUS MONTH "&amp;Index!D3&amp;"-"&amp;Index!E3</f>
        <v>PREVIOUS MONTH FEB-2016</v>
      </c>
      <c r="N3" s="354"/>
      <c r="O3" s="354"/>
      <c r="P3" s="354"/>
      <c r="Q3" s="354"/>
      <c r="R3" s="354"/>
      <c r="S3" s="354"/>
      <c r="T3" s="354"/>
      <c r="U3" s="354"/>
      <c r="V3" s="355"/>
      <c r="W3" s="356" t="str">
        <f>"CORRESPONDING MONTH OF  PREVIOUS YEAR  "&amp;Index!B3&amp;"-"&amp;Index!C3-1</f>
        <v>CORRESPONDING MONTH OF  PREVIOUS YEAR  MAR-2015</v>
      </c>
      <c r="X3" s="354"/>
      <c r="Y3" s="354"/>
      <c r="Z3" s="354"/>
      <c r="AA3" s="354"/>
      <c r="AB3" s="354"/>
      <c r="AC3" s="354"/>
      <c r="AD3" s="354"/>
      <c r="AE3" s="354"/>
      <c r="AF3" s="355"/>
    </row>
    <row r="4" spans="1:32" s="1" customFormat="1" ht="13.5" customHeight="1" thickBot="1">
      <c r="A4" s="360"/>
      <c r="B4" s="358"/>
      <c r="C4" s="75" t="s">
        <v>4</v>
      </c>
      <c r="D4" s="193" t="s">
        <v>55</v>
      </c>
      <c r="E4" s="194" t="s">
        <v>56</v>
      </c>
      <c r="F4" s="194" t="s">
        <v>5</v>
      </c>
      <c r="G4" s="193" t="s">
        <v>6</v>
      </c>
      <c r="H4" s="193" t="s">
        <v>7</v>
      </c>
      <c r="I4" s="193" t="s">
        <v>57</v>
      </c>
      <c r="J4" s="193" t="s">
        <v>9</v>
      </c>
      <c r="K4" s="193" t="s">
        <v>10</v>
      </c>
      <c r="L4" s="195" t="s">
        <v>11</v>
      </c>
      <c r="M4" s="196" t="s">
        <v>4</v>
      </c>
      <c r="N4" s="193" t="s">
        <v>55</v>
      </c>
      <c r="O4" s="194" t="s">
        <v>56</v>
      </c>
      <c r="P4" s="194" t="s">
        <v>5</v>
      </c>
      <c r="Q4" s="193" t="s">
        <v>6</v>
      </c>
      <c r="R4" s="193" t="s">
        <v>7</v>
      </c>
      <c r="S4" s="193" t="s">
        <v>57</v>
      </c>
      <c r="T4" s="193" t="s">
        <v>9</v>
      </c>
      <c r="U4" s="193" t="s">
        <v>10</v>
      </c>
      <c r="V4" s="197" t="s">
        <v>11</v>
      </c>
      <c r="W4" s="75" t="s">
        <v>4</v>
      </c>
      <c r="X4" s="193" t="s">
        <v>55</v>
      </c>
      <c r="Y4" s="194" t="s">
        <v>56</v>
      </c>
      <c r="Z4" s="194" t="s">
        <v>5</v>
      </c>
      <c r="AA4" s="193" t="s">
        <v>6</v>
      </c>
      <c r="AB4" s="193" t="s">
        <v>7</v>
      </c>
      <c r="AC4" s="193" t="s">
        <v>57</v>
      </c>
      <c r="AD4" s="193" t="s">
        <v>9</v>
      </c>
      <c r="AE4" s="193" t="s">
        <v>10</v>
      </c>
      <c r="AF4" s="197" t="s">
        <v>11</v>
      </c>
    </row>
    <row r="5" spans="1:32" ht="15">
      <c r="A5" s="183">
        <v>1</v>
      </c>
      <c r="B5" s="184" t="s">
        <v>126</v>
      </c>
      <c r="C5" s="218"/>
      <c r="D5" s="219"/>
      <c r="E5" s="220">
        <f>C5-D5</f>
        <v>0</v>
      </c>
      <c r="F5" s="220">
        <f>G5+H5+I5+J5</f>
        <v>0</v>
      </c>
      <c r="G5" s="219"/>
      <c r="H5" s="219"/>
      <c r="I5" s="219"/>
      <c r="J5" s="219"/>
      <c r="K5" s="221"/>
      <c r="L5" s="222">
        <f>E5-(F5+K5)</f>
        <v>0</v>
      </c>
      <c r="M5" s="218"/>
      <c r="N5" s="219"/>
      <c r="O5" s="220">
        <f>M5-N5</f>
        <v>0</v>
      </c>
      <c r="P5" s="220">
        <f>Q5+R5+S5+T5</f>
        <v>0</v>
      </c>
      <c r="Q5" s="219"/>
      <c r="R5" s="219"/>
      <c r="S5" s="219"/>
      <c r="T5" s="219"/>
      <c r="U5" s="221"/>
      <c r="V5" s="222">
        <f>O5-(P5+U5)</f>
        <v>0</v>
      </c>
      <c r="W5" s="218"/>
      <c r="X5" s="219"/>
      <c r="Y5" s="220">
        <f>W5-X5</f>
        <v>0</v>
      </c>
      <c r="Z5" s="220">
        <f>AA5+AB5+AC5+AD5</f>
        <v>0</v>
      </c>
      <c r="AA5" s="219"/>
      <c r="AB5" s="219"/>
      <c r="AC5" s="219"/>
      <c r="AD5" s="219"/>
      <c r="AE5" s="221"/>
      <c r="AF5" s="222">
        <f t="shared" ref="AF5:AF31" si="0">Y5-(Z5+AE5)</f>
        <v>0</v>
      </c>
    </row>
    <row r="6" spans="1:32" ht="15">
      <c r="A6" s="185">
        <v>2</v>
      </c>
      <c r="B6" s="186" t="s">
        <v>90</v>
      </c>
      <c r="C6" s="223"/>
      <c r="D6" s="224"/>
      <c r="E6" s="225">
        <f t="shared" ref="E6:E31" si="1">C6-D6</f>
        <v>0</v>
      </c>
      <c r="F6" s="225">
        <f t="shared" ref="F6:F31" si="2">G6+H6+I6+J6</f>
        <v>0</v>
      </c>
      <c r="G6" s="224"/>
      <c r="H6" s="224"/>
      <c r="I6" s="224"/>
      <c r="J6" s="224"/>
      <c r="K6" s="224"/>
      <c r="L6" s="226">
        <f t="shared" ref="L6:L31" si="3">E6-(F6+K6)</f>
        <v>0</v>
      </c>
      <c r="M6" s="223"/>
      <c r="N6" s="224"/>
      <c r="O6" s="225">
        <f t="shared" ref="O6:O31" si="4">M6-N6</f>
        <v>0</v>
      </c>
      <c r="P6" s="225">
        <f t="shared" ref="P6:P31" si="5">Q6+R6+S6+T6</f>
        <v>0</v>
      </c>
      <c r="Q6" s="224"/>
      <c r="R6" s="224"/>
      <c r="S6" s="224"/>
      <c r="T6" s="224"/>
      <c r="U6" s="224"/>
      <c r="V6" s="226">
        <f t="shared" ref="V6:V31" si="6">O6-(P6+U6)</f>
        <v>0</v>
      </c>
      <c r="W6" s="223"/>
      <c r="X6" s="224"/>
      <c r="Y6" s="225">
        <f t="shared" ref="Y6:Y31" si="7">W6-X6</f>
        <v>0</v>
      </c>
      <c r="Z6" s="225">
        <f t="shared" ref="Z6:Z31" si="8">AA6+AB6+AC6+AD6</f>
        <v>0</v>
      </c>
      <c r="AA6" s="224"/>
      <c r="AB6" s="224"/>
      <c r="AC6" s="224"/>
      <c r="AD6" s="224"/>
      <c r="AE6" s="224"/>
      <c r="AF6" s="226">
        <f t="shared" si="0"/>
        <v>0</v>
      </c>
    </row>
    <row r="7" spans="1:32" ht="15">
      <c r="A7" s="185">
        <v>3</v>
      </c>
      <c r="B7" s="186" t="s">
        <v>91</v>
      </c>
      <c r="C7" s="223"/>
      <c r="D7" s="224"/>
      <c r="E7" s="225">
        <f t="shared" si="1"/>
        <v>0</v>
      </c>
      <c r="F7" s="225">
        <f t="shared" si="2"/>
        <v>0</v>
      </c>
      <c r="G7" s="224"/>
      <c r="H7" s="224"/>
      <c r="I7" s="224"/>
      <c r="J7" s="224"/>
      <c r="K7" s="224"/>
      <c r="L7" s="226">
        <f t="shared" si="3"/>
        <v>0</v>
      </c>
      <c r="M7" s="223"/>
      <c r="N7" s="224"/>
      <c r="O7" s="225">
        <f t="shared" si="4"/>
        <v>0</v>
      </c>
      <c r="P7" s="225">
        <f t="shared" si="5"/>
        <v>0</v>
      </c>
      <c r="Q7" s="224"/>
      <c r="R7" s="224"/>
      <c r="S7" s="224"/>
      <c r="T7" s="224"/>
      <c r="U7" s="224"/>
      <c r="V7" s="226">
        <f t="shared" si="6"/>
        <v>0</v>
      </c>
      <c r="W7" s="223"/>
      <c r="X7" s="224"/>
      <c r="Y7" s="225">
        <f t="shared" si="7"/>
        <v>0</v>
      </c>
      <c r="Z7" s="225">
        <f t="shared" si="8"/>
        <v>0</v>
      </c>
      <c r="AA7" s="224"/>
      <c r="AB7" s="224"/>
      <c r="AC7" s="224"/>
      <c r="AD7" s="224"/>
      <c r="AE7" s="224"/>
      <c r="AF7" s="226">
        <f t="shared" si="0"/>
        <v>0</v>
      </c>
    </row>
    <row r="8" spans="1:32" ht="15">
      <c r="A8" s="185">
        <v>4</v>
      </c>
      <c r="B8" s="186" t="s">
        <v>92</v>
      </c>
      <c r="C8" s="223"/>
      <c r="D8" s="224"/>
      <c r="E8" s="225">
        <f t="shared" si="1"/>
        <v>0</v>
      </c>
      <c r="F8" s="225">
        <f t="shared" si="2"/>
        <v>0</v>
      </c>
      <c r="G8" s="224"/>
      <c r="H8" s="224"/>
      <c r="I8" s="224"/>
      <c r="J8" s="224"/>
      <c r="K8" s="224"/>
      <c r="L8" s="226">
        <f t="shared" si="3"/>
        <v>0</v>
      </c>
      <c r="M8" s="223"/>
      <c r="N8" s="224"/>
      <c r="O8" s="225">
        <f t="shared" si="4"/>
        <v>0</v>
      </c>
      <c r="P8" s="225">
        <f t="shared" si="5"/>
        <v>0</v>
      </c>
      <c r="Q8" s="224"/>
      <c r="R8" s="224"/>
      <c r="S8" s="224"/>
      <c r="T8" s="224"/>
      <c r="U8" s="224"/>
      <c r="V8" s="226">
        <f t="shared" si="6"/>
        <v>0</v>
      </c>
      <c r="W8" s="223"/>
      <c r="X8" s="224"/>
      <c r="Y8" s="225">
        <f t="shared" si="7"/>
        <v>0</v>
      </c>
      <c r="Z8" s="225">
        <f t="shared" si="8"/>
        <v>0</v>
      </c>
      <c r="AA8" s="224"/>
      <c r="AB8" s="224"/>
      <c r="AC8" s="224"/>
      <c r="AD8" s="224"/>
      <c r="AE8" s="224"/>
      <c r="AF8" s="226">
        <f t="shared" si="0"/>
        <v>0</v>
      </c>
    </row>
    <row r="9" spans="1:32" ht="15">
      <c r="A9" s="185">
        <v>5</v>
      </c>
      <c r="B9" s="186" t="s">
        <v>93</v>
      </c>
      <c r="C9" s="223"/>
      <c r="D9" s="224"/>
      <c r="E9" s="225">
        <f t="shared" si="1"/>
        <v>0</v>
      </c>
      <c r="F9" s="225">
        <f t="shared" si="2"/>
        <v>0</v>
      </c>
      <c r="G9" s="224"/>
      <c r="H9" s="224"/>
      <c r="I9" s="224"/>
      <c r="J9" s="224"/>
      <c r="K9" s="224"/>
      <c r="L9" s="226">
        <f t="shared" si="3"/>
        <v>0</v>
      </c>
      <c r="M9" s="223"/>
      <c r="N9" s="224"/>
      <c r="O9" s="225">
        <f t="shared" si="4"/>
        <v>0</v>
      </c>
      <c r="P9" s="225">
        <f t="shared" si="5"/>
        <v>0</v>
      </c>
      <c r="Q9" s="224"/>
      <c r="R9" s="224"/>
      <c r="S9" s="224"/>
      <c r="T9" s="224"/>
      <c r="U9" s="224"/>
      <c r="V9" s="226">
        <f t="shared" si="6"/>
        <v>0</v>
      </c>
      <c r="W9" s="223"/>
      <c r="X9" s="224"/>
      <c r="Y9" s="225">
        <f t="shared" si="7"/>
        <v>0</v>
      </c>
      <c r="Z9" s="225">
        <f t="shared" si="8"/>
        <v>0</v>
      </c>
      <c r="AA9" s="224"/>
      <c r="AB9" s="224"/>
      <c r="AC9" s="224"/>
      <c r="AD9" s="224"/>
      <c r="AE9" s="224"/>
      <c r="AF9" s="226">
        <f t="shared" si="0"/>
        <v>0</v>
      </c>
    </row>
    <row r="10" spans="1:32" ht="15">
      <c r="A10" s="185">
        <v>6</v>
      </c>
      <c r="B10" s="186" t="s">
        <v>368</v>
      </c>
      <c r="C10" s="223"/>
      <c r="D10" s="224"/>
      <c r="E10" s="225">
        <f t="shared" si="1"/>
        <v>0</v>
      </c>
      <c r="F10" s="225">
        <f t="shared" si="2"/>
        <v>0</v>
      </c>
      <c r="G10" s="224"/>
      <c r="H10" s="224"/>
      <c r="I10" s="224"/>
      <c r="J10" s="224"/>
      <c r="K10" s="224"/>
      <c r="L10" s="226">
        <f t="shared" si="3"/>
        <v>0</v>
      </c>
      <c r="M10" s="223"/>
      <c r="N10" s="224"/>
      <c r="O10" s="225">
        <f t="shared" si="4"/>
        <v>0</v>
      </c>
      <c r="P10" s="225">
        <f t="shared" si="5"/>
        <v>0</v>
      </c>
      <c r="Q10" s="224"/>
      <c r="R10" s="224"/>
      <c r="S10" s="224"/>
      <c r="T10" s="224"/>
      <c r="U10" s="224"/>
      <c r="V10" s="226">
        <f t="shared" si="6"/>
        <v>0</v>
      </c>
      <c r="W10" s="223"/>
      <c r="X10" s="224"/>
      <c r="Y10" s="225">
        <f t="shared" si="7"/>
        <v>0</v>
      </c>
      <c r="Z10" s="225">
        <f t="shared" si="8"/>
        <v>0</v>
      </c>
      <c r="AA10" s="224"/>
      <c r="AB10" s="224"/>
      <c r="AC10" s="224"/>
      <c r="AD10" s="224"/>
      <c r="AE10" s="224"/>
      <c r="AF10" s="226">
        <f t="shared" si="0"/>
        <v>0</v>
      </c>
    </row>
    <row r="11" spans="1:32" ht="15">
      <c r="A11" s="185">
        <v>7</v>
      </c>
      <c r="B11" s="186" t="s">
        <v>88</v>
      </c>
      <c r="C11" s="223"/>
      <c r="D11" s="224"/>
      <c r="E11" s="225">
        <f t="shared" si="1"/>
        <v>0</v>
      </c>
      <c r="F11" s="225">
        <f t="shared" si="2"/>
        <v>0</v>
      </c>
      <c r="G11" s="224"/>
      <c r="H11" s="224"/>
      <c r="I11" s="224"/>
      <c r="J11" s="224"/>
      <c r="K11" s="224"/>
      <c r="L11" s="226">
        <f t="shared" si="3"/>
        <v>0</v>
      </c>
      <c r="M11" s="223"/>
      <c r="N11" s="224"/>
      <c r="O11" s="225">
        <f t="shared" si="4"/>
        <v>0</v>
      </c>
      <c r="P11" s="225">
        <f t="shared" si="5"/>
        <v>0</v>
      </c>
      <c r="Q11" s="224"/>
      <c r="R11" s="224"/>
      <c r="S11" s="224"/>
      <c r="T11" s="224"/>
      <c r="U11" s="224"/>
      <c r="V11" s="226">
        <f t="shared" si="6"/>
        <v>0</v>
      </c>
      <c r="W11" s="223"/>
      <c r="X11" s="224"/>
      <c r="Y11" s="225">
        <f t="shared" si="7"/>
        <v>0</v>
      </c>
      <c r="Z11" s="225">
        <f t="shared" si="8"/>
        <v>0</v>
      </c>
      <c r="AA11" s="224"/>
      <c r="AB11" s="224"/>
      <c r="AC11" s="224"/>
      <c r="AD11" s="224"/>
      <c r="AE11" s="224"/>
      <c r="AF11" s="226">
        <f t="shared" si="0"/>
        <v>0</v>
      </c>
    </row>
    <row r="12" spans="1:32" ht="15">
      <c r="A12" s="185">
        <v>8</v>
      </c>
      <c r="B12" s="186" t="s">
        <v>89</v>
      </c>
      <c r="C12" s="223"/>
      <c r="D12" s="224"/>
      <c r="E12" s="225">
        <f>C12-D12</f>
        <v>0</v>
      </c>
      <c r="F12" s="225">
        <f>G12+H12+I12+J12</f>
        <v>0</v>
      </c>
      <c r="G12" s="224"/>
      <c r="H12" s="224"/>
      <c r="I12" s="224"/>
      <c r="J12" s="224"/>
      <c r="K12" s="224"/>
      <c r="L12" s="226">
        <f>E12-(F12+K12)</f>
        <v>0</v>
      </c>
      <c r="M12" s="223"/>
      <c r="N12" s="224"/>
      <c r="O12" s="225">
        <f>M12-N12</f>
        <v>0</v>
      </c>
      <c r="P12" s="225">
        <f>Q12+R12+S12+T12</f>
        <v>0</v>
      </c>
      <c r="Q12" s="224"/>
      <c r="R12" s="224"/>
      <c r="S12" s="224"/>
      <c r="T12" s="224"/>
      <c r="U12" s="224"/>
      <c r="V12" s="226">
        <f>O12-(P12+U12)</f>
        <v>0</v>
      </c>
      <c r="W12" s="223"/>
      <c r="X12" s="224"/>
      <c r="Y12" s="225">
        <f>W12-X12</f>
        <v>0</v>
      </c>
      <c r="Z12" s="225">
        <f>AA12+AB12+AC12+AD12</f>
        <v>0</v>
      </c>
      <c r="AA12" s="224"/>
      <c r="AB12" s="224"/>
      <c r="AC12" s="224"/>
      <c r="AD12" s="224"/>
      <c r="AE12" s="224"/>
      <c r="AF12" s="226">
        <f>Y12-(Z12+AE12)</f>
        <v>0</v>
      </c>
    </row>
    <row r="13" spans="1:32" ht="15">
      <c r="A13" s="185">
        <v>9</v>
      </c>
      <c r="B13" s="186" t="s">
        <v>94</v>
      </c>
      <c r="C13" s="223"/>
      <c r="D13" s="224"/>
      <c r="E13" s="225">
        <f t="shared" si="1"/>
        <v>0</v>
      </c>
      <c r="F13" s="225">
        <f t="shared" si="2"/>
        <v>0</v>
      </c>
      <c r="G13" s="224"/>
      <c r="H13" s="224"/>
      <c r="I13" s="224"/>
      <c r="J13" s="224"/>
      <c r="K13" s="224"/>
      <c r="L13" s="226">
        <f t="shared" si="3"/>
        <v>0</v>
      </c>
      <c r="M13" s="223"/>
      <c r="N13" s="224"/>
      <c r="O13" s="225">
        <f t="shared" si="4"/>
        <v>0</v>
      </c>
      <c r="P13" s="225">
        <f t="shared" si="5"/>
        <v>0</v>
      </c>
      <c r="Q13" s="224"/>
      <c r="R13" s="224"/>
      <c r="S13" s="224"/>
      <c r="T13" s="224"/>
      <c r="U13" s="224"/>
      <c r="V13" s="226">
        <f t="shared" si="6"/>
        <v>0</v>
      </c>
      <c r="W13" s="223"/>
      <c r="X13" s="224"/>
      <c r="Y13" s="225">
        <f t="shared" si="7"/>
        <v>0</v>
      </c>
      <c r="Z13" s="225">
        <f t="shared" si="8"/>
        <v>0</v>
      </c>
      <c r="AA13" s="224"/>
      <c r="AB13" s="224"/>
      <c r="AC13" s="224"/>
      <c r="AD13" s="224"/>
      <c r="AE13" s="224"/>
      <c r="AF13" s="226">
        <f t="shared" si="0"/>
        <v>0</v>
      </c>
    </row>
    <row r="14" spans="1:32" ht="15">
      <c r="A14" s="185">
        <v>10</v>
      </c>
      <c r="B14" s="186" t="s">
        <v>95</v>
      </c>
      <c r="C14" s="223"/>
      <c r="D14" s="224"/>
      <c r="E14" s="225">
        <f t="shared" si="1"/>
        <v>0</v>
      </c>
      <c r="F14" s="225">
        <f t="shared" si="2"/>
        <v>0</v>
      </c>
      <c r="G14" s="224"/>
      <c r="H14" s="224"/>
      <c r="I14" s="224"/>
      <c r="J14" s="224"/>
      <c r="K14" s="224"/>
      <c r="L14" s="226">
        <f t="shared" si="3"/>
        <v>0</v>
      </c>
      <c r="M14" s="223"/>
      <c r="N14" s="224"/>
      <c r="O14" s="225">
        <f t="shared" si="4"/>
        <v>0</v>
      </c>
      <c r="P14" s="225">
        <f t="shared" si="5"/>
        <v>0</v>
      </c>
      <c r="Q14" s="224"/>
      <c r="R14" s="224"/>
      <c r="S14" s="224"/>
      <c r="T14" s="224"/>
      <c r="U14" s="224"/>
      <c r="V14" s="226">
        <f t="shared" si="6"/>
        <v>0</v>
      </c>
      <c r="W14" s="223"/>
      <c r="X14" s="224"/>
      <c r="Y14" s="225">
        <f t="shared" si="7"/>
        <v>0</v>
      </c>
      <c r="Z14" s="225">
        <f t="shared" si="8"/>
        <v>0</v>
      </c>
      <c r="AA14" s="224"/>
      <c r="AB14" s="224"/>
      <c r="AC14" s="224"/>
      <c r="AD14" s="224"/>
      <c r="AE14" s="224"/>
      <c r="AF14" s="226">
        <f t="shared" si="0"/>
        <v>0</v>
      </c>
    </row>
    <row r="15" spans="1:32" ht="15">
      <c r="A15" s="185">
        <v>11</v>
      </c>
      <c r="B15" s="186" t="s">
        <v>54</v>
      </c>
      <c r="C15" s="223"/>
      <c r="D15" s="224"/>
      <c r="E15" s="225">
        <f t="shared" si="1"/>
        <v>0</v>
      </c>
      <c r="F15" s="225">
        <f t="shared" si="2"/>
        <v>0</v>
      </c>
      <c r="G15" s="224"/>
      <c r="H15" s="224"/>
      <c r="I15" s="224"/>
      <c r="J15" s="224"/>
      <c r="K15" s="224"/>
      <c r="L15" s="226">
        <f t="shared" si="3"/>
        <v>0</v>
      </c>
      <c r="M15" s="223"/>
      <c r="N15" s="224"/>
      <c r="O15" s="225">
        <f t="shared" si="4"/>
        <v>0</v>
      </c>
      <c r="P15" s="225">
        <f t="shared" si="5"/>
        <v>0</v>
      </c>
      <c r="Q15" s="224"/>
      <c r="R15" s="224"/>
      <c r="S15" s="224"/>
      <c r="T15" s="224"/>
      <c r="U15" s="224"/>
      <c r="V15" s="226">
        <f t="shared" si="6"/>
        <v>0</v>
      </c>
      <c r="W15" s="223"/>
      <c r="X15" s="224"/>
      <c r="Y15" s="225">
        <f t="shared" si="7"/>
        <v>0</v>
      </c>
      <c r="Z15" s="225">
        <f t="shared" si="8"/>
        <v>0</v>
      </c>
      <c r="AA15" s="224"/>
      <c r="AB15" s="224"/>
      <c r="AC15" s="224"/>
      <c r="AD15" s="224"/>
      <c r="AE15" s="224"/>
      <c r="AF15" s="226">
        <f t="shared" si="0"/>
        <v>0</v>
      </c>
    </row>
    <row r="16" spans="1:32" ht="15">
      <c r="A16" s="185">
        <v>12</v>
      </c>
      <c r="B16" s="186" t="s">
        <v>99</v>
      </c>
      <c r="C16" s="223"/>
      <c r="D16" s="224"/>
      <c r="E16" s="225">
        <f t="shared" si="1"/>
        <v>0</v>
      </c>
      <c r="F16" s="225">
        <f t="shared" si="2"/>
        <v>0</v>
      </c>
      <c r="G16" s="224"/>
      <c r="H16" s="224"/>
      <c r="I16" s="224"/>
      <c r="J16" s="224"/>
      <c r="K16" s="224"/>
      <c r="L16" s="226">
        <f t="shared" si="3"/>
        <v>0</v>
      </c>
      <c r="M16" s="223"/>
      <c r="N16" s="224"/>
      <c r="O16" s="225">
        <f t="shared" si="4"/>
        <v>0</v>
      </c>
      <c r="P16" s="225">
        <f t="shared" si="5"/>
        <v>0</v>
      </c>
      <c r="Q16" s="224"/>
      <c r="R16" s="224"/>
      <c r="S16" s="224"/>
      <c r="T16" s="224"/>
      <c r="U16" s="224"/>
      <c r="V16" s="226">
        <f t="shared" si="6"/>
        <v>0</v>
      </c>
      <c r="W16" s="223"/>
      <c r="X16" s="224"/>
      <c r="Y16" s="225">
        <f t="shared" si="7"/>
        <v>0</v>
      </c>
      <c r="Z16" s="225">
        <f t="shared" si="8"/>
        <v>0</v>
      </c>
      <c r="AA16" s="224"/>
      <c r="AB16" s="224"/>
      <c r="AC16" s="224"/>
      <c r="AD16" s="224"/>
      <c r="AE16" s="224"/>
      <c r="AF16" s="226">
        <f t="shared" si="0"/>
        <v>0</v>
      </c>
    </row>
    <row r="17" spans="1:32" ht="15">
      <c r="A17" s="185">
        <v>13</v>
      </c>
      <c r="B17" s="186" t="s">
        <v>100</v>
      </c>
      <c r="C17" s="223"/>
      <c r="D17" s="224"/>
      <c r="E17" s="225">
        <f t="shared" si="1"/>
        <v>0</v>
      </c>
      <c r="F17" s="225">
        <f t="shared" si="2"/>
        <v>0</v>
      </c>
      <c r="G17" s="224"/>
      <c r="H17" s="224"/>
      <c r="I17" s="224"/>
      <c r="J17" s="224"/>
      <c r="K17" s="224"/>
      <c r="L17" s="226">
        <f t="shared" si="3"/>
        <v>0</v>
      </c>
      <c r="M17" s="223"/>
      <c r="N17" s="224"/>
      <c r="O17" s="225">
        <f t="shared" si="4"/>
        <v>0</v>
      </c>
      <c r="P17" s="225">
        <f t="shared" si="5"/>
        <v>0</v>
      </c>
      <c r="Q17" s="224"/>
      <c r="R17" s="224"/>
      <c r="S17" s="224"/>
      <c r="T17" s="224"/>
      <c r="U17" s="224"/>
      <c r="V17" s="226">
        <f t="shared" si="6"/>
        <v>0</v>
      </c>
      <c r="W17" s="223"/>
      <c r="X17" s="224"/>
      <c r="Y17" s="225">
        <f t="shared" si="7"/>
        <v>0</v>
      </c>
      <c r="Z17" s="225">
        <f t="shared" si="8"/>
        <v>0</v>
      </c>
      <c r="AA17" s="224"/>
      <c r="AB17" s="224"/>
      <c r="AC17" s="224"/>
      <c r="AD17" s="224"/>
      <c r="AE17" s="224"/>
      <c r="AF17" s="226">
        <f t="shared" si="0"/>
        <v>0</v>
      </c>
    </row>
    <row r="18" spans="1:32" ht="15">
      <c r="A18" s="185">
        <v>14</v>
      </c>
      <c r="B18" s="186" t="s">
        <v>96</v>
      </c>
      <c r="C18" s="223"/>
      <c r="D18" s="224"/>
      <c r="E18" s="225">
        <f t="shared" si="1"/>
        <v>0</v>
      </c>
      <c r="F18" s="225">
        <f t="shared" si="2"/>
        <v>0</v>
      </c>
      <c r="G18" s="224"/>
      <c r="H18" s="224"/>
      <c r="I18" s="224"/>
      <c r="J18" s="224"/>
      <c r="K18" s="224"/>
      <c r="L18" s="226">
        <f t="shared" si="3"/>
        <v>0</v>
      </c>
      <c r="M18" s="223"/>
      <c r="N18" s="224"/>
      <c r="O18" s="225">
        <f t="shared" si="4"/>
        <v>0</v>
      </c>
      <c r="P18" s="225">
        <f t="shared" si="5"/>
        <v>0</v>
      </c>
      <c r="Q18" s="224"/>
      <c r="R18" s="224"/>
      <c r="S18" s="224"/>
      <c r="T18" s="224"/>
      <c r="U18" s="224"/>
      <c r="V18" s="226">
        <f t="shared" si="6"/>
        <v>0</v>
      </c>
      <c r="W18" s="223"/>
      <c r="X18" s="224"/>
      <c r="Y18" s="225">
        <f t="shared" si="7"/>
        <v>0</v>
      </c>
      <c r="Z18" s="225">
        <f t="shared" si="8"/>
        <v>0</v>
      </c>
      <c r="AA18" s="224"/>
      <c r="AB18" s="224"/>
      <c r="AC18" s="224"/>
      <c r="AD18" s="224"/>
      <c r="AE18" s="224"/>
      <c r="AF18" s="226">
        <f t="shared" si="0"/>
        <v>0</v>
      </c>
    </row>
    <row r="19" spans="1:32" ht="15">
      <c r="A19" s="185">
        <v>15</v>
      </c>
      <c r="B19" s="186" t="s">
        <v>97</v>
      </c>
      <c r="C19" s="223"/>
      <c r="D19" s="224"/>
      <c r="E19" s="225">
        <f t="shared" si="1"/>
        <v>0</v>
      </c>
      <c r="F19" s="225">
        <f t="shared" si="2"/>
        <v>0</v>
      </c>
      <c r="G19" s="224"/>
      <c r="H19" s="224"/>
      <c r="I19" s="224"/>
      <c r="J19" s="224"/>
      <c r="K19" s="224"/>
      <c r="L19" s="226">
        <f t="shared" si="3"/>
        <v>0</v>
      </c>
      <c r="M19" s="223"/>
      <c r="N19" s="224"/>
      <c r="O19" s="225">
        <f t="shared" si="4"/>
        <v>0</v>
      </c>
      <c r="P19" s="225">
        <f t="shared" si="5"/>
        <v>0</v>
      </c>
      <c r="Q19" s="224"/>
      <c r="R19" s="224"/>
      <c r="S19" s="224"/>
      <c r="T19" s="224"/>
      <c r="U19" s="224"/>
      <c r="V19" s="226">
        <f t="shared" si="6"/>
        <v>0</v>
      </c>
      <c r="W19" s="223"/>
      <c r="X19" s="224"/>
      <c r="Y19" s="225">
        <f t="shared" si="7"/>
        <v>0</v>
      </c>
      <c r="Z19" s="225">
        <f t="shared" si="8"/>
        <v>0</v>
      </c>
      <c r="AA19" s="224"/>
      <c r="AB19" s="224"/>
      <c r="AC19" s="224"/>
      <c r="AD19" s="224"/>
      <c r="AE19" s="224"/>
      <c r="AF19" s="226">
        <f t="shared" si="0"/>
        <v>0</v>
      </c>
    </row>
    <row r="20" spans="1:32" ht="15">
      <c r="A20" s="185">
        <v>16</v>
      </c>
      <c r="B20" s="186" t="s">
        <v>98</v>
      </c>
      <c r="C20" s="223"/>
      <c r="D20" s="224"/>
      <c r="E20" s="225">
        <f t="shared" si="1"/>
        <v>0</v>
      </c>
      <c r="F20" s="225">
        <f t="shared" si="2"/>
        <v>0</v>
      </c>
      <c r="G20" s="224"/>
      <c r="H20" s="224"/>
      <c r="I20" s="224"/>
      <c r="J20" s="224"/>
      <c r="K20" s="224"/>
      <c r="L20" s="226">
        <f t="shared" si="3"/>
        <v>0</v>
      </c>
      <c r="M20" s="223"/>
      <c r="N20" s="224"/>
      <c r="O20" s="225">
        <f t="shared" si="4"/>
        <v>0</v>
      </c>
      <c r="P20" s="225">
        <f t="shared" si="5"/>
        <v>0</v>
      </c>
      <c r="Q20" s="224"/>
      <c r="R20" s="224"/>
      <c r="S20" s="224"/>
      <c r="T20" s="224"/>
      <c r="U20" s="224"/>
      <c r="V20" s="226">
        <f t="shared" si="6"/>
        <v>0</v>
      </c>
      <c r="W20" s="223"/>
      <c r="X20" s="224"/>
      <c r="Y20" s="225">
        <f t="shared" si="7"/>
        <v>0</v>
      </c>
      <c r="Z20" s="225">
        <f t="shared" si="8"/>
        <v>0</v>
      </c>
      <c r="AA20" s="224"/>
      <c r="AB20" s="224"/>
      <c r="AC20" s="224"/>
      <c r="AD20" s="224"/>
      <c r="AE20" s="224"/>
      <c r="AF20" s="226">
        <f t="shared" si="0"/>
        <v>0</v>
      </c>
    </row>
    <row r="21" spans="1:32" ht="15">
      <c r="A21" s="185">
        <v>17</v>
      </c>
      <c r="B21" s="186" t="s">
        <v>101</v>
      </c>
      <c r="C21" s="223"/>
      <c r="D21" s="224"/>
      <c r="E21" s="225">
        <f t="shared" si="1"/>
        <v>0</v>
      </c>
      <c r="F21" s="225">
        <f t="shared" si="2"/>
        <v>0</v>
      </c>
      <c r="G21" s="224"/>
      <c r="H21" s="224"/>
      <c r="I21" s="224"/>
      <c r="J21" s="224"/>
      <c r="K21" s="224"/>
      <c r="L21" s="226">
        <f t="shared" si="3"/>
        <v>0</v>
      </c>
      <c r="M21" s="223"/>
      <c r="N21" s="224"/>
      <c r="O21" s="225">
        <f t="shared" si="4"/>
        <v>0</v>
      </c>
      <c r="P21" s="225">
        <f t="shared" si="5"/>
        <v>0</v>
      </c>
      <c r="Q21" s="224"/>
      <c r="R21" s="224"/>
      <c r="S21" s="224"/>
      <c r="T21" s="224"/>
      <c r="U21" s="224"/>
      <c r="V21" s="226">
        <f t="shared" si="6"/>
        <v>0</v>
      </c>
      <c r="W21" s="223"/>
      <c r="X21" s="224"/>
      <c r="Y21" s="225">
        <f t="shared" si="7"/>
        <v>0</v>
      </c>
      <c r="Z21" s="225">
        <f t="shared" si="8"/>
        <v>0</v>
      </c>
      <c r="AA21" s="224"/>
      <c r="AB21" s="224"/>
      <c r="AC21" s="224"/>
      <c r="AD21" s="224"/>
      <c r="AE21" s="224"/>
      <c r="AF21" s="226">
        <f t="shared" si="0"/>
        <v>0</v>
      </c>
    </row>
    <row r="22" spans="1:32" ht="15">
      <c r="A22" s="185">
        <v>18</v>
      </c>
      <c r="B22" s="186" t="s">
        <v>321</v>
      </c>
      <c r="C22" s="223"/>
      <c r="D22" s="224"/>
      <c r="E22" s="225">
        <f t="shared" si="1"/>
        <v>0</v>
      </c>
      <c r="F22" s="225">
        <f t="shared" si="2"/>
        <v>0</v>
      </c>
      <c r="G22" s="224"/>
      <c r="H22" s="224"/>
      <c r="I22" s="224"/>
      <c r="J22" s="224"/>
      <c r="K22" s="224"/>
      <c r="L22" s="226">
        <f t="shared" si="3"/>
        <v>0</v>
      </c>
      <c r="M22" s="223"/>
      <c r="N22" s="224"/>
      <c r="O22" s="225">
        <f t="shared" si="4"/>
        <v>0</v>
      </c>
      <c r="P22" s="225">
        <f t="shared" si="5"/>
        <v>0</v>
      </c>
      <c r="Q22" s="224"/>
      <c r="R22" s="224"/>
      <c r="S22" s="224"/>
      <c r="T22" s="224"/>
      <c r="U22" s="224"/>
      <c r="V22" s="226">
        <f t="shared" si="6"/>
        <v>0</v>
      </c>
      <c r="W22" s="223"/>
      <c r="X22" s="224"/>
      <c r="Y22" s="225">
        <f t="shared" si="7"/>
        <v>0</v>
      </c>
      <c r="Z22" s="225">
        <f t="shared" si="8"/>
        <v>0</v>
      </c>
      <c r="AA22" s="224"/>
      <c r="AB22" s="224"/>
      <c r="AC22" s="224"/>
      <c r="AD22" s="224"/>
      <c r="AE22" s="224"/>
      <c r="AF22" s="226">
        <f t="shared" si="0"/>
        <v>0</v>
      </c>
    </row>
    <row r="23" spans="1:32" ht="15">
      <c r="A23" s="185">
        <v>19</v>
      </c>
      <c r="B23" s="186" t="s">
        <v>322</v>
      </c>
      <c r="C23" s="223"/>
      <c r="D23" s="224"/>
      <c r="E23" s="225">
        <f t="shared" si="1"/>
        <v>0</v>
      </c>
      <c r="F23" s="225">
        <f t="shared" si="2"/>
        <v>0</v>
      </c>
      <c r="G23" s="224"/>
      <c r="H23" s="224"/>
      <c r="I23" s="224"/>
      <c r="J23" s="224"/>
      <c r="K23" s="224"/>
      <c r="L23" s="226">
        <f t="shared" si="3"/>
        <v>0</v>
      </c>
      <c r="M23" s="223"/>
      <c r="N23" s="224"/>
      <c r="O23" s="225">
        <f t="shared" si="4"/>
        <v>0</v>
      </c>
      <c r="P23" s="225">
        <f t="shared" si="5"/>
        <v>0</v>
      </c>
      <c r="Q23" s="224"/>
      <c r="R23" s="224"/>
      <c r="S23" s="224"/>
      <c r="T23" s="224"/>
      <c r="U23" s="224"/>
      <c r="V23" s="226">
        <f t="shared" si="6"/>
        <v>0</v>
      </c>
      <c r="W23" s="223"/>
      <c r="X23" s="224"/>
      <c r="Y23" s="225">
        <f t="shared" si="7"/>
        <v>0</v>
      </c>
      <c r="Z23" s="225">
        <f t="shared" si="8"/>
        <v>0</v>
      </c>
      <c r="AA23" s="224"/>
      <c r="AB23" s="224"/>
      <c r="AC23" s="224"/>
      <c r="AD23" s="224"/>
      <c r="AE23" s="224"/>
      <c r="AF23" s="226">
        <f t="shared" si="0"/>
        <v>0</v>
      </c>
    </row>
    <row r="24" spans="1:32" ht="15">
      <c r="A24" s="185">
        <v>20</v>
      </c>
      <c r="B24" s="186" t="s">
        <v>323</v>
      </c>
      <c r="C24" s="223"/>
      <c r="D24" s="224"/>
      <c r="E24" s="225">
        <f t="shared" si="1"/>
        <v>0</v>
      </c>
      <c r="F24" s="225">
        <f t="shared" si="2"/>
        <v>0</v>
      </c>
      <c r="G24" s="224"/>
      <c r="H24" s="224"/>
      <c r="I24" s="224"/>
      <c r="J24" s="224"/>
      <c r="K24" s="224"/>
      <c r="L24" s="226">
        <f t="shared" si="3"/>
        <v>0</v>
      </c>
      <c r="M24" s="223"/>
      <c r="N24" s="224"/>
      <c r="O24" s="225">
        <f t="shared" si="4"/>
        <v>0</v>
      </c>
      <c r="P24" s="225">
        <f t="shared" si="5"/>
        <v>0</v>
      </c>
      <c r="Q24" s="224"/>
      <c r="R24" s="224"/>
      <c r="S24" s="224"/>
      <c r="T24" s="224"/>
      <c r="U24" s="224"/>
      <c r="V24" s="226">
        <f t="shared" si="6"/>
        <v>0</v>
      </c>
      <c r="W24" s="223"/>
      <c r="X24" s="224"/>
      <c r="Y24" s="225">
        <f t="shared" si="7"/>
        <v>0</v>
      </c>
      <c r="Z24" s="225">
        <f t="shared" si="8"/>
        <v>0</v>
      </c>
      <c r="AA24" s="224"/>
      <c r="AB24" s="224"/>
      <c r="AC24" s="224"/>
      <c r="AD24" s="224"/>
      <c r="AE24" s="224"/>
      <c r="AF24" s="226">
        <f t="shared" si="0"/>
        <v>0</v>
      </c>
    </row>
    <row r="25" spans="1:32" ht="16" thickBot="1">
      <c r="A25" s="188">
        <v>21</v>
      </c>
      <c r="B25" s="192" t="s">
        <v>102</v>
      </c>
      <c r="C25" s="227"/>
      <c r="D25" s="228"/>
      <c r="E25" s="229">
        <f t="shared" si="1"/>
        <v>0</v>
      </c>
      <c r="F25" s="229">
        <f t="shared" si="2"/>
        <v>0</v>
      </c>
      <c r="G25" s="228"/>
      <c r="H25" s="228"/>
      <c r="I25" s="228"/>
      <c r="J25" s="228"/>
      <c r="K25" s="228"/>
      <c r="L25" s="230">
        <f t="shared" si="3"/>
        <v>0</v>
      </c>
      <c r="M25" s="227"/>
      <c r="N25" s="228"/>
      <c r="O25" s="229">
        <f t="shared" si="4"/>
        <v>0</v>
      </c>
      <c r="P25" s="229">
        <f t="shared" si="5"/>
        <v>0</v>
      </c>
      <c r="Q25" s="228"/>
      <c r="R25" s="228"/>
      <c r="S25" s="228"/>
      <c r="T25" s="228"/>
      <c r="U25" s="228"/>
      <c r="V25" s="230">
        <f t="shared" si="6"/>
        <v>0</v>
      </c>
      <c r="W25" s="227"/>
      <c r="X25" s="228"/>
      <c r="Y25" s="229">
        <f t="shared" si="7"/>
        <v>0</v>
      </c>
      <c r="Z25" s="229">
        <f t="shared" si="8"/>
        <v>0</v>
      </c>
      <c r="AA25" s="228"/>
      <c r="AB25" s="228"/>
      <c r="AC25" s="228"/>
      <c r="AD25" s="228"/>
      <c r="AE25" s="228"/>
      <c r="AF25" s="230">
        <f t="shared" si="0"/>
        <v>0</v>
      </c>
    </row>
    <row r="26" spans="1:32" ht="15">
      <c r="A26" s="190">
        <v>22</v>
      </c>
      <c r="B26" s="211" t="s">
        <v>103</v>
      </c>
      <c r="C26" s="218"/>
      <c r="D26" s="221"/>
      <c r="E26" s="220">
        <f t="shared" si="1"/>
        <v>0</v>
      </c>
      <c r="F26" s="220">
        <f t="shared" si="2"/>
        <v>0</v>
      </c>
      <c r="G26" s="221"/>
      <c r="H26" s="221"/>
      <c r="I26" s="221"/>
      <c r="J26" s="221"/>
      <c r="K26" s="221"/>
      <c r="L26" s="222">
        <f t="shared" si="3"/>
        <v>0</v>
      </c>
      <c r="M26" s="231"/>
      <c r="N26" s="232"/>
      <c r="O26" s="233">
        <f t="shared" si="4"/>
        <v>0</v>
      </c>
      <c r="P26" s="233">
        <f t="shared" si="5"/>
        <v>0</v>
      </c>
      <c r="Q26" s="232"/>
      <c r="R26" s="232"/>
      <c r="S26" s="232"/>
      <c r="T26" s="232"/>
      <c r="U26" s="232"/>
      <c r="V26" s="234">
        <f t="shared" si="6"/>
        <v>0</v>
      </c>
      <c r="W26" s="235"/>
      <c r="X26" s="232"/>
      <c r="Y26" s="233">
        <f t="shared" si="7"/>
        <v>0</v>
      </c>
      <c r="Z26" s="233">
        <f t="shared" si="8"/>
        <v>0</v>
      </c>
      <c r="AA26" s="232"/>
      <c r="AB26" s="232"/>
      <c r="AC26" s="232"/>
      <c r="AD26" s="232"/>
      <c r="AE26" s="232"/>
      <c r="AF26" s="234">
        <f t="shared" si="0"/>
        <v>0</v>
      </c>
    </row>
    <row r="27" spans="1:32" ht="15">
      <c r="A27" s="185">
        <v>23</v>
      </c>
      <c r="B27" s="209" t="s">
        <v>104</v>
      </c>
      <c r="C27" s="223"/>
      <c r="D27" s="224"/>
      <c r="E27" s="225">
        <f t="shared" si="1"/>
        <v>0</v>
      </c>
      <c r="F27" s="225">
        <f t="shared" si="2"/>
        <v>0</v>
      </c>
      <c r="G27" s="224"/>
      <c r="H27" s="224"/>
      <c r="I27" s="224"/>
      <c r="J27" s="224"/>
      <c r="K27" s="224"/>
      <c r="L27" s="226">
        <f t="shared" si="3"/>
        <v>0</v>
      </c>
      <c r="M27" s="236"/>
      <c r="N27" s="224"/>
      <c r="O27" s="225">
        <f t="shared" si="4"/>
        <v>0</v>
      </c>
      <c r="P27" s="225">
        <f t="shared" si="5"/>
        <v>0</v>
      </c>
      <c r="Q27" s="224"/>
      <c r="R27" s="224"/>
      <c r="S27" s="224"/>
      <c r="T27" s="224"/>
      <c r="U27" s="224"/>
      <c r="V27" s="226">
        <f t="shared" si="6"/>
        <v>0</v>
      </c>
      <c r="W27" s="223"/>
      <c r="X27" s="224"/>
      <c r="Y27" s="225">
        <f t="shared" si="7"/>
        <v>0</v>
      </c>
      <c r="Z27" s="225">
        <f t="shared" si="8"/>
        <v>0</v>
      </c>
      <c r="AA27" s="224"/>
      <c r="AB27" s="224"/>
      <c r="AC27" s="224"/>
      <c r="AD27" s="224"/>
      <c r="AE27" s="224"/>
      <c r="AF27" s="226">
        <f t="shared" si="0"/>
        <v>0</v>
      </c>
    </row>
    <row r="28" spans="1:32" ht="15">
      <c r="A28" s="185">
        <v>24</v>
      </c>
      <c r="B28" s="209" t="s">
        <v>105</v>
      </c>
      <c r="C28" s="223"/>
      <c r="D28" s="224"/>
      <c r="E28" s="225">
        <f t="shared" si="1"/>
        <v>0</v>
      </c>
      <c r="F28" s="225">
        <f t="shared" si="2"/>
        <v>0</v>
      </c>
      <c r="G28" s="224"/>
      <c r="H28" s="224"/>
      <c r="I28" s="224"/>
      <c r="J28" s="224"/>
      <c r="K28" s="224"/>
      <c r="L28" s="226">
        <f t="shared" si="3"/>
        <v>0</v>
      </c>
      <c r="M28" s="236"/>
      <c r="N28" s="224"/>
      <c r="O28" s="225">
        <f t="shared" si="4"/>
        <v>0</v>
      </c>
      <c r="P28" s="225">
        <f t="shared" si="5"/>
        <v>0</v>
      </c>
      <c r="Q28" s="224"/>
      <c r="R28" s="224"/>
      <c r="S28" s="224"/>
      <c r="T28" s="224"/>
      <c r="U28" s="224"/>
      <c r="V28" s="226">
        <f t="shared" si="6"/>
        <v>0</v>
      </c>
      <c r="W28" s="223"/>
      <c r="X28" s="224"/>
      <c r="Y28" s="225">
        <f t="shared" si="7"/>
        <v>0</v>
      </c>
      <c r="Z28" s="225">
        <f t="shared" si="8"/>
        <v>0</v>
      </c>
      <c r="AA28" s="224"/>
      <c r="AB28" s="224"/>
      <c r="AC28" s="224"/>
      <c r="AD28" s="224"/>
      <c r="AE28" s="224"/>
      <c r="AF28" s="226">
        <f t="shared" si="0"/>
        <v>0</v>
      </c>
    </row>
    <row r="29" spans="1:32" ht="15">
      <c r="A29" s="185">
        <v>25</v>
      </c>
      <c r="B29" s="209" t="s">
        <v>106</v>
      </c>
      <c r="C29" s="223"/>
      <c r="D29" s="224"/>
      <c r="E29" s="225">
        <f t="shared" si="1"/>
        <v>0</v>
      </c>
      <c r="F29" s="225">
        <f t="shared" si="2"/>
        <v>0</v>
      </c>
      <c r="G29" s="224"/>
      <c r="H29" s="224"/>
      <c r="I29" s="224"/>
      <c r="J29" s="224"/>
      <c r="K29" s="224"/>
      <c r="L29" s="226">
        <f t="shared" si="3"/>
        <v>0</v>
      </c>
      <c r="M29" s="236"/>
      <c r="N29" s="224"/>
      <c r="O29" s="225">
        <f t="shared" si="4"/>
        <v>0</v>
      </c>
      <c r="P29" s="225">
        <f t="shared" si="5"/>
        <v>0</v>
      </c>
      <c r="Q29" s="224"/>
      <c r="R29" s="224"/>
      <c r="S29" s="224"/>
      <c r="T29" s="224"/>
      <c r="U29" s="224"/>
      <c r="V29" s="226">
        <f t="shared" si="6"/>
        <v>0</v>
      </c>
      <c r="W29" s="223"/>
      <c r="X29" s="224"/>
      <c r="Y29" s="225">
        <f t="shared" si="7"/>
        <v>0</v>
      </c>
      <c r="Z29" s="225">
        <f t="shared" si="8"/>
        <v>0</v>
      </c>
      <c r="AA29" s="224"/>
      <c r="AB29" s="224"/>
      <c r="AC29" s="224"/>
      <c r="AD29" s="224"/>
      <c r="AE29" s="224"/>
      <c r="AF29" s="226">
        <f t="shared" si="0"/>
        <v>0</v>
      </c>
    </row>
    <row r="30" spans="1:32" ht="15">
      <c r="A30" s="185">
        <v>26</v>
      </c>
      <c r="B30" s="209" t="s">
        <v>107</v>
      </c>
      <c r="C30" s="223"/>
      <c r="D30" s="224"/>
      <c r="E30" s="225">
        <f t="shared" si="1"/>
        <v>0</v>
      </c>
      <c r="F30" s="225">
        <f t="shared" si="2"/>
        <v>0</v>
      </c>
      <c r="G30" s="224"/>
      <c r="H30" s="224"/>
      <c r="I30" s="224"/>
      <c r="J30" s="224"/>
      <c r="K30" s="224"/>
      <c r="L30" s="226">
        <f t="shared" si="3"/>
        <v>0</v>
      </c>
      <c r="M30" s="236"/>
      <c r="N30" s="224"/>
      <c r="O30" s="225">
        <f t="shared" si="4"/>
        <v>0</v>
      </c>
      <c r="P30" s="225">
        <f t="shared" si="5"/>
        <v>0</v>
      </c>
      <c r="Q30" s="224"/>
      <c r="R30" s="224"/>
      <c r="S30" s="224"/>
      <c r="T30" s="224"/>
      <c r="U30" s="224"/>
      <c r="V30" s="226">
        <f t="shared" si="6"/>
        <v>0</v>
      </c>
      <c r="W30" s="223"/>
      <c r="X30" s="224"/>
      <c r="Y30" s="225">
        <f t="shared" si="7"/>
        <v>0</v>
      </c>
      <c r="Z30" s="225">
        <f t="shared" si="8"/>
        <v>0</v>
      </c>
      <c r="AA30" s="224"/>
      <c r="AB30" s="224"/>
      <c r="AC30" s="224"/>
      <c r="AD30" s="224"/>
      <c r="AE30" s="224"/>
      <c r="AF30" s="226">
        <f t="shared" si="0"/>
        <v>0</v>
      </c>
    </row>
    <row r="31" spans="1:32" ht="16" thickBot="1">
      <c r="A31" s="185">
        <v>27</v>
      </c>
      <c r="B31" s="209" t="s">
        <v>13</v>
      </c>
      <c r="C31" s="237"/>
      <c r="D31" s="238"/>
      <c r="E31" s="239">
        <f t="shared" si="1"/>
        <v>0</v>
      </c>
      <c r="F31" s="239">
        <f t="shared" si="2"/>
        <v>0</v>
      </c>
      <c r="G31" s="238"/>
      <c r="H31" s="238"/>
      <c r="I31" s="238"/>
      <c r="J31" s="238"/>
      <c r="K31" s="238"/>
      <c r="L31" s="240">
        <f t="shared" si="3"/>
        <v>0</v>
      </c>
      <c r="M31" s="241"/>
      <c r="N31" s="238"/>
      <c r="O31" s="239">
        <f t="shared" si="4"/>
        <v>0</v>
      </c>
      <c r="P31" s="239">
        <f t="shared" si="5"/>
        <v>0</v>
      </c>
      <c r="Q31" s="238"/>
      <c r="R31" s="238"/>
      <c r="S31" s="238"/>
      <c r="T31" s="238"/>
      <c r="U31" s="238"/>
      <c r="V31" s="240">
        <f t="shared" si="6"/>
        <v>0</v>
      </c>
      <c r="W31" s="237"/>
      <c r="X31" s="238"/>
      <c r="Y31" s="239">
        <f t="shared" si="7"/>
        <v>0</v>
      </c>
      <c r="Z31" s="239">
        <f t="shared" si="8"/>
        <v>0</v>
      </c>
      <c r="AA31" s="238"/>
      <c r="AB31" s="238"/>
      <c r="AC31" s="238"/>
      <c r="AD31" s="238"/>
      <c r="AE31" s="238"/>
      <c r="AF31" s="240">
        <f t="shared" si="0"/>
        <v>0</v>
      </c>
    </row>
    <row r="32" spans="1:32" ht="15">
      <c r="A32" s="185">
        <v>28</v>
      </c>
      <c r="B32" s="209" t="s">
        <v>108</v>
      </c>
      <c r="C32" s="242"/>
      <c r="D32" s="212">
        <v>0</v>
      </c>
      <c r="E32" s="212">
        <v>0</v>
      </c>
      <c r="F32" s="212">
        <v>0</v>
      </c>
      <c r="G32" s="212">
        <v>0</v>
      </c>
      <c r="H32" s="212">
        <v>0</v>
      </c>
      <c r="I32" s="212">
        <v>0</v>
      </c>
      <c r="J32" s="212">
        <v>0</v>
      </c>
      <c r="K32" s="212">
        <v>0</v>
      </c>
      <c r="L32" s="213">
        <v>0</v>
      </c>
      <c r="M32" s="243"/>
      <c r="N32" s="212">
        <v>0</v>
      </c>
      <c r="O32" s="212">
        <v>0</v>
      </c>
      <c r="P32" s="212">
        <v>0</v>
      </c>
      <c r="Q32" s="212">
        <v>0</v>
      </c>
      <c r="R32" s="212">
        <v>0</v>
      </c>
      <c r="S32" s="212">
        <v>0</v>
      </c>
      <c r="T32" s="212">
        <v>0</v>
      </c>
      <c r="U32" s="212">
        <v>0</v>
      </c>
      <c r="V32" s="213">
        <v>0</v>
      </c>
      <c r="W32" s="243"/>
      <c r="X32" s="212">
        <v>0</v>
      </c>
      <c r="Y32" s="212">
        <v>0</v>
      </c>
      <c r="Z32" s="212">
        <v>0</v>
      </c>
      <c r="AA32" s="212">
        <v>0</v>
      </c>
      <c r="AB32" s="212">
        <v>0</v>
      </c>
      <c r="AC32" s="212">
        <v>0</v>
      </c>
      <c r="AD32" s="212">
        <v>0</v>
      </c>
      <c r="AE32" s="212">
        <v>0</v>
      </c>
      <c r="AF32" s="213">
        <v>0</v>
      </c>
    </row>
    <row r="33" spans="1:32" ht="15">
      <c r="A33" s="185">
        <v>29</v>
      </c>
      <c r="B33" s="209" t="s">
        <v>261</v>
      </c>
      <c r="C33" s="244"/>
      <c r="D33" s="214">
        <v>0</v>
      </c>
      <c r="E33" s="214">
        <v>0</v>
      </c>
      <c r="F33" s="214">
        <v>0</v>
      </c>
      <c r="G33" s="214">
        <v>0</v>
      </c>
      <c r="H33" s="214">
        <v>0</v>
      </c>
      <c r="I33" s="214">
        <v>0</v>
      </c>
      <c r="J33" s="214">
        <v>0</v>
      </c>
      <c r="K33" s="214">
        <v>0</v>
      </c>
      <c r="L33" s="215">
        <v>0</v>
      </c>
      <c r="M33" s="245"/>
      <c r="N33" s="214">
        <v>0</v>
      </c>
      <c r="O33" s="214">
        <v>0</v>
      </c>
      <c r="P33" s="214">
        <v>0</v>
      </c>
      <c r="Q33" s="214">
        <v>0</v>
      </c>
      <c r="R33" s="214">
        <v>0</v>
      </c>
      <c r="S33" s="214">
        <v>0</v>
      </c>
      <c r="T33" s="214">
        <v>0</v>
      </c>
      <c r="U33" s="214">
        <v>0</v>
      </c>
      <c r="V33" s="215">
        <v>0</v>
      </c>
      <c r="W33" s="245"/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4">
        <v>0</v>
      </c>
      <c r="AE33" s="214">
        <v>0</v>
      </c>
      <c r="AF33" s="215">
        <v>0</v>
      </c>
    </row>
    <row r="34" spans="1:32" ht="16" thickBot="1">
      <c r="A34" s="188">
        <v>30</v>
      </c>
      <c r="B34" s="210" t="s">
        <v>262</v>
      </c>
      <c r="C34" s="246" t="e">
        <f>C33/C32</f>
        <v>#DIV/0!</v>
      </c>
      <c r="D34" s="216">
        <v>0</v>
      </c>
      <c r="E34" s="216">
        <v>0</v>
      </c>
      <c r="F34" s="216">
        <v>0</v>
      </c>
      <c r="G34" s="216">
        <v>0</v>
      </c>
      <c r="H34" s="216">
        <v>0</v>
      </c>
      <c r="I34" s="216">
        <v>0</v>
      </c>
      <c r="J34" s="216">
        <v>0</v>
      </c>
      <c r="K34" s="216">
        <v>0</v>
      </c>
      <c r="L34" s="217">
        <v>0</v>
      </c>
      <c r="M34" s="247" t="e">
        <f>M33/M32</f>
        <v>#DIV/0!</v>
      </c>
      <c r="N34" s="216">
        <v>0</v>
      </c>
      <c r="O34" s="216">
        <v>0</v>
      </c>
      <c r="P34" s="216">
        <v>0</v>
      </c>
      <c r="Q34" s="216">
        <v>0</v>
      </c>
      <c r="R34" s="216">
        <v>0</v>
      </c>
      <c r="S34" s="216">
        <v>0</v>
      </c>
      <c r="T34" s="216">
        <v>0</v>
      </c>
      <c r="U34" s="216">
        <v>0</v>
      </c>
      <c r="V34" s="217">
        <v>0</v>
      </c>
      <c r="W34" s="247" t="e">
        <f>W33/W32</f>
        <v>#DIV/0!</v>
      </c>
      <c r="X34" s="216">
        <v>0</v>
      </c>
      <c r="Y34" s="216">
        <v>0</v>
      </c>
      <c r="Z34" s="216">
        <v>0</v>
      </c>
      <c r="AA34" s="216">
        <v>0</v>
      </c>
      <c r="AB34" s="216">
        <v>0</v>
      </c>
      <c r="AC34" s="216">
        <v>0</v>
      </c>
      <c r="AD34" s="216">
        <v>0</v>
      </c>
      <c r="AE34" s="216">
        <v>0</v>
      </c>
      <c r="AF34" s="217">
        <v>0</v>
      </c>
    </row>
    <row r="36" spans="1:32" s="4" customFormat="1" ht="20" customHeight="1">
      <c r="A36" s="350" t="s">
        <v>358</v>
      </c>
      <c r="B36" s="350"/>
      <c r="C36" s="182">
        <f>SUM(C5:C25)</f>
        <v>0</v>
      </c>
      <c r="D36" s="182">
        <f t="shared" ref="D36:AF36" si="9">SUM(D5:D25)</f>
        <v>0</v>
      </c>
      <c r="E36" s="182">
        <f t="shared" si="9"/>
        <v>0</v>
      </c>
      <c r="F36" s="182">
        <f t="shared" si="9"/>
        <v>0</v>
      </c>
      <c r="G36" s="182">
        <f t="shared" si="9"/>
        <v>0</v>
      </c>
      <c r="H36" s="182">
        <f t="shared" si="9"/>
        <v>0</v>
      </c>
      <c r="I36" s="182">
        <f t="shared" si="9"/>
        <v>0</v>
      </c>
      <c r="J36" s="182">
        <f t="shared" si="9"/>
        <v>0</v>
      </c>
      <c r="K36" s="182">
        <f t="shared" si="9"/>
        <v>0</v>
      </c>
      <c r="L36" s="182">
        <f t="shared" si="9"/>
        <v>0</v>
      </c>
      <c r="M36" s="182">
        <f t="shared" si="9"/>
        <v>0</v>
      </c>
      <c r="N36" s="182">
        <f t="shared" si="9"/>
        <v>0</v>
      </c>
      <c r="O36" s="182">
        <f t="shared" si="9"/>
        <v>0</v>
      </c>
      <c r="P36" s="182">
        <f t="shared" si="9"/>
        <v>0</v>
      </c>
      <c r="Q36" s="182">
        <f t="shared" si="9"/>
        <v>0</v>
      </c>
      <c r="R36" s="182">
        <f t="shared" si="9"/>
        <v>0</v>
      </c>
      <c r="S36" s="182">
        <f t="shared" si="9"/>
        <v>0</v>
      </c>
      <c r="T36" s="182">
        <f t="shared" si="9"/>
        <v>0</v>
      </c>
      <c r="U36" s="182">
        <f t="shared" si="9"/>
        <v>0</v>
      </c>
      <c r="V36" s="182">
        <f t="shared" si="9"/>
        <v>0</v>
      </c>
      <c r="W36" s="182">
        <f t="shared" si="9"/>
        <v>0</v>
      </c>
      <c r="X36" s="182">
        <f t="shared" si="9"/>
        <v>0</v>
      </c>
      <c r="Y36" s="182">
        <f t="shared" si="9"/>
        <v>0</v>
      </c>
      <c r="Z36" s="182">
        <f t="shared" si="9"/>
        <v>0</v>
      </c>
      <c r="AA36" s="182">
        <f t="shared" si="9"/>
        <v>0</v>
      </c>
      <c r="AB36" s="182">
        <f t="shared" si="9"/>
        <v>0</v>
      </c>
      <c r="AC36" s="182">
        <f t="shared" si="9"/>
        <v>0</v>
      </c>
      <c r="AD36" s="182">
        <f t="shared" si="9"/>
        <v>0</v>
      </c>
      <c r="AE36" s="182">
        <f t="shared" si="9"/>
        <v>0</v>
      </c>
      <c r="AF36" s="182">
        <f t="shared" si="9"/>
        <v>0</v>
      </c>
    </row>
  </sheetData>
  <sheetProtection algorithmName="SHA-512" hashValue="xkxBWz3u2D4yG/Y18zGWflPVsU0O3yTJqHgqZWVxfI5iU4bDwSM7jTWVaJQWAVHvEwr6hx6seqDm5wlq+dxgsQ==" saltValue="srtqSU/mCuDSWpZ/KYtmRw==" spinCount="100000" sheet="1" objects="1" scenarios="1" formatCells="0" formatColumns="0" formatRows="0"/>
  <protectedRanges>
    <protectedRange sqref="A2:AF2" name="Range2"/>
    <protectedRange sqref="C3:AF33" name="Range1"/>
  </protectedRanges>
  <customSheetViews>
    <customSheetView guid="{176CA2E8-21C8-794D-859A-06D7F71DA3E8}" printArea="1" topLeftCell="A23">
      <selection sqref="A1:AF35"/>
      <printOptions horizontalCentered="1" gridLines="1"/>
      <pageSetup paperSize="5" scale="95" orientation="landscape" horizontalDpi="300" verticalDpi="300"/>
    </customSheetView>
  </customSheetViews>
  <mergeCells count="8">
    <mergeCell ref="A36:B36"/>
    <mergeCell ref="A1:AF1"/>
    <mergeCell ref="A2:AF2"/>
    <mergeCell ref="C3:L3"/>
    <mergeCell ref="M3:V3"/>
    <mergeCell ref="W3:AF3"/>
    <mergeCell ref="B3:B4"/>
    <mergeCell ref="A3:A4"/>
  </mergeCells>
  <phoneticPr fontId="0" type="noConversion"/>
  <conditionalFormatting sqref="E4:F4 P4 Z4 Y4:Y31 O4:O31 E5:E31">
    <cfRule type="cellIs" dxfId="295" priority="490" stopIfTrue="1" operator="lessThan">
      <formula>#REF!-#REF!</formula>
    </cfRule>
    <cfRule type="cellIs" dxfId="294" priority="491" stopIfTrue="1" operator="greaterThan">
      <formula>#REF!-#REF!</formula>
    </cfRule>
  </conditionalFormatting>
  <conditionalFormatting sqref="P5:P31 F5:F31 Z12:Z31">
    <cfRule type="cellIs" dxfId="293" priority="488" stopIfTrue="1" operator="lessThan">
      <formula>G5+H5+I5+J5</formula>
    </cfRule>
    <cfRule type="cellIs" dxfId="292" priority="489" stopIfTrue="1" operator="greaterThan">
      <formula>G5+H5+I5+J5</formula>
    </cfRule>
  </conditionalFormatting>
  <conditionalFormatting sqref="C5:H5 G5:K11 E4:F11 Y4:Z31 O4:P31 D12:K31 D6:F11 C6:C31 M5:N31 Q5:U31 AA5:AE31 W5:X31">
    <cfRule type="cellIs" dxfId="291" priority="487" stopIfTrue="1" operator="lessThan">
      <formula>0</formula>
    </cfRule>
  </conditionalFormatting>
  <conditionalFormatting sqref="Z5:Z31 P5:P31 F5:F31">
    <cfRule type="cellIs" dxfId="290" priority="376" stopIfTrue="1" operator="greaterThan">
      <formula>#REF!</formula>
    </cfRule>
    <cfRule type="cellIs" dxfId="289" priority="377" stopIfTrue="1" operator="greaterThan">
      <formula>"E5"</formula>
    </cfRule>
  </conditionalFormatting>
  <conditionalFormatting sqref="Z5:Z31">
    <cfRule type="cellIs" dxfId="288" priority="604" stopIfTrue="1" operator="lessThan">
      <formula>AA5+AB5+AC5+#REF!</formula>
    </cfRule>
    <cfRule type="cellIs" dxfId="287" priority="605" stopIfTrue="1" operator="greaterThan">
      <formula>AA5+AB5+AC5+#REF!</formula>
    </cfRule>
  </conditionalFormatting>
  <conditionalFormatting sqref="Z5:Z11">
    <cfRule type="cellIs" dxfId="286" priority="5" stopIfTrue="1" operator="lessThan">
      <formula>AA5+AB5+AC5+AD5</formula>
    </cfRule>
    <cfRule type="cellIs" dxfId="285" priority="6" stopIfTrue="1" operator="greaterThan">
      <formula>AA5+AB5+AC5+AD5</formula>
    </cfRule>
  </conditionalFormatting>
  <dataValidations count="2">
    <dataValidation type="decimal" operator="greaterThanOrEqual" allowBlank="1" showInputMessage="1" showErrorMessage="1" sqref="C32:AF34">
      <formula1>0</formula1>
    </dataValidation>
    <dataValidation type="whole" operator="greaterThanOrEqual" allowBlank="1" showInputMessage="1" showErrorMessage="1" sqref="C5:AF31">
      <formula1>0</formula1>
    </dataValidation>
  </dataValidations>
  <printOptions horizontalCentered="1" gridLines="1"/>
  <pageMargins left="0.75" right="0.75" top="1" bottom="1" header="0.5" footer="0.5"/>
  <pageSetup paperSize="5" scale="9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rgb="FFF6F6D8"/>
  </sheetPr>
  <dimension ref="A1:AP12"/>
  <sheetViews>
    <sheetView zoomScaleSheetLayoutView="100" workbookViewId="0">
      <selection activeCell="C5" sqref="C5:AP12"/>
    </sheetView>
  </sheetViews>
  <sheetFormatPr baseColWidth="10" defaultColWidth="8.83203125" defaultRowHeight="15" x14ac:dyDescent="0"/>
  <cols>
    <col min="1" max="1" width="4.1640625" style="96" bestFit="1" customWidth="1"/>
    <col min="2" max="2" width="38" style="38" customWidth="1"/>
    <col min="3" max="3" width="4.83203125" style="101" customWidth="1"/>
    <col min="4" max="4" width="4" style="101" customWidth="1"/>
    <col min="5" max="5" width="4.6640625" style="101" customWidth="1"/>
    <col min="6" max="6" width="4.83203125" style="101" customWidth="1"/>
    <col min="7" max="7" width="5.1640625" style="101" customWidth="1"/>
    <col min="8" max="8" width="6.6640625" style="101" customWidth="1"/>
    <col min="9" max="9" width="5.6640625" style="101" customWidth="1"/>
    <col min="10" max="12" width="4" style="101" customWidth="1"/>
    <col min="13" max="13" width="5.5" style="96" customWidth="1"/>
    <col min="14" max="14" width="4" style="96" customWidth="1"/>
    <col min="15" max="15" width="4.6640625" style="96" customWidth="1"/>
    <col min="16" max="16" width="5.33203125" style="96" customWidth="1"/>
    <col min="17" max="22" width="4" style="96" customWidth="1"/>
    <col min="23" max="23" width="5.5" style="96" customWidth="1"/>
    <col min="24" max="24" width="4" style="96" customWidth="1"/>
    <col min="25" max="25" width="4.6640625" style="96" customWidth="1"/>
    <col min="26" max="32" width="4" style="96" customWidth="1"/>
    <col min="33" max="33" width="4.5" style="96" customWidth="1"/>
    <col min="34" max="42" width="4" style="96" customWidth="1"/>
    <col min="43" max="16384" width="8.83203125" style="96"/>
  </cols>
  <sheetData>
    <row r="1" spans="1:42" ht="18.75" customHeight="1">
      <c r="A1" s="430" t="s">
        <v>130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30"/>
      <c r="AD1" s="430"/>
      <c r="AE1" s="430"/>
      <c r="AF1" s="430"/>
      <c r="AG1" s="430"/>
      <c r="AH1" s="430"/>
      <c r="AI1" s="430"/>
      <c r="AJ1" s="430"/>
      <c r="AK1" s="430"/>
      <c r="AL1" s="430"/>
      <c r="AM1" s="430"/>
      <c r="AN1" s="430"/>
      <c r="AO1" s="430"/>
      <c r="AP1" s="430"/>
    </row>
    <row r="2" spans="1:42" ht="18.75" customHeight="1">
      <c r="A2" s="412" t="s">
        <v>277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</row>
    <row r="3" spans="1:42" ht="20.25" customHeight="1">
      <c r="A3" s="406" t="s">
        <v>187</v>
      </c>
      <c r="B3" s="410" t="s">
        <v>1</v>
      </c>
      <c r="C3" s="407">
        <f>'Stat-V-A'!AI3</f>
        <v>2013</v>
      </c>
      <c r="D3" s="408"/>
      <c r="E3" s="408"/>
      <c r="F3" s="408"/>
      <c r="G3" s="408"/>
      <c r="H3" s="408"/>
      <c r="I3" s="408"/>
      <c r="J3" s="408"/>
      <c r="K3" s="408"/>
      <c r="L3" s="409"/>
      <c r="M3" s="407">
        <f>'Stat-V-A'!AJ3</f>
        <v>2014</v>
      </c>
      <c r="N3" s="408"/>
      <c r="O3" s="408"/>
      <c r="P3" s="408"/>
      <c r="Q3" s="408"/>
      <c r="R3" s="408"/>
      <c r="S3" s="408"/>
      <c r="T3" s="408"/>
      <c r="U3" s="408"/>
      <c r="V3" s="409"/>
      <c r="W3" s="407">
        <f>'Stat-V-A'!AK3</f>
        <v>2015</v>
      </c>
      <c r="X3" s="408"/>
      <c r="Y3" s="408"/>
      <c r="Z3" s="408"/>
      <c r="AA3" s="408"/>
      <c r="AB3" s="408"/>
      <c r="AC3" s="408"/>
      <c r="AD3" s="408"/>
      <c r="AE3" s="408"/>
      <c r="AF3" s="409"/>
      <c r="AG3" s="407" t="str">
        <f>Index!C3&amp;" ( UPTO "&amp;Index!B3&amp;")"</f>
        <v>2016 ( UPTO MAR)</v>
      </c>
      <c r="AH3" s="408"/>
      <c r="AI3" s="408"/>
      <c r="AJ3" s="408"/>
      <c r="AK3" s="408"/>
      <c r="AL3" s="408"/>
      <c r="AM3" s="408"/>
      <c r="AN3" s="408"/>
      <c r="AO3" s="408"/>
      <c r="AP3" s="409"/>
    </row>
    <row r="4" spans="1:42" s="39" customFormat="1" ht="27.75" customHeight="1" thickBot="1">
      <c r="A4" s="403"/>
      <c r="B4" s="411"/>
      <c r="C4" s="73" t="s">
        <v>4</v>
      </c>
      <c r="D4" s="11" t="s">
        <v>55</v>
      </c>
      <c r="E4" s="11" t="s">
        <v>56</v>
      </c>
      <c r="F4" s="11" t="s">
        <v>124</v>
      </c>
      <c r="G4" s="11" t="s">
        <v>6</v>
      </c>
      <c r="H4" s="11" t="s">
        <v>7</v>
      </c>
      <c r="I4" s="11" t="s">
        <v>57</v>
      </c>
      <c r="J4" s="11" t="s">
        <v>9</v>
      </c>
      <c r="K4" s="11" t="s">
        <v>10</v>
      </c>
      <c r="L4" s="74" t="s">
        <v>11</v>
      </c>
      <c r="M4" s="98" t="s">
        <v>4</v>
      </c>
      <c r="N4" s="99" t="s">
        <v>55</v>
      </c>
      <c r="O4" s="99" t="s">
        <v>56</v>
      </c>
      <c r="P4" s="99" t="s">
        <v>5</v>
      </c>
      <c r="Q4" s="99" t="s">
        <v>6</v>
      </c>
      <c r="R4" s="99" t="s">
        <v>7</v>
      </c>
      <c r="S4" s="99" t="s">
        <v>57</v>
      </c>
      <c r="T4" s="99" t="s">
        <v>9</v>
      </c>
      <c r="U4" s="99" t="s">
        <v>10</v>
      </c>
      <c r="V4" s="100" t="s">
        <v>11</v>
      </c>
      <c r="W4" s="98" t="s">
        <v>4</v>
      </c>
      <c r="X4" s="99" t="s">
        <v>55</v>
      </c>
      <c r="Y4" s="99" t="s">
        <v>56</v>
      </c>
      <c r="Z4" s="99" t="s">
        <v>5</v>
      </c>
      <c r="AA4" s="99" t="s">
        <v>6</v>
      </c>
      <c r="AB4" s="99" t="s">
        <v>7</v>
      </c>
      <c r="AC4" s="99" t="s">
        <v>57</v>
      </c>
      <c r="AD4" s="99" t="s">
        <v>9</v>
      </c>
      <c r="AE4" s="99" t="s">
        <v>10</v>
      </c>
      <c r="AF4" s="100" t="s">
        <v>11</v>
      </c>
      <c r="AG4" s="98" t="s">
        <v>4</v>
      </c>
      <c r="AH4" s="99" t="s">
        <v>55</v>
      </c>
      <c r="AI4" s="99" t="s">
        <v>56</v>
      </c>
      <c r="AJ4" s="99" t="s">
        <v>5</v>
      </c>
      <c r="AK4" s="99" t="s">
        <v>6</v>
      </c>
      <c r="AL4" s="99" t="s">
        <v>7</v>
      </c>
      <c r="AM4" s="99" t="s">
        <v>57</v>
      </c>
      <c r="AN4" s="99" t="s">
        <v>9</v>
      </c>
      <c r="AO4" s="99" t="s">
        <v>10</v>
      </c>
      <c r="AP4" s="100" t="s">
        <v>11</v>
      </c>
    </row>
    <row r="5" spans="1:42" s="97" customFormat="1">
      <c r="A5" s="61">
        <v>1</v>
      </c>
      <c r="B5" s="62" t="s">
        <v>58</v>
      </c>
      <c r="C5" s="250"/>
      <c r="D5" s="248"/>
      <c r="E5" s="316">
        <f t="shared" ref="E5:E10" si="0">C5-D5</f>
        <v>0</v>
      </c>
      <c r="F5" s="316">
        <f t="shared" ref="F5:F10" si="1">G5+H5+I5+J5</f>
        <v>0</v>
      </c>
      <c r="G5" s="248"/>
      <c r="H5" s="248"/>
      <c r="I5" s="248"/>
      <c r="J5" s="248"/>
      <c r="K5" s="248"/>
      <c r="L5" s="222">
        <f>E5-(F5+K5)</f>
        <v>0</v>
      </c>
      <c r="M5" s="250"/>
      <c r="N5" s="248"/>
      <c r="O5" s="316">
        <f t="shared" ref="O5:O11" si="2">M5-N5</f>
        <v>0</v>
      </c>
      <c r="P5" s="316">
        <f t="shared" ref="P5:P11" si="3">Q5+R5+S5+T5</f>
        <v>0</v>
      </c>
      <c r="Q5" s="248"/>
      <c r="R5" s="248"/>
      <c r="S5" s="248"/>
      <c r="T5" s="248"/>
      <c r="U5" s="248"/>
      <c r="V5" s="222">
        <f>O5-(P5+U5)</f>
        <v>0</v>
      </c>
      <c r="W5" s="250"/>
      <c r="X5" s="248"/>
      <c r="Y5" s="316">
        <f t="shared" ref="Y5:Y11" si="4">W5-X5</f>
        <v>0</v>
      </c>
      <c r="Z5" s="316">
        <f t="shared" ref="Z5:Z11" si="5">AA5+AB5+AC5+AD5</f>
        <v>0</v>
      </c>
      <c r="AA5" s="248"/>
      <c r="AB5" s="248"/>
      <c r="AC5" s="248"/>
      <c r="AD5" s="248"/>
      <c r="AE5" s="248"/>
      <c r="AF5" s="222">
        <f>Y5-(Z5+AE5)</f>
        <v>0</v>
      </c>
      <c r="AG5" s="250"/>
      <c r="AH5" s="248"/>
      <c r="AI5" s="316">
        <f t="shared" ref="AI5:AI11" si="6">AG5-AH5</f>
        <v>0</v>
      </c>
      <c r="AJ5" s="316">
        <f t="shared" ref="AJ5:AJ11" si="7">AK5+AL5+AM5+AN5</f>
        <v>0</v>
      </c>
      <c r="AK5" s="248"/>
      <c r="AL5" s="248"/>
      <c r="AM5" s="248"/>
      <c r="AN5" s="248"/>
      <c r="AO5" s="248"/>
      <c r="AP5" s="222">
        <f>AI5-(AJ5+AO5)</f>
        <v>0</v>
      </c>
    </row>
    <row r="6" spans="1:42" s="97" customFormat="1">
      <c r="A6" s="61">
        <v>2</v>
      </c>
      <c r="B6" s="62" t="s">
        <v>59</v>
      </c>
      <c r="C6" s="250"/>
      <c r="D6" s="248"/>
      <c r="E6" s="316">
        <f t="shared" si="0"/>
        <v>0</v>
      </c>
      <c r="F6" s="316">
        <f t="shared" si="1"/>
        <v>0</v>
      </c>
      <c r="G6" s="248"/>
      <c r="H6" s="248"/>
      <c r="I6" s="248"/>
      <c r="J6" s="248"/>
      <c r="K6" s="248"/>
      <c r="L6" s="226">
        <f t="shared" ref="L6:L11" si="8">E6-(F6+K6)</f>
        <v>0</v>
      </c>
      <c r="M6" s="250"/>
      <c r="N6" s="248"/>
      <c r="O6" s="316">
        <f t="shared" si="2"/>
        <v>0</v>
      </c>
      <c r="P6" s="316">
        <f t="shared" si="3"/>
        <v>0</v>
      </c>
      <c r="Q6" s="248"/>
      <c r="R6" s="248"/>
      <c r="S6" s="248"/>
      <c r="T6" s="248"/>
      <c r="U6" s="248"/>
      <c r="V6" s="226">
        <f t="shared" ref="V6:V11" si="9">O6-(P6+U6)</f>
        <v>0</v>
      </c>
      <c r="W6" s="250"/>
      <c r="X6" s="248"/>
      <c r="Y6" s="316">
        <f t="shared" si="4"/>
        <v>0</v>
      </c>
      <c r="Z6" s="316">
        <f t="shared" si="5"/>
        <v>0</v>
      </c>
      <c r="AA6" s="248"/>
      <c r="AB6" s="248"/>
      <c r="AC6" s="248"/>
      <c r="AD6" s="248"/>
      <c r="AE6" s="248"/>
      <c r="AF6" s="226">
        <f t="shared" ref="AF6:AF11" si="10">Y6-(Z6+AE6)</f>
        <v>0</v>
      </c>
      <c r="AG6" s="250"/>
      <c r="AH6" s="248"/>
      <c r="AI6" s="316">
        <f t="shared" si="6"/>
        <v>0</v>
      </c>
      <c r="AJ6" s="316">
        <f t="shared" si="7"/>
        <v>0</v>
      </c>
      <c r="AK6" s="248"/>
      <c r="AL6" s="248"/>
      <c r="AM6" s="248"/>
      <c r="AN6" s="248"/>
      <c r="AO6" s="248"/>
      <c r="AP6" s="226">
        <f t="shared" ref="AP6:AP11" si="11">AI6-(AJ6+AO6)</f>
        <v>0</v>
      </c>
    </row>
    <row r="7" spans="1:42" s="97" customFormat="1">
      <c r="A7" s="61">
        <v>3</v>
      </c>
      <c r="B7" s="62" t="s">
        <v>60</v>
      </c>
      <c r="C7" s="250"/>
      <c r="D7" s="248"/>
      <c r="E7" s="316">
        <f t="shared" si="0"/>
        <v>0</v>
      </c>
      <c r="F7" s="316">
        <f t="shared" si="1"/>
        <v>0</v>
      </c>
      <c r="G7" s="248"/>
      <c r="H7" s="248"/>
      <c r="I7" s="248"/>
      <c r="J7" s="248"/>
      <c r="K7" s="248"/>
      <c r="L7" s="226">
        <f t="shared" si="8"/>
        <v>0</v>
      </c>
      <c r="M7" s="250"/>
      <c r="N7" s="248"/>
      <c r="O7" s="316">
        <f t="shared" si="2"/>
        <v>0</v>
      </c>
      <c r="P7" s="316">
        <f t="shared" si="3"/>
        <v>0</v>
      </c>
      <c r="Q7" s="248"/>
      <c r="R7" s="248"/>
      <c r="S7" s="248"/>
      <c r="T7" s="248"/>
      <c r="U7" s="248"/>
      <c r="V7" s="226">
        <f t="shared" si="9"/>
        <v>0</v>
      </c>
      <c r="W7" s="250"/>
      <c r="X7" s="248"/>
      <c r="Y7" s="316">
        <f t="shared" si="4"/>
        <v>0</v>
      </c>
      <c r="Z7" s="316">
        <f t="shared" si="5"/>
        <v>0</v>
      </c>
      <c r="AA7" s="248"/>
      <c r="AB7" s="248"/>
      <c r="AC7" s="248"/>
      <c r="AD7" s="248"/>
      <c r="AE7" s="248"/>
      <c r="AF7" s="226">
        <f t="shared" si="10"/>
        <v>0</v>
      </c>
      <c r="AG7" s="250"/>
      <c r="AH7" s="248"/>
      <c r="AI7" s="316">
        <f t="shared" si="6"/>
        <v>0</v>
      </c>
      <c r="AJ7" s="316">
        <f t="shared" si="7"/>
        <v>0</v>
      </c>
      <c r="AK7" s="248"/>
      <c r="AL7" s="248"/>
      <c r="AM7" s="248"/>
      <c r="AN7" s="248"/>
      <c r="AO7" s="248"/>
      <c r="AP7" s="226">
        <f t="shared" si="11"/>
        <v>0</v>
      </c>
    </row>
    <row r="8" spans="1:42" s="97" customFormat="1">
      <c r="A8" s="61">
        <v>4</v>
      </c>
      <c r="B8" s="62" t="s">
        <v>61</v>
      </c>
      <c r="C8" s="250"/>
      <c r="D8" s="248"/>
      <c r="E8" s="316">
        <f t="shared" si="0"/>
        <v>0</v>
      </c>
      <c r="F8" s="316">
        <f t="shared" si="1"/>
        <v>0</v>
      </c>
      <c r="G8" s="248"/>
      <c r="H8" s="248"/>
      <c r="I8" s="248"/>
      <c r="J8" s="248"/>
      <c r="K8" s="248"/>
      <c r="L8" s="226">
        <f t="shared" si="8"/>
        <v>0</v>
      </c>
      <c r="M8" s="250"/>
      <c r="N8" s="248"/>
      <c r="O8" s="316">
        <f t="shared" si="2"/>
        <v>0</v>
      </c>
      <c r="P8" s="316">
        <f t="shared" si="3"/>
        <v>0</v>
      </c>
      <c r="Q8" s="248"/>
      <c r="R8" s="248"/>
      <c r="S8" s="248"/>
      <c r="T8" s="248"/>
      <c r="U8" s="248"/>
      <c r="V8" s="226">
        <f t="shared" si="9"/>
        <v>0</v>
      </c>
      <c r="W8" s="250"/>
      <c r="X8" s="248"/>
      <c r="Y8" s="316">
        <f t="shared" si="4"/>
        <v>0</v>
      </c>
      <c r="Z8" s="316">
        <f t="shared" si="5"/>
        <v>0</v>
      </c>
      <c r="AA8" s="248"/>
      <c r="AB8" s="248"/>
      <c r="AC8" s="248"/>
      <c r="AD8" s="248"/>
      <c r="AE8" s="248"/>
      <c r="AF8" s="226">
        <f t="shared" si="10"/>
        <v>0</v>
      </c>
      <c r="AG8" s="250"/>
      <c r="AH8" s="248"/>
      <c r="AI8" s="316">
        <f t="shared" si="6"/>
        <v>0</v>
      </c>
      <c r="AJ8" s="316">
        <f t="shared" si="7"/>
        <v>0</v>
      </c>
      <c r="AK8" s="248"/>
      <c r="AL8" s="248"/>
      <c r="AM8" s="248"/>
      <c r="AN8" s="248"/>
      <c r="AO8" s="248"/>
      <c r="AP8" s="226">
        <f t="shared" si="11"/>
        <v>0</v>
      </c>
    </row>
    <row r="9" spans="1:42" s="97" customFormat="1">
      <c r="A9" s="61">
        <v>5</v>
      </c>
      <c r="B9" s="62" t="s">
        <v>64</v>
      </c>
      <c r="C9" s="250"/>
      <c r="D9" s="248"/>
      <c r="E9" s="316">
        <f t="shared" si="0"/>
        <v>0</v>
      </c>
      <c r="F9" s="316">
        <f t="shared" si="1"/>
        <v>0</v>
      </c>
      <c r="G9" s="248"/>
      <c r="H9" s="248"/>
      <c r="I9" s="248"/>
      <c r="J9" s="248"/>
      <c r="K9" s="248"/>
      <c r="L9" s="226">
        <f t="shared" si="8"/>
        <v>0</v>
      </c>
      <c r="M9" s="250"/>
      <c r="N9" s="248"/>
      <c r="O9" s="316">
        <f t="shared" si="2"/>
        <v>0</v>
      </c>
      <c r="P9" s="316">
        <f t="shared" si="3"/>
        <v>0</v>
      </c>
      <c r="Q9" s="248"/>
      <c r="R9" s="248"/>
      <c r="S9" s="248"/>
      <c r="T9" s="248"/>
      <c r="U9" s="248"/>
      <c r="V9" s="226">
        <f t="shared" si="9"/>
        <v>0</v>
      </c>
      <c r="W9" s="250"/>
      <c r="X9" s="248"/>
      <c r="Y9" s="316">
        <f t="shared" si="4"/>
        <v>0</v>
      </c>
      <c r="Z9" s="316">
        <f t="shared" si="5"/>
        <v>0</v>
      </c>
      <c r="AA9" s="248"/>
      <c r="AB9" s="248"/>
      <c r="AC9" s="248"/>
      <c r="AD9" s="248"/>
      <c r="AE9" s="248"/>
      <c r="AF9" s="226">
        <f t="shared" si="10"/>
        <v>0</v>
      </c>
      <c r="AG9" s="250"/>
      <c r="AH9" s="248"/>
      <c r="AI9" s="316">
        <f t="shared" si="6"/>
        <v>0</v>
      </c>
      <c r="AJ9" s="316">
        <f t="shared" si="7"/>
        <v>0</v>
      </c>
      <c r="AK9" s="248"/>
      <c r="AL9" s="248"/>
      <c r="AM9" s="248"/>
      <c r="AN9" s="248"/>
      <c r="AO9" s="248"/>
      <c r="AP9" s="226">
        <f t="shared" si="11"/>
        <v>0</v>
      </c>
    </row>
    <row r="10" spans="1:42" s="97" customFormat="1">
      <c r="A10" s="61">
        <v>6</v>
      </c>
      <c r="B10" s="62" t="s">
        <v>62</v>
      </c>
      <c r="C10" s="250"/>
      <c r="D10" s="248"/>
      <c r="E10" s="316">
        <f t="shared" si="0"/>
        <v>0</v>
      </c>
      <c r="F10" s="316">
        <f t="shared" si="1"/>
        <v>0</v>
      </c>
      <c r="G10" s="248"/>
      <c r="H10" s="248"/>
      <c r="I10" s="248"/>
      <c r="J10" s="248"/>
      <c r="K10" s="248"/>
      <c r="L10" s="226">
        <f t="shared" si="8"/>
        <v>0</v>
      </c>
      <c r="M10" s="250"/>
      <c r="N10" s="248"/>
      <c r="O10" s="316">
        <f t="shared" si="2"/>
        <v>0</v>
      </c>
      <c r="P10" s="316">
        <f t="shared" si="3"/>
        <v>0</v>
      </c>
      <c r="Q10" s="248"/>
      <c r="R10" s="248"/>
      <c r="S10" s="248"/>
      <c r="T10" s="248"/>
      <c r="U10" s="248"/>
      <c r="V10" s="226">
        <f t="shared" si="9"/>
        <v>0</v>
      </c>
      <c r="W10" s="250"/>
      <c r="X10" s="248"/>
      <c r="Y10" s="316">
        <f t="shared" si="4"/>
        <v>0</v>
      </c>
      <c r="Z10" s="316">
        <f t="shared" si="5"/>
        <v>0</v>
      </c>
      <c r="AA10" s="248"/>
      <c r="AB10" s="248"/>
      <c r="AC10" s="248"/>
      <c r="AD10" s="248"/>
      <c r="AE10" s="248"/>
      <c r="AF10" s="226">
        <f t="shared" si="10"/>
        <v>0</v>
      </c>
      <c r="AG10" s="250"/>
      <c r="AH10" s="248"/>
      <c r="AI10" s="316">
        <f t="shared" si="6"/>
        <v>0</v>
      </c>
      <c r="AJ10" s="316">
        <f t="shared" si="7"/>
        <v>0</v>
      </c>
      <c r="AK10" s="248"/>
      <c r="AL10" s="248"/>
      <c r="AM10" s="248"/>
      <c r="AN10" s="248"/>
      <c r="AO10" s="248"/>
      <c r="AP10" s="226">
        <f t="shared" si="11"/>
        <v>0</v>
      </c>
    </row>
    <row r="11" spans="1:42" s="97" customFormat="1" ht="16" thickBot="1">
      <c r="A11" s="75">
        <v>7</v>
      </c>
      <c r="B11" s="76" t="s">
        <v>63</v>
      </c>
      <c r="C11" s="255"/>
      <c r="D11" s="256"/>
      <c r="E11" s="317">
        <f>C11-D11</f>
        <v>0</v>
      </c>
      <c r="F11" s="317">
        <f>G11+H11+I11+J11</f>
        <v>0</v>
      </c>
      <c r="G11" s="256"/>
      <c r="H11" s="256"/>
      <c r="I11" s="256"/>
      <c r="J11" s="256"/>
      <c r="K11" s="256"/>
      <c r="L11" s="226">
        <f t="shared" si="8"/>
        <v>0</v>
      </c>
      <c r="M11" s="255"/>
      <c r="N11" s="256"/>
      <c r="O11" s="317">
        <f t="shared" si="2"/>
        <v>0</v>
      </c>
      <c r="P11" s="317">
        <f t="shared" si="3"/>
        <v>0</v>
      </c>
      <c r="Q11" s="256"/>
      <c r="R11" s="256"/>
      <c r="S11" s="256"/>
      <c r="T11" s="256"/>
      <c r="U11" s="256"/>
      <c r="V11" s="226">
        <f t="shared" si="9"/>
        <v>0</v>
      </c>
      <c r="W11" s="255"/>
      <c r="X11" s="256"/>
      <c r="Y11" s="317">
        <f t="shared" si="4"/>
        <v>0</v>
      </c>
      <c r="Z11" s="317">
        <f t="shared" si="5"/>
        <v>0</v>
      </c>
      <c r="AA11" s="256"/>
      <c r="AB11" s="256"/>
      <c r="AC11" s="256"/>
      <c r="AD11" s="256"/>
      <c r="AE11" s="256"/>
      <c r="AF11" s="226">
        <f t="shared" si="10"/>
        <v>0</v>
      </c>
      <c r="AG11" s="255"/>
      <c r="AH11" s="256"/>
      <c r="AI11" s="317">
        <f t="shared" si="6"/>
        <v>0</v>
      </c>
      <c r="AJ11" s="317">
        <f t="shared" si="7"/>
        <v>0</v>
      </c>
      <c r="AK11" s="256"/>
      <c r="AL11" s="256"/>
      <c r="AM11" s="256"/>
      <c r="AN11" s="256"/>
      <c r="AO11" s="256"/>
      <c r="AP11" s="226">
        <f t="shared" si="11"/>
        <v>0</v>
      </c>
    </row>
    <row r="12" spans="1:42">
      <c r="A12" s="401" t="s">
        <v>3</v>
      </c>
      <c r="B12" s="401"/>
      <c r="C12" s="302">
        <f>SUM(C5:C11)</f>
        <v>0</v>
      </c>
      <c r="D12" s="302">
        <f t="shared" ref="D12:AP12" si="12">SUM(D5:D11)</f>
        <v>0</v>
      </c>
      <c r="E12" s="302">
        <f t="shared" si="12"/>
        <v>0</v>
      </c>
      <c r="F12" s="302">
        <f t="shared" si="12"/>
        <v>0</v>
      </c>
      <c r="G12" s="302">
        <f t="shared" si="12"/>
        <v>0</v>
      </c>
      <c r="H12" s="302">
        <f t="shared" si="12"/>
        <v>0</v>
      </c>
      <c r="I12" s="302">
        <f t="shared" si="12"/>
        <v>0</v>
      </c>
      <c r="J12" s="302">
        <f t="shared" si="12"/>
        <v>0</v>
      </c>
      <c r="K12" s="302">
        <f t="shared" si="12"/>
        <v>0</v>
      </c>
      <c r="L12" s="302">
        <f t="shared" si="12"/>
        <v>0</v>
      </c>
      <c r="M12" s="302">
        <f t="shared" si="12"/>
        <v>0</v>
      </c>
      <c r="N12" s="302">
        <f t="shared" si="12"/>
        <v>0</v>
      </c>
      <c r="O12" s="302">
        <f t="shared" si="12"/>
        <v>0</v>
      </c>
      <c r="P12" s="302">
        <f t="shared" si="12"/>
        <v>0</v>
      </c>
      <c r="Q12" s="302">
        <f t="shared" si="12"/>
        <v>0</v>
      </c>
      <c r="R12" s="302">
        <f t="shared" si="12"/>
        <v>0</v>
      </c>
      <c r="S12" s="302">
        <f t="shared" si="12"/>
        <v>0</v>
      </c>
      <c r="T12" s="302">
        <f t="shared" si="12"/>
        <v>0</v>
      </c>
      <c r="U12" s="302">
        <f t="shared" si="12"/>
        <v>0</v>
      </c>
      <c r="V12" s="302">
        <f t="shared" si="12"/>
        <v>0</v>
      </c>
      <c r="W12" s="302">
        <f t="shared" si="12"/>
        <v>0</v>
      </c>
      <c r="X12" s="302">
        <f t="shared" si="12"/>
        <v>0</v>
      </c>
      <c r="Y12" s="302">
        <f t="shared" si="12"/>
        <v>0</v>
      </c>
      <c r="Z12" s="302">
        <f t="shared" si="12"/>
        <v>0</v>
      </c>
      <c r="AA12" s="302">
        <f t="shared" si="12"/>
        <v>0</v>
      </c>
      <c r="AB12" s="302">
        <f t="shared" si="12"/>
        <v>0</v>
      </c>
      <c r="AC12" s="302">
        <f t="shared" si="12"/>
        <v>0</v>
      </c>
      <c r="AD12" s="302">
        <f t="shared" si="12"/>
        <v>0</v>
      </c>
      <c r="AE12" s="302">
        <f t="shared" si="12"/>
        <v>0</v>
      </c>
      <c r="AF12" s="302">
        <f t="shared" si="12"/>
        <v>0</v>
      </c>
      <c r="AG12" s="302">
        <f t="shared" si="12"/>
        <v>0</v>
      </c>
      <c r="AH12" s="302">
        <f t="shared" si="12"/>
        <v>0</v>
      </c>
      <c r="AI12" s="302">
        <f t="shared" si="12"/>
        <v>0</v>
      </c>
      <c r="AJ12" s="302">
        <f t="shared" si="12"/>
        <v>0</v>
      </c>
      <c r="AK12" s="302">
        <f t="shared" si="12"/>
        <v>0</v>
      </c>
      <c r="AL12" s="302">
        <f t="shared" si="12"/>
        <v>0</v>
      </c>
      <c r="AM12" s="302">
        <f t="shared" si="12"/>
        <v>0</v>
      </c>
      <c r="AN12" s="302">
        <f t="shared" si="12"/>
        <v>0</v>
      </c>
      <c r="AO12" s="302">
        <f t="shared" si="12"/>
        <v>0</v>
      </c>
      <c r="AP12" s="302">
        <f t="shared" si="12"/>
        <v>0</v>
      </c>
    </row>
  </sheetData>
  <sheetProtection password="DBD5" sheet="1" objects="1" scenarios="1" formatCells="0" formatColumns="0" formatRows="0"/>
  <protectedRanges>
    <protectedRange sqref="A2:AP2" name="Range2"/>
    <protectedRange sqref="C3:AP4 C5:K11 M5:U11 W5:AE11 AG5:AO11" name="Range1"/>
    <protectedRange sqref="L5:L11" name="Range1_1"/>
    <protectedRange sqref="V5:V11" name="Range1_1_1"/>
    <protectedRange sqref="AF5:AF11" name="Range1_1_2"/>
    <protectedRange sqref="AP5:AP11" name="Range1_1_3"/>
  </protectedRanges>
  <customSheetViews>
    <customSheetView guid="{176CA2E8-21C8-794D-859A-06D7F71DA3E8}">
      <selection activeCell="AJ24" sqref="AJ24"/>
      <printOptions horizontalCentered="1" gridLines="1"/>
      <pageSetup paperSize="5" scale="90" orientation="landscape" horizontalDpi="300" verticalDpi="300"/>
      <headerFooter>
        <oddFooter>&amp;C&amp;14 15</oddFooter>
      </headerFooter>
    </customSheetView>
  </customSheetViews>
  <mergeCells count="9">
    <mergeCell ref="A12:B12"/>
    <mergeCell ref="A1:AP1"/>
    <mergeCell ref="A2:AP2"/>
    <mergeCell ref="A3:A4"/>
    <mergeCell ref="B3:B4"/>
    <mergeCell ref="C3:L3"/>
    <mergeCell ref="M3:V3"/>
    <mergeCell ref="W3:AF3"/>
    <mergeCell ref="AG3:AP3"/>
  </mergeCells>
  <phoneticPr fontId="3" type="noConversion"/>
  <conditionalFormatting sqref="E5:E11 Y5:Y11 O5:O11 AI5:AI11">
    <cfRule type="cellIs" dxfId="14" priority="13" stopIfTrue="1" operator="lessThan">
      <formula>#REF!-#REF!</formula>
    </cfRule>
    <cfRule type="cellIs" dxfId="13" priority="14" stopIfTrue="1" operator="greaterThan">
      <formula>#REF!-#REF!</formula>
    </cfRule>
  </conditionalFormatting>
  <conditionalFormatting sqref="P5:P11 F5:F11 Z5:Z11 AJ5:AJ11">
    <cfRule type="cellIs" dxfId="12" priority="11" stopIfTrue="1" operator="lessThan">
      <formula>G5+H5+I5+J5</formula>
    </cfRule>
    <cfRule type="cellIs" dxfId="11" priority="12" stopIfTrue="1" operator="greaterThan">
      <formula>G5+H5+I5+J5</formula>
    </cfRule>
  </conditionalFormatting>
  <conditionalFormatting sqref="F5:F11 Z5:Z11 P5:P11 AJ5:AJ11">
    <cfRule type="cellIs" dxfId="10" priority="6" stopIfTrue="1" operator="greaterThan">
      <formula>#REF!</formula>
    </cfRule>
    <cfRule type="cellIs" dxfId="9" priority="7" stopIfTrue="1" operator="greaterThan">
      <formula>"E5"</formula>
    </cfRule>
  </conditionalFormatting>
  <conditionalFormatting sqref="F8 Z8 P8 AJ8">
    <cfRule type="cellIs" dxfId="8" priority="2" stopIfTrue="1" operator="lessThan">
      <formula>G8+#REF!+I8+J8</formula>
    </cfRule>
    <cfRule type="cellIs" dxfId="7" priority="3" stopIfTrue="1" operator="greaterThan">
      <formula>G8+#REF!+I8+J8</formula>
    </cfRule>
  </conditionalFormatting>
  <conditionalFormatting sqref="C5:K11 M5:U11 W5:AE11 AG5:AO11">
    <cfRule type="cellIs" dxfId="6" priority="10" stopIfTrue="1" operator="lessThan">
      <formula>0</formula>
    </cfRule>
  </conditionalFormatting>
  <dataValidations count="1">
    <dataValidation type="whole" operator="greaterThanOrEqual" allowBlank="1" showInputMessage="1" showErrorMessage="1" sqref="C5:AP11">
      <formula1>0</formula1>
    </dataValidation>
  </dataValidations>
  <printOptions horizontalCentered="1" gridLines="1"/>
  <pageMargins left="0.75" right="0.75" top="1" bottom="1" header="0.5" footer="0.5"/>
  <pageSetup paperSize="5" scale="90" orientation="landscape" horizontalDpi="300" verticalDpi="300"/>
  <headerFooter>
    <oddFooter>&amp;C&amp;14 15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 enableFormatConditionsCalculation="0">
    <tabColor rgb="FFFFFFCC"/>
  </sheetPr>
  <dimension ref="A1:T12"/>
  <sheetViews>
    <sheetView workbookViewId="0">
      <selection activeCell="C5" sqref="C5:T12"/>
    </sheetView>
  </sheetViews>
  <sheetFormatPr baseColWidth="10" defaultColWidth="8.83203125" defaultRowHeight="15" x14ac:dyDescent="0"/>
  <cols>
    <col min="1" max="1" width="4.1640625" style="136" bestFit="1" customWidth="1"/>
    <col min="2" max="2" width="24.6640625" style="139" customWidth="1"/>
    <col min="3" max="3" width="14" style="140" customWidth="1"/>
    <col min="4" max="7" width="6.1640625" style="140" customWidth="1"/>
    <col min="8" max="8" width="7.5" style="140" customWidth="1"/>
    <col min="9" max="9" width="7" style="140" customWidth="1"/>
    <col min="10" max="11" width="6.1640625" style="140" customWidth="1"/>
    <col min="12" max="12" width="13.1640625" style="136" customWidth="1"/>
    <col min="13" max="13" width="6.1640625" style="136" customWidth="1"/>
    <col min="14" max="15" width="6.1640625" style="141" customWidth="1"/>
    <col min="16" max="20" width="6.1640625" style="136" customWidth="1"/>
    <col min="21" max="16384" width="8.83203125" style="136"/>
  </cols>
  <sheetData>
    <row r="1" spans="1:20" ht="28" customHeight="1">
      <c r="A1" s="431" t="s">
        <v>299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</row>
    <row r="2" spans="1:20" ht="28" customHeight="1">
      <c r="A2" s="432" t="str">
        <f>"STATEMENT OF CRIME PROGRESS FOR CRIME AGAINST SCs/STs  UPTO "&amp;Index!B3&amp;"-"&amp;Index!C3</f>
        <v>STATEMENT OF CRIME PROGRESS FOR CRIME AGAINST SCs/STs  UPTO MAR-2016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</row>
    <row r="3" spans="1:20" ht="28" customHeight="1">
      <c r="A3" s="433" t="s">
        <v>187</v>
      </c>
      <c r="B3" s="433" t="s">
        <v>1</v>
      </c>
      <c r="C3" s="434" t="s">
        <v>297</v>
      </c>
      <c r="D3" s="434"/>
      <c r="E3" s="434"/>
      <c r="F3" s="434"/>
      <c r="G3" s="434"/>
      <c r="H3" s="434"/>
      <c r="I3" s="434"/>
      <c r="J3" s="434"/>
      <c r="K3" s="434"/>
      <c r="L3" s="435" t="s">
        <v>300</v>
      </c>
      <c r="M3" s="435"/>
      <c r="N3" s="435"/>
      <c r="O3" s="435"/>
      <c r="P3" s="435"/>
      <c r="Q3" s="435"/>
      <c r="R3" s="435"/>
      <c r="S3" s="435"/>
      <c r="T3" s="435"/>
    </row>
    <row r="4" spans="1:20" s="137" customFormat="1" ht="71.25" customHeight="1">
      <c r="A4" s="433"/>
      <c r="B4" s="433"/>
      <c r="C4" s="144" t="str">
        <f>"No. of  Cases pending previous year for beginning of the year "&amp;Index!C3</f>
        <v>No. of  Cases pending previous year for beginning of the year 2016</v>
      </c>
      <c r="D4" s="145" t="s">
        <v>6</v>
      </c>
      <c r="E4" s="145" t="s">
        <v>7</v>
      </c>
      <c r="F4" s="145" t="s">
        <v>8</v>
      </c>
      <c r="G4" s="145" t="s">
        <v>10</v>
      </c>
      <c r="H4" s="144" t="s">
        <v>298</v>
      </c>
      <c r="I4" s="145" t="s">
        <v>151</v>
      </c>
      <c r="J4" s="145" t="s">
        <v>9</v>
      </c>
      <c r="K4" s="145" t="s">
        <v>11</v>
      </c>
      <c r="L4" s="144" t="str">
        <f>"No. of  cases Registered during the year upto the end of "&amp;Index!B3&amp;"-"&amp;Index!C3</f>
        <v>No. of  cases Registered during the year upto the end of MAR-2016</v>
      </c>
      <c r="M4" s="145" t="s">
        <v>6</v>
      </c>
      <c r="N4" s="145" t="s">
        <v>7</v>
      </c>
      <c r="O4" s="145" t="s">
        <v>8</v>
      </c>
      <c r="P4" s="145" t="s">
        <v>10</v>
      </c>
      <c r="Q4" s="144" t="s">
        <v>128</v>
      </c>
      <c r="R4" s="145" t="s">
        <v>151</v>
      </c>
      <c r="S4" s="145" t="s">
        <v>9</v>
      </c>
      <c r="T4" s="145" t="s">
        <v>11</v>
      </c>
    </row>
    <row r="5" spans="1:20" s="138" customFormat="1" ht="15" customHeight="1">
      <c r="A5" s="142">
        <v>1</v>
      </c>
      <c r="B5" s="143" t="s">
        <v>58</v>
      </c>
      <c r="C5" s="318"/>
      <c r="D5" s="318"/>
      <c r="E5" s="319"/>
      <c r="F5" s="319"/>
      <c r="G5" s="318"/>
      <c r="H5" s="309">
        <f>G5+F5+E5+D5</f>
        <v>0</v>
      </c>
      <c r="I5" s="318"/>
      <c r="J5" s="318"/>
      <c r="K5" s="320"/>
      <c r="L5" s="309">
        <f>'Stat-XIII-A'!AG5</f>
        <v>0</v>
      </c>
      <c r="M5" s="309">
        <f>'Stat-XIII-A'!AK5</f>
        <v>0</v>
      </c>
      <c r="N5" s="310">
        <f>'Stat-XIII-A'!AL5</f>
        <v>0</v>
      </c>
      <c r="O5" s="310">
        <f>'Stat-XIII-A'!AM5</f>
        <v>0</v>
      </c>
      <c r="P5" s="309">
        <f>'Stat-XIII-A'!AO5</f>
        <v>0</v>
      </c>
      <c r="Q5" s="309">
        <f>P5+O5+N5+M5</f>
        <v>0</v>
      </c>
      <c r="R5" s="309">
        <f>'Stat-XIII-A'!AH5</f>
        <v>0</v>
      </c>
      <c r="S5" s="309">
        <f>'Stat-XIII-A'!AN5</f>
        <v>0</v>
      </c>
      <c r="T5" s="321">
        <f>'Stat-XIII-A'!AP5</f>
        <v>0</v>
      </c>
    </row>
    <row r="6" spans="1:20" s="138" customFormat="1" ht="15" customHeight="1">
      <c r="A6" s="142">
        <v>2</v>
      </c>
      <c r="B6" s="143" t="s">
        <v>336</v>
      </c>
      <c r="C6" s="320"/>
      <c r="D6" s="320"/>
      <c r="E6" s="319"/>
      <c r="F6" s="319"/>
      <c r="G6" s="320"/>
      <c r="H6" s="309">
        <f t="shared" ref="H6:H11" si="0">G6+F6+E6+D6</f>
        <v>0</v>
      </c>
      <c r="I6" s="320"/>
      <c r="J6" s="320"/>
      <c r="K6" s="320"/>
      <c r="L6" s="309">
        <f>'Stat-XIII-A'!AG6</f>
        <v>0</v>
      </c>
      <c r="M6" s="309">
        <f>'Stat-XIII-A'!AK6</f>
        <v>0</v>
      </c>
      <c r="N6" s="310">
        <f>'Stat-XIII-A'!AL6</f>
        <v>0</v>
      </c>
      <c r="O6" s="310">
        <f>'Stat-XIII-A'!AM6</f>
        <v>0</v>
      </c>
      <c r="P6" s="309">
        <f>'Stat-XIII-A'!AO6</f>
        <v>0</v>
      </c>
      <c r="Q6" s="309">
        <f t="shared" ref="Q6:Q11" si="1">P6+O6+N6+M6</f>
        <v>0</v>
      </c>
      <c r="R6" s="309">
        <f>'Stat-XIII-A'!AH6</f>
        <v>0</v>
      </c>
      <c r="S6" s="309">
        <f>'Stat-XIII-A'!AN6</f>
        <v>0</v>
      </c>
      <c r="T6" s="321">
        <f>'Stat-XIII-A'!AP6</f>
        <v>0</v>
      </c>
    </row>
    <row r="7" spans="1:20" s="138" customFormat="1" ht="15" customHeight="1">
      <c r="A7" s="142">
        <v>3</v>
      </c>
      <c r="B7" s="143" t="s">
        <v>60</v>
      </c>
      <c r="C7" s="320"/>
      <c r="D7" s="320"/>
      <c r="E7" s="319"/>
      <c r="F7" s="319"/>
      <c r="G7" s="320"/>
      <c r="H7" s="309">
        <f t="shared" si="0"/>
        <v>0</v>
      </c>
      <c r="I7" s="320"/>
      <c r="J7" s="320"/>
      <c r="K7" s="320"/>
      <c r="L7" s="309">
        <f>'Stat-XIII-A'!AG7</f>
        <v>0</v>
      </c>
      <c r="M7" s="309">
        <f>'Stat-XIII-A'!AK7</f>
        <v>0</v>
      </c>
      <c r="N7" s="310">
        <f>'Stat-XIII-A'!AL7</f>
        <v>0</v>
      </c>
      <c r="O7" s="310">
        <f>'Stat-XIII-A'!AM7</f>
        <v>0</v>
      </c>
      <c r="P7" s="309">
        <f>'Stat-XIII-A'!AO7</f>
        <v>0</v>
      </c>
      <c r="Q7" s="309">
        <f t="shared" si="1"/>
        <v>0</v>
      </c>
      <c r="R7" s="309">
        <f>'Stat-XIII-A'!AH7</f>
        <v>0</v>
      </c>
      <c r="S7" s="309">
        <f>'Stat-XIII-A'!AN7</f>
        <v>0</v>
      </c>
      <c r="T7" s="321">
        <f>'Stat-XIII-A'!AP7</f>
        <v>0</v>
      </c>
    </row>
    <row r="8" spans="1:20" s="138" customFormat="1" ht="15" customHeight="1">
      <c r="A8" s="142">
        <v>4</v>
      </c>
      <c r="B8" s="143" t="s">
        <v>61</v>
      </c>
      <c r="C8" s="320"/>
      <c r="D8" s="320"/>
      <c r="E8" s="319"/>
      <c r="F8" s="319"/>
      <c r="G8" s="320"/>
      <c r="H8" s="309">
        <f t="shared" si="0"/>
        <v>0</v>
      </c>
      <c r="I8" s="320"/>
      <c r="J8" s="320"/>
      <c r="K8" s="320"/>
      <c r="L8" s="309">
        <f>'Stat-XIII-A'!AG8</f>
        <v>0</v>
      </c>
      <c r="M8" s="309">
        <f>'Stat-XIII-A'!AK8</f>
        <v>0</v>
      </c>
      <c r="N8" s="310">
        <f>'Stat-XIII-A'!AL8</f>
        <v>0</v>
      </c>
      <c r="O8" s="310">
        <f>'Stat-XIII-A'!AM8</f>
        <v>0</v>
      </c>
      <c r="P8" s="309">
        <f>'Stat-XIII-A'!AO8</f>
        <v>0</v>
      </c>
      <c r="Q8" s="309">
        <f t="shared" si="1"/>
        <v>0</v>
      </c>
      <c r="R8" s="309">
        <f>'Stat-XIII-A'!AH8</f>
        <v>0</v>
      </c>
      <c r="S8" s="309">
        <f>'Stat-XIII-A'!AN8</f>
        <v>0</v>
      </c>
      <c r="T8" s="321">
        <f>'Stat-XIII-A'!AP8</f>
        <v>0</v>
      </c>
    </row>
    <row r="9" spans="1:20" s="138" customFormat="1" ht="15" customHeight="1">
      <c r="A9" s="142">
        <v>5</v>
      </c>
      <c r="B9" s="143" t="s">
        <v>64</v>
      </c>
      <c r="C9" s="320"/>
      <c r="D9" s="320"/>
      <c r="E9" s="319"/>
      <c r="F9" s="319"/>
      <c r="G9" s="320"/>
      <c r="H9" s="309">
        <f t="shared" si="0"/>
        <v>0</v>
      </c>
      <c r="I9" s="320"/>
      <c r="J9" s="320"/>
      <c r="K9" s="320"/>
      <c r="L9" s="309">
        <f>'Stat-XIII-A'!AG9</f>
        <v>0</v>
      </c>
      <c r="M9" s="309">
        <f>'Stat-XIII-A'!AK9</f>
        <v>0</v>
      </c>
      <c r="N9" s="310">
        <f>'Stat-XIII-A'!AL9</f>
        <v>0</v>
      </c>
      <c r="O9" s="310">
        <f>'Stat-XIII-A'!AM9</f>
        <v>0</v>
      </c>
      <c r="P9" s="309">
        <f>'Stat-XIII-A'!AO9</f>
        <v>0</v>
      </c>
      <c r="Q9" s="309">
        <f t="shared" si="1"/>
        <v>0</v>
      </c>
      <c r="R9" s="309">
        <f>'Stat-XIII-A'!AH9</f>
        <v>0</v>
      </c>
      <c r="S9" s="309">
        <f>'Stat-XIII-A'!AN9</f>
        <v>0</v>
      </c>
      <c r="T9" s="321">
        <f>'Stat-XIII-A'!AP9</f>
        <v>0</v>
      </c>
    </row>
    <row r="10" spans="1:20" s="138" customFormat="1" ht="15" customHeight="1">
      <c r="A10" s="142">
        <v>6</v>
      </c>
      <c r="B10" s="143" t="s">
        <v>62</v>
      </c>
      <c r="C10" s="320"/>
      <c r="D10" s="320"/>
      <c r="E10" s="319"/>
      <c r="F10" s="319"/>
      <c r="G10" s="320"/>
      <c r="H10" s="309">
        <f t="shared" si="0"/>
        <v>0</v>
      </c>
      <c r="I10" s="320"/>
      <c r="J10" s="320"/>
      <c r="K10" s="320"/>
      <c r="L10" s="309">
        <f>'Stat-XIII-A'!AG10</f>
        <v>0</v>
      </c>
      <c r="M10" s="309">
        <f>'Stat-XIII-A'!AK10</f>
        <v>0</v>
      </c>
      <c r="N10" s="310">
        <f>'Stat-XIII-A'!AL10</f>
        <v>0</v>
      </c>
      <c r="O10" s="310">
        <f>'Stat-XIII-A'!AM10</f>
        <v>0</v>
      </c>
      <c r="P10" s="309">
        <f>'Stat-XIII-A'!AO10</f>
        <v>0</v>
      </c>
      <c r="Q10" s="309">
        <f t="shared" si="1"/>
        <v>0</v>
      </c>
      <c r="R10" s="309">
        <f>'Stat-XIII-A'!AH10</f>
        <v>0</v>
      </c>
      <c r="S10" s="309">
        <f>'Stat-XIII-A'!AN10</f>
        <v>0</v>
      </c>
      <c r="T10" s="321">
        <f>'Stat-XIII-A'!AP10</f>
        <v>0</v>
      </c>
    </row>
    <row r="11" spans="1:20" s="138" customFormat="1" ht="15" customHeight="1">
      <c r="A11" s="142">
        <v>7</v>
      </c>
      <c r="B11" s="143" t="s">
        <v>63</v>
      </c>
      <c r="C11" s="320"/>
      <c r="D11" s="320"/>
      <c r="E11" s="319"/>
      <c r="F11" s="319"/>
      <c r="G11" s="320"/>
      <c r="H11" s="309">
        <f t="shared" si="0"/>
        <v>0</v>
      </c>
      <c r="I11" s="320"/>
      <c r="J11" s="320"/>
      <c r="K11" s="320"/>
      <c r="L11" s="309">
        <f>'Stat-XIII-A'!AG11</f>
        <v>0</v>
      </c>
      <c r="M11" s="309">
        <f>'Stat-XIII-A'!AK11</f>
        <v>0</v>
      </c>
      <c r="N11" s="310">
        <f>'Stat-XIII-A'!AL11</f>
        <v>0</v>
      </c>
      <c r="O11" s="310">
        <f>'Stat-XIII-A'!AM11</f>
        <v>0</v>
      </c>
      <c r="P11" s="309">
        <f>'Stat-XIII-A'!AO11</f>
        <v>0</v>
      </c>
      <c r="Q11" s="309">
        <f t="shared" si="1"/>
        <v>0</v>
      </c>
      <c r="R11" s="309">
        <f>'Stat-XIII-A'!AH11</f>
        <v>0</v>
      </c>
      <c r="S11" s="309">
        <f>'Stat-XIII-A'!AN11</f>
        <v>0</v>
      </c>
      <c r="T11" s="321">
        <f>'Stat-XIII-A'!AP11</f>
        <v>0</v>
      </c>
    </row>
    <row r="12" spans="1:20">
      <c r="A12" s="401" t="s">
        <v>3</v>
      </c>
      <c r="B12" s="401"/>
      <c r="C12" s="302">
        <f>SUM(C5:C11)</f>
        <v>0</v>
      </c>
      <c r="D12" s="302">
        <f t="shared" ref="D12:E12" si="2">SUM(D5:D11)</f>
        <v>0</v>
      </c>
      <c r="E12" s="302">
        <f t="shared" si="2"/>
        <v>0</v>
      </c>
      <c r="F12" s="302">
        <f t="shared" ref="F12:G12" si="3">SUM(F5:F11)</f>
        <v>0</v>
      </c>
      <c r="G12" s="302">
        <f t="shared" si="3"/>
        <v>0</v>
      </c>
      <c r="H12" s="302">
        <f t="shared" ref="H12:I12" si="4">SUM(H5:H11)</f>
        <v>0</v>
      </c>
      <c r="I12" s="302">
        <f t="shared" si="4"/>
        <v>0</v>
      </c>
      <c r="J12" s="302">
        <f t="shared" ref="J12:K12" si="5">SUM(J5:J11)</f>
        <v>0</v>
      </c>
      <c r="K12" s="302">
        <f t="shared" si="5"/>
        <v>0</v>
      </c>
      <c r="L12" s="302">
        <f t="shared" ref="L12:M12" si="6">SUM(L5:L11)</f>
        <v>0</v>
      </c>
      <c r="M12" s="302">
        <f t="shared" si="6"/>
        <v>0</v>
      </c>
      <c r="N12" s="302">
        <f t="shared" ref="N12:O12" si="7">SUM(N5:N11)</f>
        <v>0</v>
      </c>
      <c r="O12" s="302">
        <f t="shared" si="7"/>
        <v>0</v>
      </c>
      <c r="P12" s="302">
        <f t="shared" ref="P12:Q12" si="8">SUM(P5:P11)</f>
        <v>0</v>
      </c>
      <c r="Q12" s="302">
        <f t="shared" si="8"/>
        <v>0</v>
      </c>
      <c r="R12" s="302">
        <f t="shared" ref="R12:S12" si="9">SUM(R5:R11)</f>
        <v>0</v>
      </c>
      <c r="S12" s="302">
        <f t="shared" si="9"/>
        <v>0</v>
      </c>
      <c r="T12" s="302">
        <f t="shared" ref="T12" si="10">SUM(T5:T11)</f>
        <v>0</v>
      </c>
    </row>
  </sheetData>
  <sheetProtection password="DBD5" sheet="1" objects="1" scenarios="1" formatCells="0" formatColumns="0" formatRows="0"/>
  <protectedRanges>
    <protectedRange sqref="A2:T2" name="Range2"/>
    <protectedRange sqref="C3:T11" name="Range1"/>
  </protectedRanges>
  <customSheetViews>
    <customSheetView guid="{176CA2E8-21C8-794D-859A-06D7F71DA3E8}" topLeftCell="E1">
      <selection activeCell="U4" sqref="U4"/>
      <pageSetup paperSize="5" orientation="landscape" horizontalDpi="0" verticalDpi="0"/>
    </customSheetView>
  </customSheetViews>
  <mergeCells count="7">
    <mergeCell ref="A12:B12"/>
    <mergeCell ref="A1:T1"/>
    <mergeCell ref="A2:T2"/>
    <mergeCell ref="A3:A4"/>
    <mergeCell ref="B3:B4"/>
    <mergeCell ref="C3:K3"/>
    <mergeCell ref="L3:T3"/>
  </mergeCells>
  <conditionalFormatting sqref="H5:H11">
    <cfRule type="cellIs" dxfId="5" priority="9" stopIfTrue="1" operator="notEqual">
      <formula>G5+F5+E5+D5</formula>
    </cfRule>
  </conditionalFormatting>
  <dataValidations count="1">
    <dataValidation type="whole" operator="greaterThanOrEqual" allowBlank="1" showInputMessage="1" showErrorMessage="1" sqref="C5:T11">
      <formula1>0</formula1>
    </dataValidation>
  </dataValidations>
  <pageMargins left="0.75" right="0.75" top="1" bottom="1" header="0.5" footer="0.5"/>
  <pageSetup paperSize="5" orientation="landscape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rgb="FF92D050"/>
    <pageSetUpPr fitToPage="1"/>
  </sheetPr>
  <dimension ref="A1:AA5"/>
  <sheetViews>
    <sheetView zoomScale="90" zoomScaleNormal="90" zoomScalePageLayoutView="90" workbookViewId="0">
      <selection activeCell="A5" sqref="A5:AA5"/>
    </sheetView>
  </sheetViews>
  <sheetFormatPr baseColWidth="10" defaultColWidth="8.83203125" defaultRowHeight="14" x14ac:dyDescent="0"/>
  <cols>
    <col min="1" max="1" width="7.6640625" style="80" bestFit="1" customWidth="1"/>
    <col min="2" max="2" width="5.5" style="80" bestFit="1" customWidth="1"/>
    <col min="3" max="3" width="7.6640625" style="80" customWidth="1"/>
    <col min="4" max="4" width="7.6640625" style="80" bestFit="1" customWidth="1"/>
    <col min="5" max="5" width="5.5" style="80" bestFit="1" customWidth="1"/>
    <col min="6" max="6" width="6.1640625" style="80" bestFit="1" customWidth="1"/>
    <col min="7" max="7" width="7.6640625" style="80" bestFit="1" customWidth="1"/>
    <col min="8" max="8" width="5.5" style="80" bestFit="1" customWidth="1"/>
    <col min="9" max="9" width="6.1640625" style="80" bestFit="1" customWidth="1"/>
    <col min="10" max="10" width="7.6640625" style="80" bestFit="1" customWidth="1"/>
    <col min="11" max="11" width="5.5" style="80" bestFit="1" customWidth="1"/>
    <col min="12" max="12" width="6.1640625" style="80" bestFit="1" customWidth="1"/>
    <col min="13" max="13" width="7.6640625" style="80" bestFit="1" customWidth="1"/>
    <col min="14" max="14" width="5.5" style="80" bestFit="1" customWidth="1"/>
    <col min="15" max="15" width="6.1640625" style="80" bestFit="1" customWidth="1"/>
    <col min="16" max="16" width="7.6640625" style="80" bestFit="1" customWidth="1"/>
    <col min="17" max="17" width="5.5" style="80" bestFit="1" customWidth="1"/>
    <col min="18" max="18" width="6.1640625" style="80" bestFit="1" customWidth="1"/>
    <col min="19" max="19" width="7.6640625" style="80" bestFit="1" customWidth="1"/>
    <col min="20" max="20" width="5.5" style="80" bestFit="1" customWidth="1"/>
    <col min="21" max="21" width="6.1640625" style="80" bestFit="1" customWidth="1"/>
    <col min="22" max="22" width="7.6640625" style="81" bestFit="1" customWidth="1"/>
    <col min="23" max="23" width="5.83203125" style="81" bestFit="1" customWidth="1"/>
    <col min="24" max="24" width="6.1640625" style="81" bestFit="1" customWidth="1"/>
    <col min="25" max="25" width="13.33203125" style="80" bestFit="1" customWidth="1"/>
    <col min="26" max="26" width="12.1640625" style="80" bestFit="1" customWidth="1"/>
    <col min="27" max="27" width="10.83203125" style="80" bestFit="1" customWidth="1"/>
    <col min="28" max="16384" width="8.83203125" style="77"/>
  </cols>
  <sheetData>
    <row r="1" spans="1:27" ht="25.5" customHeight="1">
      <c r="A1" s="436" t="s">
        <v>192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  <c r="T1" s="437"/>
      <c r="U1" s="437"/>
      <c r="V1" s="437"/>
      <c r="W1" s="437"/>
      <c r="X1" s="437"/>
      <c r="Y1" s="437"/>
      <c r="Z1" s="437"/>
      <c r="AA1" s="438"/>
    </row>
    <row r="2" spans="1:27" ht="30.75" customHeight="1">
      <c r="A2" s="439" t="str">
        <f>"VEHICLE WISE ROAD ACCIDENTS FOR THE MONTH OF "&amp;Index!B3&amp;"-"&amp;Index!C3</f>
        <v>VEHICLE WISE ROAD ACCIDENTS FOR THE MONTH OF MAR-2016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/>
      <c r="V2" s="440"/>
      <c r="W2" s="440"/>
      <c r="X2" s="440"/>
      <c r="Y2" s="440"/>
      <c r="Z2" s="440"/>
      <c r="AA2" s="441"/>
    </row>
    <row r="3" spans="1:27" s="78" customFormat="1" ht="30" customHeight="1">
      <c r="A3" s="442" t="s">
        <v>152</v>
      </c>
      <c r="B3" s="442"/>
      <c r="C3" s="442"/>
      <c r="D3" s="442" t="s">
        <v>153</v>
      </c>
      <c r="E3" s="442"/>
      <c r="F3" s="442"/>
      <c r="G3" s="442" t="s">
        <v>154</v>
      </c>
      <c r="H3" s="442"/>
      <c r="I3" s="442"/>
      <c r="J3" s="442" t="s">
        <v>155</v>
      </c>
      <c r="K3" s="442"/>
      <c r="L3" s="442"/>
      <c r="M3" s="442" t="s">
        <v>156</v>
      </c>
      <c r="N3" s="442"/>
      <c r="O3" s="442"/>
      <c r="P3" s="442" t="s">
        <v>157</v>
      </c>
      <c r="Q3" s="442"/>
      <c r="R3" s="442"/>
      <c r="S3" s="442" t="s">
        <v>158</v>
      </c>
      <c r="T3" s="442"/>
      <c r="U3" s="442"/>
      <c r="V3" s="442" t="s">
        <v>3</v>
      </c>
      <c r="W3" s="442"/>
      <c r="X3" s="442"/>
      <c r="Y3" s="443" t="s">
        <v>159</v>
      </c>
      <c r="Z3" s="443" t="s">
        <v>160</v>
      </c>
      <c r="AA3" s="443" t="s">
        <v>161</v>
      </c>
    </row>
    <row r="4" spans="1:27" s="79" customFormat="1" ht="50.25" customHeight="1">
      <c r="A4" s="82" t="s">
        <v>162</v>
      </c>
      <c r="B4" s="82" t="s">
        <v>163</v>
      </c>
      <c r="C4" s="82" t="s">
        <v>164</v>
      </c>
      <c r="D4" s="82" t="s">
        <v>162</v>
      </c>
      <c r="E4" s="82" t="s">
        <v>163</v>
      </c>
      <c r="F4" s="82" t="s">
        <v>164</v>
      </c>
      <c r="G4" s="82" t="s">
        <v>162</v>
      </c>
      <c r="H4" s="82" t="s">
        <v>163</v>
      </c>
      <c r="I4" s="82" t="s">
        <v>164</v>
      </c>
      <c r="J4" s="82" t="s">
        <v>162</v>
      </c>
      <c r="K4" s="82" t="s">
        <v>163</v>
      </c>
      <c r="L4" s="82" t="s">
        <v>164</v>
      </c>
      <c r="M4" s="82" t="s">
        <v>162</v>
      </c>
      <c r="N4" s="82" t="s">
        <v>163</v>
      </c>
      <c r="O4" s="82" t="s">
        <v>164</v>
      </c>
      <c r="P4" s="82" t="s">
        <v>162</v>
      </c>
      <c r="Q4" s="82" t="s">
        <v>163</v>
      </c>
      <c r="R4" s="82" t="s">
        <v>164</v>
      </c>
      <c r="S4" s="82" t="s">
        <v>162</v>
      </c>
      <c r="T4" s="82" t="s">
        <v>163</v>
      </c>
      <c r="U4" s="82" t="s">
        <v>164</v>
      </c>
      <c r="V4" s="82" t="s">
        <v>165</v>
      </c>
      <c r="W4" s="82" t="s">
        <v>166</v>
      </c>
      <c r="X4" s="82" t="s">
        <v>167</v>
      </c>
      <c r="Y4" s="443"/>
      <c r="Z4" s="443"/>
      <c r="AA4" s="443"/>
    </row>
    <row r="5" spans="1:27" ht="64" customHeight="1">
      <c r="A5" s="322"/>
      <c r="B5" s="322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2"/>
      <c r="R5" s="322"/>
      <c r="S5" s="322"/>
      <c r="T5" s="322"/>
      <c r="U5" s="322"/>
      <c r="V5" s="323">
        <f>A5+D5+G5+J5+M5+P5+S5</f>
        <v>0</v>
      </c>
      <c r="W5" s="323">
        <f>B5+E5+H5+K5+N5+Q5+T5</f>
        <v>0</v>
      </c>
      <c r="X5" s="323">
        <f>C5+F5+I5+L5+O5+R5+U5</f>
        <v>0</v>
      </c>
      <c r="Y5" s="322"/>
      <c r="Z5" s="322"/>
      <c r="AA5" s="323">
        <f>V5-(Z5+Y5)</f>
        <v>0</v>
      </c>
    </row>
  </sheetData>
  <sheetProtection password="DBD5" sheet="1" objects="1" scenarios="1" formatCells="0" formatColumns="0" formatRows="0"/>
  <protectedRanges>
    <protectedRange sqref="A2:AA5" name="Range1"/>
  </protectedRanges>
  <customSheetViews>
    <customSheetView guid="{176CA2E8-21C8-794D-859A-06D7F71DA3E8}" fitToPage="1">
      <selection activeCell="AB1" sqref="AB1:IV65536"/>
      <pageSetup paperSize="5" scale="89" orientation="landscape" horizontalDpi="300" verticalDpi="300"/>
    </customSheetView>
  </customSheetViews>
  <mergeCells count="13">
    <mergeCell ref="A1:AA1"/>
    <mergeCell ref="A2:AA2"/>
    <mergeCell ref="G3:I3"/>
    <mergeCell ref="J3:L3"/>
    <mergeCell ref="S3:U3"/>
    <mergeCell ref="V3:X3"/>
    <mergeCell ref="Y3:Y4"/>
    <mergeCell ref="Z3:Z4"/>
    <mergeCell ref="AA3:AA4"/>
    <mergeCell ref="P3:R3"/>
    <mergeCell ref="A3:C3"/>
    <mergeCell ref="D3:F3"/>
    <mergeCell ref="M3:O3"/>
  </mergeCells>
  <phoneticPr fontId="14" type="noConversion"/>
  <conditionalFormatting sqref="A5:AA5">
    <cfRule type="cellIs" dxfId="4" priority="3" stopIfTrue="1" operator="lessThan">
      <formula>0</formula>
    </cfRule>
  </conditionalFormatting>
  <conditionalFormatting sqref="V5:X5">
    <cfRule type="cellIs" dxfId="3" priority="2" stopIfTrue="1" operator="notEqual">
      <formula>#REF!+#REF!+#REF!+#REF!+#REF!+#REF!+#REF!</formula>
    </cfRule>
  </conditionalFormatting>
  <conditionalFormatting sqref="AA5">
    <cfRule type="cellIs" dxfId="2" priority="1" stopIfTrue="1" operator="notEqual">
      <formula>#REF!-(#REF!+#REF!)</formula>
    </cfRule>
  </conditionalFormatting>
  <dataValidations count="1">
    <dataValidation type="whole" operator="greaterThanOrEqual" allowBlank="1" showInputMessage="1" showErrorMessage="1" sqref="A5:AA5">
      <formula1>0</formula1>
    </dataValidation>
  </dataValidations>
  <pageMargins left="0.75" right="0.75" top="1" bottom="1" header="0.5" footer="0.5"/>
  <pageSetup paperSize="5" scale="8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rgb="FF00FF00"/>
  </sheetPr>
  <dimension ref="A1:V5"/>
  <sheetViews>
    <sheetView zoomScale="90" zoomScaleNormal="90" zoomScalePageLayoutView="90" workbookViewId="0">
      <selection activeCell="A5" sqref="A5:V5"/>
    </sheetView>
  </sheetViews>
  <sheetFormatPr baseColWidth="10" defaultColWidth="5.1640625" defaultRowHeight="14" x14ac:dyDescent="0"/>
  <cols>
    <col min="1" max="1" width="7.5" style="40" bestFit="1" customWidth="1"/>
    <col min="2" max="2" width="9.6640625" style="40" customWidth="1"/>
    <col min="3" max="3" width="11.33203125" style="40" customWidth="1"/>
    <col min="4" max="4" width="7.83203125" style="44" customWidth="1"/>
    <col min="5" max="5" width="7.83203125" style="40" customWidth="1"/>
    <col min="6" max="6" width="11.5" style="40" customWidth="1"/>
    <col min="7" max="7" width="11.6640625" style="40" customWidth="1"/>
    <col min="8" max="8" width="7.6640625" style="44" bestFit="1" customWidth="1"/>
    <col min="9" max="9" width="7.33203125" style="40" customWidth="1"/>
    <col min="10" max="10" width="8.33203125" style="40" bestFit="1" customWidth="1"/>
    <col min="11" max="11" width="9.6640625" style="40" customWidth="1"/>
    <col min="12" max="12" width="8.83203125" style="40" customWidth="1"/>
    <col min="13" max="13" width="7.5" style="40" bestFit="1" customWidth="1"/>
    <col min="14" max="14" width="11.33203125" style="40" customWidth="1"/>
    <col min="15" max="15" width="7.5" style="40" bestFit="1" customWidth="1"/>
    <col min="16" max="16" width="10.5" style="40" customWidth="1"/>
    <col min="17" max="18" width="9" style="40" customWidth="1"/>
    <col min="19" max="19" width="9.6640625" style="40" customWidth="1"/>
    <col min="20" max="20" width="9.5" style="40" customWidth="1"/>
    <col min="21" max="21" width="7.33203125" style="40" customWidth="1"/>
    <col min="22" max="22" width="8.1640625" style="40" customWidth="1"/>
    <col min="23" max="16384" width="5.1640625" style="40"/>
  </cols>
  <sheetData>
    <row r="1" spans="1:22" ht="18">
      <c r="A1" s="444" t="s">
        <v>171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  <c r="T1" s="444"/>
      <c r="U1" s="444"/>
      <c r="V1" s="444"/>
    </row>
    <row r="2" spans="1:22" ht="39" customHeight="1">
      <c r="A2" s="444" t="str">
        <f>"CASES BOOKED UNDER GAMBLING , MATKA AND OTHER SOCIAL EVILS FOR THE MONTH OF "&amp;Index!B3&amp;"-"&amp;Index!C3</f>
        <v>CASES BOOKED UNDER GAMBLING , MATKA AND OTHER SOCIAL EVILS FOR THE MONTH OF MAR-2016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</row>
    <row r="3" spans="1:22" s="41" customFormat="1" ht="42.75" customHeight="1">
      <c r="A3" s="445" t="s">
        <v>172</v>
      </c>
      <c r="B3" s="445"/>
      <c r="C3" s="445"/>
      <c r="D3" s="445"/>
      <c r="E3" s="445" t="s">
        <v>173</v>
      </c>
      <c r="F3" s="445"/>
      <c r="G3" s="445"/>
      <c r="H3" s="445"/>
      <c r="I3" s="445" t="s">
        <v>174</v>
      </c>
      <c r="J3" s="445"/>
      <c r="K3" s="445"/>
      <c r="L3" s="445"/>
      <c r="M3" s="445" t="s">
        <v>175</v>
      </c>
      <c r="N3" s="445"/>
      <c r="O3" s="445" t="s">
        <v>176</v>
      </c>
      <c r="P3" s="445"/>
      <c r="Q3" s="445" t="s">
        <v>177</v>
      </c>
      <c r="R3" s="445"/>
      <c r="S3" s="445" t="s">
        <v>178</v>
      </c>
      <c r="T3" s="445"/>
      <c r="U3" s="445" t="s">
        <v>190</v>
      </c>
      <c r="V3" s="445"/>
    </row>
    <row r="4" spans="1:22" s="42" customFormat="1" ht="54" customHeight="1">
      <c r="A4" s="83" t="s">
        <v>179</v>
      </c>
      <c r="B4" s="83" t="s">
        <v>180</v>
      </c>
      <c r="C4" s="83" t="s">
        <v>181</v>
      </c>
      <c r="D4" s="83" t="s">
        <v>182</v>
      </c>
      <c r="E4" s="83" t="s">
        <v>179</v>
      </c>
      <c r="F4" s="83" t="s">
        <v>183</v>
      </c>
      <c r="G4" s="83" t="s">
        <v>181</v>
      </c>
      <c r="H4" s="83" t="s">
        <v>182</v>
      </c>
      <c r="I4" s="83" t="s">
        <v>179</v>
      </c>
      <c r="J4" s="83" t="s">
        <v>180</v>
      </c>
      <c r="K4" s="84" t="s">
        <v>263</v>
      </c>
      <c r="L4" s="84" t="s">
        <v>264</v>
      </c>
      <c r="M4" s="83" t="s">
        <v>179</v>
      </c>
      <c r="N4" s="83" t="s">
        <v>181</v>
      </c>
      <c r="O4" s="83" t="s">
        <v>179</v>
      </c>
      <c r="P4" s="83" t="s">
        <v>181</v>
      </c>
      <c r="Q4" s="83" t="s">
        <v>179</v>
      </c>
      <c r="R4" s="83" t="s">
        <v>181</v>
      </c>
      <c r="S4" s="83" t="s">
        <v>179</v>
      </c>
      <c r="T4" s="83" t="s">
        <v>181</v>
      </c>
      <c r="U4" s="83" t="s">
        <v>179</v>
      </c>
      <c r="V4" s="83" t="s">
        <v>181</v>
      </c>
    </row>
    <row r="5" spans="1:22" s="43" customFormat="1" ht="57" customHeight="1">
      <c r="A5" s="272"/>
      <c r="B5" s="248"/>
      <c r="C5" s="272"/>
      <c r="D5" s="272"/>
      <c r="E5" s="272"/>
      <c r="F5" s="272"/>
      <c r="G5" s="272"/>
      <c r="H5" s="272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</row>
  </sheetData>
  <sheetProtection password="DBD5" sheet="1" objects="1" scenarios="1" formatCells="0" formatColumns="0" formatRows="0"/>
  <protectedRanges>
    <protectedRange sqref="A2:V5" name="Range1"/>
  </protectedRanges>
  <customSheetViews>
    <customSheetView guid="{176CA2E8-21C8-794D-859A-06D7F71DA3E8}" topLeftCell="A2">
      <selection activeCell="W1" sqref="W1:IV65536"/>
      <pageSetup paperSize="5" orientation="landscape" horizontalDpi="300" verticalDpi="300"/>
    </customSheetView>
  </customSheetViews>
  <mergeCells count="10">
    <mergeCell ref="A1:V1"/>
    <mergeCell ref="A2:V2"/>
    <mergeCell ref="U3:V3"/>
    <mergeCell ref="O3:P3"/>
    <mergeCell ref="Q3:R3"/>
    <mergeCell ref="S3:T3"/>
    <mergeCell ref="A3:D3"/>
    <mergeCell ref="E3:H3"/>
    <mergeCell ref="I3:L3"/>
    <mergeCell ref="M3:N3"/>
  </mergeCells>
  <phoneticPr fontId="14" type="noConversion"/>
  <dataValidations count="1">
    <dataValidation type="whole" operator="greaterThanOrEqual" allowBlank="1" showInputMessage="1" showErrorMessage="1" sqref="A5:V5">
      <formula1>0</formula1>
    </dataValidation>
  </dataValidations>
  <pageMargins left="0.75" right="0.75" top="1" bottom="1" header="0.5" footer="0.5"/>
  <pageSetup paperSize="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>
    <tabColor rgb="FF92D050"/>
  </sheetPr>
  <dimension ref="A1:U6"/>
  <sheetViews>
    <sheetView zoomScale="90" zoomScaleNormal="90" zoomScalePageLayoutView="90" workbookViewId="0">
      <selection activeCell="U5" sqref="U5"/>
    </sheetView>
  </sheetViews>
  <sheetFormatPr baseColWidth="10" defaultColWidth="8.83203125" defaultRowHeight="14" x14ac:dyDescent="0"/>
  <cols>
    <col min="1" max="1" width="13" style="40" customWidth="1"/>
    <col min="2" max="2" width="14.1640625" style="40" customWidth="1"/>
    <col min="3" max="3" width="13.1640625" style="40" customWidth="1"/>
    <col min="4" max="4" width="9.83203125" style="40" customWidth="1"/>
    <col min="5" max="5" width="12.83203125" style="40" customWidth="1"/>
    <col min="6" max="6" width="11.33203125" style="40" customWidth="1"/>
    <col min="7" max="12" width="8.83203125" style="40"/>
    <col min="13" max="13" width="13.6640625" style="40" customWidth="1"/>
    <col min="14" max="18" width="8.83203125" style="40"/>
    <col min="19" max="19" width="12.6640625" style="40" customWidth="1"/>
    <col min="20" max="16384" width="8.83203125" style="40"/>
  </cols>
  <sheetData>
    <row r="1" spans="1:21" ht="18">
      <c r="A1" s="448" t="s">
        <v>252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</row>
    <row r="2" spans="1:21" ht="18.75" customHeight="1">
      <c r="A2" s="450" t="str">
        <f>"MURDERS (M.O. WISE) FOR THE MONTH OF "&amp;Index!B3&amp;"-"&amp;Index!C3</f>
        <v>MURDERS (M.O. WISE) FOR THE MONTH OF MAR-2016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</row>
    <row r="3" spans="1:21" ht="45">
      <c r="A3" s="60" t="s">
        <v>253</v>
      </c>
      <c r="B3" s="60" t="s">
        <v>254</v>
      </c>
      <c r="C3" s="102" t="s">
        <v>200</v>
      </c>
      <c r="D3" s="102" t="s">
        <v>201</v>
      </c>
      <c r="E3" s="102" t="s">
        <v>202</v>
      </c>
      <c r="F3" s="102" t="s">
        <v>203</v>
      </c>
      <c r="G3" s="102" t="s">
        <v>204</v>
      </c>
      <c r="H3" s="102" t="s">
        <v>205</v>
      </c>
      <c r="I3" s="102" t="s">
        <v>206</v>
      </c>
      <c r="J3" s="102" t="s">
        <v>207</v>
      </c>
      <c r="K3" s="102" t="s">
        <v>208</v>
      </c>
      <c r="L3" s="102" t="s">
        <v>209</v>
      </c>
      <c r="M3" s="102" t="s">
        <v>210</v>
      </c>
      <c r="N3" s="102" t="s">
        <v>211</v>
      </c>
      <c r="O3" s="102" t="s">
        <v>212</v>
      </c>
      <c r="P3" s="102" t="s">
        <v>213</v>
      </c>
      <c r="Q3" s="102" t="s">
        <v>214</v>
      </c>
      <c r="R3" s="102" t="s">
        <v>215</v>
      </c>
      <c r="S3" s="102" t="s">
        <v>216</v>
      </c>
      <c r="T3" s="102" t="s">
        <v>217</v>
      </c>
      <c r="U3" s="446" t="s">
        <v>3</v>
      </c>
    </row>
    <row r="4" spans="1:21" s="46" customFormat="1" ht="28" customHeight="1">
      <c r="A4" s="47">
        <v>1</v>
      </c>
      <c r="B4" s="47">
        <v>2</v>
      </c>
      <c r="C4" s="47">
        <v>3</v>
      </c>
      <c r="D4" s="47">
        <v>4</v>
      </c>
      <c r="E4" s="47">
        <v>5</v>
      </c>
      <c r="F4" s="47">
        <v>6</v>
      </c>
      <c r="G4" s="47">
        <v>7</v>
      </c>
      <c r="H4" s="47">
        <v>8</v>
      </c>
      <c r="I4" s="47">
        <v>9</v>
      </c>
      <c r="J4" s="47">
        <v>10</v>
      </c>
      <c r="K4" s="47">
        <v>11</v>
      </c>
      <c r="L4" s="47">
        <v>12</v>
      </c>
      <c r="M4" s="47">
        <v>13</v>
      </c>
      <c r="N4" s="47">
        <v>14</v>
      </c>
      <c r="O4" s="47">
        <v>15</v>
      </c>
      <c r="P4" s="47">
        <v>16</v>
      </c>
      <c r="Q4" s="47">
        <v>17</v>
      </c>
      <c r="R4" s="47">
        <v>18</v>
      </c>
      <c r="S4" s="47">
        <v>19</v>
      </c>
      <c r="T4" s="47">
        <v>20</v>
      </c>
      <c r="U4" s="447"/>
    </row>
    <row r="5" spans="1:21" ht="57" customHeight="1">
      <c r="A5" s="248"/>
      <c r="B5" s="272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01">
        <f>SUM(C5:T5)</f>
        <v>0</v>
      </c>
    </row>
    <row r="6" spans="1:21" ht="15">
      <c r="A6" s="177" t="s">
        <v>360</v>
      </c>
      <c r="B6" s="177">
        <f>'Stat-I'!E5</f>
        <v>0</v>
      </c>
      <c r="T6" s="177" t="s">
        <v>360</v>
      </c>
      <c r="U6" s="177">
        <f>'Stat-I'!E11</f>
        <v>0</v>
      </c>
    </row>
  </sheetData>
  <sheetProtection password="DBD5" sheet="1" objects="1" scenarios="1" formatCells="0" formatColumns="0" formatRows="0"/>
  <protectedRanges>
    <protectedRange sqref="A2:T5" name="Range1"/>
  </protectedRanges>
  <customSheetViews>
    <customSheetView guid="{176CA2E8-21C8-794D-859A-06D7F71DA3E8}">
      <selection activeCell="G5" sqref="G5"/>
      <pageSetup paperSize="5" orientation="landscape"/>
    </customSheetView>
  </customSheetViews>
  <mergeCells count="3">
    <mergeCell ref="U3:U4"/>
    <mergeCell ref="A1:U1"/>
    <mergeCell ref="A2:U2"/>
  </mergeCells>
  <phoneticPr fontId="0" type="noConversion"/>
  <dataValidations count="1">
    <dataValidation type="whole" operator="greaterThanOrEqual" allowBlank="1" showInputMessage="1" showErrorMessage="1" sqref="A5:T5">
      <formula1>0</formula1>
    </dataValidation>
  </dataValidations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>
    <tabColor rgb="FF92D050"/>
  </sheetPr>
  <dimension ref="A1:P7"/>
  <sheetViews>
    <sheetView zoomScale="90" zoomScaleNormal="90" zoomScalePageLayoutView="90" workbookViewId="0">
      <selection activeCell="A6" sqref="A6:P6"/>
    </sheetView>
  </sheetViews>
  <sheetFormatPr baseColWidth="10" defaultColWidth="8.83203125" defaultRowHeight="14" x14ac:dyDescent="0"/>
  <cols>
    <col min="1" max="3" width="8.83203125" style="40"/>
    <col min="4" max="4" width="9.83203125" style="40" customWidth="1"/>
    <col min="5" max="6" width="8.83203125" style="40"/>
    <col min="7" max="7" width="15.6640625" style="40" customWidth="1"/>
    <col min="8" max="8" width="11.5" style="40" customWidth="1"/>
    <col min="9" max="16384" width="8.83203125" style="40"/>
  </cols>
  <sheetData>
    <row r="1" spans="1:16" ht="18">
      <c r="A1" s="448" t="s">
        <v>255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</row>
    <row r="2" spans="1:16" ht="18.75" customHeight="1">
      <c r="A2" s="453" t="str">
        <f>"DACOITIES (M.O. WISE) FOR THE MONTH OF  "&amp;Index!B3&amp;"-"&amp;Index!C3</f>
        <v>DACOITIES (M.O. WISE) FOR THE MONTH OF  MAR-2016</v>
      </c>
      <c r="B2" s="454"/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</row>
    <row r="3" spans="1:16" ht="18">
      <c r="A3" s="456" t="s">
        <v>218</v>
      </c>
      <c r="B3" s="456"/>
      <c r="C3" s="456"/>
      <c r="D3" s="456"/>
      <c r="E3" s="456"/>
      <c r="F3" s="456"/>
      <c r="G3" s="456"/>
      <c r="H3" s="456"/>
      <c r="I3" s="455" t="s">
        <v>219</v>
      </c>
      <c r="J3" s="455" t="s">
        <v>220</v>
      </c>
      <c r="K3" s="455" t="s">
        <v>221</v>
      </c>
      <c r="L3" s="455" t="s">
        <v>222</v>
      </c>
      <c r="M3" s="455" t="s">
        <v>223</v>
      </c>
      <c r="N3" s="455" t="s">
        <v>224</v>
      </c>
      <c r="O3" s="455" t="s">
        <v>225</v>
      </c>
      <c r="P3" s="452" t="s">
        <v>3</v>
      </c>
    </row>
    <row r="4" spans="1:16" ht="41.25" customHeight="1">
      <c r="A4" s="198" t="s">
        <v>226</v>
      </c>
      <c r="B4" s="198" t="s">
        <v>227</v>
      </c>
      <c r="C4" s="198" t="s">
        <v>228</v>
      </c>
      <c r="D4" s="198" t="s">
        <v>229</v>
      </c>
      <c r="E4" s="198" t="s">
        <v>230</v>
      </c>
      <c r="F4" s="198" t="s">
        <v>231</v>
      </c>
      <c r="G4" s="198" t="s">
        <v>232</v>
      </c>
      <c r="H4" s="198" t="s">
        <v>233</v>
      </c>
      <c r="I4" s="455"/>
      <c r="J4" s="455"/>
      <c r="K4" s="455"/>
      <c r="L4" s="455"/>
      <c r="M4" s="455"/>
      <c r="N4" s="455"/>
      <c r="O4" s="455"/>
      <c r="P4" s="452"/>
    </row>
    <row r="5" spans="1:16" s="45" customFormat="1" ht="28" customHeight="1">
      <c r="A5" s="199">
        <v>1</v>
      </c>
      <c r="B5" s="199">
        <v>2</v>
      </c>
      <c r="C5" s="199">
        <v>3</v>
      </c>
      <c r="D5" s="199">
        <v>4</v>
      </c>
      <c r="E5" s="199">
        <v>5</v>
      </c>
      <c r="F5" s="199">
        <v>6</v>
      </c>
      <c r="G5" s="199">
        <v>7</v>
      </c>
      <c r="H5" s="199">
        <v>8</v>
      </c>
      <c r="I5" s="86">
        <v>9</v>
      </c>
      <c r="J5" s="86">
        <v>10</v>
      </c>
      <c r="K5" s="86">
        <v>11</v>
      </c>
      <c r="L5" s="86">
        <v>12</v>
      </c>
      <c r="M5" s="86">
        <v>13</v>
      </c>
      <c r="N5" s="86">
        <v>14</v>
      </c>
      <c r="O5" s="86">
        <v>15</v>
      </c>
      <c r="P5" s="452"/>
    </row>
    <row r="6" spans="1:16" ht="57" customHeight="1">
      <c r="A6" s="248"/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01">
        <f>SUM(A6:O6)</f>
        <v>0</v>
      </c>
    </row>
    <row r="7" spans="1:16" ht="15">
      <c r="O7" s="177" t="s">
        <v>360</v>
      </c>
      <c r="P7" s="177">
        <f>'Stat-I'!E6</f>
        <v>0</v>
      </c>
    </row>
  </sheetData>
  <sheetProtection password="DBD5" sheet="1" objects="1" scenarios="1" formatCells="0" formatColumns="0" formatRows="0"/>
  <protectedRanges>
    <protectedRange sqref="A2:O6" name="Range1"/>
  </protectedRanges>
  <customSheetViews>
    <customSheetView guid="{176CA2E8-21C8-794D-859A-06D7F71DA3E8}">
      <selection activeCell="P1" sqref="P1:IV65536"/>
      <pageSetup paperSize="5" orientation="landscape"/>
    </customSheetView>
  </customSheetViews>
  <mergeCells count="11">
    <mergeCell ref="P3:P5"/>
    <mergeCell ref="A1:P1"/>
    <mergeCell ref="A2:P2"/>
    <mergeCell ref="K3:K4"/>
    <mergeCell ref="L3:L4"/>
    <mergeCell ref="M3:M4"/>
    <mergeCell ref="N3:N4"/>
    <mergeCell ref="O3:O4"/>
    <mergeCell ref="A3:H3"/>
    <mergeCell ref="I3:I4"/>
    <mergeCell ref="J3:J4"/>
  </mergeCells>
  <dataValidations count="1">
    <dataValidation type="whole" operator="greaterThanOrEqual" allowBlank="1" showInputMessage="1" showErrorMessage="1" sqref="A6:O6">
      <formula1>0</formula1>
    </dataValidation>
  </dataValidations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>
    <tabColor rgb="FF92D050"/>
  </sheetPr>
  <dimension ref="A1:P7"/>
  <sheetViews>
    <sheetView zoomScale="90" zoomScaleNormal="90" zoomScalePageLayoutView="90" workbookViewId="0">
      <selection activeCell="A6" sqref="A6:P6"/>
    </sheetView>
  </sheetViews>
  <sheetFormatPr baseColWidth="10" defaultColWidth="8.83203125" defaultRowHeight="15" x14ac:dyDescent="0"/>
  <cols>
    <col min="1" max="3" width="8.83203125" style="48"/>
    <col min="4" max="4" width="9.83203125" style="48" customWidth="1"/>
    <col min="5" max="6" width="8.83203125" style="48"/>
    <col min="7" max="7" width="13.83203125" style="48" customWidth="1"/>
    <col min="8" max="8" width="12.1640625" style="48" customWidth="1"/>
    <col min="9" max="16384" width="8.83203125" style="48"/>
  </cols>
  <sheetData>
    <row r="1" spans="1:16" ht="18">
      <c r="A1" s="448" t="s">
        <v>256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</row>
    <row r="2" spans="1:16" ht="18.75" customHeight="1">
      <c r="A2" s="450" t="str">
        <f>"ROBBERIES (M.O. WISE) FOR THE MONTH OF "&amp;Index!B3&amp;"-"&amp;Index!C3</f>
        <v>ROBBERIES (M.O. WISE) FOR THE MONTH OF MAR-2016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</row>
    <row r="3" spans="1:16">
      <c r="A3" s="457" t="s">
        <v>266</v>
      </c>
      <c r="B3" s="457"/>
      <c r="C3" s="457"/>
      <c r="D3" s="457"/>
      <c r="E3" s="457"/>
      <c r="F3" s="457"/>
      <c r="G3" s="457"/>
      <c r="H3" s="457"/>
      <c r="I3" s="455" t="s">
        <v>219</v>
      </c>
      <c r="J3" s="455" t="s">
        <v>220</v>
      </c>
      <c r="K3" s="455" t="s">
        <v>221</v>
      </c>
      <c r="L3" s="455" t="s">
        <v>222</v>
      </c>
      <c r="M3" s="455" t="s">
        <v>223</v>
      </c>
      <c r="N3" s="455" t="s">
        <v>224</v>
      </c>
      <c r="O3" s="455" t="s">
        <v>225</v>
      </c>
      <c r="P3" s="375" t="s">
        <v>3</v>
      </c>
    </row>
    <row r="4" spans="1:16" ht="29.25" customHeight="1">
      <c r="A4" s="198" t="s">
        <v>226</v>
      </c>
      <c r="B4" s="198" t="s">
        <v>227</v>
      </c>
      <c r="C4" s="198" t="s">
        <v>228</v>
      </c>
      <c r="D4" s="198" t="s">
        <v>229</v>
      </c>
      <c r="E4" s="198" t="s">
        <v>230</v>
      </c>
      <c r="F4" s="198" t="s">
        <v>231</v>
      </c>
      <c r="G4" s="198" t="s">
        <v>232</v>
      </c>
      <c r="H4" s="198" t="s">
        <v>233</v>
      </c>
      <c r="I4" s="455"/>
      <c r="J4" s="455"/>
      <c r="K4" s="455"/>
      <c r="L4" s="455"/>
      <c r="M4" s="455"/>
      <c r="N4" s="455"/>
      <c r="O4" s="455"/>
      <c r="P4" s="375"/>
    </row>
    <row r="5" spans="1:16" s="87" customFormat="1" ht="23" customHeight="1">
      <c r="A5" s="199">
        <v>1</v>
      </c>
      <c r="B5" s="199">
        <v>2</v>
      </c>
      <c r="C5" s="199">
        <v>3</v>
      </c>
      <c r="D5" s="199">
        <v>4</v>
      </c>
      <c r="E5" s="199">
        <v>5</v>
      </c>
      <c r="F5" s="199">
        <v>6</v>
      </c>
      <c r="G5" s="199">
        <v>7</v>
      </c>
      <c r="H5" s="199">
        <v>8</v>
      </c>
      <c r="I5" s="86">
        <v>9</v>
      </c>
      <c r="J5" s="86">
        <v>10</v>
      </c>
      <c r="K5" s="86">
        <v>11</v>
      </c>
      <c r="L5" s="86">
        <v>12</v>
      </c>
      <c r="M5" s="86">
        <v>13</v>
      </c>
      <c r="N5" s="86">
        <v>14</v>
      </c>
      <c r="O5" s="86">
        <v>15</v>
      </c>
      <c r="P5" s="375"/>
    </row>
    <row r="6" spans="1:16" ht="57" customHeight="1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201">
        <f>SUM(A6:O6)</f>
        <v>0</v>
      </c>
    </row>
    <row r="7" spans="1:16">
      <c r="O7" s="177" t="s">
        <v>360</v>
      </c>
      <c r="P7" s="177">
        <f>'Stat-I'!E7</f>
        <v>0</v>
      </c>
    </row>
  </sheetData>
  <sheetProtection password="DBD5" sheet="1" objects="1" scenarios="1" formatCells="0" formatColumns="0" formatRows="0"/>
  <protectedRanges>
    <protectedRange sqref="A2:O6" name="Range1"/>
  </protectedRanges>
  <customSheetViews>
    <customSheetView guid="{176CA2E8-21C8-794D-859A-06D7F71DA3E8}">
      <selection activeCell="P1" sqref="P1:IV65536"/>
      <pageSetup paperSize="5" orientation="landscape"/>
    </customSheetView>
  </customSheetViews>
  <mergeCells count="11">
    <mergeCell ref="P3:P5"/>
    <mergeCell ref="A1:P1"/>
    <mergeCell ref="A2:P2"/>
    <mergeCell ref="M3:M4"/>
    <mergeCell ref="N3:N4"/>
    <mergeCell ref="O3:O4"/>
    <mergeCell ref="A3:H3"/>
    <mergeCell ref="I3:I4"/>
    <mergeCell ref="J3:J4"/>
    <mergeCell ref="K3:K4"/>
    <mergeCell ref="L3:L4"/>
  </mergeCells>
  <dataValidations count="1">
    <dataValidation type="whole" operator="greaterThanOrEqual" allowBlank="1" showInputMessage="1" showErrorMessage="1" sqref="A6:O6">
      <formula1>0</formula1>
    </dataValidation>
  </dataValidations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>
    <tabColor rgb="FF92D050"/>
  </sheetPr>
  <dimension ref="A1:L7"/>
  <sheetViews>
    <sheetView zoomScale="90" zoomScaleNormal="90" zoomScalePageLayoutView="90" workbookViewId="0">
      <selection activeCell="A6" sqref="A6:L6"/>
    </sheetView>
  </sheetViews>
  <sheetFormatPr baseColWidth="10" defaultColWidth="8.83203125" defaultRowHeight="15" x14ac:dyDescent="0"/>
  <cols>
    <col min="1" max="3" width="8.83203125" style="48"/>
    <col min="4" max="4" width="9.83203125" style="48" customWidth="1"/>
    <col min="5" max="11" width="8.83203125" style="48"/>
    <col min="12" max="12" width="12.1640625" style="48" customWidth="1"/>
    <col min="13" max="16384" width="8.83203125" style="48"/>
  </cols>
  <sheetData>
    <row r="1" spans="1:12" ht="18">
      <c r="A1" s="458" t="s">
        <v>257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</row>
    <row r="2" spans="1:12" ht="18">
      <c r="A2" s="444" t="str">
        <f>"BURGLARIES  (M.O. WISE) FOR THE MONTH OF "&amp;Index!B3&amp;"-"&amp;Index!C3</f>
        <v>BURGLARIES  (M.O. WISE) FOR THE MONTH OF MAR-2016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</row>
    <row r="3" spans="1:12">
      <c r="A3" s="459" t="s">
        <v>341</v>
      </c>
      <c r="B3" s="460"/>
      <c r="C3" s="460"/>
      <c r="D3" s="460"/>
      <c r="E3" s="460"/>
      <c r="F3" s="460"/>
      <c r="G3" s="460"/>
      <c r="H3" s="460"/>
      <c r="I3" s="460"/>
      <c r="J3" s="460"/>
      <c r="K3" s="461"/>
      <c r="L3" s="462" t="s">
        <v>342</v>
      </c>
    </row>
    <row r="4" spans="1:12" ht="28">
      <c r="A4" s="85" t="s">
        <v>234</v>
      </c>
      <c r="B4" s="85" t="s">
        <v>235</v>
      </c>
      <c r="C4" s="85" t="s">
        <v>236</v>
      </c>
      <c r="D4" s="85" t="s">
        <v>237</v>
      </c>
      <c r="E4" s="85" t="s">
        <v>238</v>
      </c>
      <c r="F4" s="85" t="s">
        <v>239</v>
      </c>
      <c r="G4" s="85" t="s">
        <v>240</v>
      </c>
      <c r="H4" s="85" t="s">
        <v>241</v>
      </c>
      <c r="I4" s="85" t="s">
        <v>242</v>
      </c>
      <c r="J4" s="85" t="s">
        <v>243</v>
      </c>
      <c r="K4" s="150" t="s">
        <v>3</v>
      </c>
      <c r="L4" s="462"/>
    </row>
    <row r="5" spans="1:12" s="87" customFormat="1" ht="28" customHeight="1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7">
        <v>8</v>
      </c>
      <c r="I5" s="47">
        <v>9</v>
      </c>
      <c r="J5" s="47">
        <v>10</v>
      </c>
      <c r="K5" s="47">
        <v>11</v>
      </c>
      <c r="L5" s="200">
        <v>12</v>
      </c>
    </row>
    <row r="6" spans="1:12" ht="57" customHeight="1">
      <c r="A6" s="285"/>
      <c r="B6" s="285"/>
      <c r="C6" s="285"/>
      <c r="D6" s="285"/>
      <c r="E6" s="285"/>
      <c r="F6" s="285"/>
      <c r="G6" s="285"/>
      <c r="H6" s="285"/>
      <c r="I6" s="285"/>
      <c r="J6" s="285"/>
      <c r="K6" s="285">
        <f>SUM(A6:J6)</f>
        <v>0</v>
      </c>
      <c r="L6" s="288"/>
    </row>
    <row r="7" spans="1:12">
      <c r="J7" s="177" t="s">
        <v>360</v>
      </c>
      <c r="K7" s="177">
        <f>'Stat-I'!E8+'Stat-I'!E9</f>
        <v>0</v>
      </c>
    </row>
  </sheetData>
  <sheetProtection password="DBD5" sheet="1" objects="1" scenarios="1" formatCells="0" formatColumns="0" formatRows="0"/>
  <protectedRanges>
    <protectedRange sqref="A2:L6" name="Range1"/>
  </protectedRanges>
  <customSheetViews>
    <customSheetView guid="{176CA2E8-21C8-794D-859A-06D7F71DA3E8}">
      <selection activeCell="J4" sqref="J4"/>
      <pageSetup paperSize="5" orientation="landscape"/>
    </customSheetView>
  </customSheetViews>
  <mergeCells count="4">
    <mergeCell ref="A1:L1"/>
    <mergeCell ref="A2:L2"/>
    <mergeCell ref="A3:K3"/>
    <mergeCell ref="L3:L4"/>
  </mergeCells>
  <dataValidations count="1">
    <dataValidation type="whole" operator="greaterThanOrEqual" allowBlank="1" showInputMessage="1" showErrorMessage="1" sqref="A6:L6">
      <formula1>0</formula1>
    </dataValidation>
  </dataValidations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>
    <tabColor rgb="FF92D050"/>
  </sheetPr>
  <dimension ref="A1:R7"/>
  <sheetViews>
    <sheetView zoomScale="90" zoomScaleNormal="90" zoomScalePageLayoutView="90" workbookViewId="0">
      <selection activeCell="A6" sqref="A6:R6"/>
    </sheetView>
  </sheetViews>
  <sheetFormatPr baseColWidth="10" defaultColWidth="8.83203125" defaultRowHeight="15" x14ac:dyDescent="0"/>
  <cols>
    <col min="1" max="2" width="8.83203125" style="48"/>
    <col min="3" max="3" width="11.6640625" style="48" customWidth="1"/>
    <col min="4" max="4" width="13.1640625" style="48" customWidth="1"/>
    <col min="5" max="14" width="8.83203125" style="48"/>
    <col min="15" max="15" width="14.83203125" style="48" customWidth="1"/>
    <col min="16" max="16384" width="8.83203125" style="48"/>
  </cols>
  <sheetData>
    <row r="1" spans="1:18" ht="18">
      <c r="A1" s="448" t="s">
        <v>258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</row>
    <row r="2" spans="1:18" ht="18.75" customHeight="1">
      <c r="A2" s="450" t="str">
        <f>"RIOTINGS  (M.O. WISE) FOR THE MONTH OF  "&amp;Index!B3&amp;"-"&amp;Index!C3</f>
        <v>RIOTINGS  (M.O. WISE) FOR THE MONTH OF  MAR-2016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</row>
    <row r="3" spans="1:18" ht="14" customHeight="1">
      <c r="A3" s="452" t="s">
        <v>204</v>
      </c>
      <c r="B3" s="452" t="s">
        <v>201</v>
      </c>
      <c r="C3" s="452" t="s">
        <v>244</v>
      </c>
      <c r="D3" s="452" t="s">
        <v>202</v>
      </c>
      <c r="E3" s="452" t="s">
        <v>245</v>
      </c>
      <c r="F3" s="452" t="s">
        <v>246</v>
      </c>
      <c r="G3" s="452" t="s">
        <v>207</v>
      </c>
      <c r="H3" s="452" t="s">
        <v>208</v>
      </c>
      <c r="I3" s="452" t="s">
        <v>209</v>
      </c>
      <c r="J3" s="452" t="s">
        <v>210</v>
      </c>
      <c r="K3" s="452" t="s">
        <v>211</v>
      </c>
      <c r="L3" s="452" t="s">
        <v>213</v>
      </c>
      <c r="M3" s="452" t="s">
        <v>247</v>
      </c>
      <c r="N3" s="452" t="s">
        <v>248</v>
      </c>
      <c r="O3" s="452" t="s">
        <v>249</v>
      </c>
      <c r="P3" s="452" t="s">
        <v>250</v>
      </c>
      <c r="Q3" s="452" t="s">
        <v>243</v>
      </c>
      <c r="R3" s="452" t="s">
        <v>3</v>
      </c>
    </row>
    <row r="4" spans="1:18">
      <c r="A4" s="452"/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452"/>
    </row>
    <row r="5" spans="1:18" s="87" customFormat="1" ht="11">
      <c r="A5" s="47">
        <v>1</v>
      </c>
      <c r="B5" s="47">
        <v>2</v>
      </c>
      <c r="C5" s="47">
        <v>3</v>
      </c>
      <c r="D5" s="47">
        <v>4</v>
      </c>
      <c r="E5" s="47">
        <v>5</v>
      </c>
      <c r="F5" s="47">
        <v>6</v>
      </c>
      <c r="G5" s="47">
        <v>7</v>
      </c>
      <c r="H5" s="47">
        <v>8</v>
      </c>
      <c r="I5" s="47">
        <v>9</v>
      </c>
      <c r="J5" s="47">
        <v>10</v>
      </c>
      <c r="K5" s="47">
        <v>11</v>
      </c>
      <c r="L5" s="47">
        <v>12</v>
      </c>
      <c r="M5" s="47">
        <v>13</v>
      </c>
      <c r="N5" s="47">
        <v>14</v>
      </c>
      <c r="O5" s="47">
        <v>15</v>
      </c>
      <c r="P5" s="47">
        <v>16</v>
      </c>
      <c r="Q5" s="47">
        <v>17</v>
      </c>
      <c r="R5" s="452"/>
    </row>
    <row r="6" spans="1:18" s="88" customFormat="1" ht="57" customHeight="1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201">
        <f>SUM(A6:Q6)</f>
        <v>0</v>
      </c>
    </row>
    <row r="7" spans="1:18">
      <c r="Q7" s="177" t="s">
        <v>360</v>
      </c>
      <c r="R7" s="177">
        <f>'Stat-I'!E13</f>
        <v>0</v>
      </c>
    </row>
  </sheetData>
  <sheetProtection password="DBD5" sheet="1" objects="1" scenarios="1" formatCells="0" formatColumns="0" formatRows="0"/>
  <protectedRanges>
    <protectedRange sqref="A2:Q6" name="Range1"/>
  </protectedRanges>
  <customSheetViews>
    <customSheetView guid="{176CA2E8-21C8-794D-859A-06D7F71DA3E8}" topLeftCell="D1">
      <selection activeCell="R1" sqref="R1:IV65536"/>
      <pageSetup paperSize="5" orientation="landscape"/>
    </customSheetView>
  </customSheetViews>
  <mergeCells count="20">
    <mergeCell ref="M3:M4"/>
    <mergeCell ref="A3:A4"/>
    <mergeCell ref="B3:B4"/>
    <mergeCell ref="C3:C4"/>
    <mergeCell ref="D3:D4"/>
    <mergeCell ref="E3:E4"/>
    <mergeCell ref="F3:F4"/>
    <mergeCell ref="R3:R5"/>
    <mergeCell ref="A1:R1"/>
    <mergeCell ref="A2:R2"/>
    <mergeCell ref="G3:G4"/>
    <mergeCell ref="H3:H4"/>
    <mergeCell ref="I3:I4"/>
    <mergeCell ref="J3:J4"/>
    <mergeCell ref="N3:N4"/>
    <mergeCell ref="O3:O4"/>
    <mergeCell ref="P3:P4"/>
    <mergeCell ref="Q3:Q4"/>
    <mergeCell ref="K3:K4"/>
    <mergeCell ref="L3:L4"/>
  </mergeCells>
  <dataValidations count="1">
    <dataValidation type="whole" operator="greaterThanOrEqual" allowBlank="1" showInputMessage="1" showErrorMessage="1" sqref="A6:Q6">
      <formula1>0</formula1>
    </dataValidation>
  </dataValidations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 enableFormatConditionsCalculation="0">
    <tabColor rgb="FF92D050"/>
  </sheetPr>
  <dimension ref="A1:F6"/>
  <sheetViews>
    <sheetView workbookViewId="0">
      <selection activeCell="A6" sqref="A6:F6"/>
    </sheetView>
  </sheetViews>
  <sheetFormatPr baseColWidth="10" defaultColWidth="8.83203125" defaultRowHeight="15" x14ac:dyDescent="0"/>
  <cols>
    <col min="1" max="1" width="31" style="48" bestFit="1" customWidth="1"/>
    <col min="2" max="2" width="15" style="48" bestFit="1" customWidth="1"/>
    <col min="3" max="3" width="24.33203125" style="48" customWidth="1"/>
    <col min="4" max="4" width="32.5" style="48" bestFit="1" customWidth="1"/>
    <col min="5" max="5" width="15" style="48" bestFit="1" customWidth="1"/>
    <col min="6" max="6" width="24.5" style="48" bestFit="1" customWidth="1"/>
    <col min="7" max="16384" width="8.83203125" style="48"/>
  </cols>
  <sheetData>
    <row r="1" spans="1:6" ht="18">
      <c r="A1" s="458" t="s">
        <v>259</v>
      </c>
      <c r="B1" s="458"/>
      <c r="C1" s="458"/>
      <c r="D1" s="458"/>
      <c r="E1" s="458"/>
      <c r="F1" s="458"/>
    </row>
    <row r="2" spans="1:6" ht="18">
      <c r="A2" s="444" t="str">
        <f>"RAPE CASES  (M.O. WISE) FOR THE MONTH OF "&amp;Index!B3&amp;"-"&amp;Index!C3</f>
        <v>RAPE CASES  (M.O. WISE) FOR THE MONTH OF MAR-2016</v>
      </c>
      <c r="B2" s="444"/>
      <c r="C2" s="444"/>
      <c r="D2" s="444"/>
      <c r="E2" s="444"/>
      <c r="F2" s="444"/>
    </row>
    <row r="3" spans="1:6" ht="28" customHeight="1">
      <c r="A3" s="466" t="s">
        <v>340</v>
      </c>
      <c r="B3" s="467"/>
      <c r="C3" s="468"/>
      <c r="D3" s="463" t="s">
        <v>286</v>
      </c>
      <c r="E3" s="464"/>
      <c r="F3" s="465"/>
    </row>
    <row r="4" spans="1:6" s="49" customFormat="1" ht="28">
      <c r="A4" s="152" t="s">
        <v>283</v>
      </c>
      <c r="B4" s="152" t="s">
        <v>284</v>
      </c>
      <c r="C4" s="152" t="s">
        <v>285</v>
      </c>
      <c r="D4" s="151" t="s">
        <v>283</v>
      </c>
      <c r="E4" s="151" t="s">
        <v>284</v>
      </c>
      <c r="F4" s="151" t="s">
        <v>285</v>
      </c>
    </row>
    <row r="5" spans="1:6" ht="16" thickBot="1">
      <c r="A5" s="163">
        <v>1</v>
      </c>
      <c r="B5" s="163">
        <v>2</v>
      </c>
      <c r="C5" s="163">
        <v>3</v>
      </c>
      <c r="D5" s="164">
        <v>4</v>
      </c>
      <c r="E5" s="164">
        <v>5</v>
      </c>
      <c r="F5" s="164">
        <v>6</v>
      </c>
    </row>
    <row r="6" spans="1:6" ht="57" customHeight="1" thickBot="1">
      <c r="A6" s="324"/>
      <c r="B6" s="325"/>
      <c r="C6" s="326"/>
      <c r="D6" s="324"/>
      <c r="E6" s="325"/>
      <c r="F6" s="326"/>
    </row>
  </sheetData>
  <sheetProtection password="DBD5" sheet="1" objects="1" scenarios="1" formatCells="0" formatColumns="0" formatRows="0"/>
  <protectedRanges>
    <protectedRange sqref="A2:F6" name="Range1"/>
  </protectedRanges>
  <customSheetViews>
    <customSheetView guid="{176CA2E8-21C8-794D-859A-06D7F71DA3E8}">
      <selection activeCell="D13" sqref="D13"/>
      <pageSetup paperSize="5" orientation="landscape"/>
    </customSheetView>
  </customSheetViews>
  <mergeCells count="4">
    <mergeCell ref="A1:F1"/>
    <mergeCell ref="A2:F2"/>
    <mergeCell ref="D3:F3"/>
    <mergeCell ref="A3:C3"/>
  </mergeCells>
  <dataValidations count="1">
    <dataValidation type="whole" operator="greaterThanOrEqual" allowBlank="1" showInputMessage="1" showErrorMessage="1" sqref="A6:F6">
      <formula1>0</formula1>
    </dataValidation>
  </dataValidations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11"/>
  </sheetPr>
  <dimension ref="A1:AF36"/>
  <sheetViews>
    <sheetView zoomScale="70" zoomScaleNormal="70" zoomScaleSheetLayoutView="70" zoomScalePageLayoutView="70" workbookViewId="0">
      <selection activeCell="B10" sqref="B10"/>
    </sheetView>
  </sheetViews>
  <sheetFormatPr baseColWidth="10" defaultColWidth="8.83203125" defaultRowHeight="13.5" customHeight="1" x14ac:dyDescent="0"/>
  <cols>
    <col min="1" max="1" width="7.5" style="4" bestFit="1" customWidth="1"/>
    <col min="2" max="2" width="39.83203125" style="2" customWidth="1"/>
    <col min="3" max="3" width="15" style="5" customWidth="1"/>
    <col min="4" max="9" width="5" style="5" customWidth="1"/>
    <col min="10" max="10" width="5" style="4" customWidth="1"/>
    <col min="11" max="11" width="5" style="5" customWidth="1"/>
    <col min="12" max="12" width="6.6640625" style="7" customWidth="1"/>
    <col min="13" max="13" width="15" style="8" customWidth="1"/>
    <col min="14" max="22" width="5" style="5" customWidth="1"/>
    <col min="23" max="23" width="15" style="5" customWidth="1"/>
    <col min="24" max="32" width="5" style="5" customWidth="1"/>
    <col min="33" max="16384" width="8.83203125" style="2"/>
  </cols>
  <sheetData>
    <row r="1" spans="1:32" ht="22" customHeight="1">
      <c r="A1" s="351" t="s">
        <v>12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</row>
    <row r="2" spans="1:32" ht="22" customHeight="1" thickBot="1">
      <c r="A2" s="351" t="str">
        <f>"COMPARATIVE STATEMENT OF CRIMES REGISTERED UP TO THE END OF "&amp;Index!B3&amp;"-"&amp;Index!C3&amp;" WITH CORRESPONDING PERIOD OF LAST YEAR AND BEFORE LAST YEAR OF "&amp;Index!C3-1&amp;" AND "&amp;Index!C3-2</f>
        <v>COMPARATIVE STATEMENT OF CRIMES REGISTERED UP TO THE END OF MAR-2016 WITH CORRESPONDING PERIOD OF LAST YEAR AND BEFORE LAST YEAR OF 2015 AND 2014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</row>
    <row r="3" spans="1:32" ht="15">
      <c r="A3" s="359" t="s">
        <v>191</v>
      </c>
      <c r="B3" s="357" t="s">
        <v>301</v>
      </c>
      <c r="C3" s="353" t="str">
        <f>"DURING THE YEAR UP TO THE END OF "&amp;Index!B3&amp;"-"&amp;Index!C3</f>
        <v>DURING THE YEAR UP TO THE END OF MAR-2016</v>
      </c>
      <c r="D3" s="354"/>
      <c r="E3" s="354"/>
      <c r="F3" s="354"/>
      <c r="G3" s="354"/>
      <c r="H3" s="354"/>
      <c r="I3" s="354"/>
      <c r="J3" s="354"/>
      <c r="K3" s="354"/>
      <c r="L3" s="355"/>
      <c r="M3" s="353" t="str">
        <f>"CORRESPONDING PERIOD OF LAST YEAR "&amp;Index!B3&amp;"-"&amp;Index!C3-1</f>
        <v>CORRESPONDING PERIOD OF LAST YEAR MAR-2015</v>
      </c>
      <c r="N3" s="354"/>
      <c r="O3" s="354"/>
      <c r="P3" s="354"/>
      <c r="Q3" s="354"/>
      <c r="R3" s="354"/>
      <c r="S3" s="354"/>
      <c r="T3" s="354"/>
      <c r="U3" s="354"/>
      <c r="V3" s="355"/>
      <c r="W3" s="356" t="str">
        <f>"CORRESPONDING BEFORE LAST YEAR "&amp;Index!B3&amp;"-"&amp;Index!C3-2</f>
        <v>CORRESPONDING BEFORE LAST YEAR MAR-2014</v>
      </c>
      <c r="X3" s="354"/>
      <c r="Y3" s="354"/>
      <c r="Z3" s="354"/>
      <c r="AA3" s="354"/>
      <c r="AB3" s="354"/>
      <c r="AC3" s="354"/>
      <c r="AD3" s="354"/>
      <c r="AE3" s="354"/>
      <c r="AF3" s="355"/>
    </row>
    <row r="4" spans="1:32" s="1" customFormat="1" ht="13.5" customHeight="1" thickBot="1">
      <c r="A4" s="360"/>
      <c r="B4" s="358"/>
      <c r="C4" s="75" t="s">
        <v>4</v>
      </c>
      <c r="D4" s="193" t="s">
        <v>55</v>
      </c>
      <c r="E4" s="194" t="s">
        <v>56</v>
      </c>
      <c r="F4" s="194" t="s">
        <v>5</v>
      </c>
      <c r="G4" s="193" t="s">
        <v>6</v>
      </c>
      <c r="H4" s="193" t="s">
        <v>7</v>
      </c>
      <c r="I4" s="193" t="s">
        <v>57</v>
      </c>
      <c r="J4" s="193" t="s">
        <v>9</v>
      </c>
      <c r="K4" s="193" t="s">
        <v>10</v>
      </c>
      <c r="L4" s="195" t="s">
        <v>11</v>
      </c>
      <c r="M4" s="196" t="s">
        <v>4</v>
      </c>
      <c r="N4" s="193" t="s">
        <v>55</v>
      </c>
      <c r="O4" s="194" t="s">
        <v>56</v>
      </c>
      <c r="P4" s="194" t="s">
        <v>5</v>
      </c>
      <c r="Q4" s="193" t="s">
        <v>6</v>
      </c>
      <c r="R4" s="193" t="s">
        <v>7</v>
      </c>
      <c r="S4" s="193" t="s">
        <v>57</v>
      </c>
      <c r="T4" s="193" t="s">
        <v>9</v>
      </c>
      <c r="U4" s="193" t="s">
        <v>10</v>
      </c>
      <c r="V4" s="197" t="s">
        <v>11</v>
      </c>
      <c r="W4" s="75" t="s">
        <v>4</v>
      </c>
      <c r="X4" s="193" t="s">
        <v>55</v>
      </c>
      <c r="Y4" s="194" t="s">
        <v>56</v>
      </c>
      <c r="Z4" s="194" t="s">
        <v>5</v>
      </c>
      <c r="AA4" s="193" t="s">
        <v>6</v>
      </c>
      <c r="AB4" s="193" t="s">
        <v>7</v>
      </c>
      <c r="AC4" s="193" t="s">
        <v>57</v>
      </c>
      <c r="AD4" s="193" t="s">
        <v>9</v>
      </c>
      <c r="AE4" s="193" t="s">
        <v>10</v>
      </c>
      <c r="AF4" s="197" t="s">
        <v>11</v>
      </c>
    </row>
    <row r="5" spans="1:32" ht="15">
      <c r="A5" s="183">
        <v>1</v>
      </c>
      <c r="B5" s="184" t="s">
        <v>126</v>
      </c>
      <c r="C5" s="218"/>
      <c r="D5" s="219"/>
      <c r="E5" s="220">
        <f>C5-D5</f>
        <v>0</v>
      </c>
      <c r="F5" s="220">
        <f>G5+H5+I5+J5</f>
        <v>0</v>
      </c>
      <c r="G5" s="219"/>
      <c r="H5" s="219"/>
      <c r="I5" s="219"/>
      <c r="J5" s="219"/>
      <c r="K5" s="221"/>
      <c r="L5" s="222">
        <f>E5-(F5+K5)</f>
        <v>0</v>
      </c>
      <c r="M5" s="218"/>
      <c r="N5" s="219"/>
      <c r="O5" s="220">
        <f>M5-N5</f>
        <v>0</v>
      </c>
      <c r="P5" s="220">
        <f>Q5+R5+S5+T5</f>
        <v>0</v>
      </c>
      <c r="Q5" s="219"/>
      <c r="R5" s="219"/>
      <c r="S5" s="219"/>
      <c r="T5" s="219"/>
      <c r="U5" s="221"/>
      <c r="V5" s="222">
        <f>O5-(P5+U5)</f>
        <v>0</v>
      </c>
      <c r="W5" s="218"/>
      <c r="X5" s="219"/>
      <c r="Y5" s="220">
        <f>W5-X5</f>
        <v>0</v>
      </c>
      <c r="Z5" s="220">
        <f>AA5+AB5+AC5+AD5</f>
        <v>0</v>
      </c>
      <c r="AA5" s="219"/>
      <c r="AB5" s="219"/>
      <c r="AC5" s="219"/>
      <c r="AD5" s="219"/>
      <c r="AE5" s="221"/>
      <c r="AF5" s="222">
        <f>Y5-(Z5+AE5)</f>
        <v>0</v>
      </c>
    </row>
    <row r="6" spans="1:32" ht="15">
      <c r="A6" s="185">
        <v>2</v>
      </c>
      <c r="B6" s="186" t="s">
        <v>90</v>
      </c>
      <c r="C6" s="223"/>
      <c r="D6" s="224"/>
      <c r="E6" s="225">
        <f>C6-D6</f>
        <v>0</v>
      </c>
      <c r="F6" s="225">
        <f t="shared" ref="F6:F31" si="0">G6+H6+I6+J6</f>
        <v>0</v>
      </c>
      <c r="G6" s="224"/>
      <c r="H6" s="224"/>
      <c r="I6" s="224"/>
      <c r="J6" s="224"/>
      <c r="K6" s="224"/>
      <c r="L6" s="226">
        <f t="shared" ref="L6:L31" si="1">E6-(F6+K6)</f>
        <v>0</v>
      </c>
      <c r="M6" s="223"/>
      <c r="N6" s="224"/>
      <c r="O6" s="225">
        <f t="shared" ref="O6:O31" si="2">M6-N6</f>
        <v>0</v>
      </c>
      <c r="P6" s="225">
        <f t="shared" ref="P6:P31" si="3">Q6+R6+S6+T6</f>
        <v>0</v>
      </c>
      <c r="Q6" s="224"/>
      <c r="R6" s="224"/>
      <c r="S6" s="224"/>
      <c r="T6" s="224"/>
      <c r="U6" s="224"/>
      <c r="V6" s="226">
        <f t="shared" ref="V6:V31" si="4">O6-(P6+U6)</f>
        <v>0</v>
      </c>
      <c r="W6" s="223"/>
      <c r="X6" s="224"/>
      <c r="Y6" s="225">
        <f t="shared" ref="Y6:Y31" si="5">W6-X6</f>
        <v>0</v>
      </c>
      <c r="Z6" s="225">
        <f t="shared" ref="Z6:Z31" si="6">AA6+AB6+AC6+AD6</f>
        <v>0</v>
      </c>
      <c r="AA6" s="224"/>
      <c r="AB6" s="224"/>
      <c r="AC6" s="224"/>
      <c r="AD6" s="224"/>
      <c r="AE6" s="224"/>
      <c r="AF6" s="226">
        <f t="shared" ref="AF6:AF31" si="7">Y6-(Z6+AE6)</f>
        <v>0</v>
      </c>
    </row>
    <row r="7" spans="1:32" ht="15">
      <c r="A7" s="185">
        <v>3</v>
      </c>
      <c r="B7" s="186" t="s">
        <v>91</v>
      </c>
      <c r="C7" s="223"/>
      <c r="D7" s="224"/>
      <c r="E7" s="225">
        <f t="shared" ref="E7:E31" si="8">C7-D7</f>
        <v>0</v>
      </c>
      <c r="F7" s="225">
        <f t="shared" si="0"/>
        <v>0</v>
      </c>
      <c r="G7" s="224"/>
      <c r="H7" s="224"/>
      <c r="I7" s="224"/>
      <c r="J7" s="224"/>
      <c r="K7" s="224"/>
      <c r="L7" s="226">
        <f t="shared" si="1"/>
        <v>0</v>
      </c>
      <c r="M7" s="223"/>
      <c r="N7" s="224"/>
      <c r="O7" s="225">
        <f t="shared" si="2"/>
        <v>0</v>
      </c>
      <c r="P7" s="225">
        <f t="shared" si="3"/>
        <v>0</v>
      </c>
      <c r="Q7" s="224"/>
      <c r="R7" s="224"/>
      <c r="S7" s="224"/>
      <c r="T7" s="224"/>
      <c r="U7" s="224"/>
      <c r="V7" s="226">
        <f t="shared" si="4"/>
        <v>0</v>
      </c>
      <c r="W7" s="223"/>
      <c r="X7" s="224"/>
      <c r="Y7" s="225">
        <f t="shared" si="5"/>
        <v>0</v>
      </c>
      <c r="Z7" s="225">
        <f t="shared" si="6"/>
        <v>0</v>
      </c>
      <c r="AA7" s="224"/>
      <c r="AB7" s="224"/>
      <c r="AC7" s="224"/>
      <c r="AD7" s="224"/>
      <c r="AE7" s="224"/>
      <c r="AF7" s="226">
        <f t="shared" si="7"/>
        <v>0</v>
      </c>
    </row>
    <row r="8" spans="1:32" ht="15">
      <c r="A8" s="185">
        <v>4</v>
      </c>
      <c r="B8" s="186" t="s">
        <v>92</v>
      </c>
      <c r="C8" s="223"/>
      <c r="D8" s="224"/>
      <c r="E8" s="225">
        <f t="shared" si="8"/>
        <v>0</v>
      </c>
      <c r="F8" s="225">
        <f t="shared" si="0"/>
        <v>0</v>
      </c>
      <c r="G8" s="224"/>
      <c r="H8" s="224"/>
      <c r="I8" s="224"/>
      <c r="J8" s="224"/>
      <c r="K8" s="224"/>
      <c r="L8" s="226">
        <f t="shared" si="1"/>
        <v>0</v>
      </c>
      <c r="M8" s="223"/>
      <c r="N8" s="224"/>
      <c r="O8" s="225">
        <f t="shared" si="2"/>
        <v>0</v>
      </c>
      <c r="P8" s="225">
        <f t="shared" si="3"/>
        <v>0</v>
      </c>
      <c r="Q8" s="224"/>
      <c r="R8" s="224"/>
      <c r="S8" s="224"/>
      <c r="T8" s="224"/>
      <c r="U8" s="224"/>
      <c r="V8" s="226">
        <f t="shared" si="4"/>
        <v>0</v>
      </c>
      <c r="W8" s="223"/>
      <c r="X8" s="224"/>
      <c r="Y8" s="225">
        <f t="shared" si="5"/>
        <v>0</v>
      </c>
      <c r="Z8" s="225">
        <f t="shared" si="6"/>
        <v>0</v>
      </c>
      <c r="AA8" s="224"/>
      <c r="AB8" s="224"/>
      <c r="AC8" s="224"/>
      <c r="AD8" s="224"/>
      <c r="AE8" s="224"/>
      <c r="AF8" s="226">
        <f t="shared" si="7"/>
        <v>0</v>
      </c>
    </row>
    <row r="9" spans="1:32" ht="15">
      <c r="A9" s="185">
        <v>5</v>
      </c>
      <c r="B9" s="186" t="s">
        <v>93</v>
      </c>
      <c r="C9" s="223"/>
      <c r="D9" s="224"/>
      <c r="E9" s="225">
        <f t="shared" si="8"/>
        <v>0</v>
      </c>
      <c r="F9" s="225">
        <f t="shared" si="0"/>
        <v>0</v>
      </c>
      <c r="G9" s="224"/>
      <c r="H9" s="224"/>
      <c r="I9" s="224"/>
      <c r="J9" s="224"/>
      <c r="K9" s="224"/>
      <c r="L9" s="226">
        <f t="shared" si="1"/>
        <v>0</v>
      </c>
      <c r="M9" s="223"/>
      <c r="N9" s="224"/>
      <c r="O9" s="225">
        <f t="shared" si="2"/>
        <v>0</v>
      </c>
      <c r="P9" s="225">
        <f t="shared" si="3"/>
        <v>0</v>
      </c>
      <c r="Q9" s="224"/>
      <c r="R9" s="224"/>
      <c r="S9" s="224"/>
      <c r="T9" s="224"/>
      <c r="U9" s="224"/>
      <c r="V9" s="226">
        <f t="shared" si="4"/>
        <v>0</v>
      </c>
      <c r="W9" s="223"/>
      <c r="X9" s="224"/>
      <c r="Y9" s="225">
        <f t="shared" si="5"/>
        <v>0</v>
      </c>
      <c r="Z9" s="225">
        <f t="shared" si="6"/>
        <v>0</v>
      </c>
      <c r="AA9" s="224"/>
      <c r="AB9" s="224"/>
      <c r="AC9" s="224"/>
      <c r="AD9" s="224"/>
      <c r="AE9" s="224"/>
      <c r="AF9" s="226">
        <f t="shared" si="7"/>
        <v>0</v>
      </c>
    </row>
    <row r="10" spans="1:32" ht="15">
      <c r="A10" s="185">
        <v>6</v>
      </c>
      <c r="B10" s="186" t="s">
        <v>368</v>
      </c>
      <c r="C10" s="223"/>
      <c r="D10" s="224"/>
      <c r="E10" s="225">
        <f t="shared" si="8"/>
        <v>0</v>
      </c>
      <c r="F10" s="225">
        <f t="shared" si="0"/>
        <v>0</v>
      </c>
      <c r="G10" s="224"/>
      <c r="H10" s="224"/>
      <c r="I10" s="224"/>
      <c r="J10" s="224"/>
      <c r="K10" s="224"/>
      <c r="L10" s="226">
        <f t="shared" si="1"/>
        <v>0</v>
      </c>
      <c r="M10" s="223"/>
      <c r="N10" s="224"/>
      <c r="O10" s="225">
        <f t="shared" si="2"/>
        <v>0</v>
      </c>
      <c r="P10" s="225">
        <f t="shared" si="3"/>
        <v>0</v>
      </c>
      <c r="Q10" s="224"/>
      <c r="R10" s="224"/>
      <c r="S10" s="224"/>
      <c r="T10" s="224"/>
      <c r="U10" s="224"/>
      <c r="V10" s="226">
        <f t="shared" si="4"/>
        <v>0</v>
      </c>
      <c r="W10" s="223"/>
      <c r="X10" s="224"/>
      <c r="Y10" s="225">
        <f t="shared" si="5"/>
        <v>0</v>
      </c>
      <c r="Z10" s="225">
        <f t="shared" si="6"/>
        <v>0</v>
      </c>
      <c r="AA10" s="224"/>
      <c r="AB10" s="224"/>
      <c r="AC10" s="224"/>
      <c r="AD10" s="224"/>
      <c r="AE10" s="224"/>
      <c r="AF10" s="226">
        <f t="shared" si="7"/>
        <v>0</v>
      </c>
    </row>
    <row r="11" spans="1:32" ht="15">
      <c r="A11" s="185">
        <v>7</v>
      </c>
      <c r="B11" s="186" t="s">
        <v>88</v>
      </c>
      <c r="C11" s="223"/>
      <c r="D11" s="224"/>
      <c r="E11" s="225">
        <f t="shared" si="8"/>
        <v>0</v>
      </c>
      <c r="F11" s="225">
        <f t="shared" si="0"/>
        <v>0</v>
      </c>
      <c r="G11" s="224"/>
      <c r="H11" s="224"/>
      <c r="I11" s="224"/>
      <c r="J11" s="224"/>
      <c r="K11" s="224"/>
      <c r="L11" s="226">
        <f t="shared" si="1"/>
        <v>0</v>
      </c>
      <c r="M11" s="223"/>
      <c r="N11" s="224"/>
      <c r="O11" s="225">
        <f t="shared" si="2"/>
        <v>0</v>
      </c>
      <c r="P11" s="225">
        <f t="shared" si="3"/>
        <v>0</v>
      </c>
      <c r="Q11" s="224"/>
      <c r="R11" s="224"/>
      <c r="S11" s="224"/>
      <c r="T11" s="224"/>
      <c r="U11" s="224"/>
      <c r="V11" s="226">
        <f t="shared" si="4"/>
        <v>0</v>
      </c>
      <c r="W11" s="223"/>
      <c r="X11" s="224"/>
      <c r="Y11" s="225">
        <f t="shared" si="5"/>
        <v>0</v>
      </c>
      <c r="Z11" s="225">
        <f t="shared" si="6"/>
        <v>0</v>
      </c>
      <c r="AA11" s="224"/>
      <c r="AB11" s="224"/>
      <c r="AC11" s="224"/>
      <c r="AD11" s="224"/>
      <c r="AE11" s="224"/>
      <c r="AF11" s="226">
        <f t="shared" si="7"/>
        <v>0</v>
      </c>
    </row>
    <row r="12" spans="1:32" ht="15">
      <c r="A12" s="185">
        <v>8</v>
      </c>
      <c r="B12" s="186" t="s">
        <v>89</v>
      </c>
      <c r="C12" s="223"/>
      <c r="D12" s="224"/>
      <c r="E12" s="225">
        <f t="shared" si="8"/>
        <v>0</v>
      </c>
      <c r="F12" s="225">
        <f t="shared" si="0"/>
        <v>0</v>
      </c>
      <c r="G12" s="224"/>
      <c r="H12" s="224"/>
      <c r="I12" s="224"/>
      <c r="J12" s="224"/>
      <c r="K12" s="224"/>
      <c r="L12" s="226">
        <f t="shared" si="1"/>
        <v>0</v>
      </c>
      <c r="M12" s="223"/>
      <c r="N12" s="224"/>
      <c r="O12" s="225">
        <f t="shared" si="2"/>
        <v>0</v>
      </c>
      <c r="P12" s="225">
        <f t="shared" si="3"/>
        <v>0</v>
      </c>
      <c r="Q12" s="224"/>
      <c r="R12" s="224"/>
      <c r="S12" s="224"/>
      <c r="T12" s="224"/>
      <c r="U12" s="224"/>
      <c r="V12" s="226">
        <f t="shared" si="4"/>
        <v>0</v>
      </c>
      <c r="W12" s="223"/>
      <c r="X12" s="224"/>
      <c r="Y12" s="225">
        <f t="shared" si="5"/>
        <v>0</v>
      </c>
      <c r="Z12" s="225">
        <f t="shared" si="6"/>
        <v>0</v>
      </c>
      <c r="AA12" s="224"/>
      <c r="AB12" s="224"/>
      <c r="AC12" s="224"/>
      <c r="AD12" s="224"/>
      <c r="AE12" s="224"/>
      <c r="AF12" s="226">
        <f t="shared" si="7"/>
        <v>0</v>
      </c>
    </row>
    <row r="13" spans="1:32" ht="15">
      <c r="A13" s="185">
        <v>9</v>
      </c>
      <c r="B13" s="186" t="s">
        <v>94</v>
      </c>
      <c r="C13" s="223"/>
      <c r="D13" s="224"/>
      <c r="E13" s="225">
        <f t="shared" si="8"/>
        <v>0</v>
      </c>
      <c r="F13" s="225">
        <f t="shared" si="0"/>
        <v>0</v>
      </c>
      <c r="G13" s="224"/>
      <c r="H13" s="224"/>
      <c r="I13" s="224"/>
      <c r="J13" s="224"/>
      <c r="K13" s="224"/>
      <c r="L13" s="226">
        <f t="shared" si="1"/>
        <v>0</v>
      </c>
      <c r="M13" s="223"/>
      <c r="N13" s="224"/>
      <c r="O13" s="225">
        <f t="shared" si="2"/>
        <v>0</v>
      </c>
      <c r="P13" s="225">
        <f t="shared" si="3"/>
        <v>0</v>
      </c>
      <c r="Q13" s="224"/>
      <c r="R13" s="224"/>
      <c r="S13" s="224"/>
      <c r="T13" s="224"/>
      <c r="U13" s="224"/>
      <c r="V13" s="226">
        <f t="shared" si="4"/>
        <v>0</v>
      </c>
      <c r="W13" s="223"/>
      <c r="X13" s="224"/>
      <c r="Y13" s="225">
        <f t="shared" si="5"/>
        <v>0</v>
      </c>
      <c r="Z13" s="225">
        <f t="shared" si="6"/>
        <v>0</v>
      </c>
      <c r="AA13" s="224"/>
      <c r="AB13" s="224"/>
      <c r="AC13" s="224"/>
      <c r="AD13" s="224"/>
      <c r="AE13" s="224"/>
      <c r="AF13" s="226">
        <f t="shared" si="7"/>
        <v>0</v>
      </c>
    </row>
    <row r="14" spans="1:32" ht="15">
      <c r="A14" s="185">
        <v>10</v>
      </c>
      <c r="B14" s="186" t="s">
        <v>95</v>
      </c>
      <c r="C14" s="223"/>
      <c r="D14" s="224"/>
      <c r="E14" s="225">
        <f t="shared" si="8"/>
        <v>0</v>
      </c>
      <c r="F14" s="225">
        <f t="shared" si="0"/>
        <v>0</v>
      </c>
      <c r="G14" s="224"/>
      <c r="H14" s="224"/>
      <c r="I14" s="224"/>
      <c r="J14" s="224"/>
      <c r="K14" s="224"/>
      <c r="L14" s="226">
        <f t="shared" si="1"/>
        <v>0</v>
      </c>
      <c r="M14" s="223"/>
      <c r="N14" s="224"/>
      <c r="O14" s="225">
        <f t="shared" si="2"/>
        <v>0</v>
      </c>
      <c r="P14" s="225">
        <f t="shared" si="3"/>
        <v>0</v>
      </c>
      <c r="Q14" s="224"/>
      <c r="R14" s="224"/>
      <c r="S14" s="224"/>
      <c r="T14" s="224"/>
      <c r="U14" s="224"/>
      <c r="V14" s="226">
        <f t="shared" si="4"/>
        <v>0</v>
      </c>
      <c r="W14" s="223"/>
      <c r="X14" s="224"/>
      <c r="Y14" s="225">
        <f t="shared" si="5"/>
        <v>0</v>
      </c>
      <c r="Z14" s="225">
        <f t="shared" si="6"/>
        <v>0</v>
      </c>
      <c r="AA14" s="224"/>
      <c r="AB14" s="224"/>
      <c r="AC14" s="224"/>
      <c r="AD14" s="224"/>
      <c r="AE14" s="224"/>
      <c r="AF14" s="226">
        <f t="shared" si="7"/>
        <v>0</v>
      </c>
    </row>
    <row r="15" spans="1:32" ht="15">
      <c r="A15" s="185">
        <v>11</v>
      </c>
      <c r="B15" s="186" t="s">
        <v>54</v>
      </c>
      <c r="C15" s="223"/>
      <c r="D15" s="224"/>
      <c r="E15" s="225">
        <f t="shared" si="8"/>
        <v>0</v>
      </c>
      <c r="F15" s="225">
        <f t="shared" si="0"/>
        <v>0</v>
      </c>
      <c r="G15" s="224"/>
      <c r="H15" s="224"/>
      <c r="I15" s="224"/>
      <c r="J15" s="224"/>
      <c r="K15" s="224"/>
      <c r="L15" s="226">
        <f t="shared" si="1"/>
        <v>0</v>
      </c>
      <c r="M15" s="223"/>
      <c r="N15" s="224"/>
      <c r="O15" s="225">
        <f t="shared" si="2"/>
        <v>0</v>
      </c>
      <c r="P15" s="225">
        <f t="shared" si="3"/>
        <v>0</v>
      </c>
      <c r="Q15" s="224"/>
      <c r="R15" s="224"/>
      <c r="S15" s="224"/>
      <c r="T15" s="224"/>
      <c r="U15" s="224"/>
      <c r="V15" s="226">
        <f t="shared" si="4"/>
        <v>0</v>
      </c>
      <c r="W15" s="223"/>
      <c r="X15" s="224"/>
      <c r="Y15" s="225">
        <f t="shared" si="5"/>
        <v>0</v>
      </c>
      <c r="Z15" s="225">
        <f t="shared" si="6"/>
        <v>0</v>
      </c>
      <c r="AA15" s="224"/>
      <c r="AB15" s="224"/>
      <c r="AC15" s="224"/>
      <c r="AD15" s="224"/>
      <c r="AE15" s="224"/>
      <c r="AF15" s="226">
        <f t="shared" si="7"/>
        <v>0</v>
      </c>
    </row>
    <row r="16" spans="1:32" ht="15">
      <c r="A16" s="185">
        <v>12</v>
      </c>
      <c r="B16" s="186" t="s">
        <v>99</v>
      </c>
      <c r="C16" s="223"/>
      <c r="D16" s="224"/>
      <c r="E16" s="225">
        <f t="shared" si="8"/>
        <v>0</v>
      </c>
      <c r="F16" s="225">
        <f t="shared" si="0"/>
        <v>0</v>
      </c>
      <c r="G16" s="224"/>
      <c r="H16" s="224"/>
      <c r="I16" s="224"/>
      <c r="J16" s="224"/>
      <c r="K16" s="224"/>
      <c r="L16" s="226">
        <f t="shared" si="1"/>
        <v>0</v>
      </c>
      <c r="M16" s="223"/>
      <c r="N16" s="224"/>
      <c r="O16" s="225">
        <f t="shared" si="2"/>
        <v>0</v>
      </c>
      <c r="P16" s="225">
        <f t="shared" si="3"/>
        <v>0</v>
      </c>
      <c r="Q16" s="224"/>
      <c r="R16" s="224"/>
      <c r="S16" s="224"/>
      <c r="T16" s="224"/>
      <c r="U16" s="224"/>
      <c r="V16" s="226">
        <f t="shared" si="4"/>
        <v>0</v>
      </c>
      <c r="W16" s="223"/>
      <c r="X16" s="224"/>
      <c r="Y16" s="225">
        <f t="shared" si="5"/>
        <v>0</v>
      </c>
      <c r="Z16" s="225">
        <f t="shared" si="6"/>
        <v>0</v>
      </c>
      <c r="AA16" s="224"/>
      <c r="AB16" s="224"/>
      <c r="AC16" s="224"/>
      <c r="AD16" s="224"/>
      <c r="AE16" s="224"/>
      <c r="AF16" s="226">
        <f t="shared" si="7"/>
        <v>0</v>
      </c>
    </row>
    <row r="17" spans="1:32" ht="15">
      <c r="A17" s="185">
        <v>13</v>
      </c>
      <c r="B17" s="186" t="s">
        <v>100</v>
      </c>
      <c r="C17" s="223"/>
      <c r="D17" s="224"/>
      <c r="E17" s="225">
        <f t="shared" si="8"/>
        <v>0</v>
      </c>
      <c r="F17" s="225">
        <f t="shared" si="0"/>
        <v>0</v>
      </c>
      <c r="G17" s="224"/>
      <c r="H17" s="224"/>
      <c r="I17" s="224"/>
      <c r="J17" s="224"/>
      <c r="K17" s="224"/>
      <c r="L17" s="226">
        <f t="shared" si="1"/>
        <v>0</v>
      </c>
      <c r="M17" s="223"/>
      <c r="N17" s="224"/>
      <c r="O17" s="225">
        <f t="shared" si="2"/>
        <v>0</v>
      </c>
      <c r="P17" s="225">
        <f t="shared" si="3"/>
        <v>0</v>
      </c>
      <c r="Q17" s="224"/>
      <c r="R17" s="224"/>
      <c r="S17" s="224"/>
      <c r="T17" s="224"/>
      <c r="U17" s="224"/>
      <c r="V17" s="226">
        <f t="shared" si="4"/>
        <v>0</v>
      </c>
      <c r="W17" s="223"/>
      <c r="X17" s="224"/>
      <c r="Y17" s="225">
        <f t="shared" si="5"/>
        <v>0</v>
      </c>
      <c r="Z17" s="225">
        <f t="shared" si="6"/>
        <v>0</v>
      </c>
      <c r="AA17" s="224"/>
      <c r="AB17" s="224"/>
      <c r="AC17" s="224"/>
      <c r="AD17" s="224"/>
      <c r="AE17" s="224"/>
      <c r="AF17" s="226">
        <f t="shared" si="7"/>
        <v>0</v>
      </c>
    </row>
    <row r="18" spans="1:32" ht="15">
      <c r="A18" s="185">
        <v>14</v>
      </c>
      <c r="B18" s="186" t="s">
        <v>96</v>
      </c>
      <c r="C18" s="223"/>
      <c r="D18" s="224"/>
      <c r="E18" s="225">
        <f t="shared" si="8"/>
        <v>0</v>
      </c>
      <c r="F18" s="225">
        <f t="shared" si="0"/>
        <v>0</v>
      </c>
      <c r="G18" s="224"/>
      <c r="H18" s="224"/>
      <c r="I18" s="224"/>
      <c r="J18" s="224"/>
      <c r="K18" s="224"/>
      <c r="L18" s="226">
        <f t="shared" si="1"/>
        <v>0</v>
      </c>
      <c r="M18" s="223"/>
      <c r="N18" s="224"/>
      <c r="O18" s="225">
        <f t="shared" si="2"/>
        <v>0</v>
      </c>
      <c r="P18" s="225">
        <f t="shared" si="3"/>
        <v>0</v>
      </c>
      <c r="Q18" s="224"/>
      <c r="R18" s="224"/>
      <c r="S18" s="224"/>
      <c r="T18" s="224"/>
      <c r="U18" s="224"/>
      <c r="V18" s="226">
        <f t="shared" si="4"/>
        <v>0</v>
      </c>
      <c r="W18" s="223"/>
      <c r="X18" s="224"/>
      <c r="Y18" s="225">
        <f t="shared" si="5"/>
        <v>0</v>
      </c>
      <c r="Z18" s="225">
        <f t="shared" si="6"/>
        <v>0</v>
      </c>
      <c r="AA18" s="224"/>
      <c r="AB18" s="224"/>
      <c r="AC18" s="224"/>
      <c r="AD18" s="224"/>
      <c r="AE18" s="224"/>
      <c r="AF18" s="226">
        <f t="shared" si="7"/>
        <v>0</v>
      </c>
    </row>
    <row r="19" spans="1:32" ht="15">
      <c r="A19" s="185">
        <v>15</v>
      </c>
      <c r="B19" s="186" t="s">
        <v>97</v>
      </c>
      <c r="C19" s="223"/>
      <c r="D19" s="224"/>
      <c r="E19" s="225">
        <f t="shared" si="8"/>
        <v>0</v>
      </c>
      <c r="F19" s="225">
        <f t="shared" si="0"/>
        <v>0</v>
      </c>
      <c r="G19" s="224"/>
      <c r="H19" s="224"/>
      <c r="I19" s="224"/>
      <c r="J19" s="224"/>
      <c r="K19" s="224"/>
      <c r="L19" s="226">
        <f t="shared" si="1"/>
        <v>0</v>
      </c>
      <c r="M19" s="223"/>
      <c r="N19" s="224"/>
      <c r="O19" s="225">
        <f t="shared" si="2"/>
        <v>0</v>
      </c>
      <c r="P19" s="225">
        <f t="shared" si="3"/>
        <v>0</v>
      </c>
      <c r="Q19" s="224"/>
      <c r="R19" s="224"/>
      <c r="S19" s="224"/>
      <c r="T19" s="224"/>
      <c r="U19" s="224"/>
      <c r="V19" s="226">
        <f t="shared" si="4"/>
        <v>0</v>
      </c>
      <c r="W19" s="223"/>
      <c r="X19" s="224"/>
      <c r="Y19" s="225">
        <f t="shared" si="5"/>
        <v>0</v>
      </c>
      <c r="Z19" s="225">
        <f t="shared" si="6"/>
        <v>0</v>
      </c>
      <c r="AA19" s="224"/>
      <c r="AB19" s="224"/>
      <c r="AC19" s="224"/>
      <c r="AD19" s="224"/>
      <c r="AE19" s="224"/>
      <c r="AF19" s="226">
        <f t="shared" si="7"/>
        <v>0</v>
      </c>
    </row>
    <row r="20" spans="1:32" ht="15">
      <c r="A20" s="185">
        <v>16</v>
      </c>
      <c r="B20" s="186" t="s">
        <v>98</v>
      </c>
      <c r="C20" s="223"/>
      <c r="D20" s="224"/>
      <c r="E20" s="225">
        <f t="shared" si="8"/>
        <v>0</v>
      </c>
      <c r="F20" s="225">
        <f t="shared" si="0"/>
        <v>0</v>
      </c>
      <c r="G20" s="224"/>
      <c r="H20" s="224"/>
      <c r="I20" s="224"/>
      <c r="J20" s="224"/>
      <c r="K20" s="224"/>
      <c r="L20" s="226">
        <f t="shared" si="1"/>
        <v>0</v>
      </c>
      <c r="M20" s="223"/>
      <c r="N20" s="224"/>
      <c r="O20" s="225">
        <f t="shared" si="2"/>
        <v>0</v>
      </c>
      <c r="P20" s="225">
        <f t="shared" si="3"/>
        <v>0</v>
      </c>
      <c r="Q20" s="224"/>
      <c r="R20" s="224"/>
      <c r="S20" s="224"/>
      <c r="T20" s="224"/>
      <c r="U20" s="224"/>
      <c r="V20" s="226">
        <f t="shared" si="4"/>
        <v>0</v>
      </c>
      <c r="W20" s="223"/>
      <c r="X20" s="224"/>
      <c r="Y20" s="225">
        <f t="shared" si="5"/>
        <v>0</v>
      </c>
      <c r="Z20" s="225">
        <f t="shared" si="6"/>
        <v>0</v>
      </c>
      <c r="AA20" s="224"/>
      <c r="AB20" s="224"/>
      <c r="AC20" s="224"/>
      <c r="AD20" s="224"/>
      <c r="AE20" s="224"/>
      <c r="AF20" s="226">
        <f t="shared" si="7"/>
        <v>0</v>
      </c>
    </row>
    <row r="21" spans="1:32" ht="15">
      <c r="A21" s="185">
        <v>17</v>
      </c>
      <c r="B21" s="186" t="s">
        <v>101</v>
      </c>
      <c r="C21" s="223"/>
      <c r="D21" s="224"/>
      <c r="E21" s="225">
        <f t="shared" si="8"/>
        <v>0</v>
      </c>
      <c r="F21" s="225">
        <f t="shared" si="0"/>
        <v>0</v>
      </c>
      <c r="G21" s="224"/>
      <c r="H21" s="224"/>
      <c r="I21" s="224"/>
      <c r="J21" s="224"/>
      <c r="K21" s="224"/>
      <c r="L21" s="226">
        <f t="shared" si="1"/>
        <v>0</v>
      </c>
      <c r="M21" s="223"/>
      <c r="N21" s="224"/>
      <c r="O21" s="225">
        <f t="shared" si="2"/>
        <v>0</v>
      </c>
      <c r="P21" s="225">
        <f t="shared" si="3"/>
        <v>0</v>
      </c>
      <c r="Q21" s="224"/>
      <c r="R21" s="224"/>
      <c r="S21" s="224"/>
      <c r="T21" s="224"/>
      <c r="U21" s="224"/>
      <c r="V21" s="226">
        <f t="shared" si="4"/>
        <v>0</v>
      </c>
      <c r="W21" s="223"/>
      <c r="X21" s="224"/>
      <c r="Y21" s="225">
        <f t="shared" si="5"/>
        <v>0</v>
      </c>
      <c r="Z21" s="225">
        <f t="shared" si="6"/>
        <v>0</v>
      </c>
      <c r="AA21" s="224"/>
      <c r="AB21" s="224"/>
      <c r="AC21" s="224"/>
      <c r="AD21" s="224"/>
      <c r="AE21" s="224"/>
      <c r="AF21" s="226">
        <f t="shared" si="7"/>
        <v>0</v>
      </c>
    </row>
    <row r="22" spans="1:32" ht="15">
      <c r="A22" s="185">
        <v>18</v>
      </c>
      <c r="B22" s="186" t="s">
        <v>321</v>
      </c>
      <c r="C22" s="223"/>
      <c r="D22" s="224"/>
      <c r="E22" s="225">
        <f t="shared" si="8"/>
        <v>0</v>
      </c>
      <c r="F22" s="225">
        <f t="shared" si="0"/>
        <v>0</v>
      </c>
      <c r="G22" s="224"/>
      <c r="H22" s="224"/>
      <c r="I22" s="224"/>
      <c r="J22" s="224"/>
      <c r="K22" s="224"/>
      <c r="L22" s="226">
        <f t="shared" si="1"/>
        <v>0</v>
      </c>
      <c r="M22" s="223"/>
      <c r="N22" s="224"/>
      <c r="O22" s="225">
        <f t="shared" si="2"/>
        <v>0</v>
      </c>
      <c r="P22" s="225">
        <f t="shared" si="3"/>
        <v>0</v>
      </c>
      <c r="Q22" s="224"/>
      <c r="R22" s="224"/>
      <c r="S22" s="224"/>
      <c r="T22" s="224"/>
      <c r="U22" s="224"/>
      <c r="V22" s="226">
        <f t="shared" si="4"/>
        <v>0</v>
      </c>
      <c r="W22" s="223"/>
      <c r="X22" s="224"/>
      <c r="Y22" s="225">
        <f t="shared" si="5"/>
        <v>0</v>
      </c>
      <c r="Z22" s="225">
        <f t="shared" si="6"/>
        <v>0</v>
      </c>
      <c r="AA22" s="224"/>
      <c r="AB22" s="224"/>
      <c r="AC22" s="224"/>
      <c r="AD22" s="224"/>
      <c r="AE22" s="224"/>
      <c r="AF22" s="226">
        <f t="shared" si="7"/>
        <v>0</v>
      </c>
    </row>
    <row r="23" spans="1:32" ht="15">
      <c r="A23" s="185">
        <v>19</v>
      </c>
      <c r="B23" s="186" t="s">
        <v>322</v>
      </c>
      <c r="C23" s="223"/>
      <c r="D23" s="224"/>
      <c r="E23" s="225">
        <f t="shared" si="8"/>
        <v>0</v>
      </c>
      <c r="F23" s="225">
        <f t="shared" si="0"/>
        <v>0</v>
      </c>
      <c r="G23" s="224"/>
      <c r="H23" s="224"/>
      <c r="I23" s="224"/>
      <c r="J23" s="224"/>
      <c r="K23" s="224"/>
      <c r="L23" s="226">
        <f t="shared" si="1"/>
        <v>0</v>
      </c>
      <c r="M23" s="223"/>
      <c r="N23" s="224"/>
      <c r="O23" s="225">
        <f t="shared" si="2"/>
        <v>0</v>
      </c>
      <c r="P23" s="225">
        <f t="shared" si="3"/>
        <v>0</v>
      </c>
      <c r="Q23" s="224"/>
      <c r="R23" s="224"/>
      <c r="S23" s="224"/>
      <c r="T23" s="224"/>
      <c r="U23" s="224"/>
      <c r="V23" s="226">
        <f t="shared" si="4"/>
        <v>0</v>
      </c>
      <c r="W23" s="223"/>
      <c r="X23" s="224"/>
      <c r="Y23" s="225">
        <f t="shared" si="5"/>
        <v>0</v>
      </c>
      <c r="Z23" s="225">
        <f t="shared" si="6"/>
        <v>0</v>
      </c>
      <c r="AA23" s="224"/>
      <c r="AB23" s="224"/>
      <c r="AC23" s="224"/>
      <c r="AD23" s="224"/>
      <c r="AE23" s="224"/>
      <c r="AF23" s="226">
        <f t="shared" si="7"/>
        <v>0</v>
      </c>
    </row>
    <row r="24" spans="1:32" ht="15">
      <c r="A24" s="185">
        <v>20</v>
      </c>
      <c r="B24" s="186" t="s">
        <v>323</v>
      </c>
      <c r="C24" s="223"/>
      <c r="D24" s="224"/>
      <c r="E24" s="225">
        <f t="shared" si="8"/>
        <v>0</v>
      </c>
      <c r="F24" s="225">
        <f t="shared" si="0"/>
        <v>0</v>
      </c>
      <c r="G24" s="224"/>
      <c r="H24" s="224"/>
      <c r="I24" s="224"/>
      <c r="J24" s="224"/>
      <c r="K24" s="224"/>
      <c r="L24" s="226">
        <f t="shared" si="1"/>
        <v>0</v>
      </c>
      <c r="M24" s="223"/>
      <c r="N24" s="224"/>
      <c r="O24" s="225">
        <f t="shared" si="2"/>
        <v>0</v>
      </c>
      <c r="P24" s="225">
        <f t="shared" si="3"/>
        <v>0</v>
      </c>
      <c r="Q24" s="224"/>
      <c r="R24" s="224"/>
      <c r="S24" s="224"/>
      <c r="T24" s="224"/>
      <c r="U24" s="224"/>
      <c r="V24" s="226">
        <f t="shared" si="4"/>
        <v>0</v>
      </c>
      <c r="W24" s="223"/>
      <c r="X24" s="224"/>
      <c r="Y24" s="225">
        <f t="shared" si="5"/>
        <v>0</v>
      </c>
      <c r="Z24" s="225">
        <f t="shared" si="6"/>
        <v>0</v>
      </c>
      <c r="AA24" s="224"/>
      <c r="AB24" s="224"/>
      <c r="AC24" s="224"/>
      <c r="AD24" s="224"/>
      <c r="AE24" s="224"/>
      <c r="AF24" s="226">
        <f t="shared" si="7"/>
        <v>0</v>
      </c>
    </row>
    <row r="25" spans="1:32" ht="16" thickBot="1">
      <c r="A25" s="188">
        <v>21</v>
      </c>
      <c r="B25" s="192" t="s">
        <v>102</v>
      </c>
      <c r="C25" s="227"/>
      <c r="D25" s="228"/>
      <c r="E25" s="229">
        <f t="shared" si="8"/>
        <v>0</v>
      </c>
      <c r="F25" s="229">
        <f t="shared" si="0"/>
        <v>0</v>
      </c>
      <c r="G25" s="228"/>
      <c r="H25" s="228"/>
      <c r="I25" s="228"/>
      <c r="J25" s="228"/>
      <c r="K25" s="228"/>
      <c r="L25" s="230">
        <f t="shared" si="1"/>
        <v>0</v>
      </c>
      <c r="M25" s="227"/>
      <c r="N25" s="228"/>
      <c r="O25" s="229">
        <f t="shared" si="2"/>
        <v>0</v>
      </c>
      <c r="P25" s="229">
        <f t="shared" si="3"/>
        <v>0</v>
      </c>
      <c r="Q25" s="228"/>
      <c r="R25" s="228"/>
      <c r="S25" s="228"/>
      <c r="T25" s="228"/>
      <c r="U25" s="228"/>
      <c r="V25" s="230">
        <f t="shared" si="4"/>
        <v>0</v>
      </c>
      <c r="W25" s="227"/>
      <c r="X25" s="228"/>
      <c r="Y25" s="229">
        <f t="shared" si="5"/>
        <v>0</v>
      </c>
      <c r="Z25" s="229">
        <f t="shared" si="6"/>
        <v>0</v>
      </c>
      <c r="AA25" s="228"/>
      <c r="AB25" s="228"/>
      <c r="AC25" s="228"/>
      <c r="AD25" s="228"/>
      <c r="AE25" s="228"/>
      <c r="AF25" s="230">
        <f t="shared" si="7"/>
        <v>0</v>
      </c>
    </row>
    <row r="26" spans="1:32" ht="15">
      <c r="A26" s="190">
        <v>22</v>
      </c>
      <c r="B26" s="191" t="s">
        <v>103</v>
      </c>
      <c r="C26" s="235"/>
      <c r="D26" s="232"/>
      <c r="E26" s="233">
        <f t="shared" si="8"/>
        <v>0</v>
      </c>
      <c r="F26" s="233">
        <f t="shared" si="0"/>
        <v>0</v>
      </c>
      <c r="G26" s="232"/>
      <c r="H26" s="232"/>
      <c r="I26" s="232"/>
      <c r="J26" s="232"/>
      <c r="K26" s="232"/>
      <c r="L26" s="234">
        <f t="shared" si="1"/>
        <v>0</v>
      </c>
      <c r="M26" s="235"/>
      <c r="N26" s="232"/>
      <c r="O26" s="233">
        <f t="shared" si="2"/>
        <v>0</v>
      </c>
      <c r="P26" s="233">
        <f t="shared" si="3"/>
        <v>0</v>
      </c>
      <c r="Q26" s="232"/>
      <c r="R26" s="232"/>
      <c r="S26" s="232"/>
      <c r="T26" s="232"/>
      <c r="U26" s="232"/>
      <c r="V26" s="234">
        <f t="shared" si="4"/>
        <v>0</v>
      </c>
      <c r="W26" s="235"/>
      <c r="X26" s="232"/>
      <c r="Y26" s="233">
        <f t="shared" si="5"/>
        <v>0</v>
      </c>
      <c r="Z26" s="233">
        <f t="shared" si="6"/>
        <v>0</v>
      </c>
      <c r="AA26" s="232"/>
      <c r="AB26" s="232"/>
      <c r="AC26" s="232"/>
      <c r="AD26" s="232"/>
      <c r="AE26" s="232"/>
      <c r="AF26" s="234">
        <f t="shared" si="7"/>
        <v>0</v>
      </c>
    </row>
    <row r="27" spans="1:32" ht="15">
      <c r="A27" s="185">
        <v>23</v>
      </c>
      <c r="B27" s="187" t="s">
        <v>104</v>
      </c>
      <c r="C27" s="223"/>
      <c r="D27" s="224"/>
      <c r="E27" s="225">
        <f t="shared" si="8"/>
        <v>0</v>
      </c>
      <c r="F27" s="225">
        <f t="shared" si="0"/>
        <v>0</v>
      </c>
      <c r="G27" s="224"/>
      <c r="H27" s="224"/>
      <c r="I27" s="224"/>
      <c r="J27" s="224"/>
      <c r="K27" s="224"/>
      <c r="L27" s="226">
        <f t="shared" si="1"/>
        <v>0</v>
      </c>
      <c r="M27" s="223"/>
      <c r="N27" s="224"/>
      <c r="O27" s="225">
        <f t="shared" si="2"/>
        <v>0</v>
      </c>
      <c r="P27" s="225">
        <f t="shared" si="3"/>
        <v>0</v>
      </c>
      <c r="Q27" s="224"/>
      <c r="R27" s="224"/>
      <c r="S27" s="224"/>
      <c r="T27" s="224"/>
      <c r="U27" s="224"/>
      <c r="V27" s="226">
        <f t="shared" si="4"/>
        <v>0</v>
      </c>
      <c r="W27" s="223"/>
      <c r="X27" s="224"/>
      <c r="Y27" s="225">
        <f t="shared" si="5"/>
        <v>0</v>
      </c>
      <c r="Z27" s="225">
        <f t="shared" si="6"/>
        <v>0</v>
      </c>
      <c r="AA27" s="224"/>
      <c r="AB27" s="224"/>
      <c r="AC27" s="224"/>
      <c r="AD27" s="224"/>
      <c r="AE27" s="224"/>
      <c r="AF27" s="226">
        <f t="shared" si="7"/>
        <v>0</v>
      </c>
    </row>
    <row r="28" spans="1:32" ht="15">
      <c r="A28" s="185">
        <v>24</v>
      </c>
      <c r="B28" s="187" t="s">
        <v>105</v>
      </c>
      <c r="C28" s="223"/>
      <c r="D28" s="224"/>
      <c r="E28" s="225">
        <f t="shared" si="8"/>
        <v>0</v>
      </c>
      <c r="F28" s="225">
        <f t="shared" si="0"/>
        <v>0</v>
      </c>
      <c r="G28" s="224"/>
      <c r="H28" s="224"/>
      <c r="I28" s="224"/>
      <c r="J28" s="224"/>
      <c r="K28" s="224"/>
      <c r="L28" s="226">
        <f t="shared" si="1"/>
        <v>0</v>
      </c>
      <c r="M28" s="223"/>
      <c r="N28" s="224"/>
      <c r="O28" s="225">
        <f t="shared" si="2"/>
        <v>0</v>
      </c>
      <c r="P28" s="225">
        <f t="shared" si="3"/>
        <v>0</v>
      </c>
      <c r="Q28" s="224"/>
      <c r="R28" s="224"/>
      <c r="S28" s="224"/>
      <c r="T28" s="224"/>
      <c r="U28" s="224"/>
      <c r="V28" s="226">
        <f t="shared" si="4"/>
        <v>0</v>
      </c>
      <c r="W28" s="223"/>
      <c r="X28" s="224"/>
      <c r="Y28" s="225">
        <f t="shared" si="5"/>
        <v>0</v>
      </c>
      <c r="Z28" s="225">
        <f t="shared" si="6"/>
        <v>0</v>
      </c>
      <c r="AA28" s="224"/>
      <c r="AB28" s="224"/>
      <c r="AC28" s="224"/>
      <c r="AD28" s="224"/>
      <c r="AE28" s="224"/>
      <c r="AF28" s="226">
        <f t="shared" si="7"/>
        <v>0</v>
      </c>
    </row>
    <row r="29" spans="1:32" ht="15">
      <c r="A29" s="185">
        <v>25</v>
      </c>
      <c r="B29" s="187" t="s">
        <v>106</v>
      </c>
      <c r="C29" s="223"/>
      <c r="D29" s="224"/>
      <c r="E29" s="225">
        <f t="shared" si="8"/>
        <v>0</v>
      </c>
      <c r="F29" s="225">
        <f t="shared" si="0"/>
        <v>0</v>
      </c>
      <c r="G29" s="224"/>
      <c r="H29" s="224"/>
      <c r="I29" s="224"/>
      <c r="J29" s="224"/>
      <c r="K29" s="224"/>
      <c r="L29" s="226">
        <f t="shared" si="1"/>
        <v>0</v>
      </c>
      <c r="M29" s="223"/>
      <c r="N29" s="224"/>
      <c r="O29" s="225">
        <f t="shared" si="2"/>
        <v>0</v>
      </c>
      <c r="P29" s="225">
        <f t="shared" si="3"/>
        <v>0</v>
      </c>
      <c r="Q29" s="224"/>
      <c r="R29" s="224"/>
      <c r="S29" s="224"/>
      <c r="T29" s="224"/>
      <c r="U29" s="224"/>
      <c r="V29" s="226">
        <f t="shared" si="4"/>
        <v>0</v>
      </c>
      <c r="W29" s="223"/>
      <c r="X29" s="224"/>
      <c r="Y29" s="225">
        <f t="shared" si="5"/>
        <v>0</v>
      </c>
      <c r="Z29" s="225">
        <f t="shared" si="6"/>
        <v>0</v>
      </c>
      <c r="AA29" s="224"/>
      <c r="AB29" s="224"/>
      <c r="AC29" s="224"/>
      <c r="AD29" s="224"/>
      <c r="AE29" s="224"/>
      <c r="AF29" s="226">
        <f t="shared" si="7"/>
        <v>0</v>
      </c>
    </row>
    <row r="30" spans="1:32" ht="15">
      <c r="A30" s="185">
        <v>26</v>
      </c>
      <c r="B30" s="187" t="s">
        <v>107</v>
      </c>
      <c r="C30" s="223"/>
      <c r="D30" s="224"/>
      <c r="E30" s="225">
        <f t="shared" si="8"/>
        <v>0</v>
      </c>
      <c r="F30" s="225">
        <f t="shared" si="0"/>
        <v>0</v>
      </c>
      <c r="G30" s="224"/>
      <c r="H30" s="224"/>
      <c r="I30" s="224"/>
      <c r="J30" s="224"/>
      <c r="K30" s="224"/>
      <c r="L30" s="226">
        <f t="shared" si="1"/>
        <v>0</v>
      </c>
      <c r="M30" s="223"/>
      <c r="N30" s="224"/>
      <c r="O30" s="225">
        <f t="shared" si="2"/>
        <v>0</v>
      </c>
      <c r="P30" s="225">
        <f t="shared" si="3"/>
        <v>0</v>
      </c>
      <c r="Q30" s="224"/>
      <c r="R30" s="224"/>
      <c r="S30" s="224"/>
      <c r="T30" s="224"/>
      <c r="U30" s="224"/>
      <c r="V30" s="226">
        <f t="shared" si="4"/>
        <v>0</v>
      </c>
      <c r="W30" s="223"/>
      <c r="X30" s="224"/>
      <c r="Y30" s="225">
        <f t="shared" si="5"/>
        <v>0</v>
      </c>
      <c r="Z30" s="225">
        <f t="shared" si="6"/>
        <v>0</v>
      </c>
      <c r="AA30" s="224"/>
      <c r="AB30" s="224"/>
      <c r="AC30" s="224"/>
      <c r="AD30" s="224"/>
      <c r="AE30" s="224"/>
      <c r="AF30" s="226">
        <f t="shared" si="7"/>
        <v>0</v>
      </c>
    </row>
    <row r="31" spans="1:32" ht="16" thickBot="1">
      <c r="A31" s="185">
        <v>27</v>
      </c>
      <c r="B31" s="187" t="s">
        <v>13</v>
      </c>
      <c r="C31" s="237"/>
      <c r="D31" s="238"/>
      <c r="E31" s="239">
        <f t="shared" si="8"/>
        <v>0</v>
      </c>
      <c r="F31" s="239">
        <f t="shared" si="0"/>
        <v>0</v>
      </c>
      <c r="G31" s="238"/>
      <c r="H31" s="238"/>
      <c r="I31" s="238"/>
      <c r="J31" s="238"/>
      <c r="K31" s="238"/>
      <c r="L31" s="240">
        <f t="shared" si="1"/>
        <v>0</v>
      </c>
      <c r="M31" s="237"/>
      <c r="N31" s="238"/>
      <c r="O31" s="239">
        <f t="shared" si="2"/>
        <v>0</v>
      </c>
      <c r="P31" s="239">
        <f t="shared" si="3"/>
        <v>0</v>
      </c>
      <c r="Q31" s="238"/>
      <c r="R31" s="238"/>
      <c r="S31" s="238"/>
      <c r="T31" s="238"/>
      <c r="U31" s="238"/>
      <c r="V31" s="240">
        <f t="shared" si="4"/>
        <v>0</v>
      </c>
      <c r="W31" s="237"/>
      <c r="X31" s="238"/>
      <c r="Y31" s="239">
        <f t="shared" si="5"/>
        <v>0</v>
      </c>
      <c r="Z31" s="239">
        <f t="shared" si="6"/>
        <v>0</v>
      </c>
      <c r="AA31" s="238"/>
      <c r="AB31" s="238"/>
      <c r="AC31" s="238"/>
      <c r="AD31" s="238"/>
      <c r="AE31" s="238"/>
      <c r="AF31" s="240">
        <f t="shared" si="7"/>
        <v>0</v>
      </c>
    </row>
    <row r="32" spans="1:32" ht="15">
      <c r="A32" s="185">
        <v>28</v>
      </c>
      <c r="B32" s="187" t="s">
        <v>108</v>
      </c>
      <c r="C32" s="243"/>
      <c r="D32" s="212">
        <v>0</v>
      </c>
      <c r="E32" s="212">
        <v>0</v>
      </c>
      <c r="F32" s="212">
        <v>0</v>
      </c>
      <c r="G32" s="212">
        <v>0</v>
      </c>
      <c r="H32" s="212">
        <v>0</v>
      </c>
      <c r="I32" s="212">
        <v>0</v>
      </c>
      <c r="J32" s="212">
        <v>0</v>
      </c>
      <c r="K32" s="212">
        <v>0</v>
      </c>
      <c r="L32" s="213">
        <v>0</v>
      </c>
      <c r="M32" s="243"/>
      <c r="N32" s="212">
        <v>0</v>
      </c>
      <c r="O32" s="212">
        <v>0</v>
      </c>
      <c r="P32" s="212">
        <v>0</v>
      </c>
      <c r="Q32" s="212">
        <v>0</v>
      </c>
      <c r="R32" s="212">
        <v>0</v>
      </c>
      <c r="S32" s="212">
        <v>0</v>
      </c>
      <c r="T32" s="212">
        <v>0</v>
      </c>
      <c r="U32" s="212">
        <v>0</v>
      </c>
      <c r="V32" s="213">
        <v>0</v>
      </c>
      <c r="W32" s="243"/>
      <c r="X32" s="212">
        <v>0</v>
      </c>
      <c r="Y32" s="212">
        <v>0</v>
      </c>
      <c r="Z32" s="212">
        <v>0</v>
      </c>
      <c r="AA32" s="212">
        <v>0</v>
      </c>
      <c r="AB32" s="212">
        <v>0</v>
      </c>
      <c r="AC32" s="212">
        <v>0</v>
      </c>
      <c r="AD32" s="212">
        <v>0</v>
      </c>
      <c r="AE32" s="212">
        <v>0</v>
      </c>
      <c r="AF32" s="213">
        <v>0</v>
      </c>
    </row>
    <row r="33" spans="1:32" ht="15">
      <c r="A33" s="185">
        <v>29</v>
      </c>
      <c r="B33" s="187" t="s">
        <v>109</v>
      </c>
      <c r="C33" s="245"/>
      <c r="D33" s="214">
        <v>0</v>
      </c>
      <c r="E33" s="214">
        <v>0</v>
      </c>
      <c r="F33" s="214">
        <v>0</v>
      </c>
      <c r="G33" s="214">
        <v>0</v>
      </c>
      <c r="H33" s="214">
        <v>0</v>
      </c>
      <c r="I33" s="214">
        <v>0</v>
      </c>
      <c r="J33" s="214">
        <v>0</v>
      </c>
      <c r="K33" s="214">
        <v>0</v>
      </c>
      <c r="L33" s="215">
        <v>0</v>
      </c>
      <c r="M33" s="245"/>
      <c r="N33" s="214">
        <v>0</v>
      </c>
      <c r="O33" s="214">
        <v>0</v>
      </c>
      <c r="P33" s="214">
        <v>0</v>
      </c>
      <c r="Q33" s="214">
        <v>0</v>
      </c>
      <c r="R33" s="214">
        <v>0</v>
      </c>
      <c r="S33" s="214">
        <v>0</v>
      </c>
      <c r="T33" s="214">
        <v>0</v>
      </c>
      <c r="U33" s="214">
        <v>0</v>
      </c>
      <c r="V33" s="215">
        <v>0</v>
      </c>
      <c r="W33" s="245"/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4">
        <v>0</v>
      </c>
      <c r="AE33" s="214">
        <v>0</v>
      </c>
      <c r="AF33" s="215">
        <v>0</v>
      </c>
    </row>
    <row r="34" spans="1:32" ht="16" thickBot="1">
      <c r="A34" s="188">
        <v>30</v>
      </c>
      <c r="B34" s="189" t="s">
        <v>110</v>
      </c>
      <c r="C34" s="247" t="e">
        <f>C33/C32</f>
        <v>#DIV/0!</v>
      </c>
      <c r="D34" s="216">
        <v>0</v>
      </c>
      <c r="E34" s="216">
        <v>0</v>
      </c>
      <c r="F34" s="216">
        <v>0</v>
      </c>
      <c r="G34" s="216">
        <v>0</v>
      </c>
      <c r="H34" s="216">
        <v>0</v>
      </c>
      <c r="I34" s="216">
        <v>0</v>
      </c>
      <c r="J34" s="216">
        <v>0</v>
      </c>
      <c r="K34" s="216">
        <v>0</v>
      </c>
      <c r="L34" s="217">
        <v>0</v>
      </c>
      <c r="M34" s="247" t="e">
        <f>M33/M32</f>
        <v>#DIV/0!</v>
      </c>
      <c r="N34" s="216">
        <v>0</v>
      </c>
      <c r="O34" s="216">
        <v>0</v>
      </c>
      <c r="P34" s="216">
        <v>0</v>
      </c>
      <c r="Q34" s="216">
        <v>0</v>
      </c>
      <c r="R34" s="216">
        <v>0</v>
      </c>
      <c r="S34" s="216">
        <v>0</v>
      </c>
      <c r="T34" s="216">
        <v>0</v>
      </c>
      <c r="U34" s="216">
        <v>0</v>
      </c>
      <c r="V34" s="217">
        <v>0</v>
      </c>
      <c r="W34" s="247" t="e">
        <f>W33/W32</f>
        <v>#DIV/0!</v>
      </c>
      <c r="X34" s="216">
        <v>0</v>
      </c>
      <c r="Y34" s="216">
        <v>0</v>
      </c>
      <c r="Z34" s="216">
        <v>0</v>
      </c>
      <c r="AA34" s="216">
        <v>0</v>
      </c>
      <c r="AB34" s="216">
        <v>0</v>
      </c>
      <c r="AC34" s="216">
        <v>0</v>
      </c>
      <c r="AD34" s="216">
        <v>0</v>
      </c>
      <c r="AE34" s="216">
        <v>0</v>
      </c>
      <c r="AF34" s="217">
        <v>0</v>
      </c>
    </row>
    <row r="36" spans="1:32" s="4" customFormat="1" ht="20" customHeight="1">
      <c r="A36" s="350" t="s">
        <v>358</v>
      </c>
      <c r="B36" s="350"/>
      <c r="C36" s="182">
        <f>SUM(C5:C25)</f>
        <v>0</v>
      </c>
      <c r="D36" s="182">
        <f t="shared" ref="D36:AF36" si="9">SUM(D5:D25)</f>
        <v>0</v>
      </c>
      <c r="E36" s="182">
        <f t="shared" si="9"/>
        <v>0</v>
      </c>
      <c r="F36" s="182">
        <f t="shared" si="9"/>
        <v>0</v>
      </c>
      <c r="G36" s="182">
        <f t="shared" si="9"/>
        <v>0</v>
      </c>
      <c r="H36" s="182">
        <f t="shared" si="9"/>
        <v>0</v>
      </c>
      <c r="I36" s="182">
        <f t="shared" si="9"/>
        <v>0</v>
      </c>
      <c r="J36" s="182">
        <f t="shared" si="9"/>
        <v>0</v>
      </c>
      <c r="K36" s="182">
        <f t="shared" si="9"/>
        <v>0</v>
      </c>
      <c r="L36" s="182">
        <f t="shared" si="9"/>
        <v>0</v>
      </c>
      <c r="M36" s="182">
        <f t="shared" si="9"/>
        <v>0</v>
      </c>
      <c r="N36" s="182">
        <f t="shared" si="9"/>
        <v>0</v>
      </c>
      <c r="O36" s="182">
        <f t="shared" si="9"/>
        <v>0</v>
      </c>
      <c r="P36" s="182">
        <f t="shared" si="9"/>
        <v>0</v>
      </c>
      <c r="Q36" s="182">
        <f t="shared" si="9"/>
        <v>0</v>
      </c>
      <c r="R36" s="182">
        <f t="shared" si="9"/>
        <v>0</v>
      </c>
      <c r="S36" s="182">
        <f t="shared" si="9"/>
        <v>0</v>
      </c>
      <c r="T36" s="182">
        <f t="shared" si="9"/>
        <v>0</v>
      </c>
      <c r="U36" s="182">
        <f t="shared" si="9"/>
        <v>0</v>
      </c>
      <c r="V36" s="182">
        <f t="shared" si="9"/>
        <v>0</v>
      </c>
      <c r="W36" s="182">
        <f t="shared" si="9"/>
        <v>0</v>
      </c>
      <c r="X36" s="182">
        <f t="shared" si="9"/>
        <v>0</v>
      </c>
      <c r="Y36" s="182">
        <f t="shared" si="9"/>
        <v>0</v>
      </c>
      <c r="Z36" s="182">
        <f t="shared" si="9"/>
        <v>0</v>
      </c>
      <c r="AA36" s="182">
        <f t="shared" si="9"/>
        <v>0</v>
      </c>
      <c r="AB36" s="182">
        <f t="shared" si="9"/>
        <v>0</v>
      </c>
      <c r="AC36" s="182">
        <f t="shared" si="9"/>
        <v>0</v>
      </c>
      <c r="AD36" s="182">
        <f t="shared" si="9"/>
        <v>0</v>
      </c>
      <c r="AE36" s="182">
        <f t="shared" si="9"/>
        <v>0</v>
      </c>
      <c r="AF36" s="182">
        <f t="shared" si="9"/>
        <v>0</v>
      </c>
    </row>
  </sheetData>
  <sheetProtection algorithmName="SHA-512" hashValue="R8LKGYdRS7KOcmz5oW6AYynWeF+hKRUXA0fVjxivmMAJN5QFpZiSrVTu4pZlkjqqkl7VaZcNg7wTFST7+YTeHg==" saltValue="hPmtfqmc9YtgQ2axpo3Bxg==" spinCount="100000" sheet="1" objects="1" scenarios="1" formatCells="0" formatColumns="0" formatRows="0"/>
  <protectedRanges>
    <protectedRange sqref="A2:AF2" name="Range2"/>
    <protectedRange sqref="C3:AF33" name="Range1"/>
  </protectedRanges>
  <customSheetViews>
    <customSheetView guid="{176CA2E8-21C8-794D-859A-06D7F71DA3E8}" printArea="1">
      <selection activeCell="A35" sqref="A35:IV35"/>
      <printOptions gridLines="1"/>
      <pageSetup paperSize="5" scale="95" orientation="landscape" horizontalDpi="300" verticalDpi="300"/>
    </customSheetView>
  </customSheetViews>
  <mergeCells count="8">
    <mergeCell ref="A36:B36"/>
    <mergeCell ref="A1:AF1"/>
    <mergeCell ref="A3:A4"/>
    <mergeCell ref="B3:B4"/>
    <mergeCell ref="A2:AF2"/>
    <mergeCell ref="C3:L3"/>
    <mergeCell ref="M3:V3"/>
    <mergeCell ref="W3:AF3"/>
  </mergeCells>
  <phoneticPr fontId="0" type="noConversion"/>
  <conditionalFormatting sqref="E5:E31">
    <cfRule type="cellIs" dxfId="284" priority="218" stopIfTrue="1" operator="lessThan">
      <formula>#REF!-#REF!</formula>
    </cfRule>
    <cfRule type="cellIs" dxfId="283" priority="219" stopIfTrue="1" operator="greaterThan">
      <formula>#REF!-#REF!</formula>
    </cfRule>
  </conditionalFormatting>
  <conditionalFormatting sqref="F5:F31">
    <cfRule type="cellIs" dxfId="282" priority="216" stopIfTrue="1" operator="lessThan">
      <formula>G5+H5+I5+J5</formula>
    </cfRule>
    <cfRule type="cellIs" dxfId="281" priority="217" stopIfTrue="1" operator="greaterThan">
      <formula>G5+H5+I5+J5</formula>
    </cfRule>
  </conditionalFormatting>
  <conditionalFormatting sqref="C27:D31 M5:N31 W5:X31 C5:K25 G27:K31 Q5:U31 AA5:AE31 E6:F31">
    <cfRule type="cellIs" dxfId="280" priority="203" stopIfTrue="1" operator="lessThan">
      <formula>0</formula>
    </cfRule>
  </conditionalFormatting>
  <conditionalFormatting sqref="F5:F31">
    <cfRule type="cellIs" dxfId="279" priority="201" stopIfTrue="1" operator="greaterThan">
      <formula>#REF!</formula>
    </cfRule>
    <cfRule type="cellIs" dxfId="278" priority="202" stopIfTrue="1" operator="greaterThan">
      <formula>"E5"</formula>
    </cfRule>
  </conditionalFormatting>
  <conditionalFormatting sqref="C5:D25">
    <cfRule type="cellIs" dxfId="277" priority="185" stopIfTrue="1" operator="lessThan">
      <formula>0</formula>
    </cfRule>
  </conditionalFormatting>
  <conditionalFormatting sqref="G5:K25">
    <cfRule type="cellIs" dxfId="276" priority="184" stopIfTrue="1" operator="lessThan">
      <formula>0</formula>
    </cfRule>
  </conditionalFormatting>
  <conditionalFormatting sqref="C26:D31">
    <cfRule type="cellIs" dxfId="275" priority="181" stopIfTrue="1" operator="lessThan">
      <formula>0</formula>
    </cfRule>
  </conditionalFormatting>
  <conditionalFormatting sqref="G26:K31">
    <cfRule type="cellIs" dxfId="274" priority="180" stopIfTrue="1" operator="lessThan">
      <formula>0</formula>
    </cfRule>
  </conditionalFormatting>
  <conditionalFormatting sqref="G26:K26">
    <cfRule type="cellIs" dxfId="273" priority="177" stopIfTrue="1" operator="lessThan">
      <formula>0</formula>
    </cfRule>
  </conditionalFormatting>
  <conditionalFormatting sqref="M5:N25 Q5:U25">
    <cfRule type="cellIs" dxfId="272" priority="170" stopIfTrue="1" operator="lessThan">
      <formula>0</formula>
    </cfRule>
  </conditionalFormatting>
  <conditionalFormatting sqref="M26:N31 Q26:U31">
    <cfRule type="cellIs" dxfId="271" priority="161" stopIfTrue="1" operator="lessThan">
      <formula>0</formula>
    </cfRule>
  </conditionalFormatting>
  <conditionalFormatting sqref="W26:X26 AA26:AE26">
    <cfRule type="cellIs" dxfId="270" priority="156" stopIfTrue="1" operator="lessThan">
      <formula>0</formula>
    </cfRule>
  </conditionalFormatting>
  <conditionalFormatting sqref="W26:X26 AA26:AE26">
    <cfRule type="cellIs" dxfId="269" priority="139" stopIfTrue="1" operator="lessThan">
      <formula>0</formula>
    </cfRule>
  </conditionalFormatting>
  <conditionalFormatting sqref="G27:K31">
    <cfRule type="cellIs" dxfId="268" priority="131" stopIfTrue="1" operator="lessThan">
      <formula>0</formula>
    </cfRule>
  </conditionalFormatting>
  <conditionalFormatting sqref="M5:N10 Q5:U10 W5:X10 AA5:AE10">
    <cfRule type="cellIs" dxfId="267" priority="120" stopIfTrue="1" operator="lessThan">
      <formula>0</formula>
    </cfRule>
  </conditionalFormatting>
  <conditionalFormatting sqref="M11:N25 W11:X25 Q11:U25 AA11:AE25">
    <cfRule type="cellIs" dxfId="266" priority="103" stopIfTrue="1" operator="lessThan">
      <formula>0</formula>
    </cfRule>
  </conditionalFormatting>
  <conditionalFormatting sqref="W26:X26 M26:N26 Q26:U26 AA26:AE26">
    <cfRule type="cellIs" dxfId="265" priority="86" stopIfTrue="1" operator="lessThan">
      <formula>0</formula>
    </cfRule>
  </conditionalFormatting>
  <conditionalFormatting sqref="W27:X31 M27:N31 Q27:U31 AA27:AE31">
    <cfRule type="cellIs" dxfId="264" priority="69" stopIfTrue="1" operator="lessThan">
      <formula>0</formula>
    </cfRule>
  </conditionalFormatting>
  <conditionalFormatting sqref="M26:N26 W26:X26 Q26:U26 AA26:AE26">
    <cfRule type="cellIs" dxfId="263" priority="54" stopIfTrue="1" operator="lessThan">
      <formula>0</formula>
    </cfRule>
  </conditionalFormatting>
  <conditionalFormatting sqref="M27:N31 W27:X31 Q27:U31 AA27:AE31">
    <cfRule type="cellIs" dxfId="262" priority="45" stopIfTrue="1" operator="lessThan">
      <formula>0</formula>
    </cfRule>
  </conditionalFormatting>
  <conditionalFormatting sqref="C27:C31">
    <cfRule type="cellIs" dxfId="261" priority="42" stopIfTrue="1" operator="lessThan">
      <formula>0</formula>
    </cfRule>
  </conditionalFormatting>
  <conditionalFormatting sqref="C28:C31">
    <cfRule type="cellIs" dxfId="260" priority="41" stopIfTrue="1" operator="lessThan">
      <formula>0</formula>
    </cfRule>
  </conditionalFormatting>
  <conditionalFormatting sqref="O5:O31">
    <cfRule type="cellIs" dxfId="259" priority="24" stopIfTrue="1" operator="lessThan">
      <formula>#REF!-#REF!</formula>
    </cfRule>
    <cfRule type="cellIs" dxfId="258" priority="25" stopIfTrue="1" operator="greaterThan">
      <formula>#REF!-#REF!</formula>
    </cfRule>
  </conditionalFormatting>
  <conditionalFormatting sqref="P5:P31">
    <cfRule type="cellIs" dxfId="257" priority="22" stopIfTrue="1" operator="lessThan">
      <formula>Q5+R5+S5+T5</formula>
    </cfRule>
    <cfRule type="cellIs" dxfId="256" priority="23" stopIfTrue="1" operator="greaterThan">
      <formula>Q5+R5+S5+T5</formula>
    </cfRule>
  </conditionalFormatting>
  <conditionalFormatting sqref="O5:P31">
    <cfRule type="cellIs" dxfId="255" priority="21" stopIfTrue="1" operator="lessThan">
      <formula>0</formula>
    </cfRule>
  </conditionalFormatting>
  <conditionalFormatting sqref="P5:P31">
    <cfRule type="cellIs" dxfId="254" priority="19" stopIfTrue="1" operator="greaterThan">
      <formula>#REF!</formula>
    </cfRule>
    <cfRule type="cellIs" dxfId="253" priority="20" stopIfTrue="1" operator="greaterThan">
      <formula>"E5"</formula>
    </cfRule>
  </conditionalFormatting>
  <conditionalFormatting sqref="Y5:Y31">
    <cfRule type="cellIs" dxfId="252" priority="17" stopIfTrue="1" operator="lessThan">
      <formula>#REF!-#REF!</formula>
    </cfRule>
    <cfRule type="cellIs" dxfId="251" priority="18" stopIfTrue="1" operator="greaterThan">
      <formula>#REF!-#REF!</formula>
    </cfRule>
  </conditionalFormatting>
  <conditionalFormatting sqref="Z5:Z31">
    <cfRule type="cellIs" dxfId="250" priority="15" stopIfTrue="1" operator="lessThan">
      <formula>AA5+AB5+AC5+AD5</formula>
    </cfRule>
    <cfRule type="cellIs" dxfId="249" priority="16" stopIfTrue="1" operator="greaterThan">
      <formula>AA5+AB5+AC5+AD5</formula>
    </cfRule>
  </conditionalFormatting>
  <conditionalFormatting sqref="Y5:Z31">
    <cfRule type="cellIs" dxfId="248" priority="14" stopIfTrue="1" operator="lessThan">
      <formula>0</formula>
    </cfRule>
  </conditionalFormatting>
  <conditionalFormatting sqref="Z5:Z31">
    <cfRule type="cellIs" dxfId="247" priority="12" stopIfTrue="1" operator="greaterThan">
      <formula>#REF!</formula>
    </cfRule>
    <cfRule type="cellIs" dxfId="246" priority="13" stopIfTrue="1" operator="greaterThan">
      <formula>"E5"</formula>
    </cfRule>
  </conditionalFormatting>
  <conditionalFormatting sqref="E4:F4 P4 Z4 Y4:Y31 O4:O31 E5:E31">
    <cfRule type="cellIs" dxfId="245" priority="10" stopIfTrue="1" operator="lessThan">
      <formula>#REF!-#REF!</formula>
    </cfRule>
    <cfRule type="cellIs" dxfId="244" priority="11" stopIfTrue="1" operator="greaterThan">
      <formula>#REF!-#REF!</formula>
    </cfRule>
  </conditionalFormatting>
  <conditionalFormatting sqref="P5:P31 F5:F31 Z12:Z31">
    <cfRule type="cellIs" dxfId="243" priority="8" stopIfTrue="1" operator="lessThan">
      <formula>G5+H5+I5+J5</formula>
    </cfRule>
    <cfRule type="cellIs" dxfId="242" priority="9" stopIfTrue="1" operator="greaterThan">
      <formula>G5+H5+I5+J5</formula>
    </cfRule>
  </conditionalFormatting>
  <conditionalFormatting sqref="C5:H5 I5:K11 E4:F4 Y4:Z31 O4:P31 D12:K31 D6:H11 C6:C31 M5:N31 Q5:U31 AA5:AE31 W5:X31">
    <cfRule type="cellIs" dxfId="241" priority="7" stopIfTrue="1" operator="lessThan">
      <formula>0</formula>
    </cfRule>
  </conditionalFormatting>
  <conditionalFormatting sqref="Z5:Z31 P5:P31 F5:F31">
    <cfRule type="cellIs" dxfId="240" priority="5" stopIfTrue="1" operator="greaterThan">
      <formula>#REF!</formula>
    </cfRule>
    <cfRule type="cellIs" dxfId="239" priority="6" stopIfTrue="1" operator="greaterThan">
      <formula>"E5"</formula>
    </cfRule>
  </conditionalFormatting>
  <conditionalFormatting sqref="Z5:Z31">
    <cfRule type="cellIs" dxfId="238" priority="3" stopIfTrue="1" operator="lessThan">
      <formula>AA5+AB5+AC5+#REF!</formula>
    </cfRule>
    <cfRule type="cellIs" dxfId="237" priority="4" stopIfTrue="1" operator="greaterThan">
      <formula>AA5+AB5+AC5+#REF!</formula>
    </cfRule>
  </conditionalFormatting>
  <conditionalFormatting sqref="Z5:Z11">
    <cfRule type="cellIs" dxfId="236" priority="1" stopIfTrue="1" operator="lessThan">
      <formula>AA5+AB5+AC5+AD5</formula>
    </cfRule>
    <cfRule type="cellIs" dxfId="235" priority="2" stopIfTrue="1" operator="greaterThan">
      <formula>AA5+AB5+AC5+AD5</formula>
    </cfRule>
  </conditionalFormatting>
  <dataValidations count="3">
    <dataValidation type="whole" operator="greaterThanOrEqual" allowBlank="1" showInputMessage="1" showErrorMessage="1" sqref="C5:AF31">
      <formula1>0</formula1>
    </dataValidation>
    <dataValidation type="decimal" operator="greaterThan" allowBlank="1" showInputMessage="1" showErrorMessage="1" sqref="C32:C33 M32:M33 W32:W33">
      <formula1>0</formula1>
    </dataValidation>
    <dataValidation type="decimal" operator="greaterThanOrEqual" allowBlank="1" showInputMessage="1" showErrorMessage="1" sqref="D32:L34 N32:V34 X32:AF34">
      <formula1>0</formula1>
    </dataValidation>
  </dataValidations>
  <printOptions gridLines="1"/>
  <pageMargins left="0.75" right="0.75" top="1" bottom="1" header="0.5" footer="0.5"/>
  <pageSetup paperSize="5" scale="9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 enableFormatConditionsCalculation="0">
    <tabColor rgb="FFF6F6D1"/>
  </sheetPr>
  <dimension ref="A1:J7"/>
  <sheetViews>
    <sheetView showGridLines="0" zoomScale="125" zoomScaleNormal="125" zoomScalePageLayoutView="125" workbookViewId="0">
      <selection activeCell="A5" sqref="A5:J5"/>
    </sheetView>
  </sheetViews>
  <sheetFormatPr baseColWidth="10" defaultColWidth="8.83203125" defaultRowHeight="14" x14ac:dyDescent="0"/>
  <cols>
    <col min="1" max="1" width="11" style="119" customWidth="1"/>
    <col min="2" max="2" width="18.33203125" style="119" bestFit="1" customWidth="1"/>
    <col min="3" max="4" width="11" style="119" customWidth="1"/>
    <col min="5" max="5" width="9.83203125" style="119" customWidth="1"/>
    <col min="6" max="7" width="11" style="119" customWidth="1"/>
    <col min="8" max="9" width="12.5" style="119" customWidth="1"/>
    <col min="10" max="10" width="9.5" style="119" customWidth="1"/>
    <col min="11" max="16384" width="8.83203125" style="119"/>
  </cols>
  <sheetData>
    <row r="1" spans="1:10" ht="21" customHeight="1">
      <c r="A1" s="469" t="str">
        <f>"Offenders relation, nearness to rape victims for the month "&amp;Index!B3&amp;"-"&amp;Index!C3</f>
        <v>Offenders relation, nearness to rape victims for the month MAR-2016</v>
      </c>
      <c r="B1" s="469"/>
      <c r="C1" s="469"/>
      <c r="D1" s="469"/>
      <c r="E1" s="469"/>
      <c r="F1" s="469"/>
      <c r="G1" s="469"/>
      <c r="H1" s="469"/>
      <c r="I1" s="469"/>
      <c r="J1" s="469"/>
    </row>
    <row r="2" spans="1:10">
      <c r="A2" s="470" t="s">
        <v>287</v>
      </c>
      <c r="B2" s="471" t="s">
        <v>288</v>
      </c>
      <c r="C2" s="473" t="s">
        <v>289</v>
      </c>
      <c r="D2" s="473"/>
      <c r="E2" s="473"/>
      <c r="F2" s="473"/>
      <c r="G2" s="473"/>
      <c r="H2" s="473"/>
      <c r="I2" s="473"/>
      <c r="J2" s="473"/>
    </row>
    <row r="3" spans="1:10" ht="48">
      <c r="A3" s="470"/>
      <c r="B3" s="472"/>
      <c r="C3" s="147" t="s">
        <v>290</v>
      </c>
      <c r="D3" s="148" t="s">
        <v>337</v>
      </c>
      <c r="E3" s="148" t="s">
        <v>338</v>
      </c>
      <c r="F3" s="148" t="s">
        <v>291</v>
      </c>
      <c r="G3" s="148" t="s">
        <v>292</v>
      </c>
      <c r="H3" s="148" t="s">
        <v>293</v>
      </c>
      <c r="I3" s="148" t="s">
        <v>294</v>
      </c>
      <c r="J3" s="149" t="s">
        <v>295</v>
      </c>
    </row>
    <row r="4" spans="1:10">
      <c r="A4" s="146">
        <v>1</v>
      </c>
      <c r="B4" s="146">
        <v>2</v>
      </c>
      <c r="C4" s="146">
        <v>3</v>
      </c>
      <c r="D4" s="146">
        <v>4</v>
      </c>
      <c r="E4" s="146">
        <v>5</v>
      </c>
      <c r="F4" s="146">
        <v>6</v>
      </c>
      <c r="G4" s="146">
        <v>7</v>
      </c>
      <c r="H4" s="146">
        <v>8</v>
      </c>
      <c r="I4" s="146">
        <v>9</v>
      </c>
      <c r="J4" s="146">
        <v>10</v>
      </c>
    </row>
    <row r="5" spans="1:10" s="120" customFormat="1" ht="28" customHeight="1">
      <c r="A5" s="327">
        <f>'Stat-I'!E15</f>
        <v>0</v>
      </c>
      <c r="B5" s="328"/>
      <c r="C5" s="328"/>
      <c r="D5" s="328"/>
      <c r="E5" s="328"/>
      <c r="F5" s="329"/>
      <c r="G5" s="329"/>
      <c r="H5" s="329"/>
      <c r="I5" s="329"/>
      <c r="J5" s="330"/>
    </row>
    <row r="6" spans="1:10" ht="15">
      <c r="A6" s="177">
        <f>'Stat-I'!E15</f>
        <v>0</v>
      </c>
    </row>
    <row r="7" spans="1:10" ht="15">
      <c r="A7" s="177" t="s">
        <v>360</v>
      </c>
    </row>
  </sheetData>
  <sheetProtection password="DBD5" sheet="1" objects="1" scenarios="1" formatCells="0" formatColumns="0" formatRows="0"/>
  <protectedRanges>
    <protectedRange sqref="A1:J5" name="Range1"/>
  </protectedRanges>
  <customSheetViews>
    <customSheetView guid="{176CA2E8-21C8-794D-859A-06D7F71DA3E8}" scale="125" showGridLines="0">
      <selection activeCell="K15" sqref="K15"/>
      <pageSetup paperSize="9" orientation="portrait" horizontalDpi="4294967292" verticalDpi="4294967292"/>
    </customSheetView>
  </customSheetViews>
  <mergeCells count="4">
    <mergeCell ref="A1:J1"/>
    <mergeCell ref="A2:A3"/>
    <mergeCell ref="B2:B3"/>
    <mergeCell ref="C2:J2"/>
  </mergeCells>
  <conditionalFormatting sqref="A5">
    <cfRule type="cellIs" dxfId="1" priority="1" stopIfTrue="1" operator="notEqual">
      <formula>C5+D5+E5+F5+G5+J5</formula>
    </cfRule>
  </conditionalFormatting>
  <conditionalFormatting sqref="B5">
    <cfRule type="cellIs" dxfId="0" priority="2" stopIfTrue="1" operator="notEqual">
      <formula>D5+E5+F5+G5+J5+K5</formula>
    </cfRule>
  </conditionalFormatting>
  <dataValidations count="1">
    <dataValidation type="whole" operator="greaterThanOrEqual" allowBlank="1" showInputMessage="1" showErrorMessage="1" sqref="A5:J5">
      <formula1>0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 enableFormatConditionsCalculation="0">
    <tabColor rgb="FFA1D16E"/>
  </sheetPr>
  <dimension ref="A1:N9"/>
  <sheetViews>
    <sheetView showGridLines="0" workbookViewId="0">
      <selection activeCell="C4" sqref="C4:N9"/>
    </sheetView>
  </sheetViews>
  <sheetFormatPr baseColWidth="10" defaultColWidth="15" defaultRowHeight="14" x14ac:dyDescent="0"/>
  <cols>
    <col min="1" max="1" width="5.5" style="107" customWidth="1"/>
    <col min="2" max="2" width="47" style="106" customWidth="1"/>
    <col min="3" max="3" width="12.5" style="106" customWidth="1"/>
    <col min="4" max="4" width="14.5" style="106" customWidth="1"/>
    <col min="5" max="5" width="12.5" style="106" customWidth="1"/>
    <col min="6" max="6" width="12" style="106" customWidth="1"/>
    <col min="7" max="10" width="10" style="106" customWidth="1"/>
    <col min="11" max="11" width="8.33203125" style="106" bestFit="1" customWidth="1"/>
    <col min="12" max="12" width="13.1640625" style="106" customWidth="1"/>
    <col min="13" max="13" width="8.1640625" style="106" bestFit="1" customWidth="1"/>
    <col min="14" max="14" width="10.5" style="106" customWidth="1"/>
    <col min="15" max="15" width="5.83203125" style="106" customWidth="1"/>
    <col min="16" max="16384" width="15" style="106"/>
  </cols>
  <sheetData>
    <row r="1" spans="1:14" ht="39.75" customHeight="1" thickBot="1">
      <c r="A1" s="474" t="str">
        <f>"COMPARATIVE STATEMENT OF ECONOMIC OFFENCES FOR THE MONTH, PREVIOUS MONTH &amp; CORRESPONDING MONTH OF LAST YEAR,  FOR THE MONTH "&amp;Index!B3&amp;"-"&amp;Index!C3</f>
        <v>COMPARATIVE STATEMENT OF ECONOMIC OFFENCES FOR THE MONTH, PREVIOUS MONTH &amp; CORRESPONDING MONTH OF LAST YEAR,  FOR THE MONTH MAR-2016</v>
      </c>
      <c r="B1" s="475"/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  <c r="N1" s="477"/>
    </row>
    <row r="2" spans="1:14" ht="28.5" customHeight="1">
      <c r="A2" s="478" t="s">
        <v>267</v>
      </c>
      <c r="B2" s="479" t="s">
        <v>268</v>
      </c>
      <c r="C2" s="480" t="str">
        <f>Index!B3&amp;"-"&amp;Index!C3</f>
        <v>MAR-2016</v>
      </c>
      <c r="D2" s="481"/>
      <c r="E2" s="481"/>
      <c r="F2" s="482"/>
      <c r="G2" s="480" t="str">
        <f>Index!D3&amp;"-"&amp;Index!E3</f>
        <v>FEB-2016</v>
      </c>
      <c r="H2" s="481"/>
      <c r="I2" s="481"/>
      <c r="J2" s="482"/>
      <c r="K2" s="480" t="str">
        <f>Index!B3&amp;"-"&amp;Index!C3-1</f>
        <v>MAR-2015</v>
      </c>
      <c r="L2" s="481"/>
      <c r="M2" s="481"/>
      <c r="N2" s="482"/>
    </row>
    <row r="3" spans="1:14" ht="51" customHeight="1" thickBot="1">
      <c r="A3" s="478"/>
      <c r="B3" s="479"/>
      <c r="C3" s="166" t="s">
        <v>269</v>
      </c>
      <c r="D3" s="167" t="s">
        <v>270</v>
      </c>
      <c r="E3" s="167" t="s">
        <v>271</v>
      </c>
      <c r="F3" s="168" t="s">
        <v>272</v>
      </c>
      <c r="G3" s="166" t="s">
        <v>269</v>
      </c>
      <c r="H3" s="167" t="s">
        <v>270</v>
      </c>
      <c r="I3" s="167" t="s">
        <v>271</v>
      </c>
      <c r="J3" s="168" t="s">
        <v>272</v>
      </c>
      <c r="K3" s="166" t="s">
        <v>269</v>
      </c>
      <c r="L3" s="167" t="s">
        <v>270</v>
      </c>
      <c r="M3" s="167" t="s">
        <v>271</v>
      </c>
      <c r="N3" s="168" t="s">
        <v>272</v>
      </c>
    </row>
    <row r="4" spans="1:14" ht="45">
      <c r="A4" s="109">
        <v>1</v>
      </c>
      <c r="B4" s="165" t="s">
        <v>278</v>
      </c>
      <c r="C4" s="331"/>
      <c r="D4" s="332"/>
      <c r="E4" s="332"/>
      <c r="F4" s="333"/>
      <c r="G4" s="331"/>
      <c r="H4" s="332"/>
      <c r="I4" s="332"/>
      <c r="J4" s="333"/>
      <c r="K4" s="331"/>
      <c r="L4" s="332"/>
      <c r="M4" s="332"/>
      <c r="N4" s="333"/>
    </row>
    <row r="5" spans="1:14" ht="30">
      <c r="A5" s="109">
        <v>2</v>
      </c>
      <c r="B5" s="165" t="s">
        <v>279</v>
      </c>
      <c r="C5" s="334"/>
      <c r="D5" s="335"/>
      <c r="E5" s="335"/>
      <c r="F5" s="336"/>
      <c r="G5" s="334"/>
      <c r="H5" s="335"/>
      <c r="I5" s="335"/>
      <c r="J5" s="336"/>
      <c r="K5" s="334"/>
      <c r="L5" s="335"/>
      <c r="M5" s="335"/>
      <c r="N5" s="336"/>
    </row>
    <row r="6" spans="1:14" ht="30">
      <c r="A6" s="109">
        <v>3</v>
      </c>
      <c r="B6" s="165" t="s">
        <v>273</v>
      </c>
      <c r="C6" s="334"/>
      <c r="D6" s="335"/>
      <c r="E6" s="335"/>
      <c r="F6" s="336"/>
      <c r="G6" s="334"/>
      <c r="H6" s="335"/>
      <c r="I6" s="335"/>
      <c r="J6" s="336"/>
      <c r="K6" s="334"/>
      <c r="L6" s="335"/>
      <c r="M6" s="335"/>
      <c r="N6" s="336"/>
    </row>
    <row r="7" spans="1:14" ht="36" customHeight="1">
      <c r="A7" s="109">
        <v>4</v>
      </c>
      <c r="B7" s="165" t="s">
        <v>274</v>
      </c>
      <c r="C7" s="334"/>
      <c r="D7" s="335"/>
      <c r="E7" s="335"/>
      <c r="F7" s="336"/>
      <c r="G7" s="334"/>
      <c r="H7" s="335"/>
      <c r="I7" s="335"/>
      <c r="J7" s="336"/>
      <c r="K7" s="334"/>
      <c r="L7" s="335"/>
      <c r="M7" s="335"/>
      <c r="N7" s="336"/>
    </row>
    <row r="8" spans="1:14" ht="21" customHeight="1">
      <c r="A8" s="109">
        <v>5</v>
      </c>
      <c r="B8" s="165" t="s">
        <v>275</v>
      </c>
      <c r="C8" s="334"/>
      <c r="D8" s="335"/>
      <c r="E8" s="335"/>
      <c r="F8" s="336"/>
      <c r="G8" s="334"/>
      <c r="H8" s="335"/>
      <c r="I8" s="335"/>
      <c r="J8" s="336"/>
      <c r="K8" s="334"/>
      <c r="L8" s="335"/>
      <c r="M8" s="335"/>
      <c r="N8" s="336"/>
    </row>
    <row r="9" spans="1:14" ht="21" customHeight="1" thickBot="1">
      <c r="A9" s="109">
        <v>6</v>
      </c>
      <c r="B9" s="165" t="s">
        <v>276</v>
      </c>
      <c r="C9" s="337"/>
      <c r="D9" s="338"/>
      <c r="E9" s="338"/>
      <c r="F9" s="339"/>
      <c r="G9" s="337"/>
      <c r="H9" s="338"/>
      <c r="I9" s="338"/>
      <c r="J9" s="339"/>
      <c r="K9" s="337"/>
      <c r="L9" s="338"/>
      <c r="M9" s="338"/>
      <c r="N9" s="339"/>
    </row>
  </sheetData>
  <sheetProtection password="DBD5" sheet="1" objects="1" scenarios="1" formatCells="0" formatColumns="0" formatRows="0"/>
  <protectedRanges>
    <protectedRange sqref="A1:N1" name="Range2"/>
    <protectedRange sqref="C2:N9" name="Range1"/>
  </protectedRanges>
  <customSheetViews>
    <customSheetView guid="{176CA2E8-21C8-794D-859A-06D7F71DA3E8}" showGridLines="0">
      <selection activeCell="C3" sqref="C3:F3"/>
      <pageSetup paperSize="9" orientation="portrait" horizontalDpi="4294967292" verticalDpi="4294967292"/>
    </customSheetView>
  </customSheetViews>
  <mergeCells count="6">
    <mergeCell ref="A1:N1"/>
    <mergeCell ref="A2:A3"/>
    <mergeCell ref="B2:B3"/>
    <mergeCell ref="C2:F2"/>
    <mergeCell ref="K2:N2"/>
    <mergeCell ref="G2:J2"/>
  </mergeCells>
  <dataValidations count="1">
    <dataValidation type="whole" operator="greaterThanOrEqual" allowBlank="1" showInputMessage="1" showErrorMessage="1" sqref="C4:N9">
      <formula1>0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A1D16E"/>
  </sheetPr>
  <dimension ref="A1:N9"/>
  <sheetViews>
    <sheetView showGridLines="0" workbookViewId="0">
      <selection activeCell="C4" sqref="C4:N9"/>
    </sheetView>
  </sheetViews>
  <sheetFormatPr baseColWidth="10" defaultColWidth="38.83203125" defaultRowHeight="14" x14ac:dyDescent="0"/>
  <cols>
    <col min="1" max="1" width="5.5" style="107" customWidth="1"/>
    <col min="2" max="2" width="47" style="106" customWidth="1"/>
    <col min="3" max="3" width="8.83203125" style="106" bestFit="1" customWidth="1"/>
    <col min="4" max="4" width="10.5" style="106" customWidth="1"/>
    <col min="5" max="5" width="8.6640625" style="106" bestFit="1" customWidth="1"/>
    <col min="6" max="6" width="13.33203125" style="106" bestFit="1" customWidth="1"/>
    <col min="7" max="9" width="10" style="106" customWidth="1"/>
    <col min="10" max="10" width="13.83203125" style="106" customWidth="1"/>
    <col min="11" max="11" width="8.33203125" style="106" bestFit="1" customWidth="1"/>
    <col min="12" max="13" width="8.6640625" style="106" bestFit="1" customWidth="1"/>
    <col min="14" max="14" width="13.33203125" style="106" bestFit="1" customWidth="1"/>
    <col min="15" max="17" width="12.33203125" style="106" customWidth="1"/>
    <col min="18" max="16384" width="38.83203125" style="106"/>
  </cols>
  <sheetData>
    <row r="1" spans="1:14" ht="39.75" customHeight="1">
      <c r="A1" s="474" t="str">
        <f>"COMPARATIVE STATEMENT OF ECONOMIC OFFENCES UP TO THE END OF "&amp;Index!B3&amp;"-"&amp;Index!C3&amp;" WITH CORRESPONDING PERIOD OF LAST YEAR AND BEFORE LAST YEAR OF "&amp;Index!C3-1&amp;" AND "&amp;Index!C3-2</f>
        <v>COMPARATIVE STATEMENT OF ECONOMIC OFFENCES UP TO THE END OF MAR-2016 WITH CORRESPONDING PERIOD OF LAST YEAR AND BEFORE LAST YEAR OF 2015 AND 2014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83"/>
    </row>
    <row r="2" spans="1:14" ht="28.5" customHeight="1">
      <c r="A2" s="478" t="s">
        <v>267</v>
      </c>
      <c r="B2" s="484" t="s">
        <v>268</v>
      </c>
      <c r="C2" s="485" t="str">
        <f>"UPTO "&amp;Index!B3&amp;"-"&amp;Index!C3</f>
        <v>UPTO MAR-2016</v>
      </c>
      <c r="D2" s="485"/>
      <c r="E2" s="485"/>
      <c r="F2" s="485"/>
      <c r="G2" s="485" t="str">
        <f>"UPTO "&amp;Index!B3&amp;"-"&amp;Index!C3-1</f>
        <v>UPTO MAR-2015</v>
      </c>
      <c r="H2" s="485"/>
      <c r="I2" s="485"/>
      <c r="J2" s="485"/>
      <c r="K2" s="485" t="str">
        <f>"UPTO "&amp;Index!B3&amp;"-"&amp;Index!C3-2</f>
        <v>UPTO MAR-2014</v>
      </c>
      <c r="L2" s="485"/>
      <c r="M2" s="485"/>
      <c r="N2" s="485"/>
    </row>
    <row r="3" spans="1:14" ht="51" customHeight="1">
      <c r="A3" s="478"/>
      <c r="B3" s="484"/>
      <c r="C3" s="108" t="s">
        <v>269</v>
      </c>
      <c r="D3" s="108" t="s">
        <v>270</v>
      </c>
      <c r="E3" s="108" t="s">
        <v>271</v>
      </c>
      <c r="F3" s="108" t="s">
        <v>272</v>
      </c>
      <c r="G3" s="108" t="s">
        <v>269</v>
      </c>
      <c r="H3" s="108" t="s">
        <v>270</v>
      </c>
      <c r="I3" s="108" t="s">
        <v>271</v>
      </c>
      <c r="J3" s="108" t="s">
        <v>272</v>
      </c>
      <c r="K3" s="108" t="s">
        <v>269</v>
      </c>
      <c r="L3" s="108" t="s">
        <v>270</v>
      </c>
      <c r="M3" s="108" t="s">
        <v>271</v>
      </c>
      <c r="N3" s="108" t="s">
        <v>272</v>
      </c>
    </row>
    <row r="4" spans="1:14" ht="45">
      <c r="A4" s="109">
        <v>1</v>
      </c>
      <c r="B4" s="110" t="s">
        <v>278</v>
      </c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</row>
    <row r="5" spans="1:14" ht="30">
      <c r="A5" s="109">
        <v>2</v>
      </c>
      <c r="B5" s="110" t="s">
        <v>279</v>
      </c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</row>
    <row r="6" spans="1:14" ht="30">
      <c r="A6" s="109">
        <v>3</v>
      </c>
      <c r="B6" s="110" t="s">
        <v>273</v>
      </c>
      <c r="C6" s="335"/>
      <c r="D6" s="335"/>
      <c r="E6" s="335"/>
      <c r="F6" s="335"/>
      <c r="G6" s="335"/>
      <c r="H6" s="335"/>
      <c r="I6" s="335"/>
      <c r="J6" s="335"/>
      <c r="K6" s="335"/>
      <c r="L6" s="335"/>
      <c r="M6" s="335"/>
      <c r="N6" s="335"/>
    </row>
    <row r="7" spans="1:14" ht="36" customHeight="1">
      <c r="A7" s="109">
        <v>4</v>
      </c>
      <c r="B7" s="110" t="s">
        <v>274</v>
      </c>
      <c r="C7" s="335"/>
      <c r="D7" s="335"/>
      <c r="E7" s="335"/>
      <c r="F7" s="335"/>
      <c r="G7" s="335"/>
      <c r="H7" s="335"/>
      <c r="I7" s="335"/>
      <c r="J7" s="335"/>
      <c r="K7" s="335"/>
      <c r="L7" s="335"/>
      <c r="M7" s="335"/>
      <c r="N7" s="335"/>
    </row>
    <row r="8" spans="1:14" ht="21" customHeight="1">
      <c r="A8" s="109">
        <v>5</v>
      </c>
      <c r="B8" s="110" t="s">
        <v>275</v>
      </c>
      <c r="C8" s="335"/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5"/>
    </row>
    <row r="9" spans="1:14" ht="21" customHeight="1">
      <c r="A9" s="109">
        <v>6</v>
      </c>
      <c r="B9" s="110" t="s">
        <v>276</v>
      </c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5"/>
      <c r="N9" s="335"/>
    </row>
  </sheetData>
  <sheetProtection password="DBD5" sheet="1" objects="1" scenarios="1" formatCells="0" formatColumns="0" formatRows="0"/>
  <protectedRanges>
    <protectedRange sqref="C2:N9" name="Range1"/>
  </protectedRanges>
  <customSheetViews>
    <customSheetView guid="{176CA2E8-21C8-794D-859A-06D7F71DA3E8}" showGridLines="0">
      <selection activeCell="N23" sqref="N23"/>
      <pageSetup paperSize="9" orientation="portrait" horizontalDpi="4294967292" verticalDpi="4294967292"/>
    </customSheetView>
  </customSheetViews>
  <mergeCells count="6">
    <mergeCell ref="A1:N1"/>
    <mergeCell ref="A2:A3"/>
    <mergeCell ref="B2:B3"/>
    <mergeCell ref="G2:J2"/>
    <mergeCell ref="C2:F2"/>
    <mergeCell ref="K2:N2"/>
  </mergeCells>
  <dataValidations count="1">
    <dataValidation type="whole" operator="greaterThanOrEqual" allowBlank="1" showInputMessage="1" showErrorMessage="1" sqref="C4:N9">
      <formula1>0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0B06D"/>
  </sheetPr>
  <dimension ref="A1:E4"/>
  <sheetViews>
    <sheetView showGridLines="0" workbookViewId="0">
      <selection activeCell="A4" sqref="A4:E4"/>
    </sheetView>
  </sheetViews>
  <sheetFormatPr baseColWidth="10" defaultColWidth="10.83203125" defaultRowHeight="14" x14ac:dyDescent="0"/>
  <cols>
    <col min="1" max="1" width="10.83203125" style="111"/>
    <col min="2" max="2" width="17.33203125" style="111" customWidth="1"/>
    <col min="3" max="4" width="10.83203125" style="111"/>
    <col min="5" max="5" width="10.83203125" style="111" bestFit="1" customWidth="1"/>
    <col min="6" max="16384" width="10.83203125" style="111"/>
  </cols>
  <sheetData>
    <row r="1" spans="1:5" ht="75" customHeight="1">
      <c r="A1" s="486" t="str">
        <f>"PARTICULARS OF CASES REGISTERED, VICTIMS RESCUED, TRAFFICKERS AND CUSTOMERS ARRESTED UNDER IMMORAL TRAFFIC (PREVENTION) ACT. 1956 FOR THE MONTH OF "&amp;Index!B3&amp;"-"&amp;Index!C3</f>
        <v>PARTICULARS OF CASES REGISTERED, VICTIMS RESCUED, TRAFFICKERS AND CUSTOMERS ARRESTED UNDER IMMORAL TRAFFIC (PREVENTION) ACT. 1956 FOR THE MONTH OF MAR-2016</v>
      </c>
      <c r="B1" s="487"/>
      <c r="C1" s="487"/>
      <c r="D1" s="487"/>
      <c r="E1" s="488"/>
    </row>
    <row r="2" spans="1:5" ht="38.25" customHeight="1">
      <c r="A2" s="489" t="s">
        <v>350</v>
      </c>
      <c r="B2" s="489" t="s">
        <v>351</v>
      </c>
      <c r="C2" s="490" t="s">
        <v>280</v>
      </c>
      <c r="D2" s="491" t="s">
        <v>352</v>
      </c>
      <c r="E2" s="492"/>
    </row>
    <row r="3" spans="1:5" ht="36" customHeight="1">
      <c r="A3" s="489"/>
      <c r="B3" s="489"/>
      <c r="C3" s="490"/>
      <c r="D3" s="112" t="s">
        <v>281</v>
      </c>
      <c r="E3" s="112" t="s">
        <v>282</v>
      </c>
    </row>
    <row r="4" spans="1:5" ht="41" customHeight="1">
      <c r="A4" s="340"/>
      <c r="B4" s="340"/>
      <c r="C4" s="341"/>
      <c r="D4" s="341"/>
      <c r="E4" s="341"/>
    </row>
  </sheetData>
  <sheetProtection password="DBD5" sheet="1" objects="1" scenarios="1" formatCells="0" formatColumns="0" formatRows="0"/>
  <protectedRanges>
    <protectedRange sqref="A1:E4" name="Range1"/>
  </protectedRanges>
  <customSheetViews>
    <customSheetView guid="{176CA2E8-21C8-794D-859A-06D7F71DA3E8}" showGridLines="0">
      <selection sqref="A1:E1"/>
      <pageSetup paperSize="9" orientation="portrait" horizontalDpi="4294967292" verticalDpi="4294967292"/>
    </customSheetView>
  </customSheetViews>
  <mergeCells count="5">
    <mergeCell ref="A1:E1"/>
    <mergeCell ref="A2:A3"/>
    <mergeCell ref="B2:B3"/>
    <mergeCell ref="C2:C3"/>
    <mergeCell ref="D2:E2"/>
  </mergeCells>
  <dataValidations count="1">
    <dataValidation type="whole" operator="greaterThanOrEqual" allowBlank="1" showInputMessage="1" showErrorMessage="1" sqref="A4:E4">
      <formula1>0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CCFFCC"/>
  </sheetPr>
  <dimension ref="A1:H3"/>
  <sheetViews>
    <sheetView showGridLines="0" workbookViewId="0">
      <selection activeCell="A3" sqref="A3:H3"/>
    </sheetView>
  </sheetViews>
  <sheetFormatPr baseColWidth="10" defaultColWidth="8.83203125" defaultRowHeight="14" x14ac:dyDescent="0"/>
  <cols>
    <col min="1" max="1" width="14.6640625" style="119" customWidth="1"/>
    <col min="2" max="2" width="17.5" style="119" customWidth="1"/>
    <col min="3" max="3" width="17.33203125" style="119" bestFit="1" customWidth="1"/>
    <col min="4" max="4" width="19.33203125" style="119" bestFit="1" customWidth="1"/>
    <col min="5" max="5" width="13.33203125" style="119" bestFit="1" customWidth="1"/>
    <col min="6" max="6" width="9.5" style="119" bestFit="1" customWidth="1"/>
    <col min="7" max="7" width="14.1640625" style="119" bestFit="1" customWidth="1"/>
    <col min="8" max="8" width="8.83203125" style="119" bestFit="1" customWidth="1"/>
    <col min="9" max="16384" width="8.83203125" style="119"/>
  </cols>
  <sheetData>
    <row r="1" spans="1:8" ht="20">
      <c r="A1" s="493" t="str">
        <f>"Chain Snatchings for the  month of "&amp;Index!B3&amp;"-"&amp;Index!C3</f>
        <v>Chain Snatchings for the  month of MAR-2016</v>
      </c>
      <c r="B1" s="494"/>
      <c r="C1" s="494"/>
      <c r="D1" s="494"/>
      <c r="E1" s="494"/>
      <c r="F1" s="494"/>
      <c r="G1" s="494"/>
      <c r="H1" s="495"/>
    </row>
    <row r="2" spans="1:8" ht="37.5" customHeight="1">
      <c r="A2" s="153" t="s">
        <v>348</v>
      </c>
      <c r="B2" s="153" t="s">
        <v>347</v>
      </c>
      <c r="C2" s="153" t="s">
        <v>346</v>
      </c>
      <c r="D2" s="153" t="s">
        <v>345</v>
      </c>
      <c r="E2" s="153" t="s">
        <v>108</v>
      </c>
      <c r="F2" s="153" t="s">
        <v>344</v>
      </c>
      <c r="G2" s="153" t="s">
        <v>343</v>
      </c>
      <c r="H2" s="153" t="s">
        <v>353</v>
      </c>
    </row>
    <row r="3" spans="1:8" ht="28" customHeight="1">
      <c r="A3" s="342"/>
      <c r="B3" s="342"/>
      <c r="C3" s="342"/>
      <c r="D3" s="342"/>
      <c r="E3" s="342"/>
      <c r="F3" s="342"/>
      <c r="G3" s="342"/>
      <c r="H3" s="342"/>
    </row>
  </sheetData>
  <sheetProtection password="DBD5" sheet="1" objects="1" scenarios="1" formatCells="0" formatColumns="0" formatRows="0"/>
  <protectedRanges>
    <protectedRange sqref="A1:H3" name="Range1"/>
  </protectedRanges>
  <customSheetViews>
    <customSheetView guid="{176CA2E8-21C8-794D-859A-06D7F71DA3E8}" showGridLines="0">
      <selection activeCell="I15" sqref="I15"/>
      <pageSetup paperSize="9" orientation="portrait" horizontalDpi="4294967292" verticalDpi="4294967292"/>
    </customSheetView>
  </customSheetViews>
  <mergeCells count="1">
    <mergeCell ref="A1:H1"/>
  </mergeCells>
  <dataValidations count="1">
    <dataValidation type="whole" operator="greaterThanOrEqual" allowBlank="1" showInputMessage="1" showErrorMessage="1" sqref="A3:H3">
      <formula1>0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/>
  <dimension ref="A1"/>
  <sheetViews>
    <sheetView workbookViewId="0"/>
  </sheetViews>
  <sheetFormatPr baseColWidth="10" defaultColWidth="11.5" defaultRowHeight="12" x14ac:dyDescent="0"/>
  <sheetData/>
  <customSheetViews>
    <customSheetView guid="{176CA2E8-21C8-794D-859A-06D7F71DA3E8}"/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11"/>
    <pageSetUpPr fitToPage="1"/>
  </sheetPr>
  <dimension ref="A1:E18"/>
  <sheetViews>
    <sheetView topLeftCell="A3" workbookViewId="0">
      <selection activeCell="C4" sqref="C4:E18"/>
    </sheetView>
  </sheetViews>
  <sheetFormatPr baseColWidth="10" defaultColWidth="8.83203125" defaultRowHeight="14" x14ac:dyDescent="0"/>
  <cols>
    <col min="1" max="1" width="5.6640625" style="6" customWidth="1"/>
    <col min="2" max="2" width="47.33203125" style="6" bestFit="1" customWidth="1"/>
    <col min="3" max="3" width="18.33203125" style="10" bestFit="1" customWidth="1"/>
    <col min="4" max="4" width="16.6640625" style="6" bestFit="1" customWidth="1"/>
    <col min="5" max="5" width="24.5" style="6" bestFit="1" customWidth="1"/>
    <col min="6" max="16384" width="8.83203125" style="6"/>
  </cols>
  <sheetData>
    <row r="1" spans="1:5" ht="28.5" customHeight="1">
      <c r="A1" s="361" t="s">
        <v>112</v>
      </c>
      <c r="B1" s="361"/>
      <c r="C1" s="361"/>
      <c r="D1" s="361"/>
      <c r="E1" s="361"/>
    </row>
    <row r="2" spans="1:5" ht="36.75" customHeight="1">
      <c r="A2" s="362" t="str">
        <f>"STATEMENT SHOWING THE  OTHER IPC FOR THE MONTH OF  "&amp;Index!B3&amp;"-"&amp;Index!C3</f>
        <v>STATEMENT SHOWING THE  OTHER IPC FOR THE MONTH OF  MAR-2016</v>
      </c>
      <c r="B2" s="362"/>
      <c r="C2" s="362"/>
      <c r="D2" s="362"/>
      <c r="E2" s="362"/>
    </row>
    <row r="3" spans="1:5" s="9" customFormat="1" ht="60">
      <c r="A3" s="59" t="s">
        <v>0</v>
      </c>
      <c r="B3" s="63" t="s">
        <v>113</v>
      </c>
      <c r="C3" s="154" t="str">
        <f>"No.of Cases Reported during the month  under Review "&amp;Index!B3&amp;"-"&amp;Index!C3</f>
        <v>No.of Cases Reported during the month  under Review MAR-2016</v>
      </c>
      <c r="D3" s="63" t="str">
        <f>"No. of Cases Reported during the Previous Month "&amp;Index!D3&amp;"-"&amp;Index!E3</f>
        <v>No. of Cases Reported during the Previous Month FEB-2016</v>
      </c>
      <c r="E3" s="63" t="str">
        <f>"No. of cases reported during the corresponding month of previous year "&amp;Index!B3&amp;"-"&amp;Index!C3-1</f>
        <v>No. of cases reported during the corresponding month of previous year MAR-2015</v>
      </c>
    </row>
    <row r="4" spans="1:5" ht="15">
      <c r="A4" s="13">
        <v>1</v>
      </c>
      <c r="B4" s="64" t="s">
        <v>14</v>
      </c>
      <c r="C4" s="248"/>
      <c r="D4" s="248"/>
      <c r="E4" s="248"/>
    </row>
    <row r="5" spans="1:5" ht="15">
      <c r="A5" s="13">
        <v>2</v>
      </c>
      <c r="B5" s="64" t="s">
        <v>114</v>
      </c>
      <c r="C5" s="248"/>
      <c r="D5" s="248"/>
      <c r="E5" s="248"/>
    </row>
    <row r="6" spans="1:5" ht="15">
      <c r="A6" s="13">
        <v>3</v>
      </c>
      <c r="B6" s="64" t="s">
        <v>115</v>
      </c>
      <c r="C6" s="248"/>
      <c r="D6" s="248"/>
      <c r="E6" s="248"/>
    </row>
    <row r="7" spans="1:5" ht="15">
      <c r="A7" s="13">
        <v>4</v>
      </c>
      <c r="B7" s="64" t="s">
        <v>116</v>
      </c>
      <c r="C7" s="248"/>
      <c r="D7" s="248"/>
      <c r="E7" s="248"/>
    </row>
    <row r="8" spans="1:5" ht="15">
      <c r="A8" s="13">
        <v>5</v>
      </c>
      <c r="B8" s="64" t="s">
        <v>117</v>
      </c>
      <c r="C8" s="248"/>
      <c r="D8" s="248"/>
      <c r="E8" s="248"/>
    </row>
    <row r="9" spans="1:5" ht="15">
      <c r="A9" s="13">
        <v>6</v>
      </c>
      <c r="B9" s="64" t="s">
        <v>118</v>
      </c>
      <c r="C9" s="248"/>
      <c r="D9" s="248"/>
      <c r="E9" s="248"/>
    </row>
    <row r="10" spans="1:5" ht="15">
      <c r="A10" s="13">
        <v>7</v>
      </c>
      <c r="B10" s="64" t="s">
        <v>119</v>
      </c>
      <c r="C10" s="248"/>
      <c r="D10" s="248"/>
      <c r="E10" s="248"/>
    </row>
    <row r="11" spans="1:5" ht="15">
      <c r="A11" s="13">
        <v>8</v>
      </c>
      <c r="B11" s="65" t="s">
        <v>120</v>
      </c>
      <c r="C11" s="248"/>
      <c r="D11" s="248"/>
      <c r="E11" s="248"/>
    </row>
    <row r="12" spans="1:5" ht="15">
      <c r="A12" s="13">
        <v>9</v>
      </c>
      <c r="B12" s="64" t="s">
        <v>121</v>
      </c>
      <c r="C12" s="248"/>
      <c r="D12" s="248"/>
      <c r="E12" s="248"/>
    </row>
    <row r="13" spans="1:5" ht="15">
      <c r="A13" s="13">
        <v>10</v>
      </c>
      <c r="B13" s="64" t="s">
        <v>122</v>
      </c>
      <c r="C13" s="248"/>
      <c r="D13" s="248"/>
      <c r="E13" s="248"/>
    </row>
    <row r="14" spans="1:5" ht="15">
      <c r="A14" s="13">
        <v>11</v>
      </c>
      <c r="B14" s="64" t="s">
        <v>15</v>
      </c>
      <c r="C14" s="248"/>
      <c r="D14" s="248"/>
      <c r="E14" s="248"/>
    </row>
    <row r="15" spans="1:5" ht="15">
      <c r="A15" s="13">
        <v>12</v>
      </c>
      <c r="B15" s="64" t="s">
        <v>170</v>
      </c>
      <c r="C15" s="248"/>
      <c r="D15" s="248"/>
      <c r="E15" s="248"/>
    </row>
    <row r="16" spans="1:5" ht="15">
      <c r="A16" s="13">
        <v>13</v>
      </c>
      <c r="B16" s="64" t="s">
        <v>169</v>
      </c>
      <c r="C16" s="248"/>
      <c r="D16" s="248"/>
      <c r="E16" s="248"/>
    </row>
    <row r="17" spans="1:5" ht="30">
      <c r="A17" s="13">
        <v>14</v>
      </c>
      <c r="B17" s="65" t="s">
        <v>123</v>
      </c>
      <c r="C17" s="248"/>
      <c r="D17" s="248"/>
      <c r="E17" s="248"/>
    </row>
    <row r="18" spans="1:5" ht="20" customHeight="1">
      <c r="A18" s="363" t="s">
        <v>3</v>
      </c>
      <c r="B18" s="363"/>
      <c r="C18" s="249">
        <f>SUM(C4:C17)</f>
        <v>0</v>
      </c>
      <c r="D18" s="249">
        <f t="shared" ref="D18:E18" si="0">SUM(D4:D17)</f>
        <v>0</v>
      </c>
      <c r="E18" s="249">
        <f t="shared" si="0"/>
        <v>0</v>
      </c>
    </row>
  </sheetData>
  <sheetProtection password="DBD5" sheet="1" objects="1" scenarios="1" formatCells="0" formatColumns="0" formatRows="0"/>
  <protectedRanges>
    <protectedRange sqref="A2:E2" name="Range2"/>
    <protectedRange sqref="C3:E17" name="Range1"/>
  </protectedRanges>
  <customSheetViews>
    <customSheetView guid="{176CA2E8-21C8-794D-859A-06D7F71DA3E8}" fitToPage="1">
      <selection activeCell="F1" sqref="F1:IV65536"/>
      <printOptions horizontalCentered="1"/>
      <pageSetup paperSize="14" orientation="portrait" horizontalDpi="300" verticalDpi="300"/>
    </customSheetView>
  </customSheetViews>
  <mergeCells count="3">
    <mergeCell ref="A1:E1"/>
    <mergeCell ref="A2:E2"/>
    <mergeCell ref="A18:B18"/>
  </mergeCells>
  <phoneticPr fontId="3" type="noConversion"/>
  <dataValidations count="1">
    <dataValidation type="whole" operator="greaterThanOrEqual" allowBlank="1" showInputMessage="1" showErrorMessage="1" sqref="C4:E17">
      <formula1>0</formula1>
    </dataValidation>
  </dataValidations>
  <printOptions horizontalCentered="1"/>
  <pageMargins left="0.75" right="0.75" top="1" bottom="1" header="0.5" footer="0.5"/>
  <pageSetup paperSize="14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11"/>
  </sheetPr>
  <dimension ref="A1:AF41"/>
  <sheetViews>
    <sheetView showGridLines="0" zoomScale="70" zoomScaleNormal="70" zoomScalePageLayoutView="70" workbookViewId="0">
      <selection activeCell="B10" sqref="B10"/>
    </sheetView>
  </sheetViews>
  <sheetFormatPr baseColWidth="10" defaultColWidth="8.83203125" defaultRowHeight="13.5" customHeight="1" x14ac:dyDescent="0"/>
  <cols>
    <col min="1" max="1" width="7.5" style="4" bestFit="1" customWidth="1"/>
    <col min="2" max="2" width="39.83203125" style="2" customWidth="1"/>
    <col min="3" max="3" width="15.6640625" style="5" customWidth="1"/>
    <col min="4" max="9" width="5" style="5" customWidth="1"/>
    <col min="10" max="10" width="5" style="4" customWidth="1"/>
    <col min="11" max="11" width="5" style="5" customWidth="1"/>
    <col min="12" max="12" width="6.6640625" style="7" customWidth="1"/>
    <col min="13" max="13" width="15.6640625" style="8" customWidth="1"/>
    <col min="14" max="22" width="5" style="5" customWidth="1"/>
    <col min="23" max="23" width="15.6640625" style="5" customWidth="1"/>
    <col min="24" max="32" width="5" style="5" customWidth="1"/>
    <col min="33" max="16384" width="8.83203125" style="2"/>
  </cols>
  <sheetData>
    <row r="1" spans="1:32" ht="22" customHeight="1">
      <c r="A1" s="351" t="s">
        <v>16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</row>
    <row r="2" spans="1:32" ht="22" customHeight="1" thickBot="1">
      <c r="A2" s="351" t="str">
        <f>"COMPARATIVE STATEMENT OF CRIME FOR THE YEARS  "&amp;Index!C3-3&amp;", "&amp;Index!C3-2&amp;" AND "&amp;Index!C3-1&amp;" FOR THE MONTH OF "&amp;Index!B3&amp;"-"&amp;Index!C3</f>
        <v>COMPARATIVE STATEMENT OF CRIME FOR THE YEARS  2013, 2014 AND 2015 FOR THE MONTH OF MAR-2016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</row>
    <row r="3" spans="1:32" ht="15">
      <c r="A3" s="359" t="s">
        <v>191</v>
      </c>
      <c r="B3" s="357" t="s">
        <v>301</v>
      </c>
      <c r="C3" s="353">
        <f>Index!C3-3</f>
        <v>2013</v>
      </c>
      <c r="D3" s="354"/>
      <c r="E3" s="354"/>
      <c r="F3" s="354"/>
      <c r="G3" s="354"/>
      <c r="H3" s="354"/>
      <c r="I3" s="354"/>
      <c r="J3" s="354"/>
      <c r="K3" s="354"/>
      <c r="L3" s="355"/>
      <c r="M3" s="353">
        <f>Index!C3-2</f>
        <v>2014</v>
      </c>
      <c r="N3" s="354"/>
      <c r="O3" s="354"/>
      <c r="P3" s="354"/>
      <c r="Q3" s="354"/>
      <c r="R3" s="354"/>
      <c r="S3" s="354"/>
      <c r="T3" s="354"/>
      <c r="U3" s="354"/>
      <c r="V3" s="355"/>
      <c r="W3" s="356">
        <f>Index!C3-1</f>
        <v>2015</v>
      </c>
      <c r="X3" s="354"/>
      <c r="Y3" s="354"/>
      <c r="Z3" s="354"/>
      <c r="AA3" s="354"/>
      <c r="AB3" s="354"/>
      <c r="AC3" s="354"/>
      <c r="AD3" s="354"/>
      <c r="AE3" s="354"/>
      <c r="AF3" s="355"/>
    </row>
    <row r="4" spans="1:32" s="1" customFormat="1" ht="13.5" customHeight="1" thickBot="1">
      <c r="A4" s="360"/>
      <c r="B4" s="358"/>
      <c r="C4" s="75" t="s">
        <v>4</v>
      </c>
      <c r="D4" s="193" t="s">
        <v>55</v>
      </c>
      <c r="E4" s="194" t="s">
        <v>56</v>
      </c>
      <c r="F4" s="194" t="s">
        <v>5</v>
      </c>
      <c r="G4" s="193" t="s">
        <v>6</v>
      </c>
      <c r="H4" s="193" t="s">
        <v>7</v>
      </c>
      <c r="I4" s="193" t="s">
        <v>57</v>
      </c>
      <c r="J4" s="193" t="s">
        <v>9</v>
      </c>
      <c r="K4" s="193" t="s">
        <v>10</v>
      </c>
      <c r="L4" s="195" t="s">
        <v>11</v>
      </c>
      <c r="M4" s="196" t="s">
        <v>4</v>
      </c>
      <c r="N4" s="193" t="s">
        <v>55</v>
      </c>
      <c r="O4" s="194" t="s">
        <v>56</v>
      </c>
      <c r="P4" s="194" t="s">
        <v>5</v>
      </c>
      <c r="Q4" s="193" t="s">
        <v>6</v>
      </c>
      <c r="R4" s="193" t="s">
        <v>7</v>
      </c>
      <c r="S4" s="193" t="s">
        <v>57</v>
      </c>
      <c r="T4" s="193" t="s">
        <v>9</v>
      </c>
      <c r="U4" s="193" t="s">
        <v>10</v>
      </c>
      <c r="V4" s="197" t="s">
        <v>11</v>
      </c>
      <c r="W4" s="75" t="s">
        <v>4</v>
      </c>
      <c r="X4" s="193" t="s">
        <v>55</v>
      </c>
      <c r="Y4" s="194" t="s">
        <v>56</v>
      </c>
      <c r="Z4" s="194" t="s">
        <v>5</v>
      </c>
      <c r="AA4" s="193" t="s">
        <v>6</v>
      </c>
      <c r="AB4" s="193" t="s">
        <v>7</v>
      </c>
      <c r="AC4" s="193" t="s">
        <v>57</v>
      </c>
      <c r="AD4" s="193" t="s">
        <v>9</v>
      </c>
      <c r="AE4" s="193" t="s">
        <v>10</v>
      </c>
      <c r="AF4" s="197" t="s">
        <v>11</v>
      </c>
    </row>
    <row r="5" spans="1:32" ht="15">
      <c r="A5" s="183">
        <v>1</v>
      </c>
      <c r="B5" s="184" t="s">
        <v>126</v>
      </c>
      <c r="C5" s="218"/>
      <c r="D5" s="219"/>
      <c r="E5" s="220">
        <f>C5-D5</f>
        <v>0</v>
      </c>
      <c r="F5" s="220">
        <f>SUM(G5:J5)</f>
        <v>0</v>
      </c>
      <c r="G5" s="219"/>
      <c r="H5" s="219"/>
      <c r="I5" s="219"/>
      <c r="J5" s="219"/>
      <c r="K5" s="221"/>
      <c r="L5" s="222">
        <f>E5-(F5+K5)</f>
        <v>0</v>
      </c>
      <c r="M5" s="218"/>
      <c r="N5" s="219"/>
      <c r="O5" s="220">
        <f>M5-N5</f>
        <v>0</v>
      </c>
      <c r="P5" s="220">
        <f>SUM(Q5:T5)</f>
        <v>0</v>
      </c>
      <c r="Q5" s="219"/>
      <c r="R5" s="219"/>
      <c r="S5" s="219"/>
      <c r="T5" s="219"/>
      <c r="U5" s="221"/>
      <c r="V5" s="222">
        <f>O5-(P5+U5)</f>
        <v>0</v>
      </c>
      <c r="W5" s="218"/>
      <c r="X5" s="219"/>
      <c r="Y5" s="220">
        <f>W5-X5</f>
        <v>0</v>
      </c>
      <c r="Z5" s="220">
        <f>SUM(AA5:AD5)</f>
        <v>0</v>
      </c>
      <c r="AA5" s="219"/>
      <c r="AB5" s="219"/>
      <c r="AC5" s="219"/>
      <c r="AD5" s="219"/>
      <c r="AE5" s="221"/>
      <c r="AF5" s="222">
        <f>Y5-(Z5+AE5)</f>
        <v>0</v>
      </c>
    </row>
    <row r="6" spans="1:32" ht="15">
      <c r="A6" s="185">
        <v>2</v>
      </c>
      <c r="B6" s="186" t="s">
        <v>90</v>
      </c>
      <c r="C6" s="223"/>
      <c r="D6" s="224"/>
      <c r="E6" s="225">
        <f t="shared" ref="E6:E31" si="0">C6-D6</f>
        <v>0</v>
      </c>
      <c r="F6" s="225">
        <f t="shared" ref="F6:F31" si="1">SUM(G6:J6)</f>
        <v>0</v>
      </c>
      <c r="G6" s="224"/>
      <c r="H6" s="224"/>
      <c r="I6" s="224"/>
      <c r="J6" s="224"/>
      <c r="K6" s="224"/>
      <c r="L6" s="226">
        <f t="shared" ref="L6:L31" si="2">E6-(F6+K6)</f>
        <v>0</v>
      </c>
      <c r="M6" s="223"/>
      <c r="N6" s="224"/>
      <c r="O6" s="225">
        <f t="shared" ref="O6:O31" si="3">M6-N6</f>
        <v>0</v>
      </c>
      <c r="P6" s="225">
        <f t="shared" ref="P6:P31" si="4">SUM(Q6:T6)</f>
        <v>0</v>
      </c>
      <c r="Q6" s="224"/>
      <c r="R6" s="224"/>
      <c r="S6" s="224"/>
      <c r="T6" s="224"/>
      <c r="U6" s="224"/>
      <c r="V6" s="226">
        <f t="shared" ref="V6:V31" si="5">O6-(P6+U6)</f>
        <v>0</v>
      </c>
      <c r="W6" s="223"/>
      <c r="X6" s="224"/>
      <c r="Y6" s="225">
        <f t="shared" ref="Y6:Y31" si="6">W6-X6</f>
        <v>0</v>
      </c>
      <c r="Z6" s="225">
        <f t="shared" ref="Z6:Z31" si="7">SUM(AA6:AD6)</f>
        <v>0</v>
      </c>
      <c r="AA6" s="224"/>
      <c r="AB6" s="224"/>
      <c r="AC6" s="224"/>
      <c r="AD6" s="224"/>
      <c r="AE6" s="224"/>
      <c r="AF6" s="226">
        <f t="shared" ref="AF6:AF31" si="8">Y6-(Z6+AE6)</f>
        <v>0</v>
      </c>
    </row>
    <row r="7" spans="1:32" ht="15">
      <c r="A7" s="185">
        <v>3</v>
      </c>
      <c r="B7" s="186" t="s">
        <v>91</v>
      </c>
      <c r="C7" s="223"/>
      <c r="D7" s="224"/>
      <c r="E7" s="225">
        <f t="shared" si="0"/>
        <v>0</v>
      </c>
      <c r="F7" s="225">
        <f t="shared" si="1"/>
        <v>0</v>
      </c>
      <c r="G7" s="224"/>
      <c r="H7" s="224"/>
      <c r="I7" s="224"/>
      <c r="J7" s="224"/>
      <c r="K7" s="224"/>
      <c r="L7" s="226">
        <f t="shared" si="2"/>
        <v>0</v>
      </c>
      <c r="M7" s="223"/>
      <c r="N7" s="224"/>
      <c r="O7" s="225">
        <f t="shared" si="3"/>
        <v>0</v>
      </c>
      <c r="P7" s="225">
        <f t="shared" si="4"/>
        <v>0</v>
      </c>
      <c r="Q7" s="224"/>
      <c r="R7" s="224"/>
      <c r="S7" s="224"/>
      <c r="T7" s="224"/>
      <c r="U7" s="224"/>
      <c r="V7" s="226">
        <f t="shared" si="5"/>
        <v>0</v>
      </c>
      <c r="W7" s="223"/>
      <c r="X7" s="224"/>
      <c r="Y7" s="225">
        <f t="shared" si="6"/>
        <v>0</v>
      </c>
      <c r="Z7" s="225">
        <f t="shared" si="7"/>
        <v>0</v>
      </c>
      <c r="AA7" s="224"/>
      <c r="AB7" s="224"/>
      <c r="AC7" s="224"/>
      <c r="AD7" s="224"/>
      <c r="AE7" s="224"/>
      <c r="AF7" s="226">
        <f t="shared" si="8"/>
        <v>0</v>
      </c>
    </row>
    <row r="8" spans="1:32" ht="15">
      <c r="A8" s="185">
        <v>4</v>
      </c>
      <c r="B8" s="186" t="s">
        <v>92</v>
      </c>
      <c r="C8" s="223"/>
      <c r="D8" s="224"/>
      <c r="E8" s="225">
        <f t="shared" si="0"/>
        <v>0</v>
      </c>
      <c r="F8" s="225">
        <f t="shared" si="1"/>
        <v>0</v>
      </c>
      <c r="G8" s="224"/>
      <c r="H8" s="224"/>
      <c r="I8" s="224"/>
      <c r="J8" s="224"/>
      <c r="K8" s="224"/>
      <c r="L8" s="226">
        <f t="shared" si="2"/>
        <v>0</v>
      </c>
      <c r="M8" s="223"/>
      <c r="N8" s="224"/>
      <c r="O8" s="225">
        <f t="shared" si="3"/>
        <v>0</v>
      </c>
      <c r="P8" s="225">
        <f t="shared" si="4"/>
        <v>0</v>
      </c>
      <c r="Q8" s="224"/>
      <c r="R8" s="224"/>
      <c r="S8" s="224"/>
      <c r="T8" s="224"/>
      <c r="U8" s="224"/>
      <c r="V8" s="226">
        <f t="shared" si="5"/>
        <v>0</v>
      </c>
      <c r="W8" s="223"/>
      <c r="X8" s="224"/>
      <c r="Y8" s="225">
        <f t="shared" si="6"/>
        <v>0</v>
      </c>
      <c r="Z8" s="225">
        <f t="shared" si="7"/>
        <v>0</v>
      </c>
      <c r="AA8" s="224"/>
      <c r="AB8" s="224"/>
      <c r="AC8" s="224"/>
      <c r="AD8" s="224"/>
      <c r="AE8" s="224"/>
      <c r="AF8" s="226">
        <f t="shared" si="8"/>
        <v>0</v>
      </c>
    </row>
    <row r="9" spans="1:32" ht="15">
      <c r="A9" s="185">
        <v>5</v>
      </c>
      <c r="B9" s="186" t="s">
        <v>93</v>
      </c>
      <c r="C9" s="223"/>
      <c r="D9" s="224"/>
      <c r="E9" s="225">
        <f t="shared" si="0"/>
        <v>0</v>
      </c>
      <c r="F9" s="225">
        <f t="shared" si="1"/>
        <v>0</v>
      </c>
      <c r="G9" s="224"/>
      <c r="H9" s="224"/>
      <c r="I9" s="224"/>
      <c r="J9" s="224"/>
      <c r="K9" s="224"/>
      <c r="L9" s="226">
        <f t="shared" si="2"/>
        <v>0</v>
      </c>
      <c r="M9" s="223"/>
      <c r="N9" s="224"/>
      <c r="O9" s="225">
        <f t="shared" si="3"/>
        <v>0</v>
      </c>
      <c r="P9" s="225">
        <f t="shared" si="4"/>
        <v>0</v>
      </c>
      <c r="Q9" s="224"/>
      <c r="R9" s="224"/>
      <c r="S9" s="224"/>
      <c r="T9" s="224"/>
      <c r="U9" s="224"/>
      <c r="V9" s="226">
        <f t="shared" si="5"/>
        <v>0</v>
      </c>
      <c r="W9" s="223"/>
      <c r="X9" s="224"/>
      <c r="Y9" s="225">
        <f t="shared" si="6"/>
        <v>0</v>
      </c>
      <c r="Z9" s="225">
        <f t="shared" si="7"/>
        <v>0</v>
      </c>
      <c r="AA9" s="224"/>
      <c r="AB9" s="224"/>
      <c r="AC9" s="224"/>
      <c r="AD9" s="224"/>
      <c r="AE9" s="224"/>
      <c r="AF9" s="226">
        <f t="shared" si="8"/>
        <v>0</v>
      </c>
    </row>
    <row r="10" spans="1:32" ht="15">
      <c r="A10" s="185">
        <v>6</v>
      </c>
      <c r="B10" s="186" t="s">
        <v>368</v>
      </c>
      <c r="C10" s="223"/>
      <c r="D10" s="224"/>
      <c r="E10" s="225">
        <f t="shared" si="0"/>
        <v>0</v>
      </c>
      <c r="F10" s="225">
        <f t="shared" si="1"/>
        <v>0</v>
      </c>
      <c r="G10" s="224"/>
      <c r="H10" s="224"/>
      <c r="I10" s="224"/>
      <c r="J10" s="224"/>
      <c r="K10" s="224"/>
      <c r="L10" s="226">
        <f t="shared" si="2"/>
        <v>0</v>
      </c>
      <c r="M10" s="223"/>
      <c r="N10" s="224"/>
      <c r="O10" s="225">
        <f t="shared" si="3"/>
        <v>0</v>
      </c>
      <c r="P10" s="225">
        <f t="shared" si="4"/>
        <v>0</v>
      </c>
      <c r="Q10" s="224"/>
      <c r="R10" s="224"/>
      <c r="S10" s="224"/>
      <c r="T10" s="224"/>
      <c r="U10" s="224"/>
      <c r="V10" s="226">
        <f t="shared" si="5"/>
        <v>0</v>
      </c>
      <c r="W10" s="223"/>
      <c r="X10" s="224"/>
      <c r="Y10" s="225">
        <f t="shared" si="6"/>
        <v>0</v>
      </c>
      <c r="Z10" s="225">
        <f t="shared" si="7"/>
        <v>0</v>
      </c>
      <c r="AA10" s="224"/>
      <c r="AB10" s="224"/>
      <c r="AC10" s="224"/>
      <c r="AD10" s="224"/>
      <c r="AE10" s="224"/>
      <c r="AF10" s="226">
        <f t="shared" si="8"/>
        <v>0</v>
      </c>
    </row>
    <row r="11" spans="1:32" ht="15">
      <c r="A11" s="185">
        <v>7</v>
      </c>
      <c r="B11" s="186" t="s">
        <v>88</v>
      </c>
      <c r="C11" s="223"/>
      <c r="D11" s="224"/>
      <c r="E11" s="225">
        <f t="shared" si="0"/>
        <v>0</v>
      </c>
      <c r="F11" s="225">
        <f t="shared" si="1"/>
        <v>0</v>
      </c>
      <c r="G11" s="224"/>
      <c r="H11" s="224"/>
      <c r="I11" s="224"/>
      <c r="J11" s="224"/>
      <c r="K11" s="224"/>
      <c r="L11" s="226">
        <f t="shared" si="2"/>
        <v>0</v>
      </c>
      <c r="M11" s="223"/>
      <c r="N11" s="224"/>
      <c r="O11" s="225">
        <f t="shared" si="3"/>
        <v>0</v>
      </c>
      <c r="P11" s="225">
        <f t="shared" si="4"/>
        <v>0</v>
      </c>
      <c r="Q11" s="224"/>
      <c r="R11" s="224"/>
      <c r="S11" s="224"/>
      <c r="T11" s="224"/>
      <c r="U11" s="224"/>
      <c r="V11" s="226">
        <f t="shared" si="5"/>
        <v>0</v>
      </c>
      <c r="W11" s="223"/>
      <c r="X11" s="224"/>
      <c r="Y11" s="225">
        <f t="shared" si="6"/>
        <v>0</v>
      </c>
      <c r="Z11" s="225">
        <f t="shared" si="7"/>
        <v>0</v>
      </c>
      <c r="AA11" s="224"/>
      <c r="AB11" s="224"/>
      <c r="AC11" s="224"/>
      <c r="AD11" s="224"/>
      <c r="AE11" s="224"/>
      <c r="AF11" s="226">
        <f t="shared" si="8"/>
        <v>0</v>
      </c>
    </row>
    <row r="12" spans="1:32" ht="15">
      <c r="A12" s="185">
        <v>8</v>
      </c>
      <c r="B12" s="186" t="s">
        <v>89</v>
      </c>
      <c r="C12" s="223"/>
      <c r="D12" s="224"/>
      <c r="E12" s="225">
        <f t="shared" si="0"/>
        <v>0</v>
      </c>
      <c r="F12" s="225">
        <f t="shared" si="1"/>
        <v>0</v>
      </c>
      <c r="G12" s="224"/>
      <c r="H12" s="224"/>
      <c r="I12" s="224"/>
      <c r="J12" s="224"/>
      <c r="K12" s="224"/>
      <c r="L12" s="226">
        <f t="shared" si="2"/>
        <v>0</v>
      </c>
      <c r="M12" s="223"/>
      <c r="N12" s="224"/>
      <c r="O12" s="225">
        <f t="shared" si="3"/>
        <v>0</v>
      </c>
      <c r="P12" s="225">
        <f t="shared" si="4"/>
        <v>0</v>
      </c>
      <c r="Q12" s="224"/>
      <c r="R12" s="224"/>
      <c r="S12" s="224"/>
      <c r="T12" s="224"/>
      <c r="U12" s="224"/>
      <c r="V12" s="226">
        <f t="shared" si="5"/>
        <v>0</v>
      </c>
      <c r="W12" s="223"/>
      <c r="X12" s="224"/>
      <c r="Y12" s="225">
        <f t="shared" si="6"/>
        <v>0</v>
      </c>
      <c r="Z12" s="225">
        <f t="shared" si="7"/>
        <v>0</v>
      </c>
      <c r="AA12" s="224"/>
      <c r="AB12" s="224"/>
      <c r="AC12" s="224"/>
      <c r="AD12" s="224"/>
      <c r="AE12" s="224"/>
      <c r="AF12" s="226">
        <f t="shared" si="8"/>
        <v>0</v>
      </c>
    </row>
    <row r="13" spans="1:32" ht="15">
      <c r="A13" s="185">
        <v>9</v>
      </c>
      <c r="B13" s="186" t="s">
        <v>94</v>
      </c>
      <c r="C13" s="223"/>
      <c r="D13" s="224"/>
      <c r="E13" s="225">
        <f t="shared" si="0"/>
        <v>0</v>
      </c>
      <c r="F13" s="225">
        <f t="shared" si="1"/>
        <v>0</v>
      </c>
      <c r="G13" s="224"/>
      <c r="H13" s="224"/>
      <c r="I13" s="224"/>
      <c r="J13" s="224"/>
      <c r="K13" s="224"/>
      <c r="L13" s="226">
        <f t="shared" si="2"/>
        <v>0</v>
      </c>
      <c r="M13" s="223"/>
      <c r="N13" s="224"/>
      <c r="O13" s="225">
        <f t="shared" si="3"/>
        <v>0</v>
      </c>
      <c r="P13" s="225">
        <f t="shared" si="4"/>
        <v>0</v>
      </c>
      <c r="Q13" s="224"/>
      <c r="R13" s="224"/>
      <c r="S13" s="224"/>
      <c r="T13" s="224"/>
      <c r="U13" s="224"/>
      <c r="V13" s="226">
        <f t="shared" si="5"/>
        <v>0</v>
      </c>
      <c r="W13" s="223"/>
      <c r="X13" s="224"/>
      <c r="Y13" s="225">
        <f t="shared" si="6"/>
        <v>0</v>
      </c>
      <c r="Z13" s="225">
        <f t="shared" si="7"/>
        <v>0</v>
      </c>
      <c r="AA13" s="224"/>
      <c r="AB13" s="224"/>
      <c r="AC13" s="224"/>
      <c r="AD13" s="224"/>
      <c r="AE13" s="224"/>
      <c r="AF13" s="226">
        <f t="shared" si="8"/>
        <v>0</v>
      </c>
    </row>
    <row r="14" spans="1:32" ht="15">
      <c r="A14" s="185">
        <v>10</v>
      </c>
      <c r="B14" s="186" t="s">
        <v>95</v>
      </c>
      <c r="C14" s="223"/>
      <c r="D14" s="224"/>
      <c r="E14" s="225">
        <f t="shared" si="0"/>
        <v>0</v>
      </c>
      <c r="F14" s="225">
        <f t="shared" si="1"/>
        <v>0</v>
      </c>
      <c r="G14" s="224"/>
      <c r="H14" s="224"/>
      <c r="I14" s="224"/>
      <c r="J14" s="224"/>
      <c r="K14" s="224"/>
      <c r="L14" s="226">
        <f t="shared" si="2"/>
        <v>0</v>
      </c>
      <c r="M14" s="223"/>
      <c r="N14" s="224"/>
      <c r="O14" s="225">
        <f t="shared" si="3"/>
        <v>0</v>
      </c>
      <c r="P14" s="225">
        <f t="shared" si="4"/>
        <v>0</v>
      </c>
      <c r="Q14" s="224"/>
      <c r="R14" s="224"/>
      <c r="S14" s="224"/>
      <c r="T14" s="224"/>
      <c r="U14" s="224"/>
      <c r="V14" s="226">
        <f t="shared" si="5"/>
        <v>0</v>
      </c>
      <c r="W14" s="223"/>
      <c r="X14" s="224"/>
      <c r="Y14" s="225">
        <f t="shared" si="6"/>
        <v>0</v>
      </c>
      <c r="Z14" s="225">
        <f t="shared" si="7"/>
        <v>0</v>
      </c>
      <c r="AA14" s="224"/>
      <c r="AB14" s="224"/>
      <c r="AC14" s="224"/>
      <c r="AD14" s="224"/>
      <c r="AE14" s="224"/>
      <c r="AF14" s="226">
        <f t="shared" si="8"/>
        <v>0</v>
      </c>
    </row>
    <row r="15" spans="1:32" ht="15">
      <c r="A15" s="185">
        <v>11</v>
      </c>
      <c r="B15" s="186" t="s">
        <v>54</v>
      </c>
      <c r="C15" s="223"/>
      <c r="D15" s="224"/>
      <c r="E15" s="225">
        <f t="shared" si="0"/>
        <v>0</v>
      </c>
      <c r="F15" s="225">
        <f t="shared" si="1"/>
        <v>0</v>
      </c>
      <c r="G15" s="224"/>
      <c r="H15" s="224"/>
      <c r="I15" s="224"/>
      <c r="J15" s="224"/>
      <c r="K15" s="224"/>
      <c r="L15" s="226">
        <f t="shared" si="2"/>
        <v>0</v>
      </c>
      <c r="M15" s="223"/>
      <c r="N15" s="224"/>
      <c r="O15" s="225">
        <f t="shared" si="3"/>
        <v>0</v>
      </c>
      <c r="P15" s="225">
        <f t="shared" si="4"/>
        <v>0</v>
      </c>
      <c r="Q15" s="224"/>
      <c r="R15" s="224"/>
      <c r="S15" s="224"/>
      <c r="T15" s="224"/>
      <c r="U15" s="224"/>
      <c r="V15" s="226">
        <f t="shared" si="5"/>
        <v>0</v>
      </c>
      <c r="W15" s="223"/>
      <c r="X15" s="224"/>
      <c r="Y15" s="225">
        <f t="shared" si="6"/>
        <v>0</v>
      </c>
      <c r="Z15" s="225">
        <f t="shared" si="7"/>
        <v>0</v>
      </c>
      <c r="AA15" s="224"/>
      <c r="AB15" s="224"/>
      <c r="AC15" s="224"/>
      <c r="AD15" s="224"/>
      <c r="AE15" s="224"/>
      <c r="AF15" s="226">
        <f t="shared" si="8"/>
        <v>0</v>
      </c>
    </row>
    <row r="16" spans="1:32" ht="15">
      <c r="A16" s="185">
        <v>12</v>
      </c>
      <c r="B16" s="186" t="s">
        <v>99</v>
      </c>
      <c r="C16" s="223"/>
      <c r="D16" s="224"/>
      <c r="E16" s="225">
        <f t="shared" si="0"/>
        <v>0</v>
      </c>
      <c r="F16" s="225">
        <f t="shared" si="1"/>
        <v>0</v>
      </c>
      <c r="G16" s="224"/>
      <c r="H16" s="224"/>
      <c r="I16" s="224"/>
      <c r="J16" s="224"/>
      <c r="K16" s="224"/>
      <c r="L16" s="226">
        <f t="shared" si="2"/>
        <v>0</v>
      </c>
      <c r="M16" s="223"/>
      <c r="N16" s="224"/>
      <c r="O16" s="225">
        <f t="shared" si="3"/>
        <v>0</v>
      </c>
      <c r="P16" s="225">
        <f t="shared" si="4"/>
        <v>0</v>
      </c>
      <c r="Q16" s="224"/>
      <c r="R16" s="224"/>
      <c r="S16" s="224"/>
      <c r="T16" s="224"/>
      <c r="U16" s="224"/>
      <c r="V16" s="226">
        <f t="shared" si="5"/>
        <v>0</v>
      </c>
      <c r="W16" s="223"/>
      <c r="X16" s="224"/>
      <c r="Y16" s="225">
        <f t="shared" si="6"/>
        <v>0</v>
      </c>
      <c r="Z16" s="225">
        <f t="shared" si="7"/>
        <v>0</v>
      </c>
      <c r="AA16" s="224"/>
      <c r="AB16" s="224"/>
      <c r="AC16" s="224"/>
      <c r="AD16" s="224"/>
      <c r="AE16" s="224"/>
      <c r="AF16" s="226">
        <f t="shared" si="8"/>
        <v>0</v>
      </c>
    </row>
    <row r="17" spans="1:32" ht="15">
      <c r="A17" s="185">
        <v>13</v>
      </c>
      <c r="B17" s="186" t="s">
        <v>100</v>
      </c>
      <c r="C17" s="223"/>
      <c r="D17" s="224"/>
      <c r="E17" s="225">
        <f t="shared" si="0"/>
        <v>0</v>
      </c>
      <c r="F17" s="225">
        <f t="shared" si="1"/>
        <v>0</v>
      </c>
      <c r="G17" s="224"/>
      <c r="H17" s="224"/>
      <c r="I17" s="224"/>
      <c r="J17" s="224"/>
      <c r="K17" s="224"/>
      <c r="L17" s="226">
        <f t="shared" si="2"/>
        <v>0</v>
      </c>
      <c r="M17" s="223"/>
      <c r="N17" s="224"/>
      <c r="O17" s="225">
        <f t="shared" si="3"/>
        <v>0</v>
      </c>
      <c r="P17" s="225">
        <f t="shared" si="4"/>
        <v>0</v>
      </c>
      <c r="Q17" s="224"/>
      <c r="R17" s="224"/>
      <c r="S17" s="224"/>
      <c r="T17" s="224"/>
      <c r="U17" s="224"/>
      <c r="V17" s="226">
        <f t="shared" si="5"/>
        <v>0</v>
      </c>
      <c r="W17" s="223"/>
      <c r="X17" s="224"/>
      <c r="Y17" s="225">
        <f t="shared" si="6"/>
        <v>0</v>
      </c>
      <c r="Z17" s="225">
        <f t="shared" si="7"/>
        <v>0</v>
      </c>
      <c r="AA17" s="224"/>
      <c r="AB17" s="224"/>
      <c r="AC17" s="224"/>
      <c r="AD17" s="224"/>
      <c r="AE17" s="224"/>
      <c r="AF17" s="226">
        <f t="shared" si="8"/>
        <v>0</v>
      </c>
    </row>
    <row r="18" spans="1:32" ht="15">
      <c r="A18" s="185">
        <v>14</v>
      </c>
      <c r="B18" s="186" t="s">
        <v>96</v>
      </c>
      <c r="C18" s="223"/>
      <c r="D18" s="224"/>
      <c r="E18" s="225">
        <f t="shared" si="0"/>
        <v>0</v>
      </c>
      <c r="F18" s="225">
        <f t="shared" si="1"/>
        <v>0</v>
      </c>
      <c r="G18" s="224"/>
      <c r="H18" s="224"/>
      <c r="I18" s="224"/>
      <c r="J18" s="224"/>
      <c r="K18" s="224"/>
      <c r="L18" s="226">
        <f t="shared" si="2"/>
        <v>0</v>
      </c>
      <c r="M18" s="223"/>
      <c r="N18" s="224"/>
      <c r="O18" s="225">
        <f t="shared" si="3"/>
        <v>0</v>
      </c>
      <c r="P18" s="225">
        <f t="shared" si="4"/>
        <v>0</v>
      </c>
      <c r="Q18" s="224"/>
      <c r="R18" s="224"/>
      <c r="S18" s="224"/>
      <c r="T18" s="224"/>
      <c r="U18" s="224"/>
      <c r="V18" s="226">
        <f t="shared" si="5"/>
        <v>0</v>
      </c>
      <c r="W18" s="223"/>
      <c r="X18" s="224"/>
      <c r="Y18" s="225">
        <f t="shared" si="6"/>
        <v>0</v>
      </c>
      <c r="Z18" s="225">
        <f t="shared" si="7"/>
        <v>0</v>
      </c>
      <c r="AA18" s="224"/>
      <c r="AB18" s="224"/>
      <c r="AC18" s="224"/>
      <c r="AD18" s="224"/>
      <c r="AE18" s="224"/>
      <c r="AF18" s="226">
        <f t="shared" si="8"/>
        <v>0</v>
      </c>
    </row>
    <row r="19" spans="1:32" ht="15">
      <c r="A19" s="185">
        <v>15</v>
      </c>
      <c r="B19" s="186" t="s">
        <v>97</v>
      </c>
      <c r="C19" s="223"/>
      <c r="D19" s="224"/>
      <c r="E19" s="225">
        <f t="shared" si="0"/>
        <v>0</v>
      </c>
      <c r="F19" s="225">
        <f t="shared" si="1"/>
        <v>0</v>
      </c>
      <c r="G19" s="224"/>
      <c r="H19" s="224"/>
      <c r="I19" s="224"/>
      <c r="J19" s="224"/>
      <c r="K19" s="224"/>
      <c r="L19" s="226">
        <f t="shared" si="2"/>
        <v>0</v>
      </c>
      <c r="M19" s="223"/>
      <c r="N19" s="224"/>
      <c r="O19" s="225">
        <f t="shared" si="3"/>
        <v>0</v>
      </c>
      <c r="P19" s="225">
        <f t="shared" si="4"/>
        <v>0</v>
      </c>
      <c r="Q19" s="224"/>
      <c r="R19" s="224"/>
      <c r="S19" s="224"/>
      <c r="T19" s="224"/>
      <c r="U19" s="224"/>
      <c r="V19" s="226">
        <f t="shared" si="5"/>
        <v>0</v>
      </c>
      <c r="W19" s="223"/>
      <c r="X19" s="224"/>
      <c r="Y19" s="225">
        <f t="shared" si="6"/>
        <v>0</v>
      </c>
      <c r="Z19" s="225">
        <f t="shared" si="7"/>
        <v>0</v>
      </c>
      <c r="AA19" s="224"/>
      <c r="AB19" s="224"/>
      <c r="AC19" s="224"/>
      <c r="AD19" s="224"/>
      <c r="AE19" s="224"/>
      <c r="AF19" s="226">
        <f t="shared" si="8"/>
        <v>0</v>
      </c>
    </row>
    <row r="20" spans="1:32" ht="15">
      <c r="A20" s="185">
        <v>16</v>
      </c>
      <c r="B20" s="186" t="s">
        <v>98</v>
      </c>
      <c r="C20" s="223"/>
      <c r="D20" s="224"/>
      <c r="E20" s="225">
        <f t="shared" si="0"/>
        <v>0</v>
      </c>
      <c r="F20" s="225">
        <f t="shared" si="1"/>
        <v>0</v>
      </c>
      <c r="G20" s="224"/>
      <c r="H20" s="224"/>
      <c r="I20" s="224"/>
      <c r="J20" s="224"/>
      <c r="K20" s="224"/>
      <c r="L20" s="226">
        <f t="shared" si="2"/>
        <v>0</v>
      </c>
      <c r="M20" s="223"/>
      <c r="N20" s="224"/>
      <c r="O20" s="225">
        <f t="shared" si="3"/>
        <v>0</v>
      </c>
      <c r="P20" s="225">
        <f t="shared" si="4"/>
        <v>0</v>
      </c>
      <c r="Q20" s="224"/>
      <c r="R20" s="224"/>
      <c r="S20" s="224"/>
      <c r="T20" s="224"/>
      <c r="U20" s="224"/>
      <c r="V20" s="226">
        <f t="shared" si="5"/>
        <v>0</v>
      </c>
      <c r="W20" s="223"/>
      <c r="X20" s="224"/>
      <c r="Y20" s="225">
        <f t="shared" si="6"/>
        <v>0</v>
      </c>
      <c r="Z20" s="225">
        <f t="shared" si="7"/>
        <v>0</v>
      </c>
      <c r="AA20" s="224"/>
      <c r="AB20" s="224"/>
      <c r="AC20" s="224"/>
      <c r="AD20" s="224"/>
      <c r="AE20" s="224"/>
      <c r="AF20" s="226">
        <f t="shared" si="8"/>
        <v>0</v>
      </c>
    </row>
    <row r="21" spans="1:32" ht="15">
      <c r="A21" s="185">
        <v>17</v>
      </c>
      <c r="B21" s="186" t="s">
        <v>101</v>
      </c>
      <c r="C21" s="223"/>
      <c r="D21" s="224"/>
      <c r="E21" s="225">
        <f t="shared" si="0"/>
        <v>0</v>
      </c>
      <c r="F21" s="225">
        <f t="shared" si="1"/>
        <v>0</v>
      </c>
      <c r="G21" s="224"/>
      <c r="H21" s="224"/>
      <c r="I21" s="224"/>
      <c r="J21" s="224"/>
      <c r="K21" s="224"/>
      <c r="L21" s="226">
        <f t="shared" si="2"/>
        <v>0</v>
      </c>
      <c r="M21" s="223"/>
      <c r="N21" s="224"/>
      <c r="O21" s="225">
        <f t="shared" si="3"/>
        <v>0</v>
      </c>
      <c r="P21" s="225">
        <f t="shared" si="4"/>
        <v>0</v>
      </c>
      <c r="Q21" s="224"/>
      <c r="R21" s="224"/>
      <c r="S21" s="224"/>
      <c r="T21" s="224"/>
      <c r="U21" s="224"/>
      <c r="V21" s="226">
        <f t="shared" si="5"/>
        <v>0</v>
      </c>
      <c r="W21" s="223"/>
      <c r="X21" s="224"/>
      <c r="Y21" s="225">
        <f t="shared" si="6"/>
        <v>0</v>
      </c>
      <c r="Z21" s="225">
        <f t="shared" si="7"/>
        <v>0</v>
      </c>
      <c r="AA21" s="224"/>
      <c r="AB21" s="224"/>
      <c r="AC21" s="224"/>
      <c r="AD21" s="224"/>
      <c r="AE21" s="224"/>
      <c r="AF21" s="226">
        <f t="shared" si="8"/>
        <v>0</v>
      </c>
    </row>
    <row r="22" spans="1:32" ht="15">
      <c r="A22" s="185">
        <v>18</v>
      </c>
      <c r="B22" s="186" t="s">
        <v>321</v>
      </c>
      <c r="C22" s="223"/>
      <c r="D22" s="224"/>
      <c r="E22" s="225">
        <f t="shared" si="0"/>
        <v>0</v>
      </c>
      <c r="F22" s="225">
        <f t="shared" si="1"/>
        <v>0</v>
      </c>
      <c r="G22" s="224"/>
      <c r="H22" s="224"/>
      <c r="I22" s="224"/>
      <c r="J22" s="224"/>
      <c r="K22" s="224"/>
      <c r="L22" s="226">
        <f t="shared" si="2"/>
        <v>0</v>
      </c>
      <c r="M22" s="223"/>
      <c r="N22" s="224"/>
      <c r="O22" s="225">
        <f t="shared" si="3"/>
        <v>0</v>
      </c>
      <c r="P22" s="225">
        <f t="shared" si="4"/>
        <v>0</v>
      </c>
      <c r="Q22" s="224"/>
      <c r="R22" s="224"/>
      <c r="S22" s="224"/>
      <c r="T22" s="224"/>
      <c r="U22" s="224"/>
      <c r="V22" s="226">
        <f t="shared" si="5"/>
        <v>0</v>
      </c>
      <c r="W22" s="223"/>
      <c r="X22" s="224"/>
      <c r="Y22" s="225">
        <f t="shared" si="6"/>
        <v>0</v>
      </c>
      <c r="Z22" s="225">
        <f t="shared" si="7"/>
        <v>0</v>
      </c>
      <c r="AA22" s="224"/>
      <c r="AB22" s="224"/>
      <c r="AC22" s="224"/>
      <c r="AD22" s="224"/>
      <c r="AE22" s="224"/>
      <c r="AF22" s="226">
        <f t="shared" si="8"/>
        <v>0</v>
      </c>
    </row>
    <row r="23" spans="1:32" ht="15">
      <c r="A23" s="185">
        <v>19</v>
      </c>
      <c r="B23" s="186" t="s">
        <v>322</v>
      </c>
      <c r="C23" s="223"/>
      <c r="D23" s="224"/>
      <c r="E23" s="225">
        <f t="shared" si="0"/>
        <v>0</v>
      </c>
      <c r="F23" s="225">
        <f t="shared" si="1"/>
        <v>0</v>
      </c>
      <c r="G23" s="224"/>
      <c r="H23" s="224"/>
      <c r="I23" s="224"/>
      <c r="J23" s="224"/>
      <c r="K23" s="224"/>
      <c r="L23" s="226">
        <f t="shared" si="2"/>
        <v>0</v>
      </c>
      <c r="M23" s="223"/>
      <c r="N23" s="224"/>
      <c r="O23" s="225">
        <f t="shared" si="3"/>
        <v>0</v>
      </c>
      <c r="P23" s="225">
        <f t="shared" si="4"/>
        <v>0</v>
      </c>
      <c r="Q23" s="224"/>
      <c r="R23" s="224"/>
      <c r="S23" s="224"/>
      <c r="T23" s="224"/>
      <c r="U23" s="224"/>
      <c r="V23" s="226">
        <f t="shared" si="5"/>
        <v>0</v>
      </c>
      <c r="W23" s="223"/>
      <c r="X23" s="224"/>
      <c r="Y23" s="225">
        <f t="shared" si="6"/>
        <v>0</v>
      </c>
      <c r="Z23" s="225">
        <f t="shared" si="7"/>
        <v>0</v>
      </c>
      <c r="AA23" s="224"/>
      <c r="AB23" s="224"/>
      <c r="AC23" s="224"/>
      <c r="AD23" s="224"/>
      <c r="AE23" s="224"/>
      <c r="AF23" s="226">
        <f t="shared" si="8"/>
        <v>0</v>
      </c>
    </row>
    <row r="24" spans="1:32" ht="15.75" customHeight="1">
      <c r="A24" s="185">
        <v>20</v>
      </c>
      <c r="B24" s="186" t="s">
        <v>323</v>
      </c>
      <c r="C24" s="223"/>
      <c r="D24" s="224"/>
      <c r="E24" s="225">
        <f t="shared" si="0"/>
        <v>0</v>
      </c>
      <c r="F24" s="225">
        <f t="shared" si="1"/>
        <v>0</v>
      </c>
      <c r="G24" s="224"/>
      <c r="H24" s="224"/>
      <c r="I24" s="224"/>
      <c r="J24" s="224"/>
      <c r="K24" s="224"/>
      <c r="L24" s="226">
        <f t="shared" si="2"/>
        <v>0</v>
      </c>
      <c r="M24" s="223"/>
      <c r="N24" s="224"/>
      <c r="O24" s="225">
        <f t="shared" si="3"/>
        <v>0</v>
      </c>
      <c r="P24" s="225">
        <f t="shared" si="4"/>
        <v>0</v>
      </c>
      <c r="Q24" s="224"/>
      <c r="R24" s="224"/>
      <c r="S24" s="224"/>
      <c r="T24" s="224"/>
      <c r="U24" s="224"/>
      <c r="V24" s="226">
        <f t="shared" si="5"/>
        <v>0</v>
      </c>
      <c r="W24" s="223"/>
      <c r="X24" s="224"/>
      <c r="Y24" s="225">
        <f t="shared" si="6"/>
        <v>0</v>
      </c>
      <c r="Z24" s="225">
        <f t="shared" si="7"/>
        <v>0</v>
      </c>
      <c r="AA24" s="224"/>
      <c r="AB24" s="224"/>
      <c r="AC24" s="224"/>
      <c r="AD24" s="224"/>
      <c r="AE24" s="224"/>
      <c r="AF24" s="226">
        <f t="shared" si="8"/>
        <v>0</v>
      </c>
    </row>
    <row r="25" spans="1:32" ht="16" thickBot="1">
      <c r="A25" s="188">
        <v>21</v>
      </c>
      <c r="B25" s="192" t="s">
        <v>102</v>
      </c>
      <c r="C25" s="227"/>
      <c r="D25" s="228"/>
      <c r="E25" s="229">
        <f t="shared" si="0"/>
        <v>0</v>
      </c>
      <c r="F25" s="229">
        <f t="shared" si="1"/>
        <v>0</v>
      </c>
      <c r="G25" s="228"/>
      <c r="H25" s="228"/>
      <c r="I25" s="228"/>
      <c r="J25" s="228"/>
      <c r="K25" s="228"/>
      <c r="L25" s="230">
        <f t="shared" si="2"/>
        <v>0</v>
      </c>
      <c r="M25" s="227"/>
      <c r="N25" s="228"/>
      <c r="O25" s="229">
        <f t="shared" si="3"/>
        <v>0</v>
      </c>
      <c r="P25" s="229">
        <f t="shared" si="4"/>
        <v>0</v>
      </c>
      <c r="Q25" s="228"/>
      <c r="R25" s="228"/>
      <c r="S25" s="228"/>
      <c r="T25" s="228"/>
      <c r="U25" s="228"/>
      <c r="V25" s="230">
        <f t="shared" si="5"/>
        <v>0</v>
      </c>
      <c r="W25" s="227"/>
      <c r="X25" s="228"/>
      <c r="Y25" s="229">
        <f t="shared" si="6"/>
        <v>0</v>
      </c>
      <c r="Z25" s="229">
        <f t="shared" si="7"/>
        <v>0</v>
      </c>
      <c r="AA25" s="228"/>
      <c r="AB25" s="228"/>
      <c r="AC25" s="228"/>
      <c r="AD25" s="228"/>
      <c r="AE25" s="228"/>
      <c r="AF25" s="230">
        <f t="shared" si="8"/>
        <v>0</v>
      </c>
    </row>
    <row r="26" spans="1:32" ht="15">
      <c r="A26" s="190">
        <v>22</v>
      </c>
      <c r="B26" s="191" t="s">
        <v>103</v>
      </c>
      <c r="C26" s="235"/>
      <c r="D26" s="232"/>
      <c r="E26" s="233">
        <f t="shared" si="0"/>
        <v>0</v>
      </c>
      <c r="F26" s="233">
        <f t="shared" si="1"/>
        <v>0</v>
      </c>
      <c r="G26" s="232"/>
      <c r="H26" s="232"/>
      <c r="I26" s="232"/>
      <c r="J26" s="232"/>
      <c r="K26" s="232"/>
      <c r="L26" s="234">
        <f t="shared" si="2"/>
        <v>0</v>
      </c>
      <c r="M26" s="235"/>
      <c r="N26" s="232"/>
      <c r="O26" s="233">
        <f t="shared" si="3"/>
        <v>0</v>
      </c>
      <c r="P26" s="233">
        <f t="shared" si="4"/>
        <v>0</v>
      </c>
      <c r="Q26" s="232"/>
      <c r="R26" s="232"/>
      <c r="S26" s="232"/>
      <c r="T26" s="232"/>
      <c r="U26" s="232"/>
      <c r="V26" s="234">
        <f t="shared" si="5"/>
        <v>0</v>
      </c>
      <c r="W26" s="235"/>
      <c r="X26" s="232"/>
      <c r="Y26" s="233">
        <f t="shared" si="6"/>
        <v>0</v>
      </c>
      <c r="Z26" s="233">
        <f t="shared" si="7"/>
        <v>0</v>
      </c>
      <c r="AA26" s="232"/>
      <c r="AB26" s="232"/>
      <c r="AC26" s="232"/>
      <c r="AD26" s="232"/>
      <c r="AE26" s="232"/>
      <c r="AF26" s="234">
        <f t="shared" si="8"/>
        <v>0</v>
      </c>
    </row>
    <row r="27" spans="1:32" ht="15">
      <c r="A27" s="185">
        <v>23</v>
      </c>
      <c r="B27" s="187" t="s">
        <v>104</v>
      </c>
      <c r="C27" s="223"/>
      <c r="D27" s="224"/>
      <c r="E27" s="225">
        <f t="shared" si="0"/>
        <v>0</v>
      </c>
      <c r="F27" s="225">
        <f t="shared" si="1"/>
        <v>0</v>
      </c>
      <c r="G27" s="224"/>
      <c r="H27" s="224"/>
      <c r="I27" s="224"/>
      <c r="J27" s="224"/>
      <c r="K27" s="224"/>
      <c r="L27" s="226">
        <f t="shared" si="2"/>
        <v>0</v>
      </c>
      <c r="M27" s="223"/>
      <c r="N27" s="224"/>
      <c r="O27" s="225">
        <f t="shared" si="3"/>
        <v>0</v>
      </c>
      <c r="P27" s="225">
        <f t="shared" si="4"/>
        <v>0</v>
      </c>
      <c r="Q27" s="224"/>
      <c r="R27" s="224"/>
      <c r="S27" s="224"/>
      <c r="T27" s="224"/>
      <c r="U27" s="224"/>
      <c r="V27" s="226">
        <f t="shared" si="5"/>
        <v>0</v>
      </c>
      <c r="W27" s="223"/>
      <c r="X27" s="224"/>
      <c r="Y27" s="225">
        <f t="shared" si="6"/>
        <v>0</v>
      </c>
      <c r="Z27" s="225">
        <f t="shared" si="7"/>
        <v>0</v>
      </c>
      <c r="AA27" s="224"/>
      <c r="AB27" s="224"/>
      <c r="AC27" s="224"/>
      <c r="AD27" s="224"/>
      <c r="AE27" s="224"/>
      <c r="AF27" s="226">
        <f t="shared" si="8"/>
        <v>0</v>
      </c>
    </row>
    <row r="28" spans="1:32" ht="15">
      <c r="A28" s="185">
        <v>24</v>
      </c>
      <c r="B28" s="187" t="s">
        <v>105</v>
      </c>
      <c r="C28" s="223"/>
      <c r="D28" s="224"/>
      <c r="E28" s="225">
        <f t="shared" si="0"/>
        <v>0</v>
      </c>
      <c r="F28" s="225">
        <f t="shared" si="1"/>
        <v>0</v>
      </c>
      <c r="G28" s="224"/>
      <c r="H28" s="224"/>
      <c r="I28" s="224"/>
      <c r="J28" s="224"/>
      <c r="K28" s="224"/>
      <c r="L28" s="226">
        <f t="shared" si="2"/>
        <v>0</v>
      </c>
      <c r="M28" s="223"/>
      <c r="N28" s="224"/>
      <c r="O28" s="225">
        <f t="shared" si="3"/>
        <v>0</v>
      </c>
      <c r="P28" s="225">
        <f t="shared" si="4"/>
        <v>0</v>
      </c>
      <c r="Q28" s="224"/>
      <c r="R28" s="224"/>
      <c r="S28" s="224"/>
      <c r="T28" s="224"/>
      <c r="U28" s="224"/>
      <c r="V28" s="226">
        <f t="shared" si="5"/>
        <v>0</v>
      </c>
      <c r="W28" s="223"/>
      <c r="X28" s="224"/>
      <c r="Y28" s="225">
        <f t="shared" si="6"/>
        <v>0</v>
      </c>
      <c r="Z28" s="225">
        <f t="shared" si="7"/>
        <v>0</v>
      </c>
      <c r="AA28" s="224"/>
      <c r="AB28" s="224"/>
      <c r="AC28" s="224"/>
      <c r="AD28" s="224"/>
      <c r="AE28" s="224"/>
      <c r="AF28" s="226">
        <f t="shared" si="8"/>
        <v>0</v>
      </c>
    </row>
    <row r="29" spans="1:32" ht="15">
      <c r="A29" s="185">
        <v>25</v>
      </c>
      <c r="B29" s="187" t="s">
        <v>106</v>
      </c>
      <c r="C29" s="223"/>
      <c r="D29" s="224"/>
      <c r="E29" s="225">
        <f t="shared" si="0"/>
        <v>0</v>
      </c>
      <c r="F29" s="225">
        <f t="shared" si="1"/>
        <v>0</v>
      </c>
      <c r="G29" s="224"/>
      <c r="H29" s="224"/>
      <c r="I29" s="224"/>
      <c r="J29" s="224"/>
      <c r="K29" s="224"/>
      <c r="L29" s="226">
        <f t="shared" si="2"/>
        <v>0</v>
      </c>
      <c r="M29" s="223"/>
      <c r="N29" s="224"/>
      <c r="O29" s="225">
        <f t="shared" si="3"/>
        <v>0</v>
      </c>
      <c r="P29" s="225">
        <f t="shared" si="4"/>
        <v>0</v>
      </c>
      <c r="Q29" s="224"/>
      <c r="R29" s="224"/>
      <c r="S29" s="224"/>
      <c r="T29" s="224"/>
      <c r="U29" s="224"/>
      <c r="V29" s="226">
        <f t="shared" si="5"/>
        <v>0</v>
      </c>
      <c r="W29" s="223"/>
      <c r="X29" s="224"/>
      <c r="Y29" s="225">
        <f t="shared" si="6"/>
        <v>0</v>
      </c>
      <c r="Z29" s="225">
        <f t="shared" si="7"/>
        <v>0</v>
      </c>
      <c r="AA29" s="224"/>
      <c r="AB29" s="224"/>
      <c r="AC29" s="224"/>
      <c r="AD29" s="224"/>
      <c r="AE29" s="224"/>
      <c r="AF29" s="226">
        <f t="shared" si="8"/>
        <v>0</v>
      </c>
    </row>
    <row r="30" spans="1:32" ht="15">
      <c r="A30" s="185">
        <v>26</v>
      </c>
      <c r="B30" s="187" t="s">
        <v>107</v>
      </c>
      <c r="C30" s="223"/>
      <c r="D30" s="224"/>
      <c r="E30" s="225">
        <f t="shared" si="0"/>
        <v>0</v>
      </c>
      <c r="F30" s="225">
        <f t="shared" si="1"/>
        <v>0</v>
      </c>
      <c r="G30" s="224"/>
      <c r="H30" s="224"/>
      <c r="I30" s="224"/>
      <c r="J30" s="224"/>
      <c r="K30" s="224"/>
      <c r="L30" s="226">
        <f t="shared" si="2"/>
        <v>0</v>
      </c>
      <c r="M30" s="223"/>
      <c r="N30" s="224"/>
      <c r="O30" s="225">
        <f t="shared" si="3"/>
        <v>0</v>
      </c>
      <c r="P30" s="225">
        <f t="shared" si="4"/>
        <v>0</v>
      </c>
      <c r="Q30" s="224"/>
      <c r="R30" s="224"/>
      <c r="S30" s="224"/>
      <c r="T30" s="224"/>
      <c r="U30" s="224"/>
      <c r="V30" s="226">
        <f t="shared" si="5"/>
        <v>0</v>
      </c>
      <c r="W30" s="223"/>
      <c r="X30" s="224"/>
      <c r="Y30" s="225">
        <f t="shared" si="6"/>
        <v>0</v>
      </c>
      <c r="Z30" s="225">
        <f t="shared" si="7"/>
        <v>0</v>
      </c>
      <c r="AA30" s="224"/>
      <c r="AB30" s="224"/>
      <c r="AC30" s="224"/>
      <c r="AD30" s="224"/>
      <c r="AE30" s="224"/>
      <c r="AF30" s="226">
        <f t="shared" si="8"/>
        <v>0</v>
      </c>
    </row>
    <row r="31" spans="1:32" ht="16" thickBot="1">
      <c r="A31" s="185">
        <v>27</v>
      </c>
      <c r="B31" s="187" t="s">
        <v>13</v>
      </c>
      <c r="C31" s="237"/>
      <c r="D31" s="238"/>
      <c r="E31" s="239">
        <f t="shared" si="0"/>
        <v>0</v>
      </c>
      <c r="F31" s="239">
        <f t="shared" si="1"/>
        <v>0</v>
      </c>
      <c r="G31" s="238"/>
      <c r="H31" s="238"/>
      <c r="I31" s="238"/>
      <c r="J31" s="238"/>
      <c r="K31" s="238"/>
      <c r="L31" s="240">
        <f t="shared" si="2"/>
        <v>0</v>
      </c>
      <c r="M31" s="237"/>
      <c r="N31" s="238"/>
      <c r="O31" s="239">
        <f t="shared" si="3"/>
        <v>0</v>
      </c>
      <c r="P31" s="239">
        <f t="shared" si="4"/>
        <v>0</v>
      </c>
      <c r="Q31" s="238"/>
      <c r="R31" s="238"/>
      <c r="S31" s="238"/>
      <c r="T31" s="238"/>
      <c r="U31" s="238"/>
      <c r="V31" s="240">
        <f t="shared" si="5"/>
        <v>0</v>
      </c>
      <c r="W31" s="237"/>
      <c r="X31" s="238"/>
      <c r="Y31" s="239">
        <f t="shared" si="6"/>
        <v>0</v>
      </c>
      <c r="Z31" s="239">
        <f t="shared" si="7"/>
        <v>0</v>
      </c>
      <c r="AA31" s="238"/>
      <c r="AB31" s="238"/>
      <c r="AC31" s="238"/>
      <c r="AD31" s="238"/>
      <c r="AE31" s="238"/>
      <c r="AF31" s="240">
        <f t="shared" si="8"/>
        <v>0</v>
      </c>
    </row>
    <row r="32" spans="1:32" ht="15">
      <c r="A32" s="185">
        <v>28</v>
      </c>
      <c r="B32" s="187" t="s">
        <v>108</v>
      </c>
      <c r="C32" s="243"/>
      <c r="D32" s="212">
        <v>0</v>
      </c>
      <c r="E32" s="212">
        <v>0</v>
      </c>
      <c r="F32" s="212">
        <v>0</v>
      </c>
      <c r="G32" s="212">
        <v>0</v>
      </c>
      <c r="H32" s="212">
        <v>0</v>
      </c>
      <c r="I32" s="212">
        <v>0</v>
      </c>
      <c r="J32" s="212">
        <v>0</v>
      </c>
      <c r="K32" s="212">
        <v>0</v>
      </c>
      <c r="L32" s="213">
        <v>0</v>
      </c>
      <c r="M32" s="243"/>
      <c r="N32" s="212">
        <v>0</v>
      </c>
      <c r="O32" s="212">
        <v>0</v>
      </c>
      <c r="P32" s="212">
        <v>0</v>
      </c>
      <c r="Q32" s="212">
        <v>0</v>
      </c>
      <c r="R32" s="212">
        <v>0</v>
      </c>
      <c r="S32" s="212">
        <v>0</v>
      </c>
      <c r="T32" s="212">
        <v>0</v>
      </c>
      <c r="U32" s="212">
        <v>0</v>
      </c>
      <c r="V32" s="213">
        <v>0</v>
      </c>
      <c r="W32" s="243"/>
      <c r="X32" s="212">
        <v>0</v>
      </c>
      <c r="Y32" s="212">
        <v>0</v>
      </c>
      <c r="Z32" s="212">
        <v>0</v>
      </c>
      <c r="AA32" s="212">
        <v>0</v>
      </c>
      <c r="AB32" s="212">
        <v>0</v>
      </c>
      <c r="AC32" s="212">
        <v>0</v>
      </c>
      <c r="AD32" s="212">
        <v>0</v>
      </c>
      <c r="AE32" s="212">
        <v>0</v>
      </c>
      <c r="AF32" s="213">
        <v>0</v>
      </c>
    </row>
    <row r="33" spans="1:32" ht="15.75" customHeight="1">
      <c r="A33" s="185">
        <v>29</v>
      </c>
      <c r="B33" s="187" t="s">
        <v>109</v>
      </c>
      <c r="C33" s="245"/>
      <c r="D33" s="214">
        <v>0</v>
      </c>
      <c r="E33" s="214">
        <v>0</v>
      </c>
      <c r="F33" s="214">
        <v>0</v>
      </c>
      <c r="G33" s="214">
        <v>0</v>
      </c>
      <c r="H33" s="214">
        <v>0</v>
      </c>
      <c r="I33" s="214">
        <v>0</v>
      </c>
      <c r="J33" s="214">
        <v>0</v>
      </c>
      <c r="K33" s="214">
        <v>0</v>
      </c>
      <c r="L33" s="215">
        <v>0</v>
      </c>
      <c r="M33" s="245"/>
      <c r="N33" s="214">
        <v>0</v>
      </c>
      <c r="O33" s="214">
        <v>0</v>
      </c>
      <c r="P33" s="214">
        <v>0</v>
      </c>
      <c r="Q33" s="214">
        <v>0</v>
      </c>
      <c r="R33" s="214">
        <v>0</v>
      </c>
      <c r="S33" s="214">
        <v>0</v>
      </c>
      <c r="T33" s="214">
        <v>0</v>
      </c>
      <c r="U33" s="214">
        <v>0</v>
      </c>
      <c r="V33" s="215">
        <v>0</v>
      </c>
      <c r="W33" s="245"/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4">
        <v>0</v>
      </c>
      <c r="AE33" s="214">
        <v>0</v>
      </c>
      <c r="AF33" s="215">
        <v>0</v>
      </c>
    </row>
    <row r="34" spans="1:32" ht="15.75" customHeight="1" thickBot="1">
      <c r="A34" s="188">
        <v>30</v>
      </c>
      <c r="B34" s="189" t="s">
        <v>110</v>
      </c>
      <c r="C34" s="247" t="e">
        <f>C33/C32</f>
        <v>#DIV/0!</v>
      </c>
      <c r="D34" s="216">
        <v>0</v>
      </c>
      <c r="E34" s="216">
        <v>0</v>
      </c>
      <c r="F34" s="216">
        <v>0</v>
      </c>
      <c r="G34" s="216">
        <v>0</v>
      </c>
      <c r="H34" s="216">
        <v>0</v>
      </c>
      <c r="I34" s="216">
        <v>0</v>
      </c>
      <c r="J34" s="216">
        <v>0</v>
      </c>
      <c r="K34" s="216">
        <v>0</v>
      </c>
      <c r="L34" s="217">
        <v>0</v>
      </c>
      <c r="M34" s="247" t="e">
        <f>M33/M32</f>
        <v>#DIV/0!</v>
      </c>
      <c r="N34" s="216">
        <v>0</v>
      </c>
      <c r="O34" s="216">
        <v>0</v>
      </c>
      <c r="P34" s="216">
        <v>0</v>
      </c>
      <c r="Q34" s="216">
        <v>0</v>
      </c>
      <c r="R34" s="216">
        <v>0</v>
      </c>
      <c r="S34" s="216">
        <v>0</v>
      </c>
      <c r="T34" s="216">
        <v>0</v>
      </c>
      <c r="U34" s="216">
        <v>0</v>
      </c>
      <c r="V34" s="217">
        <v>0</v>
      </c>
      <c r="W34" s="247" t="e">
        <f>W33/W32</f>
        <v>#DIV/0!</v>
      </c>
      <c r="X34" s="216">
        <v>0</v>
      </c>
      <c r="Y34" s="216">
        <v>0</v>
      </c>
      <c r="Z34" s="216">
        <v>0</v>
      </c>
      <c r="AA34" s="216">
        <v>0</v>
      </c>
      <c r="AB34" s="216">
        <v>0</v>
      </c>
      <c r="AC34" s="216">
        <v>0</v>
      </c>
      <c r="AD34" s="216">
        <v>0</v>
      </c>
      <c r="AE34" s="216">
        <v>0</v>
      </c>
      <c r="AF34" s="217">
        <v>0</v>
      </c>
    </row>
    <row r="36" spans="1:32" s="4" customFormat="1" ht="20" customHeight="1">
      <c r="A36" s="350" t="s">
        <v>358</v>
      </c>
      <c r="B36" s="350"/>
      <c r="C36" s="182">
        <f>SUM(C5:C25)</f>
        <v>0</v>
      </c>
      <c r="D36" s="182">
        <f t="shared" ref="D36:AF36" si="9">SUM(D5:D25)</f>
        <v>0</v>
      </c>
      <c r="E36" s="182">
        <f t="shared" si="9"/>
        <v>0</v>
      </c>
      <c r="F36" s="182">
        <f t="shared" si="9"/>
        <v>0</v>
      </c>
      <c r="G36" s="182">
        <f t="shared" si="9"/>
        <v>0</v>
      </c>
      <c r="H36" s="182">
        <f t="shared" si="9"/>
        <v>0</v>
      </c>
      <c r="I36" s="182">
        <f t="shared" si="9"/>
        <v>0</v>
      </c>
      <c r="J36" s="182">
        <f t="shared" si="9"/>
        <v>0</v>
      </c>
      <c r="K36" s="182">
        <f t="shared" si="9"/>
        <v>0</v>
      </c>
      <c r="L36" s="182">
        <f t="shared" si="9"/>
        <v>0</v>
      </c>
      <c r="M36" s="182">
        <f t="shared" si="9"/>
        <v>0</v>
      </c>
      <c r="N36" s="182">
        <f t="shared" si="9"/>
        <v>0</v>
      </c>
      <c r="O36" s="182">
        <f t="shared" si="9"/>
        <v>0</v>
      </c>
      <c r="P36" s="182">
        <f t="shared" si="9"/>
        <v>0</v>
      </c>
      <c r="Q36" s="182">
        <f t="shared" si="9"/>
        <v>0</v>
      </c>
      <c r="R36" s="182">
        <f t="shared" si="9"/>
        <v>0</v>
      </c>
      <c r="S36" s="182">
        <f t="shared" si="9"/>
        <v>0</v>
      </c>
      <c r="T36" s="182">
        <f t="shared" si="9"/>
        <v>0</v>
      </c>
      <c r="U36" s="182">
        <f t="shared" si="9"/>
        <v>0</v>
      </c>
      <c r="V36" s="182">
        <f t="shared" si="9"/>
        <v>0</v>
      </c>
      <c r="W36" s="182">
        <f t="shared" si="9"/>
        <v>0</v>
      </c>
      <c r="X36" s="182">
        <f t="shared" si="9"/>
        <v>0</v>
      </c>
      <c r="Y36" s="182">
        <f t="shared" si="9"/>
        <v>0</v>
      </c>
      <c r="Z36" s="182">
        <f t="shared" si="9"/>
        <v>0</v>
      </c>
      <c r="AA36" s="182">
        <f t="shared" si="9"/>
        <v>0</v>
      </c>
      <c r="AB36" s="182">
        <f t="shared" si="9"/>
        <v>0</v>
      </c>
      <c r="AC36" s="182">
        <f t="shared" si="9"/>
        <v>0</v>
      </c>
      <c r="AD36" s="182">
        <f t="shared" si="9"/>
        <v>0</v>
      </c>
      <c r="AE36" s="182">
        <f t="shared" si="9"/>
        <v>0</v>
      </c>
      <c r="AF36" s="182">
        <f t="shared" si="9"/>
        <v>0</v>
      </c>
    </row>
    <row r="41" spans="1:32" ht="14"/>
  </sheetData>
  <sheetProtection algorithmName="SHA-512" hashValue="FZZi/g46fxjJjpOHpaCJhWyhIDqDkZWf0+UHywvH1jQbhv8bziBHypHmtBPpeUAGTiJZV6iG8s6sttfNXFYhRQ==" saltValue="lcTdGvHS9FksiqYPNnyIng==" spinCount="100000" sheet="1" objects="1" scenarios="1" formatCells="0" formatColumns="0" formatRows="0"/>
  <protectedRanges>
    <protectedRange sqref="A2:AF2" name="Range2"/>
    <protectedRange sqref="C3:AF33" name="Range1"/>
  </protectedRanges>
  <customSheetViews>
    <customSheetView guid="{176CA2E8-21C8-794D-859A-06D7F71DA3E8}" topLeftCell="A17">
      <selection activeCell="AG1" sqref="AG1:IV65536"/>
      <printOptions gridLines="1"/>
      <pageSetup paperSize="5" scale="90" orientation="landscape" horizontalDpi="300" verticalDpi="300"/>
    </customSheetView>
  </customSheetViews>
  <mergeCells count="8">
    <mergeCell ref="A36:B36"/>
    <mergeCell ref="W3:AF3"/>
    <mergeCell ref="A1:AF1"/>
    <mergeCell ref="A2:AF2"/>
    <mergeCell ref="A3:A4"/>
    <mergeCell ref="B3:B4"/>
    <mergeCell ref="C3:L3"/>
    <mergeCell ref="M3:V3"/>
  </mergeCells>
  <phoneticPr fontId="0" type="noConversion"/>
  <conditionalFormatting sqref="E5:E31 O5:O31 Y5:Y31">
    <cfRule type="cellIs" dxfId="234" priority="241" stopIfTrue="1" operator="lessThan">
      <formula>#REF!-#REF!</formula>
    </cfRule>
    <cfRule type="cellIs" dxfId="233" priority="242" stopIfTrue="1" operator="greaterThan">
      <formula>#REF!-#REF!</formula>
    </cfRule>
  </conditionalFormatting>
  <conditionalFormatting sqref="F5:F31 P5:P31 Z5:Z31">
    <cfRule type="cellIs" dxfId="232" priority="239" stopIfTrue="1" operator="lessThan">
      <formula>G5+H5+I5+J5</formula>
    </cfRule>
    <cfRule type="cellIs" dxfId="231" priority="240" stopIfTrue="1" operator="greaterThan">
      <formula>G5+H5+I5+J5</formula>
    </cfRule>
  </conditionalFormatting>
  <conditionalFormatting sqref="C5:K5 W5:AE5 M5:U5 M27:N31 W27:X31 C27:D31 G27:K31 C6:D25 G6:K25 E6:F31 Q27:U31 M6:N25 Q6:U25 O6:P31 AA27:AE31 W6:X25 AA6:AE25 Y6:Z31">
    <cfRule type="cellIs" dxfId="230" priority="226" stopIfTrue="1" operator="lessThan">
      <formula>0</formula>
    </cfRule>
  </conditionalFormatting>
  <conditionalFormatting sqref="F5:F31 P5:P31 Z5:Z31">
    <cfRule type="cellIs" dxfId="229" priority="192" stopIfTrue="1" operator="greaterThan">
      <formula>#REF!</formula>
    </cfRule>
    <cfRule type="cellIs" dxfId="228" priority="193" stopIfTrue="1" operator="greaterThan">
      <formula>"E5"</formula>
    </cfRule>
  </conditionalFormatting>
  <conditionalFormatting sqref="Q5:U10">
    <cfRule type="cellIs" dxfId="227" priority="150" stopIfTrue="1" operator="lessThan">
      <formula>0</formula>
    </cfRule>
  </conditionalFormatting>
  <conditionalFormatting sqref="Q5:U10">
    <cfRule type="cellIs" dxfId="226" priority="149" stopIfTrue="1" operator="lessThan">
      <formula>0</formula>
    </cfRule>
  </conditionalFormatting>
  <conditionalFormatting sqref="Q5:U10">
    <cfRule type="cellIs" dxfId="225" priority="148" stopIfTrue="1" operator="lessThan">
      <formula>0</formula>
    </cfRule>
  </conditionalFormatting>
  <conditionalFormatting sqref="M11:N25">
    <cfRule type="cellIs" dxfId="224" priority="147" stopIfTrue="1" operator="lessThan">
      <formula>0</formula>
    </cfRule>
  </conditionalFormatting>
  <conditionalFormatting sqref="M11:N25">
    <cfRule type="cellIs" dxfId="223" priority="146" stopIfTrue="1" operator="lessThan">
      <formula>0</formula>
    </cfRule>
  </conditionalFormatting>
  <conditionalFormatting sqref="C27:D31">
    <cfRule type="cellIs" dxfId="222" priority="172" stopIfTrue="1" operator="lessThan">
      <formula>0</formula>
    </cfRule>
  </conditionalFormatting>
  <conditionalFormatting sqref="C27:D31">
    <cfRule type="cellIs" dxfId="221" priority="171" stopIfTrue="1" operator="lessThan">
      <formula>0</formula>
    </cfRule>
  </conditionalFormatting>
  <conditionalFormatting sqref="C27:D31">
    <cfRule type="cellIs" dxfId="220" priority="170" stopIfTrue="1" operator="lessThan">
      <formula>0</formula>
    </cfRule>
  </conditionalFormatting>
  <conditionalFormatting sqref="C27:D31">
    <cfRule type="cellIs" dxfId="219" priority="169" stopIfTrue="1" operator="lessThan">
      <formula>0</formula>
    </cfRule>
  </conditionalFormatting>
  <conditionalFormatting sqref="C27:D31">
    <cfRule type="cellIs" dxfId="218" priority="168" stopIfTrue="1" operator="lessThan">
      <formula>0</formula>
    </cfRule>
  </conditionalFormatting>
  <conditionalFormatting sqref="Q11:U25">
    <cfRule type="cellIs" dxfId="217" priority="140" stopIfTrue="1" operator="lessThan">
      <formula>0</formula>
    </cfRule>
  </conditionalFormatting>
  <conditionalFormatting sqref="Q11:U25">
    <cfRule type="cellIs" dxfId="216" priority="139" stopIfTrue="1" operator="lessThan">
      <formula>0</formula>
    </cfRule>
  </conditionalFormatting>
  <conditionalFormatting sqref="Q11:U25">
    <cfRule type="cellIs" dxfId="215" priority="138" stopIfTrue="1" operator="lessThan">
      <formula>0</formula>
    </cfRule>
  </conditionalFormatting>
  <conditionalFormatting sqref="G27:K31">
    <cfRule type="cellIs" dxfId="214" priority="162" stopIfTrue="1" operator="lessThan">
      <formula>0</formula>
    </cfRule>
  </conditionalFormatting>
  <conditionalFormatting sqref="G27:K31">
    <cfRule type="cellIs" dxfId="213" priority="161" stopIfTrue="1" operator="lessThan">
      <formula>0</formula>
    </cfRule>
  </conditionalFormatting>
  <conditionalFormatting sqref="G27:K31">
    <cfRule type="cellIs" dxfId="212" priority="160" stopIfTrue="1" operator="lessThan">
      <formula>0</formula>
    </cfRule>
  </conditionalFormatting>
  <conditionalFormatting sqref="G27:K31">
    <cfRule type="cellIs" dxfId="211" priority="159" stopIfTrue="1" operator="lessThan">
      <formula>0</formula>
    </cfRule>
  </conditionalFormatting>
  <conditionalFormatting sqref="G27:K31">
    <cfRule type="cellIs" dxfId="210" priority="158" stopIfTrue="1" operator="lessThan">
      <formula>0</formula>
    </cfRule>
  </conditionalFormatting>
  <conditionalFormatting sqref="M5:N10">
    <cfRule type="cellIs" dxfId="209" priority="157" stopIfTrue="1" operator="lessThan">
      <formula>0</formula>
    </cfRule>
  </conditionalFormatting>
  <conditionalFormatting sqref="M5:N10">
    <cfRule type="cellIs" dxfId="208" priority="156" stopIfTrue="1" operator="lessThan">
      <formula>0</formula>
    </cfRule>
  </conditionalFormatting>
  <conditionalFormatting sqref="M5:N10">
    <cfRule type="cellIs" dxfId="207" priority="155" stopIfTrue="1" operator="lessThan">
      <formula>0</formula>
    </cfRule>
  </conditionalFormatting>
  <conditionalFormatting sqref="M5:N10">
    <cfRule type="cellIs" dxfId="206" priority="154" stopIfTrue="1" operator="lessThan">
      <formula>0</formula>
    </cfRule>
  </conditionalFormatting>
  <conditionalFormatting sqref="M5:N10">
    <cfRule type="cellIs" dxfId="205" priority="153" stopIfTrue="1" operator="lessThan">
      <formula>0</formula>
    </cfRule>
  </conditionalFormatting>
  <conditionalFormatting sqref="Q5:U10">
    <cfRule type="cellIs" dxfId="204" priority="152" stopIfTrue="1" operator="lessThan">
      <formula>0</formula>
    </cfRule>
  </conditionalFormatting>
  <conditionalFormatting sqref="Q5:U10">
    <cfRule type="cellIs" dxfId="203" priority="151" stopIfTrue="1" operator="lessThan">
      <formula>0</formula>
    </cfRule>
  </conditionalFormatting>
  <conditionalFormatting sqref="M11:N25">
    <cfRule type="cellIs" dxfId="202" priority="145" stopIfTrue="1" operator="lessThan">
      <formula>0</formula>
    </cfRule>
  </conditionalFormatting>
  <conditionalFormatting sqref="M11:N25">
    <cfRule type="cellIs" dxfId="201" priority="144" stopIfTrue="1" operator="lessThan">
      <formula>0</formula>
    </cfRule>
  </conditionalFormatting>
  <conditionalFormatting sqref="M11:N25">
    <cfRule type="cellIs" dxfId="200" priority="143" stopIfTrue="1" operator="lessThan">
      <formula>0</formula>
    </cfRule>
  </conditionalFormatting>
  <conditionalFormatting sqref="Q11:U25">
    <cfRule type="cellIs" dxfId="199" priority="142" stopIfTrue="1" operator="lessThan">
      <formula>0</formula>
    </cfRule>
  </conditionalFormatting>
  <conditionalFormatting sqref="Q11:U25">
    <cfRule type="cellIs" dxfId="198" priority="141" stopIfTrue="1" operator="lessThan">
      <formula>0</formula>
    </cfRule>
  </conditionalFormatting>
  <conditionalFormatting sqref="AA5:AE10">
    <cfRule type="cellIs" dxfId="197" priority="110" stopIfTrue="1" operator="lessThan">
      <formula>0</formula>
    </cfRule>
  </conditionalFormatting>
  <conditionalFormatting sqref="AA5:AE10">
    <cfRule type="cellIs" dxfId="196" priority="109" stopIfTrue="1" operator="lessThan">
      <formula>0</formula>
    </cfRule>
  </conditionalFormatting>
  <conditionalFormatting sqref="AA5:AE10">
    <cfRule type="cellIs" dxfId="195" priority="108" stopIfTrue="1" operator="lessThan">
      <formula>0</formula>
    </cfRule>
  </conditionalFormatting>
  <conditionalFormatting sqref="W11:X25">
    <cfRule type="cellIs" dxfId="194" priority="107" stopIfTrue="1" operator="lessThan">
      <formula>0</formula>
    </cfRule>
  </conditionalFormatting>
  <conditionalFormatting sqref="W11:X25">
    <cfRule type="cellIs" dxfId="193" priority="106" stopIfTrue="1" operator="lessThan">
      <formula>0</formula>
    </cfRule>
  </conditionalFormatting>
  <conditionalFormatting sqref="W11:X25">
    <cfRule type="cellIs" dxfId="192" priority="105" stopIfTrue="1" operator="lessThan">
      <formula>0</formula>
    </cfRule>
  </conditionalFormatting>
  <conditionalFormatting sqref="W11:X25">
    <cfRule type="cellIs" dxfId="191" priority="104" stopIfTrue="1" operator="lessThan">
      <formula>0</formula>
    </cfRule>
  </conditionalFormatting>
  <conditionalFormatting sqref="W11:X25">
    <cfRule type="cellIs" dxfId="190" priority="103" stopIfTrue="1" operator="lessThan">
      <formula>0</formula>
    </cfRule>
  </conditionalFormatting>
  <conditionalFormatting sqref="AA11:AE25">
    <cfRule type="cellIs" dxfId="189" priority="102" stopIfTrue="1" operator="lessThan">
      <formula>0</formula>
    </cfRule>
  </conditionalFormatting>
  <conditionalFormatting sqref="AA11:AE25">
    <cfRule type="cellIs" dxfId="188" priority="101" stopIfTrue="1" operator="lessThan">
      <formula>0</formula>
    </cfRule>
  </conditionalFormatting>
  <conditionalFormatting sqref="M27:N31">
    <cfRule type="cellIs" dxfId="187" priority="127" stopIfTrue="1" operator="lessThan">
      <formula>0</formula>
    </cfRule>
  </conditionalFormatting>
  <conditionalFormatting sqref="M27:N31">
    <cfRule type="cellIs" dxfId="186" priority="126" stopIfTrue="1" operator="lessThan">
      <formula>0</formula>
    </cfRule>
  </conditionalFormatting>
  <conditionalFormatting sqref="M27:N31">
    <cfRule type="cellIs" dxfId="185" priority="125" stopIfTrue="1" operator="lessThan">
      <formula>0</formula>
    </cfRule>
  </conditionalFormatting>
  <conditionalFormatting sqref="M27:N31">
    <cfRule type="cellIs" dxfId="184" priority="124" stopIfTrue="1" operator="lessThan">
      <formula>0</formula>
    </cfRule>
  </conditionalFormatting>
  <conditionalFormatting sqref="M27:N31">
    <cfRule type="cellIs" dxfId="183" priority="123" stopIfTrue="1" operator="lessThan">
      <formula>0</formula>
    </cfRule>
  </conditionalFormatting>
  <conditionalFormatting sqref="Q27:U31">
    <cfRule type="cellIs" dxfId="182" priority="122" stopIfTrue="1" operator="lessThan">
      <formula>0</formula>
    </cfRule>
  </conditionalFormatting>
  <conditionalFormatting sqref="Q27:U31">
    <cfRule type="cellIs" dxfId="181" priority="121" stopIfTrue="1" operator="lessThan">
      <formula>0</formula>
    </cfRule>
  </conditionalFormatting>
  <conditionalFormatting sqref="Q27:U31">
    <cfRule type="cellIs" dxfId="180" priority="120" stopIfTrue="1" operator="lessThan">
      <formula>0</formula>
    </cfRule>
  </conditionalFormatting>
  <conditionalFormatting sqref="Q27:U31">
    <cfRule type="cellIs" dxfId="179" priority="119" stopIfTrue="1" operator="lessThan">
      <formula>0</formula>
    </cfRule>
  </conditionalFormatting>
  <conditionalFormatting sqref="Q27:U31">
    <cfRule type="cellIs" dxfId="178" priority="118" stopIfTrue="1" operator="lessThan">
      <formula>0</formula>
    </cfRule>
  </conditionalFormatting>
  <conditionalFormatting sqref="W5:X10">
    <cfRule type="cellIs" dxfId="177" priority="117" stopIfTrue="1" operator="lessThan">
      <formula>0</formula>
    </cfRule>
  </conditionalFormatting>
  <conditionalFormatting sqref="W5:X10">
    <cfRule type="cellIs" dxfId="176" priority="116" stopIfTrue="1" operator="lessThan">
      <formula>0</formula>
    </cfRule>
  </conditionalFormatting>
  <conditionalFormatting sqref="W5:X10">
    <cfRule type="cellIs" dxfId="175" priority="115" stopIfTrue="1" operator="lessThan">
      <formula>0</formula>
    </cfRule>
  </conditionalFormatting>
  <conditionalFormatting sqref="W5:X10">
    <cfRule type="cellIs" dxfId="174" priority="114" stopIfTrue="1" operator="lessThan">
      <formula>0</formula>
    </cfRule>
  </conditionalFormatting>
  <conditionalFormatting sqref="W5:X10">
    <cfRule type="cellIs" dxfId="173" priority="113" stopIfTrue="1" operator="lessThan">
      <formula>0</formula>
    </cfRule>
  </conditionalFormatting>
  <conditionalFormatting sqref="AA5:AE10">
    <cfRule type="cellIs" dxfId="172" priority="112" stopIfTrue="1" operator="lessThan">
      <formula>0</formula>
    </cfRule>
  </conditionalFormatting>
  <conditionalFormatting sqref="AA5:AE10">
    <cfRule type="cellIs" dxfId="171" priority="111" stopIfTrue="1" operator="lessThan">
      <formula>0</formula>
    </cfRule>
  </conditionalFormatting>
  <conditionalFormatting sqref="AA11:AE25">
    <cfRule type="cellIs" dxfId="170" priority="100" stopIfTrue="1" operator="lessThan">
      <formula>0</formula>
    </cfRule>
  </conditionalFormatting>
  <conditionalFormatting sqref="AA11:AE25">
    <cfRule type="cellIs" dxfId="169" priority="99" stopIfTrue="1" operator="lessThan">
      <formula>0</formula>
    </cfRule>
  </conditionalFormatting>
  <conditionalFormatting sqref="AA11:AE25">
    <cfRule type="cellIs" dxfId="168" priority="98" stopIfTrue="1" operator="lessThan">
      <formula>0</formula>
    </cfRule>
  </conditionalFormatting>
  <conditionalFormatting sqref="M26:N26">
    <cfRule type="cellIs" dxfId="167" priority="70" stopIfTrue="1" operator="lessThan">
      <formula>0</formula>
    </cfRule>
  </conditionalFormatting>
  <conditionalFormatting sqref="M26:N26">
    <cfRule type="cellIs" dxfId="166" priority="69" stopIfTrue="1" operator="lessThan">
      <formula>0</formula>
    </cfRule>
  </conditionalFormatting>
  <conditionalFormatting sqref="M26:N26">
    <cfRule type="cellIs" dxfId="165" priority="68" stopIfTrue="1" operator="lessThan">
      <formula>0</formula>
    </cfRule>
  </conditionalFormatting>
  <conditionalFormatting sqref="M26:N26">
    <cfRule type="cellIs" dxfId="164" priority="67" stopIfTrue="1" operator="lessThan">
      <formula>0</formula>
    </cfRule>
  </conditionalFormatting>
  <conditionalFormatting sqref="M26:N26">
    <cfRule type="cellIs" dxfId="163" priority="66" stopIfTrue="1" operator="lessThan">
      <formula>0</formula>
    </cfRule>
  </conditionalFormatting>
  <conditionalFormatting sqref="Q26:U26">
    <cfRule type="cellIs" dxfId="162" priority="65" stopIfTrue="1" operator="lessThan">
      <formula>0</formula>
    </cfRule>
  </conditionalFormatting>
  <conditionalFormatting sqref="Q26:U26">
    <cfRule type="cellIs" dxfId="161" priority="64" stopIfTrue="1" operator="lessThan">
      <formula>0</formula>
    </cfRule>
  </conditionalFormatting>
  <conditionalFormatting sqref="Q26:U26">
    <cfRule type="cellIs" dxfId="160" priority="63" stopIfTrue="1" operator="lessThan">
      <formula>0</formula>
    </cfRule>
  </conditionalFormatting>
  <conditionalFormatting sqref="Q26:U26">
    <cfRule type="cellIs" dxfId="159" priority="62" stopIfTrue="1" operator="lessThan">
      <formula>0</formula>
    </cfRule>
  </conditionalFormatting>
  <conditionalFormatting sqref="Q26:U26">
    <cfRule type="cellIs" dxfId="158" priority="61" stopIfTrue="1" operator="lessThan">
      <formula>0</formula>
    </cfRule>
  </conditionalFormatting>
  <conditionalFormatting sqref="W27:X31">
    <cfRule type="cellIs" dxfId="157" priority="87" stopIfTrue="1" operator="lessThan">
      <formula>0</formula>
    </cfRule>
  </conditionalFormatting>
  <conditionalFormatting sqref="W27:X31">
    <cfRule type="cellIs" dxfId="156" priority="86" stopIfTrue="1" operator="lessThan">
      <formula>0</formula>
    </cfRule>
  </conditionalFormatting>
  <conditionalFormatting sqref="W27:X31">
    <cfRule type="cellIs" dxfId="155" priority="85" stopIfTrue="1" operator="lessThan">
      <formula>0</formula>
    </cfRule>
  </conditionalFormatting>
  <conditionalFormatting sqref="W27:X31">
    <cfRule type="cellIs" dxfId="154" priority="84" stopIfTrue="1" operator="lessThan">
      <formula>0</formula>
    </cfRule>
  </conditionalFormatting>
  <conditionalFormatting sqref="W27:X31">
    <cfRule type="cellIs" dxfId="153" priority="83" stopIfTrue="1" operator="lessThan">
      <formula>0</formula>
    </cfRule>
  </conditionalFormatting>
  <conditionalFormatting sqref="AA27:AE31">
    <cfRule type="cellIs" dxfId="152" priority="82" stopIfTrue="1" operator="lessThan">
      <formula>0</formula>
    </cfRule>
  </conditionalFormatting>
  <conditionalFormatting sqref="AA27:AE31">
    <cfRule type="cellIs" dxfId="151" priority="81" stopIfTrue="1" operator="lessThan">
      <formula>0</formula>
    </cfRule>
  </conditionalFormatting>
  <conditionalFormatting sqref="AA27:AE31">
    <cfRule type="cellIs" dxfId="150" priority="80" stopIfTrue="1" operator="lessThan">
      <formula>0</formula>
    </cfRule>
  </conditionalFormatting>
  <conditionalFormatting sqref="AA27:AE31">
    <cfRule type="cellIs" dxfId="149" priority="79" stopIfTrue="1" operator="lessThan">
      <formula>0</formula>
    </cfRule>
  </conditionalFormatting>
  <conditionalFormatting sqref="AA27:AE31">
    <cfRule type="cellIs" dxfId="148" priority="78" stopIfTrue="1" operator="lessThan">
      <formula>0</formula>
    </cfRule>
  </conditionalFormatting>
  <conditionalFormatting sqref="C26:D26 W26:X26 M26:N26 G26:K26 Q26:U26 AA26:AE26">
    <cfRule type="cellIs" dxfId="147" priority="73" stopIfTrue="1" operator="lessThan">
      <formula>0</formula>
    </cfRule>
  </conditionalFormatting>
  <conditionalFormatting sqref="W26:X26">
    <cfRule type="cellIs" dxfId="146" priority="60" stopIfTrue="1" operator="lessThan">
      <formula>0</formula>
    </cfRule>
  </conditionalFormatting>
  <conditionalFormatting sqref="W26:X26">
    <cfRule type="cellIs" dxfId="145" priority="59" stopIfTrue="1" operator="lessThan">
      <formula>0</formula>
    </cfRule>
  </conditionalFormatting>
  <conditionalFormatting sqref="W26:X26">
    <cfRule type="cellIs" dxfId="144" priority="58" stopIfTrue="1" operator="lessThan">
      <formula>0</formula>
    </cfRule>
  </conditionalFormatting>
  <conditionalFormatting sqref="W26:X26">
    <cfRule type="cellIs" dxfId="143" priority="57" stopIfTrue="1" operator="lessThan">
      <formula>0</formula>
    </cfRule>
  </conditionalFormatting>
  <conditionalFormatting sqref="W26:X26">
    <cfRule type="cellIs" dxfId="142" priority="56" stopIfTrue="1" operator="lessThan">
      <formula>0</formula>
    </cfRule>
  </conditionalFormatting>
  <conditionalFormatting sqref="AA26:AE26">
    <cfRule type="cellIs" dxfId="141" priority="55" stopIfTrue="1" operator="lessThan">
      <formula>0</formula>
    </cfRule>
  </conditionalFormatting>
  <conditionalFormatting sqref="AA26:AE26">
    <cfRule type="cellIs" dxfId="140" priority="54" stopIfTrue="1" operator="lessThan">
      <formula>0</formula>
    </cfRule>
  </conditionalFormatting>
  <conditionalFormatting sqref="AA26:AE26">
    <cfRule type="cellIs" dxfId="139" priority="53" stopIfTrue="1" operator="lessThan">
      <formula>0</formula>
    </cfRule>
  </conditionalFormatting>
  <conditionalFormatting sqref="AA26:AE26">
    <cfRule type="cellIs" dxfId="138" priority="52" stopIfTrue="1" operator="lessThan">
      <formula>0</formula>
    </cfRule>
  </conditionalFormatting>
  <conditionalFormatting sqref="AA26:AE26">
    <cfRule type="cellIs" dxfId="137" priority="51" stopIfTrue="1" operator="lessThan">
      <formula>0</formula>
    </cfRule>
  </conditionalFormatting>
  <conditionalFormatting sqref="E5:E31">
    <cfRule type="cellIs" dxfId="136" priority="49" stopIfTrue="1" operator="lessThan">
      <formula>#REF!-#REF!</formula>
    </cfRule>
    <cfRule type="cellIs" dxfId="135" priority="50" stopIfTrue="1" operator="greaterThan">
      <formula>#REF!-#REF!</formula>
    </cfRule>
  </conditionalFormatting>
  <conditionalFormatting sqref="F5:F31">
    <cfRule type="cellIs" dxfId="134" priority="47" stopIfTrue="1" operator="lessThan">
      <formula>G5+H5+I5+J5</formula>
    </cfRule>
    <cfRule type="cellIs" dxfId="133" priority="48" stopIfTrue="1" operator="greaterThan">
      <formula>G5+H5+I5+J5</formula>
    </cfRule>
  </conditionalFormatting>
  <conditionalFormatting sqref="C27:D31 M5:N31 W5:X31 C5:K25 G27:K31 Q5:U31 AA5:AE31 E26:F31">
    <cfRule type="cellIs" dxfId="132" priority="46" stopIfTrue="1" operator="lessThan">
      <formula>0</formula>
    </cfRule>
  </conditionalFormatting>
  <conditionalFormatting sqref="F5:F31">
    <cfRule type="cellIs" dxfId="131" priority="44" stopIfTrue="1" operator="greaterThan">
      <formula>#REF!</formula>
    </cfRule>
    <cfRule type="cellIs" dxfId="130" priority="45" stopIfTrue="1" operator="greaterThan">
      <formula>"E5"</formula>
    </cfRule>
  </conditionalFormatting>
  <conditionalFormatting sqref="C5:D25">
    <cfRule type="cellIs" dxfId="129" priority="43" stopIfTrue="1" operator="lessThan">
      <formula>0</formula>
    </cfRule>
  </conditionalFormatting>
  <conditionalFormatting sqref="G5:K25">
    <cfRule type="cellIs" dxfId="128" priority="42" stopIfTrue="1" operator="lessThan">
      <formula>0</formula>
    </cfRule>
  </conditionalFormatting>
  <conditionalFormatting sqref="C26:D31">
    <cfRule type="cellIs" dxfId="127" priority="41" stopIfTrue="1" operator="lessThan">
      <formula>0</formula>
    </cfRule>
  </conditionalFormatting>
  <conditionalFormatting sqref="G26:K31">
    <cfRule type="cellIs" dxfId="126" priority="40" stopIfTrue="1" operator="lessThan">
      <formula>0</formula>
    </cfRule>
  </conditionalFormatting>
  <conditionalFormatting sqref="G26:K26">
    <cfRule type="cellIs" dxfId="125" priority="39" stopIfTrue="1" operator="lessThan">
      <formula>0</formula>
    </cfRule>
  </conditionalFormatting>
  <conditionalFormatting sqref="M5:N25 Q5:U25">
    <cfRule type="cellIs" dxfId="124" priority="38" stopIfTrue="1" operator="lessThan">
      <formula>0</formula>
    </cfRule>
  </conditionalFormatting>
  <conditionalFormatting sqref="M26:N31 Q26:U31">
    <cfRule type="cellIs" dxfId="123" priority="37" stopIfTrue="1" operator="lessThan">
      <formula>0</formula>
    </cfRule>
  </conditionalFormatting>
  <conditionalFormatting sqref="W26:X26 AA26:AE26">
    <cfRule type="cellIs" dxfId="122" priority="36" stopIfTrue="1" operator="lessThan">
      <formula>0</formula>
    </cfRule>
  </conditionalFormatting>
  <conditionalFormatting sqref="W26:X26 AA26:AE26">
    <cfRule type="cellIs" dxfId="121" priority="35" stopIfTrue="1" operator="lessThan">
      <formula>0</formula>
    </cfRule>
  </conditionalFormatting>
  <conditionalFormatting sqref="G27:K31">
    <cfRule type="cellIs" dxfId="120" priority="34" stopIfTrue="1" operator="lessThan">
      <formula>0</formula>
    </cfRule>
  </conditionalFormatting>
  <conditionalFormatting sqref="M5:N10 Q5:U10 W5:X10 AA5:AE10">
    <cfRule type="cellIs" dxfId="119" priority="33" stopIfTrue="1" operator="lessThan">
      <formula>0</formula>
    </cfRule>
  </conditionalFormatting>
  <conditionalFormatting sqref="M11:N25 W11:X25 Q11:U25 AA11:AE25">
    <cfRule type="cellIs" dxfId="118" priority="32" stopIfTrue="1" operator="lessThan">
      <formula>0</formula>
    </cfRule>
  </conditionalFormatting>
  <conditionalFormatting sqref="W26:X26 M26:N26 Q26:U26 AA26:AE26">
    <cfRule type="cellIs" dxfId="117" priority="31" stopIfTrue="1" operator="lessThan">
      <formula>0</formula>
    </cfRule>
  </conditionalFormatting>
  <conditionalFormatting sqref="W27:X31 M27:N31 Q27:U31 AA27:AE31">
    <cfRule type="cellIs" dxfId="116" priority="30" stopIfTrue="1" operator="lessThan">
      <formula>0</formula>
    </cfRule>
  </conditionalFormatting>
  <conditionalFormatting sqref="M26:N26 W26:X26 Q26:U26 AA26:AE26">
    <cfRule type="cellIs" dxfId="115" priority="29" stopIfTrue="1" operator="lessThan">
      <formula>0</formula>
    </cfRule>
  </conditionalFormatting>
  <conditionalFormatting sqref="M27:N31 W27:X31 Q27:U31 AA27:AE31">
    <cfRule type="cellIs" dxfId="114" priority="28" stopIfTrue="1" operator="lessThan">
      <formula>0</formula>
    </cfRule>
  </conditionalFormatting>
  <conditionalFormatting sqref="C27:C31">
    <cfRule type="cellIs" dxfId="113" priority="27" stopIfTrue="1" operator="lessThan">
      <formula>0</formula>
    </cfRule>
  </conditionalFormatting>
  <conditionalFormatting sqref="C28:C31">
    <cfRule type="cellIs" dxfId="112" priority="26" stopIfTrue="1" operator="lessThan">
      <formula>0</formula>
    </cfRule>
  </conditionalFormatting>
  <conditionalFormatting sqref="O5:O31">
    <cfRule type="cellIs" dxfId="111" priority="24" stopIfTrue="1" operator="lessThan">
      <formula>#REF!-#REF!</formula>
    </cfRule>
    <cfRule type="cellIs" dxfId="110" priority="25" stopIfTrue="1" operator="greaterThan">
      <formula>#REF!-#REF!</formula>
    </cfRule>
  </conditionalFormatting>
  <conditionalFormatting sqref="P5:P31">
    <cfRule type="cellIs" dxfId="109" priority="22" stopIfTrue="1" operator="lessThan">
      <formula>Q5+R5+S5+T5</formula>
    </cfRule>
    <cfRule type="cellIs" dxfId="108" priority="23" stopIfTrue="1" operator="greaterThan">
      <formula>Q5+R5+S5+T5</formula>
    </cfRule>
  </conditionalFormatting>
  <conditionalFormatting sqref="O5:P31">
    <cfRule type="cellIs" dxfId="107" priority="21" stopIfTrue="1" operator="lessThan">
      <formula>0</formula>
    </cfRule>
  </conditionalFormatting>
  <conditionalFormatting sqref="P5:P31">
    <cfRule type="cellIs" dxfId="106" priority="19" stopIfTrue="1" operator="greaterThan">
      <formula>#REF!</formula>
    </cfRule>
    <cfRule type="cellIs" dxfId="105" priority="20" stopIfTrue="1" operator="greaterThan">
      <formula>"E5"</formula>
    </cfRule>
  </conditionalFormatting>
  <conditionalFormatting sqref="Y5:Y31">
    <cfRule type="cellIs" dxfId="104" priority="17" stopIfTrue="1" operator="lessThan">
      <formula>#REF!-#REF!</formula>
    </cfRule>
    <cfRule type="cellIs" dxfId="103" priority="18" stopIfTrue="1" operator="greaterThan">
      <formula>#REF!-#REF!</formula>
    </cfRule>
  </conditionalFormatting>
  <conditionalFormatting sqref="Z5:Z31">
    <cfRule type="cellIs" dxfId="102" priority="15" stopIfTrue="1" operator="lessThan">
      <formula>AA5+AB5+AC5+AD5</formula>
    </cfRule>
    <cfRule type="cellIs" dxfId="101" priority="16" stopIfTrue="1" operator="greaterThan">
      <formula>AA5+AB5+AC5+AD5</formula>
    </cfRule>
  </conditionalFormatting>
  <conditionalFormatting sqref="Y5:Z31">
    <cfRule type="cellIs" dxfId="100" priority="14" stopIfTrue="1" operator="lessThan">
      <formula>0</formula>
    </cfRule>
  </conditionalFormatting>
  <conditionalFormatting sqref="Z5:Z31">
    <cfRule type="cellIs" dxfId="99" priority="12" stopIfTrue="1" operator="greaterThan">
      <formula>#REF!</formula>
    </cfRule>
    <cfRule type="cellIs" dxfId="98" priority="13" stopIfTrue="1" operator="greaterThan">
      <formula>"E5"</formula>
    </cfRule>
  </conditionalFormatting>
  <conditionalFormatting sqref="E4:F4 P4 Z4 Y4:Y31 O4:O31 E5:E31">
    <cfRule type="cellIs" dxfId="97" priority="10" stopIfTrue="1" operator="lessThan">
      <formula>#REF!-#REF!</formula>
    </cfRule>
    <cfRule type="cellIs" dxfId="96" priority="11" stopIfTrue="1" operator="greaterThan">
      <formula>#REF!-#REF!</formula>
    </cfRule>
  </conditionalFormatting>
  <conditionalFormatting sqref="P5:P31 F5:F31 Z12:Z31">
    <cfRule type="cellIs" dxfId="95" priority="8" stopIfTrue="1" operator="lessThan">
      <formula>G5+H5+I5+J5</formula>
    </cfRule>
    <cfRule type="cellIs" dxfId="94" priority="9" stopIfTrue="1" operator="greaterThan">
      <formula>G5+H5+I5+J5</formula>
    </cfRule>
  </conditionalFormatting>
  <conditionalFormatting sqref="C5:H5 I5:K11 E4:F4 Y4:Z31 O4:P31 D12:K31 D6:H11 C6:C31 M5:N31 Q5:U31 AA5:AE31 W5:X31">
    <cfRule type="cellIs" dxfId="93" priority="7" stopIfTrue="1" operator="lessThan">
      <formula>0</formula>
    </cfRule>
  </conditionalFormatting>
  <conditionalFormatting sqref="Z5:Z31 P5:P31 F5:F31">
    <cfRule type="cellIs" dxfId="92" priority="5" stopIfTrue="1" operator="greaterThan">
      <formula>#REF!</formula>
    </cfRule>
    <cfRule type="cellIs" dxfId="91" priority="6" stopIfTrue="1" operator="greaterThan">
      <formula>"E5"</formula>
    </cfRule>
  </conditionalFormatting>
  <conditionalFormatting sqref="Z5:Z31">
    <cfRule type="cellIs" dxfId="90" priority="3" stopIfTrue="1" operator="lessThan">
      <formula>AA5+AB5+AC5+#REF!</formula>
    </cfRule>
    <cfRule type="cellIs" dxfId="89" priority="4" stopIfTrue="1" operator="greaterThan">
      <formula>AA5+AB5+AC5+#REF!</formula>
    </cfRule>
  </conditionalFormatting>
  <conditionalFormatting sqref="Z5:Z11">
    <cfRule type="cellIs" dxfId="88" priority="1" stopIfTrue="1" operator="lessThan">
      <formula>AA5+AB5+AC5+AD5</formula>
    </cfRule>
    <cfRule type="cellIs" dxfId="87" priority="2" stopIfTrue="1" operator="greaterThan">
      <formula>AA5+AB5+AC5+AD5</formula>
    </cfRule>
  </conditionalFormatting>
  <dataValidations count="2">
    <dataValidation type="whole" operator="greaterThanOrEqual" allowBlank="1" showInputMessage="1" showErrorMessage="1" sqref="C5:AF31">
      <formula1>0</formula1>
    </dataValidation>
    <dataValidation type="decimal" operator="greaterThanOrEqual" allowBlank="1" showInputMessage="1" showErrorMessage="1" sqref="C32:C33 D32:L34 M32:M33 N32:V34 W32:W33 X32:AF34">
      <formula1>0</formula1>
    </dataValidation>
  </dataValidations>
  <printOptions gridLines="1"/>
  <pageMargins left="0.75" right="0.75" top="1" bottom="1" header="0.5" footer="0.5"/>
  <pageSetup paperSize="5" scale="9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00FF00"/>
  </sheetPr>
  <dimension ref="A1:V27"/>
  <sheetViews>
    <sheetView zoomScaleSheetLayoutView="85" workbookViewId="0">
      <selection activeCell="C11" sqref="C11"/>
    </sheetView>
  </sheetViews>
  <sheetFormatPr baseColWidth="10" defaultColWidth="8.83203125" defaultRowHeight="13.5" customHeight="1" x14ac:dyDescent="0"/>
  <cols>
    <col min="1" max="1" width="3.5" style="14" bestFit="1" customWidth="1"/>
    <col min="2" max="2" width="36.1640625" style="14" bestFit="1" customWidth="1"/>
    <col min="3" max="3" width="13" style="14" customWidth="1"/>
    <col min="4" max="9" width="6.33203125" style="14" customWidth="1"/>
    <col min="10" max="10" width="6.6640625" style="14" customWidth="1"/>
    <col min="11" max="11" width="6.33203125" style="14" customWidth="1"/>
    <col min="12" max="12" width="11.5" style="14" customWidth="1"/>
    <col min="13" max="19" width="6.5" style="14" customWidth="1"/>
    <col min="20" max="20" width="6.83203125" style="14" customWidth="1"/>
    <col min="21" max="16384" width="8.83203125" style="14"/>
  </cols>
  <sheetData>
    <row r="1" spans="1:22" ht="21" customHeight="1">
      <c r="A1" s="369" t="s">
        <v>265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</row>
    <row r="2" spans="1:22" ht="21" customHeight="1">
      <c r="A2" s="369" t="str">
        <f>"MONTHLY STATEMENT OF CRIME PROGRESS FOR THE MONTH OF "&amp;Index!B3&amp;"-"&amp;Index!C3</f>
        <v>MONTHLY STATEMENT OF CRIME PROGRESS FOR THE MONTH OF MAR-2016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</row>
    <row r="3" spans="1:22" ht="17.25" customHeight="1">
      <c r="A3" s="205"/>
      <c r="B3" s="205"/>
      <c r="C3" s="364" t="s">
        <v>357</v>
      </c>
      <c r="D3" s="364"/>
      <c r="E3" s="364"/>
      <c r="F3" s="364"/>
      <c r="G3" s="364"/>
      <c r="H3" s="364"/>
      <c r="I3" s="364"/>
      <c r="J3" s="364"/>
      <c r="K3" s="365"/>
      <c r="L3" s="366" t="s">
        <v>168</v>
      </c>
      <c r="M3" s="364"/>
      <c r="N3" s="364"/>
      <c r="O3" s="364"/>
      <c r="P3" s="364"/>
      <c r="Q3" s="364"/>
      <c r="R3" s="364"/>
      <c r="S3" s="364"/>
      <c r="T3" s="364"/>
      <c r="U3" s="371" t="s">
        <v>366</v>
      </c>
      <c r="V3" s="371" t="s">
        <v>367</v>
      </c>
    </row>
    <row r="4" spans="1:22" s="15" customFormat="1" ht="84">
      <c r="A4" s="173" t="s">
        <v>67</v>
      </c>
      <c r="B4" s="67" t="s">
        <v>17</v>
      </c>
      <c r="C4" s="68" t="str">
        <f>"No. of  Cases pending previous year for beginning of the year "&amp;Index!C3</f>
        <v>No. of  Cases pending previous year for beginning of the year 2016</v>
      </c>
      <c r="D4" s="174" t="s">
        <v>6</v>
      </c>
      <c r="E4" s="174" t="s">
        <v>7</v>
      </c>
      <c r="F4" s="174" t="s">
        <v>8</v>
      </c>
      <c r="G4" s="174" t="s">
        <v>10</v>
      </c>
      <c r="H4" s="173" t="s">
        <v>128</v>
      </c>
      <c r="I4" s="174" t="s">
        <v>151</v>
      </c>
      <c r="J4" s="174" t="s">
        <v>9</v>
      </c>
      <c r="K4" s="69" t="s">
        <v>11</v>
      </c>
      <c r="L4" s="68" t="str">
        <f>"No. of  cases Registered during the year upto the end of "&amp;Index!B3&amp;"-"&amp;Index!C3</f>
        <v>No. of  cases Registered during the year upto the end of MAR-2016</v>
      </c>
      <c r="M4" s="174" t="s">
        <v>6</v>
      </c>
      <c r="N4" s="174" t="s">
        <v>7</v>
      </c>
      <c r="O4" s="174" t="s">
        <v>8</v>
      </c>
      <c r="P4" s="174" t="s">
        <v>10</v>
      </c>
      <c r="Q4" s="173" t="s">
        <v>127</v>
      </c>
      <c r="R4" s="174" t="s">
        <v>151</v>
      </c>
      <c r="S4" s="173" t="s">
        <v>9</v>
      </c>
      <c r="T4" s="208" t="s">
        <v>11</v>
      </c>
      <c r="U4" s="371"/>
      <c r="V4" s="371"/>
    </row>
    <row r="5" spans="1:22" s="95" customFormat="1" ht="11">
      <c r="A5" s="90">
        <v>1</v>
      </c>
      <c r="B5" s="91">
        <v>2</v>
      </c>
      <c r="C5" s="92">
        <v>3</v>
      </c>
      <c r="D5" s="93">
        <v>4</v>
      </c>
      <c r="E5" s="93">
        <v>5</v>
      </c>
      <c r="F5" s="93">
        <v>6</v>
      </c>
      <c r="G5" s="93">
        <v>7</v>
      </c>
      <c r="H5" s="90">
        <v>8</v>
      </c>
      <c r="I5" s="93">
        <v>9</v>
      </c>
      <c r="J5" s="93">
        <v>10</v>
      </c>
      <c r="K5" s="94">
        <v>11</v>
      </c>
      <c r="L5" s="92">
        <v>12</v>
      </c>
      <c r="M5" s="93">
        <v>13</v>
      </c>
      <c r="N5" s="93">
        <v>14</v>
      </c>
      <c r="O5" s="93">
        <v>15</v>
      </c>
      <c r="P5" s="93">
        <v>16</v>
      </c>
      <c r="Q5" s="90">
        <v>17</v>
      </c>
      <c r="R5" s="93">
        <v>18</v>
      </c>
      <c r="S5" s="90">
        <v>19</v>
      </c>
      <c r="T5" s="206">
        <v>20</v>
      </c>
      <c r="U5" s="207">
        <v>21</v>
      </c>
      <c r="V5" s="207">
        <v>22</v>
      </c>
    </row>
    <row r="6" spans="1:22" s="10" customFormat="1" ht="15">
      <c r="A6" s="114">
        <v>1</v>
      </c>
      <c r="B6" s="104" t="s">
        <v>126</v>
      </c>
      <c r="C6" s="250"/>
      <c r="D6" s="248"/>
      <c r="E6" s="248"/>
      <c r="F6" s="248"/>
      <c r="G6" s="248"/>
      <c r="H6" s="53">
        <f>SUM(D6:G6)</f>
        <v>0</v>
      </c>
      <c r="I6" s="248"/>
      <c r="J6" s="248"/>
      <c r="K6" s="251">
        <f>C6-(D6+E6+F6+G6+I6+J6)</f>
        <v>0</v>
      </c>
      <c r="L6" s="252">
        <f>'Stat-II'!C5</f>
        <v>0</v>
      </c>
      <c r="M6" s="53">
        <f>'Stat-II'!G5</f>
        <v>0</v>
      </c>
      <c r="N6" s="53">
        <f>'Stat-II'!H5</f>
        <v>0</v>
      </c>
      <c r="O6" s="53">
        <f>'Stat-II'!I5</f>
        <v>0</v>
      </c>
      <c r="P6" s="53">
        <f>'Stat-II'!K5</f>
        <v>0</v>
      </c>
      <c r="Q6" s="53">
        <f>SUM(M6:P6)</f>
        <v>0</v>
      </c>
      <c r="R6" s="53">
        <f>'Stat-II'!D5</f>
        <v>0</v>
      </c>
      <c r="S6" s="53">
        <f>'Stat-II'!J5</f>
        <v>0</v>
      </c>
      <c r="T6" s="253">
        <f>'Stat-II'!L5</f>
        <v>0</v>
      </c>
      <c r="U6" s="254">
        <f>J6+S6</f>
        <v>0</v>
      </c>
      <c r="V6" s="254">
        <f>K6+T6</f>
        <v>0</v>
      </c>
    </row>
    <row r="7" spans="1:22" s="10" customFormat="1" ht="15">
      <c r="A7" s="114">
        <v>2</v>
      </c>
      <c r="B7" s="104" t="s">
        <v>90</v>
      </c>
      <c r="C7" s="250"/>
      <c r="D7" s="248"/>
      <c r="E7" s="248"/>
      <c r="F7" s="248"/>
      <c r="G7" s="248"/>
      <c r="H7" s="53">
        <f t="shared" ref="H7:H26" si="0">SUM(D7:G7)</f>
        <v>0</v>
      </c>
      <c r="I7" s="248"/>
      <c r="J7" s="248"/>
      <c r="K7" s="251">
        <f>C7-(D7+E7+F7+G7+I7+J7)</f>
        <v>0</v>
      </c>
      <c r="L7" s="252">
        <f>'Stat-II'!C6</f>
        <v>0</v>
      </c>
      <c r="M7" s="53">
        <f>'Stat-II'!G6</f>
        <v>0</v>
      </c>
      <c r="N7" s="53">
        <f>'Stat-II'!H6</f>
        <v>0</v>
      </c>
      <c r="O7" s="53">
        <f>'Stat-II'!I6</f>
        <v>0</v>
      </c>
      <c r="P7" s="53">
        <f>'Stat-II'!K6</f>
        <v>0</v>
      </c>
      <c r="Q7" s="53">
        <f t="shared" ref="Q7:Q26" si="1">SUM(M7:P7)</f>
        <v>0</v>
      </c>
      <c r="R7" s="53">
        <f>'Stat-II'!D6</f>
        <v>0</v>
      </c>
      <c r="S7" s="53">
        <f>'Stat-II'!J6</f>
        <v>0</v>
      </c>
      <c r="T7" s="253">
        <f>'Stat-II'!L6</f>
        <v>0</v>
      </c>
      <c r="U7" s="254">
        <f t="shared" ref="U7:U26" si="2">J7+S7</f>
        <v>0</v>
      </c>
      <c r="V7" s="254">
        <f t="shared" ref="V7:V26" si="3">K7+T7</f>
        <v>0</v>
      </c>
    </row>
    <row r="8" spans="1:22" s="10" customFormat="1" ht="15">
      <c r="A8" s="114">
        <v>3</v>
      </c>
      <c r="B8" s="104" t="s">
        <v>91</v>
      </c>
      <c r="C8" s="250"/>
      <c r="D8" s="248"/>
      <c r="E8" s="248"/>
      <c r="F8" s="248"/>
      <c r="G8" s="248"/>
      <c r="H8" s="53">
        <f t="shared" si="0"/>
        <v>0</v>
      </c>
      <c r="I8" s="248"/>
      <c r="J8" s="248"/>
      <c r="K8" s="251">
        <f t="shared" ref="K8:K26" si="4">C8-(D8+E8+F8+G8+I8+J8)</f>
        <v>0</v>
      </c>
      <c r="L8" s="252">
        <f>'Stat-II'!C7</f>
        <v>0</v>
      </c>
      <c r="M8" s="53">
        <f>'Stat-II'!G7</f>
        <v>0</v>
      </c>
      <c r="N8" s="53">
        <f>'Stat-II'!H7</f>
        <v>0</v>
      </c>
      <c r="O8" s="53">
        <f>'Stat-II'!I7</f>
        <v>0</v>
      </c>
      <c r="P8" s="53">
        <f>'Stat-II'!K7</f>
        <v>0</v>
      </c>
      <c r="Q8" s="53">
        <f t="shared" si="1"/>
        <v>0</v>
      </c>
      <c r="R8" s="53">
        <f>'Stat-II'!D7</f>
        <v>0</v>
      </c>
      <c r="S8" s="53">
        <f>'Stat-II'!J7</f>
        <v>0</v>
      </c>
      <c r="T8" s="253">
        <f>'Stat-II'!L7</f>
        <v>0</v>
      </c>
      <c r="U8" s="254">
        <f t="shared" si="2"/>
        <v>0</v>
      </c>
      <c r="V8" s="254">
        <f t="shared" si="3"/>
        <v>0</v>
      </c>
    </row>
    <row r="9" spans="1:22" s="10" customFormat="1" ht="15">
      <c r="A9" s="115">
        <v>4</v>
      </c>
      <c r="B9" s="104" t="s">
        <v>92</v>
      </c>
      <c r="C9" s="250"/>
      <c r="D9" s="248"/>
      <c r="E9" s="248"/>
      <c r="F9" s="248"/>
      <c r="G9" s="248"/>
      <c r="H9" s="53">
        <f t="shared" si="0"/>
        <v>0</v>
      </c>
      <c r="I9" s="248"/>
      <c r="J9" s="248"/>
      <c r="K9" s="251">
        <f t="shared" si="4"/>
        <v>0</v>
      </c>
      <c r="L9" s="252">
        <f>'Stat-II'!C8</f>
        <v>0</v>
      </c>
      <c r="M9" s="53">
        <f>'Stat-II'!G8</f>
        <v>0</v>
      </c>
      <c r="N9" s="53">
        <f>'Stat-II'!H8</f>
        <v>0</v>
      </c>
      <c r="O9" s="53">
        <f>'Stat-II'!I8</f>
        <v>0</v>
      </c>
      <c r="P9" s="53">
        <f>'Stat-II'!K8</f>
        <v>0</v>
      </c>
      <c r="Q9" s="53">
        <f t="shared" si="1"/>
        <v>0</v>
      </c>
      <c r="R9" s="53">
        <f>'Stat-II'!D8</f>
        <v>0</v>
      </c>
      <c r="S9" s="53">
        <f>'Stat-II'!J8</f>
        <v>0</v>
      </c>
      <c r="T9" s="253">
        <f>'Stat-II'!L8</f>
        <v>0</v>
      </c>
      <c r="U9" s="254">
        <f t="shared" si="2"/>
        <v>0</v>
      </c>
      <c r="V9" s="254">
        <f t="shared" si="3"/>
        <v>0</v>
      </c>
    </row>
    <row r="10" spans="1:22" s="10" customFormat="1" ht="15">
      <c r="A10" s="115">
        <v>5</v>
      </c>
      <c r="B10" s="104" t="s">
        <v>93</v>
      </c>
      <c r="C10" s="250"/>
      <c r="D10" s="248"/>
      <c r="E10" s="248"/>
      <c r="F10" s="248"/>
      <c r="G10" s="248"/>
      <c r="H10" s="53">
        <f t="shared" si="0"/>
        <v>0</v>
      </c>
      <c r="I10" s="248"/>
      <c r="J10" s="248"/>
      <c r="K10" s="251">
        <f t="shared" si="4"/>
        <v>0</v>
      </c>
      <c r="L10" s="252">
        <f>'Stat-II'!C9</f>
        <v>0</v>
      </c>
      <c r="M10" s="53">
        <f>'Stat-II'!G9</f>
        <v>0</v>
      </c>
      <c r="N10" s="53">
        <f>'Stat-II'!H9</f>
        <v>0</v>
      </c>
      <c r="O10" s="53">
        <f>'Stat-II'!I9</f>
        <v>0</v>
      </c>
      <c r="P10" s="53">
        <f>'Stat-II'!K9</f>
        <v>0</v>
      </c>
      <c r="Q10" s="53">
        <f t="shared" si="1"/>
        <v>0</v>
      </c>
      <c r="R10" s="53">
        <f>'Stat-II'!D9</f>
        <v>0</v>
      </c>
      <c r="S10" s="53">
        <f>'Stat-II'!J9</f>
        <v>0</v>
      </c>
      <c r="T10" s="253">
        <f>'Stat-II'!L9</f>
        <v>0</v>
      </c>
      <c r="U10" s="254">
        <f t="shared" si="2"/>
        <v>0</v>
      </c>
      <c r="V10" s="254">
        <f t="shared" si="3"/>
        <v>0</v>
      </c>
    </row>
    <row r="11" spans="1:22" s="10" customFormat="1" ht="15">
      <c r="A11" s="114">
        <v>6</v>
      </c>
      <c r="B11" s="104" t="s">
        <v>368</v>
      </c>
      <c r="C11" s="250"/>
      <c r="D11" s="248"/>
      <c r="E11" s="248"/>
      <c r="F11" s="248"/>
      <c r="G11" s="248"/>
      <c r="H11" s="53">
        <f t="shared" si="0"/>
        <v>0</v>
      </c>
      <c r="I11" s="248"/>
      <c r="J11" s="248"/>
      <c r="K11" s="251">
        <f t="shared" si="4"/>
        <v>0</v>
      </c>
      <c r="L11" s="252">
        <f>'Stat-II'!C10</f>
        <v>0</v>
      </c>
      <c r="M11" s="53">
        <f>'Stat-II'!G10</f>
        <v>0</v>
      </c>
      <c r="N11" s="53">
        <f>'Stat-II'!H10</f>
        <v>0</v>
      </c>
      <c r="O11" s="53">
        <f>'Stat-II'!I10</f>
        <v>0</v>
      </c>
      <c r="P11" s="53">
        <f>'Stat-II'!K10</f>
        <v>0</v>
      </c>
      <c r="Q11" s="53">
        <f t="shared" si="1"/>
        <v>0</v>
      </c>
      <c r="R11" s="53">
        <f>'Stat-II'!D10</f>
        <v>0</v>
      </c>
      <c r="S11" s="53">
        <f>'Stat-II'!J10</f>
        <v>0</v>
      </c>
      <c r="T11" s="253">
        <f>'Stat-II'!L10</f>
        <v>0</v>
      </c>
      <c r="U11" s="254">
        <f t="shared" si="2"/>
        <v>0</v>
      </c>
      <c r="V11" s="254">
        <f t="shared" si="3"/>
        <v>0</v>
      </c>
    </row>
    <row r="12" spans="1:22" s="10" customFormat="1" ht="15">
      <c r="A12" s="113">
        <v>7</v>
      </c>
      <c r="B12" s="103" t="s">
        <v>88</v>
      </c>
      <c r="C12" s="250"/>
      <c r="D12" s="248"/>
      <c r="E12" s="248"/>
      <c r="F12" s="248"/>
      <c r="G12" s="248"/>
      <c r="H12" s="53">
        <f t="shared" si="0"/>
        <v>0</v>
      </c>
      <c r="I12" s="248"/>
      <c r="J12" s="248"/>
      <c r="K12" s="251">
        <f t="shared" si="4"/>
        <v>0</v>
      </c>
      <c r="L12" s="252">
        <f>'Stat-II'!C11</f>
        <v>0</v>
      </c>
      <c r="M12" s="53">
        <f>'Stat-II'!G11</f>
        <v>0</v>
      </c>
      <c r="N12" s="53">
        <f>'Stat-II'!H11</f>
        <v>0</v>
      </c>
      <c r="O12" s="53">
        <f>'Stat-II'!I11</f>
        <v>0</v>
      </c>
      <c r="P12" s="53">
        <f>'Stat-II'!K11</f>
        <v>0</v>
      </c>
      <c r="Q12" s="53">
        <f t="shared" si="1"/>
        <v>0</v>
      </c>
      <c r="R12" s="53">
        <f>'Stat-II'!D11</f>
        <v>0</v>
      </c>
      <c r="S12" s="53">
        <f>'Stat-II'!J11</f>
        <v>0</v>
      </c>
      <c r="T12" s="253">
        <f>'Stat-II'!L11</f>
        <v>0</v>
      </c>
      <c r="U12" s="254">
        <f t="shared" si="2"/>
        <v>0</v>
      </c>
      <c r="V12" s="254">
        <f t="shared" si="3"/>
        <v>0</v>
      </c>
    </row>
    <row r="13" spans="1:22" s="10" customFormat="1" ht="15">
      <c r="A13" s="113">
        <v>8</v>
      </c>
      <c r="B13" s="103" t="s">
        <v>89</v>
      </c>
      <c r="C13" s="250"/>
      <c r="D13" s="248"/>
      <c r="E13" s="248"/>
      <c r="F13" s="248"/>
      <c r="G13" s="248"/>
      <c r="H13" s="53">
        <f t="shared" si="0"/>
        <v>0</v>
      </c>
      <c r="I13" s="248"/>
      <c r="J13" s="248"/>
      <c r="K13" s="251">
        <f t="shared" si="4"/>
        <v>0</v>
      </c>
      <c r="L13" s="252">
        <f>'Stat-II'!C12</f>
        <v>0</v>
      </c>
      <c r="M13" s="53">
        <f>'Stat-II'!G12</f>
        <v>0</v>
      </c>
      <c r="N13" s="53">
        <f>'Stat-II'!H12</f>
        <v>0</v>
      </c>
      <c r="O13" s="53">
        <f>'Stat-II'!I12</f>
        <v>0</v>
      </c>
      <c r="P13" s="53">
        <f>'Stat-II'!K12</f>
        <v>0</v>
      </c>
      <c r="Q13" s="53">
        <f t="shared" si="1"/>
        <v>0</v>
      </c>
      <c r="R13" s="53">
        <f>'Stat-II'!D12</f>
        <v>0</v>
      </c>
      <c r="S13" s="53">
        <f>'Stat-II'!J12</f>
        <v>0</v>
      </c>
      <c r="T13" s="253">
        <f>'Stat-II'!L12</f>
        <v>0</v>
      </c>
      <c r="U13" s="254">
        <f t="shared" si="2"/>
        <v>0</v>
      </c>
      <c r="V13" s="254">
        <f t="shared" si="3"/>
        <v>0</v>
      </c>
    </row>
    <row r="14" spans="1:22" s="10" customFormat="1" ht="15">
      <c r="A14" s="113">
        <v>9</v>
      </c>
      <c r="B14" s="103" t="s">
        <v>94</v>
      </c>
      <c r="C14" s="250"/>
      <c r="D14" s="248"/>
      <c r="E14" s="248"/>
      <c r="F14" s="248"/>
      <c r="G14" s="248"/>
      <c r="H14" s="53">
        <f t="shared" si="0"/>
        <v>0</v>
      </c>
      <c r="I14" s="248"/>
      <c r="J14" s="248"/>
      <c r="K14" s="251">
        <f t="shared" si="4"/>
        <v>0</v>
      </c>
      <c r="L14" s="252">
        <f>'Stat-II'!C13</f>
        <v>0</v>
      </c>
      <c r="M14" s="53">
        <f>'Stat-II'!G13</f>
        <v>0</v>
      </c>
      <c r="N14" s="53">
        <f>'Stat-II'!H13</f>
        <v>0</v>
      </c>
      <c r="O14" s="53">
        <f>'Stat-II'!I13</f>
        <v>0</v>
      </c>
      <c r="P14" s="53">
        <f>'Stat-II'!K13</f>
        <v>0</v>
      </c>
      <c r="Q14" s="53">
        <f t="shared" si="1"/>
        <v>0</v>
      </c>
      <c r="R14" s="53">
        <f>'Stat-II'!D13</f>
        <v>0</v>
      </c>
      <c r="S14" s="53">
        <f>'Stat-II'!J13</f>
        <v>0</v>
      </c>
      <c r="T14" s="253">
        <f>'Stat-II'!L13</f>
        <v>0</v>
      </c>
      <c r="U14" s="254">
        <f t="shared" si="2"/>
        <v>0</v>
      </c>
      <c r="V14" s="254">
        <f t="shared" si="3"/>
        <v>0</v>
      </c>
    </row>
    <row r="15" spans="1:22" s="10" customFormat="1" ht="15">
      <c r="A15" s="113">
        <v>10</v>
      </c>
      <c r="B15" s="103" t="s">
        <v>95</v>
      </c>
      <c r="C15" s="250"/>
      <c r="D15" s="248"/>
      <c r="E15" s="248"/>
      <c r="F15" s="248"/>
      <c r="G15" s="248"/>
      <c r="H15" s="53">
        <f t="shared" si="0"/>
        <v>0</v>
      </c>
      <c r="I15" s="248"/>
      <c r="J15" s="248"/>
      <c r="K15" s="251">
        <f t="shared" si="4"/>
        <v>0</v>
      </c>
      <c r="L15" s="252">
        <f>'Stat-II'!C14</f>
        <v>0</v>
      </c>
      <c r="M15" s="53">
        <f>'Stat-II'!G14</f>
        <v>0</v>
      </c>
      <c r="N15" s="53">
        <f>'Stat-II'!H14</f>
        <v>0</v>
      </c>
      <c r="O15" s="53">
        <f>'Stat-II'!I14</f>
        <v>0</v>
      </c>
      <c r="P15" s="53">
        <f>'Stat-II'!K14</f>
        <v>0</v>
      </c>
      <c r="Q15" s="53">
        <f t="shared" si="1"/>
        <v>0</v>
      </c>
      <c r="R15" s="53">
        <f>'Stat-II'!D14</f>
        <v>0</v>
      </c>
      <c r="S15" s="53">
        <f>'Stat-II'!J14</f>
        <v>0</v>
      </c>
      <c r="T15" s="253">
        <f>'Stat-II'!L14</f>
        <v>0</v>
      </c>
      <c r="U15" s="254">
        <f t="shared" si="2"/>
        <v>0</v>
      </c>
      <c r="V15" s="254">
        <f t="shared" si="3"/>
        <v>0</v>
      </c>
    </row>
    <row r="16" spans="1:22" s="10" customFormat="1" ht="15">
      <c r="A16" s="113">
        <v>11</v>
      </c>
      <c r="B16" s="103" t="s">
        <v>54</v>
      </c>
      <c r="C16" s="250"/>
      <c r="D16" s="248"/>
      <c r="E16" s="248"/>
      <c r="F16" s="248"/>
      <c r="G16" s="248"/>
      <c r="H16" s="53">
        <f t="shared" si="0"/>
        <v>0</v>
      </c>
      <c r="I16" s="248"/>
      <c r="J16" s="248"/>
      <c r="K16" s="251">
        <f t="shared" si="4"/>
        <v>0</v>
      </c>
      <c r="L16" s="252">
        <f>'Stat-II'!C15</f>
        <v>0</v>
      </c>
      <c r="M16" s="53">
        <f>'Stat-II'!G15</f>
        <v>0</v>
      </c>
      <c r="N16" s="53">
        <f>'Stat-II'!H15</f>
        <v>0</v>
      </c>
      <c r="O16" s="53">
        <f>'Stat-II'!I15</f>
        <v>0</v>
      </c>
      <c r="P16" s="53">
        <f>'Stat-II'!K15</f>
        <v>0</v>
      </c>
      <c r="Q16" s="53">
        <f t="shared" si="1"/>
        <v>0</v>
      </c>
      <c r="R16" s="53">
        <f>'Stat-II'!D15</f>
        <v>0</v>
      </c>
      <c r="S16" s="53">
        <f>'Stat-II'!J15</f>
        <v>0</v>
      </c>
      <c r="T16" s="253">
        <f>'Stat-II'!L15</f>
        <v>0</v>
      </c>
      <c r="U16" s="254">
        <f t="shared" si="2"/>
        <v>0</v>
      </c>
      <c r="V16" s="254">
        <f t="shared" si="3"/>
        <v>0</v>
      </c>
    </row>
    <row r="17" spans="1:22" s="10" customFormat="1" ht="15">
      <c r="A17" s="115">
        <v>12</v>
      </c>
      <c r="B17" s="103" t="s">
        <v>99</v>
      </c>
      <c r="C17" s="250"/>
      <c r="D17" s="248"/>
      <c r="E17" s="248"/>
      <c r="F17" s="248"/>
      <c r="G17" s="248"/>
      <c r="H17" s="53">
        <f t="shared" si="0"/>
        <v>0</v>
      </c>
      <c r="I17" s="248"/>
      <c r="J17" s="248"/>
      <c r="K17" s="251">
        <f t="shared" si="4"/>
        <v>0</v>
      </c>
      <c r="L17" s="252">
        <f>'Stat-II'!C16</f>
        <v>0</v>
      </c>
      <c r="M17" s="53">
        <f>'Stat-II'!G16</f>
        <v>0</v>
      </c>
      <c r="N17" s="53">
        <f>'Stat-II'!H16</f>
        <v>0</v>
      </c>
      <c r="O17" s="53">
        <f>'Stat-II'!I16</f>
        <v>0</v>
      </c>
      <c r="P17" s="53">
        <f>'Stat-II'!K16</f>
        <v>0</v>
      </c>
      <c r="Q17" s="53">
        <f t="shared" si="1"/>
        <v>0</v>
      </c>
      <c r="R17" s="53">
        <f>'Stat-II'!D16</f>
        <v>0</v>
      </c>
      <c r="S17" s="53">
        <f>'Stat-II'!J16</f>
        <v>0</v>
      </c>
      <c r="T17" s="253">
        <f>'Stat-II'!L16</f>
        <v>0</v>
      </c>
      <c r="U17" s="254">
        <f t="shared" si="2"/>
        <v>0</v>
      </c>
      <c r="V17" s="254">
        <f t="shared" si="3"/>
        <v>0</v>
      </c>
    </row>
    <row r="18" spans="1:22" s="10" customFormat="1" ht="15">
      <c r="A18" s="115">
        <v>13</v>
      </c>
      <c r="B18" s="103" t="s">
        <v>100</v>
      </c>
      <c r="C18" s="250"/>
      <c r="D18" s="248"/>
      <c r="E18" s="248"/>
      <c r="F18" s="248"/>
      <c r="G18" s="248"/>
      <c r="H18" s="53">
        <f t="shared" si="0"/>
        <v>0</v>
      </c>
      <c r="I18" s="248"/>
      <c r="J18" s="248"/>
      <c r="K18" s="251">
        <f t="shared" si="4"/>
        <v>0</v>
      </c>
      <c r="L18" s="252">
        <f>'Stat-II'!C17</f>
        <v>0</v>
      </c>
      <c r="M18" s="53">
        <f>'Stat-II'!G17</f>
        <v>0</v>
      </c>
      <c r="N18" s="53">
        <f>'Stat-II'!H17</f>
        <v>0</v>
      </c>
      <c r="O18" s="53">
        <f>'Stat-II'!I17</f>
        <v>0</v>
      </c>
      <c r="P18" s="53">
        <f>'Stat-II'!K17</f>
        <v>0</v>
      </c>
      <c r="Q18" s="53">
        <f t="shared" si="1"/>
        <v>0</v>
      </c>
      <c r="R18" s="53">
        <f>'Stat-II'!D17</f>
        <v>0</v>
      </c>
      <c r="S18" s="53">
        <f>'Stat-II'!J17</f>
        <v>0</v>
      </c>
      <c r="T18" s="253">
        <f>'Stat-II'!L17</f>
        <v>0</v>
      </c>
      <c r="U18" s="254">
        <f t="shared" si="2"/>
        <v>0</v>
      </c>
      <c r="V18" s="254">
        <f t="shared" si="3"/>
        <v>0</v>
      </c>
    </row>
    <row r="19" spans="1:22" s="10" customFormat="1" ht="15">
      <c r="A19" s="116">
        <v>14</v>
      </c>
      <c r="B19" s="117" t="s">
        <v>96</v>
      </c>
      <c r="C19" s="250"/>
      <c r="D19" s="248"/>
      <c r="E19" s="248"/>
      <c r="F19" s="248"/>
      <c r="G19" s="248"/>
      <c r="H19" s="53">
        <f t="shared" si="0"/>
        <v>0</v>
      </c>
      <c r="I19" s="248"/>
      <c r="J19" s="248"/>
      <c r="K19" s="251">
        <f t="shared" si="4"/>
        <v>0</v>
      </c>
      <c r="L19" s="252">
        <f>'Stat-II'!C18</f>
        <v>0</v>
      </c>
      <c r="M19" s="53">
        <f>'Stat-II'!G18</f>
        <v>0</v>
      </c>
      <c r="N19" s="53">
        <f>'Stat-II'!H18</f>
        <v>0</v>
      </c>
      <c r="O19" s="53">
        <f>'Stat-II'!I18</f>
        <v>0</v>
      </c>
      <c r="P19" s="53">
        <f>'Stat-II'!K18</f>
        <v>0</v>
      </c>
      <c r="Q19" s="53">
        <f t="shared" si="1"/>
        <v>0</v>
      </c>
      <c r="R19" s="53">
        <f>'Stat-II'!D18</f>
        <v>0</v>
      </c>
      <c r="S19" s="53">
        <f>'Stat-II'!J18</f>
        <v>0</v>
      </c>
      <c r="T19" s="253">
        <f>'Stat-II'!L18</f>
        <v>0</v>
      </c>
      <c r="U19" s="254">
        <f t="shared" si="2"/>
        <v>0</v>
      </c>
      <c r="V19" s="254">
        <f t="shared" si="3"/>
        <v>0</v>
      </c>
    </row>
    <row r="20" spans="1:22" s="10" customFormat="1" ht="15">
      <c r="A20" s="116">
        <v>15</v>
      </c>
      <c r="B20" s="117" t="s">
        <v>97</v>
      </c>
      <c r="C20" s="250"/>
      <c r="D20" s="248"/>
      <c r="E20" s="248"/>
      <c r="F20" s="248"/>
      <c r="G20" s="248"/>
      <c r="H20" s="53">
        <f t="shared" si="0"/>
        <v>0</v>
      </c>
      <c r="I20" s="248"/>
      <c r="J20" s="248"/>
      <c r="K20" s="251">
        <f t="shared" si="4"/>
        <v>0</v>
      </c>
      <c r="L20" s="252">
        <f>'Stat-II'!C19</f>
        <v>0</v>
      </c>
      <c r="M20" s="53">
        <f>'Stat-II'!G19</f>
        <v>0</v>
      </c>
      <c r="N20" s="53">
        <f>'Stat-II'!H19</f>
        <v>0</v>
      </c>
      <c r="O20" s="53">
        <f>'Stat-II'!I19</f>
        <v>0</v>
      </c>
      <c r="P20" s="53">
        <f>'Stat-II'!K19</f>
        <v>0</v>
      </c>
      <c r="Q20" s="53">
        <f t="shared" si="1"/>
        <v>0</v>
      </c>
      <c r="R20" s="53">
        <f>'Stat-II'!D19</f>
        <v>0</v>
      </c>
      <c r="S20" s="53">
        <f>'Stat-II'!J19</f>
        <v>0</v>
      </c>
      <c r="T20" s="253">
        <f>'Stat-II'!L19</f>
        <v>0</v>
      </c>
      <c r="U20" s="254">
        <f t="shared" si="2"/>
        <v>0</v>
      </c>
      <c r="V20" s="254">
        <f t="shared" si="3"/>
        <v>0</v>
      </c>
    </row>
    <row r="21" spans="1:22" s="10" customFormat="1" ht="15">
      <c r="A21" s="116">
        <v>16</v>
      </c>
      <c r="B21" s="117" t="s">
        <v>98</v>
      </c>
      <c r="C21" s="250"/>
      <c r="D21" s="248"/>
      <c r="E21" s="248"/>
      <c r="F21" s="248"/>
      <c r="G21" s="248"/>
      <c r="H21" s="53">
        <f t="shared" si="0"/>
        <v>0</v>
      </c>
      <c r="I21" s="248"/>
      <c r="J21" s="248"/>
      <c r="K21" s="251">
        <f t="shared" si="4"/>
        <v>0</v>
      </c>
      <c r="L21" s="252">
        <f>'Stat-II'!C20</f>
        <v>0</v>
      </c>
      <c r="M21" s="53">
        <f>'Stat-II'!G20</f>
        <v>0</v>
      </c>
      <c r="N21" s="53">
        <f>'Stat-II'!H20</f>
        <v>0</v>
      </c>
      <c r="O21" s="53">
        <f>'Stat-II'!I20</f>
        <v>0</v>
      </c>
      <c r="P21" s="53">
        <f>'Stat-II'!K20</f>
        <v>0</v>
      </c>
      <c r="Q21" s="53">
        <f t="shared" si="1"/>
        <v>0</v>
      </c>
      <c r="R21" s="53">
        <f>'Stat-II'!D20</f>
        <v>0</v>
      </c>
      <c r="S21" s="53">
        <f>'Stat-II'!J20</f>
        <v>0</v>
      </c>
      <c r="T21" s="253">
        <f>'Stat-II'!L20</f>
        <v>0</v>
      </c>
      <c r="U21" s="254">
        <f t="shared" si="2"/>
        <v>0</v>
      </c>
      <c r="V21" s="254">
        <f t="shared" si="3"/>
        <v>0</v>
      </c>
    </row>
    <row r="22" spans="1:22" s="10" customFormat="1" ht="15">
      <c r="A22" s="116">
        <v>17</v>
      </c>
      <c r="B22" s="117" t="s">
        <v>101</v>
      </c>
      <c r="C22" s="250"/>
      <c r="D22" s="248"/>
      <c r="E22" s="248"/>
      <c r="F22" s="248"/>
      <c r="G22" s="248"/>
      <c r="H22" s="53">
        <f t="shared" si="0"/>
        <v>0</v>
      </c>
      <c r="I22" s="248"/>
      <c r="J22" s="248"/>
      <c r="K22" s="251">
        <f t="shared" si="4"/>
        <v>0</v>
      </c>
      <c r="L22" s="252">
        <f>'Stat-II'!C21</f>
        <v>0</v>
      </c>
      <c r="M22" s="53">
        <f>'Stat-II'!G21</f>
        <v>0</v>
      </c>
      <c r="N22" s="53">
        <f>'Stat-II'!H21</f>
        <v>0</v>
      </c>
      <c r="O22" s="53">
        <f>'Stat-II'!I21</f>
        <v>0</v>
      </c>
      <c r="P22" s="53">
        <f>'Stat-II'!K21</f>
        <v>0</v>
      </c>
      <c r="Q22" s="53">
        <f t="shared" si="1"/>
        <v>0</v>
      </c>
      <c r="R22" s="53">
        <f>'Stat-II'!D21</f>
        <v>0</v>
      </c>
      <c r="S22" s="53">
        <f>'Stat-II'!J21</f>
        <v>0</v>
      </c>
      <c r="T22" s="253">
        <f>'Stat-II'!L21</f>
        <v>0</v>
      </c>
      <c r="U22" s="254">
        <f t="shared" si="2"/>
        <v>0</v>
      </c>
      <c r="V22" s="254">
        <f t="shared" si="3"/>
        <v>0</v>
      </c>
    </row>
    <row r="23" spans="1:22" s="10" customFormat="1" ht="15">
      <c r="A23" s="113">
        <v>18</v>
      </c>
      <c r="B23" s="103" t="s">
        <v>321</v>
      </c>
      <c r="C23" s="250"/>
      <c r="D23" s="248"/>
      <c r="E23" s="248"/>
      <c r="F23" s="248"/>
      <c r="G23" s="248"/>
      <c r="H23" s="53">
        <f t="shared" si="0"/>
        <v>0</v>
      </c>
      <c r="I23" s="248"/>
      <c r="J23" s="248"/>
      <c r="K23" s="251">
        <f t="shared" si="4"/>
        <v>0</v>
      </c>
      <c r="L23" s="252">
        <f>'Stat-II'!C22</f>
        <v>0</v>
      </c>
      <c r="M23" s="53">
        <f>'Stat-II'!G22</f>
        <v>0</v>
      </c>
      <c r="N23" s="53">
        <f>'Stat-II'!H22</f>
        <v>0</v>
      </c>
      <c r="O23" s="53">
        <f>'Stat-II'!I22</f>
        <v>0</v>
      </c>
      <c r="P23" s="53">
        <f>'Stat-II'!K22</f>
        <v>0</v>
      </c>
      <c r="Q23" s="53">
        <f t="shared" si="1"/>
        <v>0</v>
      </c>
      <c r="R23" s="53">
        <f>'Stat-II'!D22</f>
        <v>0</v>
      </c>
      <c r="S23" s="53">
        <f>'Stat-II'!J22</f>
        <v>0</v>
      </c>
      <c r="T23" s="253">
        <f>'Stat-II'!L22</f>
        <v>0</v>
      </c>
      <c r="U23" s="254">
        <f t="shared" si="2"/>
        <v>0</v>
      </c>
      <c r="V23" s="254">
        <f t="shared" si="3"/>
        <v>0</v>
      </c>
    </row>
    <row r="24" spans="1:22" s="10" customFormat="1" ht="15">
      <c r="A24" s="118">
        <v>19</v>
      </c>
      <c r="B24" s="105" t="s">
        <v>322</v>
      </c>
      <c r="C24" s="250"/>
      <c r="D24" s="248"/>
      <c r="E24" s="248"/>
      <c r="F24" s="248"/>
      <c r="G24" s="248"/>
      <c r="H24" s="53">
        <f t="shared" si="0"/>
        <v>0</v>
      </c>
      <c r="I24" s="248"/>
      <c r="J24" s="248"/>
      <c r="K24" s="251">
        <f t="shared" si="4"/>
        <v>0</v>
      </c>
      <c r="L24" s="252">
        <f>'Stat-II'!C23</f>
        <v>0</v>
      </c>
      <c r="M24" s="53">
        <f>'Stat-II'!G23</f>
        <v>0</v>
      </c>
      <c r="N24" s="53">
        <f>'Stat-II'!H23</f>
        <v>0</v>
      </c>
      <c r="O24" s="53">
        <f>'Stat-II'!I23</f>
        <v>0</v>
      </c>
      <c r="P24" s="53">
        <f>'Stat-II'!K23</f>
        <v>0</v>
      </c>
      <c r="Q24" s="53">
        <f t="shared" si="1"/>
        <v>0</v>
      </c>
      <c r="R24" s="53">
        <f>'Stat-II'!D23</f>
        <v>0</v>
      </c>
      <c r="S24" s="53">
        <f>'Stat-II'!J23</f>
        <v>0</v>
      </c>
      <c r="T24" s="253">
        <f>'Stat-II'!L23</f>
        <v>0</v>
      </c>
      <c r="U24" s="254">
        <f t="shared" si="2"/>
        <v>0</v>
      </c>
      <c r="V24" s="254">
        <f t="shared" si="3"/>
        <v>0</v>
      </c>
    </row>
    <row r="25" spans="1:22" s="10" customFormat="1" ht="15.75" customHeight="1">
      <c r="A25" s="118">
        <v>20</v>
      </c>
      <c r="B25" s="105" t="s">
        <v>323</v>
      </c>
      <c r="C25" s="250"/>
      <c r="D25" s="248"/>
      <c r="E25" s="248"/>
      <c r="F25" s="248"/>
      <c r="G25" s="248"/>
      <c r="H25" s="53">
        <f t="shared" si="0"/>
        <v>0</v>
      </c>
      <c r="I25" s="248"/>
      <c r="J25" s="248"/>
      <c r="K25" s="251">
        <f t="shared" si="4"/>
        <v>0</v>
      </c>
      <c r="L25" s="252">
        <f>'Stat-II'!C24</f>
        <v>0</v>
      </c>
      <c r="M25" s="53">
        <f>'Stat-II'!G24</f>
        <v>0</v>
      </c>
      <c r="N25" s="53">
        <f>'Stat-II'!H24</f>
        <v>0</v>
      </c>
      <c r="O25" s="53">
        <f>'Stat-II'!I24</f>
        <v>0</v>
      </c>
      <c r="P25" s="53">
        <f>'Stat-II'!K24</f>
        <v>0</v>
      </c>
      <c r="Q25" s="53">
        <f t="shared" si="1"/>
        <v>0</v>
      </c>
      <c r="R25" s="53">
        <f>'Stat-II'!D24</f>
        <v>0</v>
      </c>
      <c r="S25" s="53">
        <f>'Stat-II'!J24</f>
        <v>0</v>
      </c>
      <c r="T25" s="253">
        <f>'Stat-II'!L24</f>
        <v>0</v>
      </c>
      <c r="U25" s="254">
        <f t="shared" si="2"/>
        <v>0</v>
      </c>
      <c r="V25" s="254">
        <f t="shared" si="3"/>
        <v>0</v>
      </c>
    </row>
    <row r="26" spans="1:22" s="10" customFormat="1" ht="16" thickBot="1">
      <c r="A26" s="130">
        <v>21</v>
      </c>
      <c r="B26" s="129" t="s">
        <v>102</v>
      </c>
      <c r="C26" s="255"/>
      <c r="D26" s="256"/>
      <c r="E26" s="256"/>
      <c r="F26" s="256"/>
      <c r="G26" s="256"/>
      <c r="H26" s="257">
        <f t="shared" si="0"/>
        <v>0</v>
      </c>
      <c r="I26" s="256"/>
      <c r="J26" s="256"/>
      <c r="K26" s="258">
        <f t="shared" si="4"/>
        <v>0</v>
      </c>
      <c r="L26" s="259">
        <f>'Stat-II'!C25</f>
        <v>0</v>
      </c>
      <c r="M26" s="257">
        <f>'Stat-II'!G25</f>
        <v>0</v>
      </c>
      <c r="N26" s="257">
        <f>'Stat-II'!H25</f>
        <v>0</v>
      </c>
      <c r="O26" s="257">
        <f>'Stat-II'!I25</f>
        <v>0</v>
      </c>
      <c r="P26" s="257">
        <f>'Stat-II'!K25</f>
        <v>0</v>
      </c>
      <c r="Q26" s="257">
        <f t="shared" si="1"/>
        <v>0</v>
      </c>
      <c r="R26" s="257">
        <f>'Stat-II'!D25</f>
        <v>0</v>
      </c>
      <c r="S26" s="257">
        <f>'Stat-II'!J25</f>
        <v>0</v>
      </c>
      <c r="T26" s="260">
        <f>'Stat-II'!L25</f>
        <v>0</v>
      </c>
      <c r="U26" s="254">
        <f t="shared" si="2"/>
        <v>0</v>
      </c>
      <c r="V26" s="254">
        <f t="shared" si="3"/>
        <v>0</v>
      </c>
    </row>
    <row r="27" spans="1:22" ht="20" customHeight="1">
      <c r="A27" s="367" t="s">
        <v>358</v>
      </c>
      <c r="B27" s="368"/>
      <c r="C27" s="261">
        <f>SUM(C6:C26)</f>
        <v>0</v>
      </c>
      <c r="D27" s="261">
        <f t="shared" ref="D27:K27" si="5">SUM(D6:D26)</f>
        <v>0</v>
      </c>
      <c r="E27" s="261">
        <f t="shared" si="5"/>
        <v>0</v>
      </c>
      <c r="F27" s="261">
        <f t="shared" si="5"/>
        <v>0</v>
      </c>
      <c r="G27" s="261">
        <f t="shared" si="5"/>
        <v>0</v>
      </c>
      <c r="H27" s="261">
        <f>SUM(H6:H26)</f>
        <v>0</v>
      </c>
      <c r="I27" s="261">
        <f t="shared" si="5"/>
        <v>0</v>
      </c>
      <c r="J27" s="261">
        <f t="shared" si="5"/>
        <v>0</v>
      </c>
      <c r="K27" s="261">
        <f t="shared" si="5"/>
        <v>0</v>
      </c>
      <c r="L27" s="261">
        <f>SUM(L6:L26)</f>
        <v>0</v>
      </c>
      <c r="M27" s="261">
        <f t="shared" ref="M27" si="6">SUM(M6:M26)</f>
        <v>0</v>
      </c>
      <c r="N27" s="261">
        <f t="shared" ref="N27" si="7">SUM(N6:N26)</f>
        <v>0</v>
      </c>
      <c r="O27" s="261">
        <f t="shared" ref="O27" si="8">SUM(O6:O26)</f>
        <v>0</v>
      </c>
      <c r="P27" s="261">
        <f t="shared" ref="P27" si="9">SUM(P6:P26)</f>
        <v>0</v>
      </c>
      <c r="Q27" s="261">
        <f>SUM(Q6:Q26)</f>
        <v>0</v>
      </c>
      <c r="R27" s="261">
        <f t="shared" ref="R27" si="10">SUM(R6:R26)</f>
        <v>0</v>
      </c>
      <c r="S27" s="261">
        <f t="shared" ref="S27" si="11">SUM(S6:S26)</f>
        <v>0</v>
      </c>
      <c r="T27" s="261">
        <f t="shared" ref="T27:V27" si="12">SUM(T6:T26)</f>
        <v>0</v>
      </c>
      <c r="U27" s="261">
        <f t="shared" si="12"/>
        <v>0</v>
      </c>
      <c r="V27" s="261">
        <f t="shared" si="12"/>
        <v>0</v>
      </c>
    </row>
  </sheetData>
  <sheetProtection algorithmName="SHA-512" hashValue="H5M6YXW/o6A2fFVclPwkpXZ4AG017MQ/4z+8T3odpzDq1obHbCHwU0NzuqAa0Yqy80XP47uYS98fNAH5Aa8eqA==" saltValue="deALHzlU28XzjOLswA3ssw==" spinCount="100000" sheet="1" objects="1" scenarios="1" formatCells="0" formatColumns="0" formatRows="0"/>
  <protectedRanges>
    <protectedRange sqref="A2:T2" name="Range2"/>
    <protectedRange sqref="C3:T26" name="Range1"/>
  </protectedRanges>
  <customSheetViews>
    <customSheetView guid="{176CA2E8-21C8-794D-859A-06D7F71DA3E8}" topLeftCell="A8">
      <selection activeCell="T4" sqref="T4"/>
      <pageSetup paperSize="5" orientation="landscape" horizontalDpi="300" verticalDpi="300"/>
    </customSheetView>
  </customSheetViews>
  <mergeCells count="7">
    <mergeCell ref="C3:K3"/>
    <mergeCell ref="L3:T3"/>
    <mergeCell ref="A27:B27"/>
    <mergeCell ref="A1:V1"/>
    <mergeCell ref="A2:V2"/>
    <mergeCell ref="U3:U4"/>
    <mergeCell ref="V3:V4"/>
  </mergeCells>
  <phoneticPr fontId="0" type="noConversion"/>
  <conditionalFormatting sqref="H6:H26">
    <cfRule type="cellIs" dxfId="86" priority="18" stopIfTrue="1" operator="lessThan">
      <formula>SUM(#REF!)</formula>
    </cfRule>
    <cfRule type="cellIs" dxfId="85" priority="19" stopIfTrue="1" operator="greaterThan">
      <formula>SUM(#REF!)</formula>
    </cfRule>
  </conditionalFormatting>
  <conditionalFormatting sqref="Q6:Q26">
    <cfRule type="cellIs" dxfId="84" priority="9" stopIfTrue="1" operator="notEqual">
      <formula>#REF!+#REF!+#REF!+#REF!</formula>
    </cfRule>
  </conditionalFormatting>
  <conditionalFormatting sqref="J12:J26">
    <cfRule type="cellIs" dxfId="83" priority="1" stopIfTrue="1" operator="notEqual">
      <formula>#REF!-(#REF!+#REF!+#REF!+#REF!+#REF!+K12)</formula>
    </cfRule>
  </conditionalFormatting>
  <conditionalFormatting sqref="L6:P26 R6:T26">
    <cfRule type="cellIs" dxfId="82" priority="585" stopIfTrue="1" operator="notEqual">
      <formula>#REF!</formula>
    </cfRule>
  </conditionalFormatting>
  <dataValidations count="1">
    <dataValidation type="whole" operator="greaterThanOrEqual" allowBlank="1" showInputMessage="1" showErrorMessage="1" sqref="C6:T26">
      <formula1>0</formula1>
    </dataValidation>
  </dataValidations>
  <pageMargins left="0.75" right="0.75" top="1" bottom="1" header="0.5" footer="0.5"/>
  <pageSetup paperSize="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rgb="FF00FF00"/>
  </sheetPr>
  <dimension ref="A1:AM26"/>
  <sheetViews>
    <sheetView zoomScale="80" zoomScaleNormal="80" zoomScalePageLayoutView="80" workbookViewId="0">
      <selection activeCell="C10" sqref="C10"/>
    </sheetView>
  </sheetViews>
  <sheetFormatPr baseColWidth="10" defaultColWidth="8.83203125" defaultRowHeight="14" x14ac:dyDescent="0"/>
  <cols>
    <col min="1" max="1" width="3.5" style="4" customWidth="1"/>
    <col min="2" max="2" width="36.1640625" style="56" bestFit="1" customWidth="1"/>
    <col min="3" max="3" width="4.1640625" style="56" customWidth="1"/>
    <col min="4" max="4" width="3" style="56" customWidth="1"/>
    <col min="5" max="7" width="3.33203125" style="4" customWidth="1"/>
    <col min="8" max="13" width="3.33203125" style="56" customWidth="1"/>
    <col min="14" max="27" width="4.1640625" style="56" customWidth="1"/>
    <col min="28" max="32" width="4.1640625" style="2" customWidth="1"/>
    <col min="33" max="33" width="6.5" style="2" customWidth="1"/>
    <col min="34" max="34" width="7.1640625" style="2" customWidth="1"/>
    <col min="35" max="35" width="5.33203125" style="2" customWidth="1"/>
    <col min="36" max="36" width="5.5" style="2" customWidth="1"/>
    <col min="37" max="37" width="5.33203125" style="2" customWidth="1"/>
    <col min="38" max="38" width="7" style="2" customWidth="1"/>
    <col min="39" max="39" width="6.83203125" style="2" customWidth="1"/>
    <col min="40" max="16384" width="8.83203125" style="2"/>
  </cols>
  <sheetData>
    <row r="1" spans="1:39" ht="18">
      <c r="A1" s="351" t="s">
        <v>18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</row>
    <row r="2" spans="1:39" ht="22.5" customHeight="1">
      <c r="A2" s="362" t="str">
        <f>"STATEMENT SHOWING THE P.T CASES FOR THE MONTH OF "&amp;Index!B3&amp;"-"&amp;Index!C3</f>
        <v>STATEMENT SHOWING THE P.T CASES FOR THE MONTH OF MAR-2016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  <c r="AK2" s="362"/>
      <c r="AL2" s="362"/>
      <c r="AM2" s="362"/>
    </row>
    <row r="3" spans="1:39" s="3" customFormat="1" ht="36.75" customHeight="1">
      <c r="A3" s="66" t="s">
        <v>2</v>
      </c>
      <c r="B3" s="66" t="s">
        <v>1</v>
      </c>
      <c r="C3" s="70" t="str">
        <f>"-"&amp;D3-1&amp;" and PRE"</f>
        <v>-1982 and PRE</v>
      </c>
      <c r="D3" s="71">
        <f t="shared" ref="D3:AE3" si="0">E3-1</f>
        <v>1983</v>
      </c>
      <c r="E3" s="71">
        <f t="shared" si="0"/>
        <v>1984</v>
      </c>
      <c r="F3" s="71">
        <f t="shared" si="0"/>
        <v>1985</v>
      </c>
      <c r="G3" s="71">
        <f t="shared" si="0"/>
        <v>1986</v>
      </c>
      <c r="H3" s="71">
        <f t="shared" si="0"/>
        <v>1987</v>
      </c>
      <c r="I3" s="71">
        <f t="shared" si="0"/>
        <v>1988</v>
      </c>
      <c r="J3" s="71">
        <f t="shared" si="0"/>
        <v>1989</v>
      </c>
      <c r="K3" s="71">
        <f t="shared" si="0"/>
        <v>1990</v>
      </c>
      <c r="L3" s="71">
        <f t="shared" si="0"/>
        <v>1991</v>
      </c>
      <c r="M3" s="71">
        <f t="shared" si="0"/>
        <v>1992</v>
      </c>
      <c r="N3" s="71">
        <f t="shared" si="0"/>
        <v>1993</v>
      </c>
      <c r="O3" s="71">
        <f t="shared" si="0"/>
        <v>1994</v>
      </c>
      <c r="P3" s="71">
        <f t="shared" si="0"/>
        <v>1995</v>
      </c>
      <c r="Q3" s="71">
        <f t="shared" si="0"/>
        <v>1996</v>
      </c>
      <c r="R3" s="71">
        <f t="shared" si="0"/>
        <v>1997</v>
      </c>
      <c r="S3" s="71">
        <f t="shared" si="0"/>
        <v>1998</v>
      </c>
      <c r="T3" s="71">
        <f t="shared" si="0"/>
        <v>1999</v>
      </c>
      <c r="U3" s="71">
        <f t="shared" si="0"/>
        <v>2000</v>
      </c>
      <c r="V3" s="71">
        <f t="shared" si="0"/>
        <v>2001</v>
      </c>
      <c r="W3" s="71">
        <f t="shared" si="0"/>
        <v>2002</v>
      </c>
      <c r="X3" s="71">
        <f t="shared" si="0"/>
        <v>2003</v>
      </c>
      <c r="Y3" s="71">
        <f t="shared" si="0"/>
        <v>2004</v>
      </c>
      <c r="Z3" s="71">
        <f t="shared" si="0"/>
        <v>2005</v>
      </c>
      <c r="AA3" s="71">
        <f t="shared" si="0"/>
        <v>2006</v>
      </c>
      <c r="AB3" s="71">
        <f t="shared" si="0"/>
        <v>2007</v>
      </c>
      <c r="AC3" s="71">
        <f t="shared" si="0"/>
        <v>2008</v>
      </c>
      <c r="AD3" s="71">
        <f t="shared" si="0"/>
        <v>2009</v>
      </c>
      <c r="AE3" s="71">
        <f t="shared" si="0"/>
        <v>2010</v>
      </c>
      <c r="AF3" s="71">
        <f>AG3-1</f>
        <v>2011</v>
      </c>
      <c r="AG3" s="71">
        <f>AI3-1</f>
        <v>2012</v>
      </c>
      <c r="AH3" s="66" t="s">
        <v>193</v>
      </c>
      <c r="AI3" s="13">
        <f>AJ3-1</f>
        <v>2013</v>
      </c>
      <c r="AJ3" s="66">
        <f>AK3-1</f>
        <v>2014</v>
      </c>
      <c r="AK3" s="13">
        <f>Index!C3-1</f>
        <v>2015</v>
      </c>
      <c r="AL3" s="66" t="str">
        <f>"Upto "&amp;Index!C3</f>
        <v>Upto 2016</v>
      </c>
      <c r="AM3" s="66" t="s">
        <v>194</v>
      </c>
    </row>
    <row r="4" spans="1:39" s="55" customFormat="1" ht="15" customHeight="1" thickBot="1">
      <c r="A4" s="51">
        <v>1</v>
      </c>
      <c r="B4" s="51">
        <v>2</v>
      </c>
      <c r="C4" s="52">
        <v>3</v>
      </c>
      <c r="D4" s="52">
        <v>4</v>
      </c>
      <c r="E4" s="52">
        <v>5</v>
      </c>
      <c r="F4" s="52">
        <v>6</v>
      </c>
      <c r="G4" s="52">
        <v>7</v>
      </c>
      <c r="H4" s="52">
        <v>8</v>
      </c>
      <c r="I4" s="52">
        <v>9</v>
      </c>
      <c r="J4" s="52">
        <v>10</v>
      </c>
      <c r="K4" s="52">
        <v>11</v>
      </c>
      <c r="L4" s="52">
        <v>12</v>
      </c>
      <c r="M4" s="52">
        <v>13</v>
      </c>
      <c r="N4" s="52">
        <v>14</v>
      </c>
      <c r="O4" s="52">
        <v>15</v>
      </c>
      <c r="P4" s="52">
        <v>16</v>
      </c>
      <c r="Q4" s="52">
        <v>17</v>
      </c>
      <c r="R4" s="52">
        <v>18</v>
      </c>
      <c r="S4" s="52">
        <v>19</v>
      </c>
      <c r="T4" s="52">
        <v>20</v>
      </c>
      <c r="U4" s="52">
        <v>21</v>
      </c>
      <c r="V4" s="52">
        <v>22</v>
      </c>
      <c r="W4" s="52">
        <v>23</v>
      </c>
      <c r="X4" s="52">
        <v>24</v>
      </c>
      <c r="Y4" s="52">
        <v>25</v>
      </c>
      <c r="Z4" s="52">
        <v>26</v>
      </c>
      <c r="AA4" s="52">
        <v>27</v>
      </c>
      <c r="AB4" s="52">
        <v>28</v>
      </c>
      <c r="AC4" s="52">
        <v>29</v>
      </c>
      <c r="AD4" s="52">
        <v>30</v>
      </c>
      <c r="AE4" s="52">
        <v>31</v>
      </c>
      <c r="AF4" s="52">
        <v>32</v>
      </c>
      <c r="AG4" s="52">
        <v>33</v>
      </c>
      <c r="AH4" s="51">
        <v>34</v>
      </c>
      <c r="AI4" s="51">
        <v>35</v>
      </c>
      <c r="AJ4" s="51">
        <v>36</v>
      </c>
      <c r="AK4" s="51">
        <v>37</v>
      </c>
      <c r="AL4" s="51">
        <v>38</v>
      </c>
      <c r="AM4" s="51">
        <v>39</v>
      </c>
    </row>
    <row r="5" spans="1:39" ht="15">
      <c r="A5" s="114">
        <v>1</v>
      </c>
      <c r="B5" s="104" t="s">
        <v>126</v>
      </c>
      <c r="C5" s="262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4"/>
      <c r="AH5" s="265">
        <f>SUM(C5:AG5)</f>
        <v>0</v>
      </c>
      <c r="AI5" s="53">
        <f>'Stat-III'!J5</f>
        <v>0</v>
      </c>
      <c r="AJ5" s="53">
        <f>'Stat-III'!T5</f>
        <v>0</v>
      </c>
      <c r="AK5" s="53">
        <f>'Stat-III'!AD5</f>
        <v>0</v>
      </c>
      <c r="AL5" s="53">
        <f>'Stat-II'!J5</f>
        <v>0</v>
      </c>
      <c r="AM5" s="54">
        <f>SUM(AH5:AL5)</f>
        <v>0</v>
      </c>
    </row>
    <row r="6" spans="1:39" ht="15">
      <c r="A6" s="114">
        <v>2</v>
      </c>
      <c r="B6" s="104" t="s">
        <v>90</v>
      </c>
      <c r="C6" s="250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66"/>
      <c r="AH6" s="265">
        <f>SUM(C6:AG6)</f>
        <v>0</v>
      </c>
      <c r="AI6" s="53">
        <f>'Stat-III'!J6</f>
        <v>0</v>
      </c>
      <c r="AJ6" s="53">
        <f>'Stat-III'!T6</f>
        <v>0</v>
      </c>
      <c r="AK6" s="53">
        <f>'Stat-III'!AD6</f>
        <v>0</v>
      </c>
      <c r="AL6" s="53">
        <f>'Stat-II'!J6</f>
        <v>0</v>
      </c>
      <c r="AM6" s="54">
        <f>SUM(AH6:AL6)</f>
        <v>0</v>
      </c>
    </row>
    <row r="7" spans="1:39" ht="15">
      <c r="A7" s="114">
        <v>3</v>
      </c>
      <c r="B7" s="104" t="s">
        <v>91</v>
      </c>
      <c r="C7" s="250"/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66"/>
      <c r="AH7" s="265">
        <f t="shared" ref="AH7:AH25" si="1">SUM(C7:AG7)</f>
        <v>0</v>
      </c>
      <c r="AI7" s="53">
        <f>'Stat-III'!J7</f>
        <v>0</v>
      </c>
      <c r="AJ7" s="53">
        <f>'Stat-III'!T7</f>
        <v>0</v>
      </c>
      <c r="AK7" s="53">
        <f>'Stat-III'!AD7</f>
        <v>0</v>
      </c>
      <c r="AL7" s="53">
        <f>'Stat-II'!J7</f>
        <v>0</v>
      </c>
      <c r="AM7" s="54">
        <f>SUM(AH7:AL7)</f>
        <v>0</v>
      </c>
    </row>
    <row r="8" spans="1:39" ht="15">
      <c r="A8" s="115">
        <v>4</v>
      </c>
      <c r="B8" s="104" t="s">
        <v>92</v>
      </c>
      <c r="C8" s="250"/>
      <c r="D8" s="248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66"/>
      <c r="AH8" s="265">
        <f t="shared" si="1"/>
        <v>0</v>
      </c>
      <c r="AI8" s="53">
        <f>'Stat-III'!J8</f>
        <v>0</v>
      </c>
      <c r="AJ8" s="53">
        <f>'Stat-III'!T8</f>
        <v>0</v>
      </c>
      <c r="AK8" s="53">
        <f>'Stat-III'!AD8</f>
        <v>0</v>
      </c>
      <c r="AL8" s="53">
        <f>'Stat-II'!J8</f>
        <v>0</v>
      </c>
      <c r="AM8" s="54">
        <f t="shared" ref="AM8:AM25" si="2">SUM(AH8:AL8)</f>
        <v>0</v>
      </c>
    </row>
    <row r="9" spans="1:39" ht="15">
      <c r="A9" s="115">
        <v>5</v>
      </c>
      <c r="B9" s="104" t="s">
        <v>93</v>
      </c>
      <c r="C9" s="250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66"/>
      <c r="AH9" s="265">
        <f t="shared" si="1"/>
        <v>0</v>
      </c>
      <c r="AI9" s="53">
        <f>'Stat-III'!J9</f>
        <v>0</v>
      </c>
      <c r="AJ9" s="53">
        <f>'Stat-III'!T9</f>
        <v>0</v>
      </c>
      <c r="AK9" s="53">
        <f>'Stat-III'!AD9</f>
        <v>0</v>
      </c>
      <c r="AL9" s="53">
        <f>'Stat-II'!J9</f>
        <v>0</v>
      </c>
      <c r="AM9" s="54">
        <f t="shared" si="2"/>
        <v>0</v>
      </c>
    </row>
    <row r="10" spans="1:39" ht="15">
      <c r="A10" s="114">
        <v>6</v>
      </c>
      <c r="B10" s="104" t="s">
        <v>368</v>
      </c>
      <c r="C10" s="250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66"/>
      <c r="AH10" s="265">
        <f t="shared" si="1"/>
        <v>0</v>
      </c>
      <c r="AI10" s="53">
        <f>'Stat-III'!J10</f>
        <v>0</v>
      </c>
      <c r="AJ10" s="53">
        <f>'Stat-III'!T10</f>
        <v>0</v>
      </c>
      <c r="AK10" s="53">
        <f>'Stat-III'!AD10</f>
        <v>0</v>
      </c>
      <c r="AL10" s="53">
        <f>'Stat-II'!J10</f>
        <v>0</v>
      </c>
      <c r="AM10" s="54">
        <f t="shared" si="2"/>
        <v>0</v>
      </c>
    </row>
    <row r="11" spans="1:39" ht="15">
      <c r="A11" s="113">
        <v>7</v>
      </c>
      <c r="B11" s="103" t="s">
        <v>88</v>
      </c>
      <c r="C11" s="250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66"/>
      <c r="AH11" s="265">
        <f t="shared" si="1"/>
        <v>0</v>
      </c>
      <c r="AI11" s="53">
        <f>'Stat-III'!J11</f>
        <v>0</v>
      </c>
      <c r="AJ11" s="53">
        <f>'Stat-III'!T11</f>
        <v>0</v>
      </c>
      <c r="AK11" s="53">
        <f>'Stat-III'!AD11</f>
        <v>0</v>
      </c>
      <c r="AL11" s="53">
        <f>'Stat-II'!J11</f>
        <v>0</v>
      </c>
      <c r="AM11" s="54">
        <f t="shared" si="2"/>
        <v>0</v>
      </c>
    </row>
    <row r="12" spans="1:39" ht="15">
      <c r="A12" s="113">
        <v>8</v>
      </c>
      <c r="B12" s="103" t="s">
        <v>89</v>
      </c>
      <c r="C12" s="250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66"/>
      <c r="AH12" s="265">
        <f t="shared" si="1"/>
        <v>0</v>
      </c>
      <c r="AI12" s="53">
        <f>'Stat-III'!J12</f>
        <v>0</v>
      </c>
      <c r="AJ12" s="53">
        <f>'Stat-III'!T12</f>
        <v>0</v>
      </c>
      <c r="AK12" s="53">
        <f>'Stat-III'!AD12</f>
        <v>0</v>
      </c>
      <c r="AL12" s="53">
        <f>'Stat-II'!J12</f>
        <v>0</v>
      </c>
      <c r="AM12" s="54">
        <f t="shared" si="2"/>
        <v>0</v>
      </c>
    </row>
    <row r="13" spans="1:39" ht="15">
      <c r="A13" s="113">
        <v>9</v>
      </c>
      <c r="B13" s="103" t="s">
        <v>94</v>
      </c>
      <c r="C13" s="250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66"/>
      <c r="AH13" s="265">
        <f t="shared" si="1"/>
        <v>0</v>
      </c>
      <c r="AI13" s="53">
        <f>'Stat-III'!J13</f>
        <v>0</v>
      </c>
      <c r="AJ13" s="53">
        <f>'Stat-III'!T13</f>
        <v>0</v>
      </c>
      <c r="AK13" s="53">
        <f>'Stat-III'!AD13</f>
        <v>0</v>
      </c>
      <c r="AL13" s="53">
        <f>'Stat-II'!J13</f>
        <v>0</v>
      </c>
      <c r="AM13" s="54">
        <f t="shared" si="2"/>
        <v>0</v>
      </c>
    </row>
    <row r="14" spans="1:39" ht="15">
      <c r="A14" s="113">
        <v>10</v>
      </c>
      <c r="B14" s="103" t="s">
        <v>95</v>
      </c>
      <c r="C14" s="250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66"/>
      <c r="AH14" s="265">
        <f t="shared" si="1"/>
        <v>0</v>
      </c>
      <c r="AI14" s="53">
        <f>'Stat-III'!J14</f>
        <v>0</v>
      </c>
      <c r="AJ14" s="53">
        <f>'Stat-III'!T14</f>
        <v>0</v>
      </c>
      <c r="AK14" s="53">
        <f>'Stat-III'!AD14</f>
        <v>0</v>
      </c>
      <c r="AL14" s="53">
        <f>'Stat-II'!J14</f>
        <v>0</v>
      </c>
      <c r="AM14" s="54">
        <f t="shared" si="2"/>
        <v>0</v>
      </c>
    </row>
    <row r="15" spans="1:39" ht="15">
      <c r="A15" s="113">
        <v>11</v>
      </c>
      <c r="B15" s="103" t="s">
        <v>54</v>
      </c>
      <c r="C15" s="250"/>
      <c r="D15" s="248"/>
      <c r="E15" s="248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66"/>
      <c r="AH15" s="265">
        <f t="shared" si="1"/>
        <v>0</v>
      </c>
      <c r="AI15" s="53">
        <f>'Stat-III'!J15</f>
        <v>0</v>
      </c>
      <c r="AJ15" s="53">
        <f>'Stat-III'!T15</f>
        <v>0</v>
      </c>
      <c r="AK15" s="53">
        <f>'Stat-III'!AD15</f>
        <v>0</v>
      </c>
      <c r="AL15" s="53">
        <f>'Stat-II'!J15</f>
        <v>0</v>
      </c>
      <c r="AM15" s="54">
        <f t="shared" si="2"/>
        <v>0</v>
      </c>
    </row>
    <row r="16" spans="1:39" ht="15">
      <c r="A16" s="115">
        <v>12</v>
      </c>
      <c r="B16" s="103" t="s">
        <v>99</v>
      </c>
      <c r="C16" s="250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66"/>
      <c r="AH16" s="265">
        <f t="shared" si="1"/>
        <v>0</v>
      </c>
      <c r="AI16" s="53">
        <f>'Stat-III'!J16</f>
        <v>0</v>
      </c>
      <c r="AJ16" s="53">
        <f>'Stat-III'!T16</f>
        <v>0</v>
      </c>
      <c r="AK16" s="53">
        <f>'Stat-III'!AD16</f>
        <v>0</v>
      </c>
      <c r="AL16" s="53">
        <f>'Stat-II'!J16</f>
        <v>0</v>
      </c>
      <c r="AM16" s="54">
        <f t="shared" si="2"/>
        <v>0</v>
      </c>
    </row>
    <row r="17" spans="1:39" ht="15">
      <c r="A17" s="115">
        <v>13</v>
      </c>
      <c r="B17" s="103" t="s">
        <v>100</v>
      </c>
      <c r="C17" s="250"/>
      <c r="D17" s="248"/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66"/>
      <c r="AH17" s="265">
        <f t="shared" si="1"/>
        <v>0</v>
      </c>
      <c r="AI17" s="53">
        <f>'Stat-III'!J17</f>
        <v>0</v>
      </c>
      <c r="AJ17" s="53">
        <f>'Stat-III'!T17</f>
        <v>0</v>
      </c>
      <c r="AK17" s="53">
        <f>'Stat-III'!AD17</f>
        <v>0</v>
      </c>
      <c r="AL17" s="53">
        <f>'Stat-II'!J17</f>
        <v>0</v>
      </c>
      <c r="AM17" s="54">
        <f t="shared" si="2"/>
        <v>0</v>
      </c>
    </row>
    <row r="18" spans="1:39" ht="15">
      <c r="A18" s="116">
        <v>14</v>
      </c>
      <c r="B18" s="117" t="s">
        <v>96</v>
      </c>
      <c r="C18" s="250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66"/>
      <c r="AH18" s="265">
        <f t="shared" si="1"/>
        <v>0</v>
      </c>
      <c r="AI18" s="53">
        <f>'Stat-III'!J18</f>
        <v>0</v>
      </c>
      <c r="AJ18" s="53">
        <f>'Stat-III'!T18</f>
        <v>0</v>
      </c>
      <c r="AK18" s="53">
        <f>'Stat-III'!AD18</f>
        <v>0</v>
      </c>
      <c r="AL18" s="53">
        <f>'Stat-II'!J18</f>
        <v>0</v>
      </c>
      <c r="AM18" s="54">
        <f t="shared" si="2"/>
        <v>0</v>
      </c>
    </row>
    <row r="19" spans="1:39" ht="15">
      <c r="A19" s="116">
        <v>15</v>
      </c>
      <c r="B19" s="117" t="s">
        <v>97</v>
      </c>
      <c r="C19" s="250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66"/>
      <c r="AH19" s="265">
        <f t="shared" si="1"/>
        <v>0</v>
      </c>
      <c r="AI19" s="53">
        <f>'Stat-III'!J19</f>
        <v>0</v>
      </c>
      <c r="AJ19" s="53">
        <f>'Stat-III'!T19</f>
        <v>0</v>
      </c>
      <c r="AK19" s="53">
        <f>'Stat-III'!AD19</f>
        <v>0</v>
      </c>
      <c r="AL19" s="53">
        <f>'Stat-II'!J19</f>
        <v>0</v>
      </c>
      <c r="AM19" s="54">
        <f t="shared" si="2"/>
        <v>0</v>
      </c>
    </row>
    <row r="20" spans="1:39" ht="15">
      <c r="A20" s="116">
        <v>16</v>
      </c>
      <c r="B20" s="117" t="s">
        <v>98</v>
      </c>
      <c r="C20" s="250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66"/>
      <c r="AH20" s="265">
        <f t="shared" si="1"/>
        <v>0</v>
      </c>
      <c r="AI20" s="53">
        <f>'Stat-III'!J20</f>
        <v>0</v>
      </c>
      <c r="AJ20" s="53">
        <f>'Stat-III'!T20</f>
        <v>0</v>
      </c>
      <c r="AK20" s="53">
        <f>'Stat-III'!AD20</f>
        <v>0</v>
      </c>
      <c r="AL20" s="53">
        <f>'Stat-II'!J20</f>
        <v>0</v>
      </c>
      <c r="AM20" s="54">
        <f t="shared" si="2"/>
        <v>0</v>
      </c>
    </row>
    <row r="21" spans="1:39" ht="15">
      <c r="A21" s="116">
        <v>17</v>
      </c>
      <c r="B21" s="117" t="s">
        <v>101</v>
      </c>
      <c r="C21" s="250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66"/>
      <c r="AH21" s="265">
        <f t="shared" si="1"/>
        <v>0</v>
      </c>
      <c r="AI21" s="53">
        <f>'Stat-III'!J21</f>
        <v>0</v>
      </c>
      <c r="AJ21" s="53">
        <f>'Stat-III'!T21</f>
        <v>0</v>
      </c>
      <c r="AK21" s="53">
        <f>'Stat-III'!AD21</f>
        <v>0</v>
      </c>
      <c r="AL21" s="53">
        <f>'Stat-II'!J21</f>
        <v>0</v>
      </c>
      <c r="AM21" s="54">
        <f t="shared" si="2"/>
        <v>0</v>
      </c>
    </row>
    <row r="22" spans="1:39" ht="15">
      <c r="A22" s="113">
        <v>18</v>
      </c>
      <c r="B22" s="103" t="s">
        <v>321</v>
      </c>
      <c r="C22" s="250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66"/>
      <c r="AH22" s="265">
        <f t="shared" si="1"/>
        <v>0</v>
      </c>
      <c r="AI22" s="53">
        <f>'Stat-III'!J22</f>
        <v>0</v>
      </c>
      <c r="AJ22" s="53">
        <f>'Stat-III'!T22</f>
        <v>0</v>
      </c>
      <c r="AK22" s="53">
        <f>'Stat-III'!AD22</f>
        <v>0</v>
      </c>
      <c r="AL22" s="53">
        <f>'Stat-II'!J22</f>
        <v>0</v>
      </c>
      <c r="AM22" s="54">
        <f t="shared" si="2"/>
        <v>0</v>
      </c>
    </row>
    <row r="23" spans="1:39" ht="15">
      <c r="A23" s="118">
        <v>19</v>
      </c>
      <c r="B23" s="105" t="s">
        <v>322</v>
      </c>
      <c r="C23" s="250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66"/>
      <c r="AH23" s="265">
        <f t="shared" si="1"/>
        <v>0</v>
      </c>
      <c r="AI23" s="53">
        <f>'Stat-III'!J23</f>
        <v>0</v>
      </c>
      <c r="AJ23" s="53">
        <f>'Stat-III'!T23</f>
        <v>0</v>
      </c>
      <c r="AK23" s="53">
        <f>'Stat-III'!AD23</f>
        <v>0</v>
      </c>
      <c r="AL23" s="53">
        <f>'Stat-II'!J23</f>
        <v>0</v>
      </c>
      <c r="AM23" s="54">
        <f t="shared" si="2"/>
        <v>0</v>
      </c>
    </row>
    <row r="24" spans="1:39" ht="15">
      <c r="A24" s="118">
        <v>20</v>
      </c>
      <c r="B24" s="105" t="s">
        <v>323</v>
      </c>
      <c r="C24" s="250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66"/>
      <c r="AH24" s="265">
        <f t="shared" si="1"/>
        <v>0</v>
      </c>
      <c r="AI24" s="53">
        <f>'Stat-III'!J24</f>
        <v>0</v>
      </c>
      <c r="AJ24" s="53">
        <f>'Stat-III'!T24</f>
        <v>0</v>
      </c>
      <c r="AK24" s="53">
        <f>'Stat-III'!AD24</f>
        <v>0</v>
      </c>
      <c r="AL24" s="53">
        <f>'Stat-II'!J24</f>
        <v>0</v>
      </c>
      <c r="AM24" s="54">
        <f t="shared" si="2"/>
        <v>0</v>
      </c>
    </row>
    <row r="25" spans="1:39" ht="16" thickBot="1">
      <c r="A25" s="130">
        <v>21</v>
      </c>
      <c r="B25" s="129" t="s">
        <v>102</v>
      </c>
      <c r="C25" s="255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67"/>
      <c r="AH25" s="265">
        <f t="shared" si="1"/>
        <v>0</v>
      </c>
      <c r="AI25" s="53">
        <f>'Stat-III'!J25</f>
        <v>0</v>
      </c>
      <c r="AJ25" s="53">
        <f>'Stat-III'!T25</f>
        <v>0</v>
      </c>
      <c r="AK25" s="53">
        <f>'Stat-III'!AD25</f>
        <v>0</v>
      </c>
      <c r="AL25" s="53">
        <f>'Stat-II'!J25</f>
        <v>0</v>
      </c>
      <c r="AM25" s="54">
        <f t="shared" si="2"/>
        <v>0</v>
      </c>
    </row>
    <row r="26" spans="1:39">
      <c r="A26" s="350" t="s">
        <v>358</v>
      </c>
      <c r="B26" s="350"/>
      <c r="C26" s="261">
        <f>SUM(C5:C25)</f>
        <v>0</v>
      </c>
      <c r="D26" s="261">
        <f t="shared" ref="D26:K26" si="3">SUM(D5:D25)</f>
        <v>0</v>
      </c>
      <c r="E26" s="261">
        <f t="shared" si="3"/>
        <v>0</v>
      </c>
      <c r="F26" s="261">
        <f t="shared" si="3"/>
        <v>0</v>
      </c>
      <c r="G26" s="261">
        <f t="shared" si="3"/>
        <v>0</v>
      </c>
      <c r="H26" s="261">
        <f>SUM(H5:H25)</f>
        <v>0</v>
      </c>
      <c r="I26" s="261">
        <f t="shared" si="3"/>
        <v>0</v>
      </c>
      <c r="J26" s="261">
        <f t="shared" si="3"/>
        <v>0</v>
      </c>
      <c r="K26" s="261">
        <f t="shared" si="3"/>
        <v>0</v>
      </c>
      <c r="L26" s="261">
        <f>SUM(L5:L25)</f>
        <v>0</v>
      </c>
      <c r="M26" s="261">
        <f t="shared" ref="M26:P26" si="4">SUM(M5:M25)</f>
        <v>0</v>
      </c>
      <c r="N26" s="261">
        <f t="shared" si="4"/>
        <v>0</v>
      </c>
      <c r="O26" s="261">
        <f t="shared" si="4"/>
        <v>0</v>
      </c>
      <c r="P26" s="261">
        <f t="shared" si="4"/>
        <v>0</v>
      </c>
      <c r="Q26" s="261">
        <f>SUM(Q5:Q25)</f>
        <v>0</v>
      </c>
      <c r="R26" s="261">
        <f t="shared" ref="R26:T26" si="5">SUM(R5:R25)</f>
        <v>0</v>
      </c>
      <c r="S26" s="261">
        <f t="shared" si="5"/>
        <v>0</v>
      </c>
      <c r="T26" s="261">
        <f t="shared" si="5"/>
        <v>0</v>
      </c>
      <c r="U26" s="261">
        <f t="shared" ref="U26" si="6">SUM(U5:U25)</f>
        <v>0</v>
      </c>
      <c r="V26" s="261">
        <f t="shared" ref="V26" si="7">SUM(V5:V25)</f>
        <v>0</v>
      </c>
      <c r="W26" s="261">
        <f t="shared" ref="W26" si="8">SUM(W5:W25)</f>
        <v>0</v>
      </c>
      <c r="X26" s="261">
        <f t="shared" ref="X26" si="9">SUM(X5:X25)</f>
        <v>0</v>
      </c>
      <c r="Y26" s="261">
        <f t="shared" ref="Y26" si="10">SUM(Y5:Y25)</f>
        <v>0</v>
      </c>
      <c r="Z26" s="261">
        <f t="shared" ref="Z26" si="11">SUM(Z5:Z25)</f>
        <v>0</v>
      </c>
      <c r="AA26" s="261">
        <f t="shared" ref="AA26" si="12">SUM(AA5:AA25)</f>
        <v>0</v>
      </c>
      <c r="AB26" s="261">
        <f t="shared" ref="AB26" si="13">SUM(AB5:AB25)</f>
        <v>0</v>
      </c>
      <c r="AC26" s="261">
        <f t="shared" ref="AC26" si="14">SUM(AC5:AC25)</f>
        <v>0</v>
      </c>
      <c r="AD26" s="261">
        <f t="shared" ref="AD26" si="15">SUM(AD5:AD25)</f>
        <v>0</v>
      </c>
      <c r="AE26" s="261">
        <f t="shared" ref="AE26" si="16">SUM(AE5:AE25)</f>
        <v>0</v>
      </c>
      <c r="AF26" s="261">
        <f t="shared" ref="AF26" si="17">SUM(AF5:AF25)</f>
        <v>0</v>
      </c>
      <c r="AG26" s="261">
        <f t="shared" ref="AG26" si="18">SUM(AG5:AG25)</f>
        <v>0</v>
      </c>
      <c r="AH26" s="261">
        <f t="shared" ref="AH26" si="19">SUM(AH5:AH25)</f>
        <v>0</v>
      </c>
      <c r="AI26" s="261">
        <f t="shared" ref="AI26" si="20">SUM(AI5:AI25)</f>
        <v>0</v>
      </c>
      <c r="AJ26" s="261">
        <f t="shared" ref="AJ26" si="21">SUM(AJ5:AJ25)</f>
        <v>0</v>
      </c>
      <c r="AK26" s="261">
        <f t="shared" ref="AK26" si="22">SUM(AK5:AK25)</f>
        <v>0</v>
      </c>
      <c r="AL26" s="261">
        <f t="shared" ref="AL26" si="23">SUM(AL5:AL25)</f>
        <v>0</v>
      </c>
      <c r="AM26" s="261">
        <f>SUM(AM5:AM25)</f>
        <v>0</v>
      </c>
    </row>
  </sheetData>
  <sheetProtection algorithmName="SHA-512" hashValue="dp2d+N8cuihtBgjz31T8+Okq7tTuea1pALGu8x4dprkKun8VaQmxJzn1XHzalqdhzcsE3/Qpjgie23MQViA3zA==" saltValue="XayK2Yg9G+arUPISzVqX4g==" spinCount="100000" sheet="1" objects="1" scenarios="1" formatCells="0" formatColumns="0" formatRows="0"/>
  <protectedRanges>
    <protectedRange sqref="A2:AM2" name="Range2"/>
    <protectedRange sqref="C3:AM25" name="Range1"/>
  </protectedRanges>
  <customSheetViews>
    <customSheetView guid="{176CA2E8-21C8-794D-859A-06D7F71DA3E8}">
      <selection activeCell="AN1" sqref="AN1:IV65536"/>
      <printOptions horizontalCentered="1"/>
      <pageSetup paperSize="5" orientation="landscape" horizontalDpi="300" verticalDpi="300"/>
    </customSheetView>
  </customSheetViews>
  <mergeCells count="3">
    <mergeCell ref="A1:AM1"/>
    <mergeCell ref="A2:AM2"/>
    <mergeCell ref="A26:B26"/>
  </mergeCells>
  <phoneticPr fontId="0" type="noConversion"/>
  <conditionalFormatting sqref="AM5:AM25">
    <cfRule type="cellIs" dxfId="81" priority="2" stopIfTrue="1" operator="notEqual">
      <formula>#REF!+#REF!+#REF!+#REF!+#REF!</formula>
    </cfRule>
  </conditionalFormatting>
  <conditionalFormatting sqref="AH5:AH25">
    <cfRule type="cellIs" dxfId="80" priority="12" stopIfTrue="1" operator="notEqual">
      <formula>#REF!+#REF!+#REF!+#REF!+#REF!+#REF!+#REF!+#REF!+#REF!+#REF!+#REF!+#REF!+#REF!+#REF!+#REF!+#REF!+#REF!+#REF!+#REF!+#REF!+#REF!+#REF!+#REF!+#REF!+#REF!+#REF!+#REF!+#REF!+#REF!</formula>
    </cfRule>
  </conditionalFormatting>
  <conditionalFormatting sqref="AI5:AL25">
    <cfRule type="cellIs" dxfId="79" priority="586" stopIfTrue="1" operator="notEqual">
      <formula>#REF!</formula>
    </cfRule>
  </conditionalFormatting>
  <conditionalFormatting sqref="AM5:AM25">
    <cfRule type="cellIs" dxfId="78" priority="590" stopIfTrue="1" operator="notEqual">
      <formula>#REF!</formula>
    </cfRule>
  </conditionalFormatting>
  <dataValidations count="1">
    <dataValidation type="whole" operator="greaterThanOrEqual" allowBlank="1" showInputMessage="1" showErrorMessage="1" sqref="C5:AM25">
      <formula1>0</formula1>
    </dataValidation>
  </dataValidations>
  <printOptions horizontalCentered="1"/>
  <pageMargins left="0.75" right="0.75" top="1" bottom="1" header="0.5" footer="0.5"/>
  <pageSetup paperSize="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rgb="FF00FF00"/>
  </sheetPr>
  <dimension ref="A1:AM26"/>
  <sheetViews>
    <sheetView zoomScale="80" zoomScaleNormal="80" zoomScalePageLayoutView="80" workbookViewId="0">
      <selection activeCell="B11" sqref="B11"/>
    </sheetView>
  </sheetViews>
  <sheetFormatPr baseColWidth="10" defaultColWidth="8.83203125" defaultRowHeight="12" x14ac:dyDescent="0"/>
  <cols>
    <col min="1" max="1" width="4.5" style="37" bestFit="1" customWidth="1"/>
    <col min="2" max="2" width="31.1640625" style="50" bestFit="1" customWidth="1"/>
    <col min="3" max="3" width="4.1640625" style="50" customWidth="1"/>
    <col min="4" max="13" width="3.33203125" style="50" customWidth="1"/>
    <col min="14" max="14" width="5.33203125" style="16" customWidth="1"/>
    <col min="15" max="20" width="5.33203125" style="50" customWidth="1"/>
    <col min="21" max="21" width="5.33203125" style="16" customWidth="1"/>
    <col min="22" max="33" width="5.33203125" style="37" customWidth="1"/>
    <col min="34" max="34" width="10.83203125" style="37" customWidth="1"/>
    <col min="35" max="38" width="5.33203125" style="37" customWidth="1"/>
    <col min="39" max="39" width="9.1640625" style="37" customWidth="1"/>
    <col min="40" max="16384" width="8.83203125" style="37"/>
  </cols>
  <sheetData>
    <row r="1" spans="1:39" ht="18.75" customHeight="1">
      <c r="A1" s="372" t="s">
        <v>19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73"/>
    </row>
    <row r="2" spans="1:39" ht="21.75" customHeight="1">
      <c r="A2" s="374" t="str">
        <f>"STATEMENT SHOWING THE U.I.CASES  FOR THE MONTH OF "&amp;Index!B3&amp;"-"&amp;Index!C3</f>
        <v>STATEMENT SHOWING THE U.I.CASES  FOR THE MONTH OF MAR-2016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4"/>
      <c r="AF2" s="374"/>
      <c r="AG2" s="374"/>
      <c r="AH2" s="374"/>
      <c r="AI2" s="374"/>
      <c r="AJ2" s="374"/>
      <c r="AK2" s="374"/>
      <c r="AL2" s="374"/>
      <c r="AM2" s="374"/>
    </row>
    <row r="3" spans="1:39" s="16" customFormat="1" ht="36" customHeight="1">
      <c r="A3" s="66" t="s">
        <v>2</v>
      </c>
      <c r="B3" s="66" t="s">
        <v>1</v>
      </c>
      <c r="C3" s="70" t="str">
        <f>'Stat-V-A'!C3</f>
        <v>-1982 and PRE</v>
      </c>
      <c r="D3" s="70">
        <f>'Stat-V-A'!D3</f>
        <v>1983</v>
      </c>
      <c r="E3" s="70">
        <f>'Stat-V-A'!E3</f>
        <v>1984</v>
      </c>
      <c r="F3" s="70">
        <f>'Stat-V-A'!F3</f>
        <v>1985</v>
      </c>
      <c r="G3" s="70">
        <f>'Stat-V-A'!G3</f>
        <v>1986</v>
      </c>
      <c r="H3" s="70">
        <f>'Stat-V-A'!H3</f>
        <v>1987</v>
      </c>
      <c r="I3" s="70">
        <f>'Stat-V-A'!I3</f>
        <v>1988</v>
      </c>
      <c r="J3" s="70">
        <f>'Stat-V-A'!J3</f>
        <v>1989</v>
      </c>
      <c r="K3" s="70">
        <f>'Stat-V-A'!K3</f>
        <v>1990</v>
      </c>
      <c r="L3" s="70">
        <f>'Stat-V-A'!L3</f>
        <v>1991</v>
      </c>
      <c r="M3" s="70">
        <f>'Stat-V-A'!M3</f>
        <v>1992</v>
      </c>
      <c r="N3" s="70">
        <f>'Stat-V-A'!N3</f>
        <v>1993</v>
      </c>
      <c r="O3" s="70">
        <f>'Stat-V-A'!O3</f>
        <v>1994</v>
      </c>
      <c r="P3" s="70">
        <f>'Stat-V-A'!P3</f>
        <v>1995</v>
      </c>
      <c r="Q3" s="70">
        <f>'Stat-V-A'!Q3</f>
        <v>1996</v>
      </c>
      <c r="R3" s="70">
        <f>'Stat-V-A'!R3</f>
        <v>1997</v>
      </c>
      <c r="S3" s="70">
        <f>'Stat-V-A'!S3</f>
        <v>1998</v>
      </c>
      <c r="T3" s="70">
        <f>'Stat-V-A'!T3</f>
        <v>1999</v>
      </c>
      <c r="U3" s="70">
        <f>'Stat-V-A'!U3</f>
        <v>2000</v>
      </c>
      <c r="V3" s="70">
        <f>'Stat-V-A'!V3</f>
        <v>2001</v>
      </c>
      <c r="W3" s="70">
        <f>'Stat-V-A'!W3</f>
        <v>2002</v>
      </c>
      <c r="X3" s="70">
        <f>'Stat-V-A'!X3</f>
        <v>2003</v>
      </c>
      <c r="Y3" s="70">
        <f>'Stat-V-A'!Y3</f>
        <v>2004</v>
      </c>
      <c r="Z3" s="70">
        <f>'Stat-V-A'!Z3</f>
        <v>2005</v>
      </c>
      <c r="AA3" s="70">
        <f>'Stat-V-A'!AA3</f>
        <v>2006</v>
      </c>
      <c r="AB3" s="70">
        <f>'Stat-V-A'!AB3</f>
        <v>2007</v>
      </c>
      <c r="AC3" s="70">
        <f>'Stat-V-A'!AC3</f>
        <v>2008</v>
      </c>
      <c r="AD3" s="70">
        <f>'Stat-V-A'!AD3</f>
        <v>2009</v>
      </c>
      <c r="AE3" s="70">
        <f>'Stat-V-A'!AE3</f>
        <v>2010</v>
      </c>
      <c r="AF3" s="70">
        <f>'Stat-V-A'!AF3</f>
        <v>2011</v>
      </c>
      <c r="AG3" s="70">
        <f>'Stat-V-A'!AG3</f>
        <v>2012</v>
      </c>
      <c r="AH3" s="66" t="str">
        <f>'Stat-V-A'!AH3</f>
        <v xml:space="preserve">Total
(3 to 33)
</v>
      </c>
      <c r="AI3" s="66">
        <f>'Stat-V-A'!AI3</f>
        <v>2013</v>
      </c>
      <c r="AJ3" s="66">
        <f>'Stat-V-A'!AJ3</f>
        <v>2014</v>
      </c>
      <c r="AK3" s="66">
        <f>'Stat-V-A'!AK3</f>
        <v>2015</v>
      </c>
      <c r="AL3" s="66" t="str">
        <f>'Stat-V-A'!AL3</f>
        <v>Upto 2016</v>
      </c>
      <c r="AM3" s="66" t="s">
        <v>195</v>
      </c>
    </row>
    <row r="4" spans="1:39" s="33" customFormat="1" thickBot="1">
      <c r="A4" s="51">
        <v>1</v>
      </c>
      <c r="B4" s="51">
        <v>2</v>
      </c>
      <c r="C4" s="52">
        <v>3</v>
      </c>
      <c r="D4" s="52">
        <v>4</v>
      </c>
      <c r="E4" s="52">
        <v>5</v>
      </c>
      <c r="F4" s="52">
        <v>6</v>
      </c>
      <c r="G4" s="52">
        <v>7</v>
      </c>
      <c r="H4" s="52">
        <v>8</v>
      </c>
      <c r="I4" s="52">
        <v>9</v>
      </c>
      <c r="J4" s="52">
        <v>10</v>
      </c>
      <c r="K4" s="52">
        <v>11</v>
      </c>
      <c r="L4" s="52">
        <v>12</v>
      </c>
      <c r="M4" s="52">
        <v>13</v>
      </c>
      <c r="N4" s="52">
        <v>14</v>
      </c>
      <c r="O4" s="52">
        <v>15</v>
      </c>
      <c r="P4" s="52">
        <v>16</v>
      </c>
      <c r="Q4" s="52">
        <v>17</v>
      </c>
      <c r="R4" s="52">
        <v>18</v>
      </c>
      <c r="S4" s="52">
        <v>19</v>
      </c>
      <c r="T4" s="52">
        <v>20</v>
      </c>
      <c r="U4" s="52">
        <v>21</v>
      </c>
      <c r="V4" s="52">
        <v>22</v>
      </c>
      <c r="W4" s="52">
        <v>23</v>
      </c>
      <c r="X4" s="52">
        <v>24</v>
      </c>
      <c r="Y4" s="52">
        <v>25</v>
      </c>
      <c r="Z4" s="52">
        <v>26</v>
      </c>
      <c r="AA4" s="52">
        <v>27</v>
      </c>
      <c r="AB4" s="52">
        <v>28</v>
      </c>
      <c r="AC4" s="52">
        <v>29</v>
      </c>
      <c r="AD4" s="52">
        <v>30</v>
      </c>
      <c r="AE4" s="52">
        <v>31</v>
      </c>
      <c r="AF4" s="52">
        <v>32</v>
      </c>
      <c r="AG4" s="52">
        <v>33</v>
      </c>
      <c r="AH4" s="51">
        <v>34</v>
      </c>
      <c r="AI4" s="51">
        <v>35</v>
      </c>
      <c r="AJ4" s="51">
        <v>36</v>
      </c>
      <c r="AK4" s="51">
        <v>37</v>
      </c>
      <c r="AL4" s="51">
        <v>38</v>
      </c>
      <c r="AM4" s="51">
        <v>39</v>
      </c>
    </row>
    <row r="5" spans="1:39" ht="15">
      <c r="A5" s="114">
        <v>1</v>
      </c>
      <c r="B5" s="104" t="s">
        <v>126</v>
      </c>
      <c r="C5" s="268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21"/>
      <c r="AF5" s="221"/>
      <c r="AG5" s="270"/>
      <c r="AH5" s="265">
        <f>AG5+AF5+AE5+AD5+AC5+AB5+AA5+Z5+Y5+X5+W5+V5+U5+T5+S5+R5+Q5+P5+O5+N5</f>
        <v>0</v>
      </c>
      <c r="AI5" s="53">
        <f>'Stat-III'!L5</f>
        <v>0</v>
      </c>
      <c r="AJ5" s="53">
        <f>'Stat-III'!V5</f>
        <v>0</v>
      </c>
      <c r="AK5" s="53">
        <f>'Stat-III'!AF5</f>
        <v>0</v>
      </c>
      <c r="AL5" s="53">
        <f>'Stat-II'!L5</f>
        <v>0</v>
      </c>
      <c r="AM5" s="54">
        <f>AL5+AK5+AJ5+AI5+AH5</f>
        <v>0</v>
      </c>
    </row>
    <row r="6" spans="1:39" ht="15">
      <c r="A6" s="114">
        <v>2</v>
      </c>
      <c r="B6" s="104" t="s">
        <v>90</v>
      </c>
      <c r="C6" s="271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24"/>
      <c r="AF6" s="224"/>
      <c r="AG6" s="273"/>
      <c r="AH6" s="265">
        <f t="shared" ref="AH6:AH25" si="0">AG6+AF6+AE6+AD6+AC6+AB6+AA6+Z6+Y6+X6+W6+V6+U6+T6+S6+R6+Q6+P6+O6+N6</f>
        <v>0</v>
      </c>
      <c r="AI6" s="53">
        <f>'Stat-III'!L6</f>
        <v>0</v>
      </c>
      <c r="AJ6" s="53">
        <f>'Stat-III'!V6</f>
        <v>0</v>
      </c>
      <c r="AK6" s="53">
        <f>'Stat-III'!AF6</f>
        <v>0</v>
      </c>
      <c r="AL6" s="53">
        <f>'Stat-II'!L6</f>
        <v>0</v>
      </c>
      <c r="AM6" s="54">
        <f t="shared" ref="AM6:AM25" si="1">AL6+AK6+AJ6+AI6+AH6</f>
        <v>0</v>
      </c>
    </row>
    <row r="7" spans="1:39" ht="15">
      <c r="A7" s="114">
        <v>3</v>
      </c>
      <c r="B7" s="104" t="s">
        <v>91</v>
      </c>
      <c r="C7" s="271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24"/>
      <c r="AF7" s="224"/>
      <c r="AG7" s="273"/>
      <c r="AH7" s="265">
        <f t="shared" si="0"/>
        <v>0</v>
      </c>
      <c r="AI7" s="53">
        <f>'Stat-III'!L7</f>
        <v>0</v>
      </c>
      <c r="AJ7" s="53">
        <f>'Stat-III'!V7</f>
        <v>0</v>
      </c>
      <c r="AK7" s="53">
        <f>'Stat-III'!AF7</f>
        <v>0</v>
      </c>
      <c r="AL7" s="53">
        <f>'Stat-II'!L7</f>
        <v>0</v>
      </c>
      <c r="AM7" s="54">
        <f t="shared" si="1"/>
        <v>0</v>
      </c>
    </row>
    <row r="8" spans="1:39" ht="15">
      <c r="A8" s="115">
        <v>4</v>
      </c>
      <c r="B8" s="104" t="s">
        <v>92</v>
      </c>
      <c r="C8" s="271"/>
      <c r="D8" s="272"/>
      <c r="E8" s="272"/>
      <c r="F8" s="272"/>
      <c r="G8" s="272"/>
      <c r="H8" s="272"/>
      <c r="I8" s="272"/>
      <c r="J8" s="272"/>
      <c r="K8" s="272"/>
      <c r="L8" s="272"/>
      <c r="M8" s="272"/>
      <c r="N8" s="272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24"/>
      <c r="AF8" s="224"/>
      <c r="AG8" s="273"/>
      <c r="AH8" s="265">
        <f t="shared" si="0"/>
        <v>0</v>
      </c>
      <c r="AI8" s="53">
        <f>'Stat-III'!L8</f>
        <v>0</v>
      </c>
      <c r="AJ8" s="53">
        <f>'Stat-III'!V8</f>
        <v>0</v>
      </c>
      <c r="AK8" s="53">
        <f>'Stat-III'!AF8</f>
        <v>0</v>
      </c>
      <c r="AL8" s="53">
        <f>'Stat-II'!L8</f>
        <v>0</v>
      </c>
      <c r="AM8" s="54">
        <f t="shared" si="1"/>
        <v>0</v>
      </c>
    </row>
    <row r="9" spans="1:39" ht="15">
      <c r="A9" s="115">
        <v>5</v>
      </c>
      <c r="B9" s="104" t="s">
        <v>93</v>
      </c>
      <c r="C9" s="271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24"/>
      <c r="AF9" s="224"/>
      <c r="AG9" s="273"/>
      <c r="AH9" s="265">
        <f t="shared" si="0"/>
        <v>0</v>
      </c>
      <c r="AI9" s="53">
        <f>'Stat-III'!L9</f>
        <v>0</v>
      </c>
      <c r="AJ9" s="53">
        <f>'Stat-III'!V9</f>
        <v>0</v>
      </c>
      <c r="AK9" s="53">
        <f>'Stat-III'!AF9</f>
        <v>0</v>
      </c>
      <c r="AL9" s="53">
        <f>'Stat-II'!L9</f>
        <v>0</v>
      </c>
      <c r="AM9" s="54">
        <f t="shared" si="1"/>
        <v>0</v>
      </c>
    </row>
    <row r="10" spans="1:39" ht="15">
      <c r="A10" s="114">
        <v>6</v>
      </c>
      <c r="B10" s="104" t="s">
        <v>368</v>
      </c>
      <c r="C10" s="271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24"/>
      <c r="AF10" s="224"/>
      <c r="AG10" s="273"/>
      <c r="AH10" s="265">
        <f t="shared" si="0"/>
        <v>0</v>
      </c>
      <c r="AI10" s="53">
        <f>'Stat-III'!L10</f>
        <v>0</v>
      </c>
      <c r="AJ10" s="53">
        <f>'Stat-III'!V10</f>
        <v>0</v>
      </c>
      <c r="AK10" s="53">
        <f>'Stat-III'!AF10</f>
        <v>0</v>
      </c>
      <c r="AL10" s="53">
        <f>'Stat-II'!L10</f>
        <v>0</v>
      </c>
      <c r="AM10" s="54">
        <f t="shared" si="1"/>
        <v>0</v>
      </c>
    </row>
    <row r="11" spans="1:39" ht="15">
      <c r="A11" s="113">
        <v>7</v>
      </c>
      <c r="B11" s="103" t="s">
        <v>88</v>
      </c>
      <c r="C11" s="271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24"/>
      <c r="AF11" s="224"/>
      <c r="AG11" s="273"/>
      <c r="AH11" s="265">
        <f t="shared" si="0"/>
        <v>0</v>
      </c>
      <c r="AI11" s="53">
        <f>'Stat-III'!L11</f>
        <v>0</v>
      </c>
      <c r="AJ11" s="53">
        <f>'Stat-III'!V11</f>
        <v>0</v>
      </c>
      <c r="AK11" s="53">
        <f>'Stat-III'!AF11</f>
        <v>0</v>
      </c>
      <c r="AL11" s="53">
        <f>'Stat-II'!L11</f>
        <v>0</v>
      </c>
      <c r="AM11" s="54">
        <f t="shared" si="1"/>
        <v>0</v>
      </c>
    </row>
    <row r="12" spans="1:39" ht="15">
      <c r="A12" s="113">
        <v>8</v>
      </c>
      <c r="B12" s="103" t="s">
        <v>89</v>
      </c>
      <c r="C12" s="271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24"/>
      <c r="AF12" s="224"/>
      <c r="AG12" s="273"/>
      <c r="AH12" s="265">
        <f t="shared" si="0"/>
        <v>0</v>
      </c>
      <c r="AI12" s="53">
        <f>'Stat-III'!L12</f>
        <v>0</v>
      </c>
      <c r="AJ12" s="53">
        <f>'Stat-III'!V12</f>
        <v>0</v>
      </c>
      <c r="AK12" s="53">
        <f>'Stat-III'!AF12</f>
        <v>0</v>
      </c>
      <c r="AL12" s="53">
        <f>'Stat-II'!L12</f>
        <v>0</v>
      </c>
      <c r="AM12" s="54">
        <f t="shared" si="1"/>
        <v>0</v>
      </c>
    </row>
    <row r="13" spans="1:39" ht="15">
      <c r="A13" s="113">
        <v>9</v>
      </c>
      <c r="B13" s="103" t="s">
        <v>94</v>
      </c>
      <c r="C13" s="271"/>
      <c r="D13" s="272"/>
      <c r="E13" s="272"/>
      <c r="F13" s="272"/>
      <c r="G13" s="272"/>
      <c r="H13" s="272"/>
      <c r="I13" s="272"/>
      <c r="J13" s="272"/>
      <c r="K13" s="272"/>
      <c r="L13" s="272"/>
      <c r="M13" s="272"/>
      <c r="N13" s="272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24"/>
      <c r="AF13" s="224"/>
      <c r="AG13" s="273"/>
      <c r="AH13" s="265">
        <f t="shared" si="0"/>
        <v>0</v>
      </c>
      <c r="AI13" s="53">
        <f>'Stat-III'!L13</f>
        <v>0</v>
      </c>
      <c r="AJ13" s="53">
        <f>'Stat-III'!V13</f>
        <v>0</v>
      </c>
      <c r="AK13" s="53">
        <f>'Stat-III'!AF13</f>
        <v>0</v>
      </c>
      <c r="AL13" s="53">
        <f>'Stat-II'!L13</f>
        <v>0</v>
      </c>
      <c r="AM13" s="54">
        <f t="shared" si="1"/>
        <v>0</v>
      </c>
    </row>
    <row r="14" spans="1:39" ht="15">
      <c r="A14" s="113">
        <v>10</v>
      </c>
      <c r="B14" s="103" t="s">
        <v>95</v>
      </c>
      <c r="C14" s="271"/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24"/>
      <c r="AF14" s="224"/>
      <c r="AG14" s="273"/>
      <c r="AH14" s="265">
        <f t="shared" si="0"/>
        <v>0</v>
      </c>
      <c r="AI14" s="53">
        <f>'Stat-III'!L14</f>
        <v>0</v>
      </c>
      <c r="AJ14" s="53">
        <f>'Stat-III'!V14</f>
        <v>0</v>
      </c>
      <c r="AK14" s="53">
        <f>'Stat-III'!AF14</f>
        <v>0</v>
      </c>
      <c r="AL14" s="53">
        <f>'Stat-II'!L14</f>
        <v>0</v>
      </c>
      <c r="AM14" s="54">
        <f t="shared" si="1"/>
        <v>0</v>
      </c>
    </row>
    <row r="15" spans="1:39" ht="15">
      <c r="A15" s="113">
        <v>11</v>
      </c>
      <c r="B15" s="103" t="s">
        <v>54</v>
      </c>
      <c r="C15" s="271"/>
      <c r="D15" s="272"/>
      <c r="E15" s="272"/>
      <c r="F15" s="272"/>
      <c r="G15" s="272"/>
      <c r="H15" s="272"/>
      <c r="I15" s="272"/>
      <c r="J15" s="272"/>
      <c r="K15" s="272"/>
      <c r="L15" s="272"/>
      <c r="M15" s="272"/>
      <c r="N15" s="272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24"/>
      <c r="AF15" s="224"/>
      <c r="AG15" s="273"/>
      <c r="AH15" s="265">
        <f t="shared" si="0"/>
        <v>0</v>
      </c>
      <c r="AI15" s="53">
        <f>'Stat-III'!L15</f>
        <v>0</v>
      </c>
      <c r="AJ15" s="53">
        <f>'Stat-III'!V15</f>
        <v>0</v>
      </c>
      <c r="AK15" s="53">
        <f>'Stat-III'!AF15</f>
        <v>0</v>
      </c>
      <c r="AL15" s="53">
        <f>'Stat-II'!L15</f>
        <v>0</v>
      </c>
      <c r="AM15" s="54">
        <f t="shared" si="1"/>
        <v>0</v>
      </c>
    </row>
    <row r="16" spans="1:39" ht="15">
      <c r="A16" s="115">
        <v>12</v>
      </c>
      <c r="B16" s="103" t="s">
        <v>99</v>
      </c>
      <c r="C16" s="271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24"/>
      <c r="AF16" s="224"/>
      <c r="AG16" s="273"/>
      <c r="AH16" s="265">
        <f t="shared" si="0"/>
        <v>0</v>
      </c>
      <c r="AI16" s="53">
        <f>'Stat-III'!L16</f>
        <v>0</v>
      </c>
      <c r="AJ16" s="53">
        <f>'Stat-III'!V16</f>
        <v>0</v>
      </c>
      <c r="AK16" s="53">
        <f>'Stat-III'!AF16</f>
        <v>0</v>
      </c>
      <c r="AL16" s="53">
        <f>'Stat-II'!L16</f>
        <v>0</v>
      </c>
      <c r="AM16" s="54">
        <f t="shared" si="1"/>
        <v>0</v>
      </c>
    </row>
    <row r="17" spans="1:39" ht="15">
      <c r="A17" s="115">
        <v>13</v>
      </c>
      <c r="B17" s="103" t="s">
        <v>100</v>
      </c>
      <c r="C17" s="271"/>
      <c r="D17" s="272"/>
      <c r="E17" s="272"/>
      <c r="F17" s="272"/>
      <c r="G17" s="272"/>
      <c r="H17" s="272"/>
      <c r="I17" s="272"/>
      <c r="J17" s="272"/>
      <c r="K17" s="272"/>
      <c r="L17" s="272"/>
      <c r="M17" s="272"/>
      <c r="N17" s="272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24"/>
      <c r="AF17" s="224"/>
      <c r="AG17" s="273"/>
      <c r="AH17" s="265">
        <f t="shared" si="0"/>
        <v>0</v>
      </c>
      <c r="AI17" s="53">
        <f>'Stat-III'!L17</f>
        <v>0</v>
      </c>
      <c r="AJ17" s="53">
        <f>'Stat-III'!V17</f>
        <v>0</v>
      </c>
      <c r="AK17" s="53">
        <f>'Stat-III'!AF17</f>
        <v>0</v>
      </c>
      <c r="AL17" s="53">
        <f>'Stat-II'!L17</f>
        <v>0</v>
      </c>
      <c r="AM17" s="54">
        <f t="shared" si="1"/>
        <v>0</v>
      </c>
    </row>
    <row r="18" spans="1:39" ht="15">
      <c r="A18" s="116">
        <v>14</v>
      </c>
      <c r="B18" s="117" t="s">
        <v>96</v>
      </c>
      <c r="C18" s="271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24"/>
      <c r="AF18" s="224"/>
      <c r="AG18" s="273"/>
      <c r="AH18" s="265">
        <f t="shared" si="0"/>
        <v>0</v>
      </c>
      <c r="AI18" s="53">
        <f>'Stat-III'!L18</f>
        <v>0</v>
      </c>
      <c r="AJ18" s="53">
        <f>'Stat-III'!V18</f>
        <v>0</v>
      </c>
      <c r="AK18" s="53">
        <f>'Stat-III'!AF18</f>
        <v>0</v>
      </c>
      <c r="AL18" s="53">
        <f>'Stat-II'!L18</f>
        <v>0</v>
      </c>
      <c r="AM18" s="54">
        <f t="shared" si="1"/>
        <v>0</v>
      </c>
    </row>
    <row r="19" spans="1:39" ht="15">
      <c r="A19" s="116">
        <v>15</v>
      </c>
      <c r="B19" s="117" t="s">
        <v>97</v>
      </c>
      <c r="C19" s="271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24"/>
      <c r="AF19" s="224"/>
      <c r="AG19" s="273"/>
      <c r="AH19" s="265">
        <f t="shared" si="0"/>
        <v>0</v>
      </c>
      <c r="AI19" s="53">
        <f>'Stat-III'!L19</f>
        <v>0</v>
      </c>
      <c r="AJ19" s="53">
        <f>'Stat-III'!V19</f>
        <v>0</v>
      </c>
      <c r="AK19" s="53">
        <f>'Stat-III'!AF19</f>
        <v>0</v>
      </c>
      <c r="AL19" s="53">
        <f>'Stat-II'!L19</f>
        <v>0</v>
      </c>
      <c r="AM19" s="54">
        <f t="shared" si="1"/>
        <v>0</v>
      </c>
    </row>
    <row r="20" spans="1:39" ht="15">
      <c r="A20" s="116">
        <v>16</v>
      </c>
      <c r="B20" s="117" t="s">
        <v>98</v>
      </c>
      <c r="C20" s="271"/>
      <c r="D20" s="272"/>
      <c r="E20" s="272"/>
      <c r="F20" s="272"/>
      <c r="G20" s="272"/>
      <c r="H20" s="272"/>
      <c r="I20" s="272"/>
      <c r="J20" s="272"/>
      <c r="K20" s="272"/>
      <c r="L20" s="272"/>
      <c r="M20" s="272"/>
      <c r="N20" s="272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24"/>
      <c r="AF20" s="224"/>
      <c r="AG20" s="273"/>
      <c r="AH20" s="265">
        <f t="shared" si="0"/>
        <v>0</v>
      </c>
      <c r="AI20" s="53">
        <f>'Stat-III'!L20</f>
        <v>0</v>
      </c>
      <c r="AJ20" s="53">
        <f>'Stat-III'!V20</f>
        <v>0</v>
      </c>
      <c r="AK20" s="53">
        <f>'Stat-III'!AF20</f>
        <v>0</v>
      </c>
      <c r="AL20" s="53">
        <f>'Stat-II'!L20</f>
        <v>0</v>
      </c>
      <c r="AM20" s="54">
        <f t="shared" si="1"/>
        <v>0</v>
      </c>
    </row>
    <row r="21" spans="1:39" ht="15">
      <c r="A21" s="116">
        <v>17</v>
      </c>
      <c r="B21" s="117" t="s">
        <v>101</v>
      </c>
      <c r="C21" s="271"/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24"/>
      <c r="AF21" s="224"/>
      <c r="AG21" s="273"/>
      <c r="AH21" s="265">
        <f t="shared" si="0"/>
        <v>0</v>
      </c>
      <c r="AI21" s="53">
        <f>'Stat-III'!L21</f>
        <v>0</v>
      </c>
      <c r="AJ21" s="53">
        <f>'Stat-III'!V21</f>
        <v>0</v>
      </c>
      <c r="AK21" s="53">
        <f>'Stat-III'!AF21</f>
        <v>0</v>
      </c>
      <c r="AL21" s="53">
        <f>'Stat-II'!L21</f>
        <v>0</v>
      </c>
      <c r="AM21" s="54">
        <f t="shared" si="1"/>
        <v>0</v>
      </c>
    </row>
    <row r="22" spans="1:39" ht="15">
      <c r="A22" s="113">
        <v>18</v>
      </c>
      <c r="B22" s="103" t="s">
        <v>321</v>
      </c>
      <c r="C22" s="271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24"/>
      <c r="AF22" s="224"/>
      <c r="AG22" s="273"/>
      <c r="AH22" s="265">
        <f t="shared" si="0"/>
        <v>0</v>
      </c>
      <c r="AI22" s="53">
        <f>'Stat-III'!L22</f>
        <v>0</v>
      </c>
      <c r="AJ22" s="53">
        <f>'Stat-III'!V22</f>
        <v>0</v>
      </c>
      <c r="AK22" s="53">
        <f>'Stat-III'!AF22</f>
        <v>0</v>
      </c>
      <c r="AL22" s="53">
        <f>'Stat-II'!L22</f>
        <v>0</v>
      </c>
      <c r="AM22" s="54">
        <f t="shared" si="1"/>
        <v>0</v>
      </c>
    </row>
    <row r="23" spans="1:39" ht="15">
      <c r="A23" s="118">
        <v>19</v>
      </c>
      <c r="B23" s="105" t="s">
        <v>322</v>
      </c>
      <c r="C23" s="271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24"/>
      <c r="AF23" s="224"/>
      <c r="AG23" s="273"/>
      <c r="AH23" s="265">
        <f t="shared" si="0"/>
        <v>0</v>
      </c>
      <c r="AI23" s="53">
        <f>'Stat-III'!L23</f>
        <v>0</v>
      </c>
      <c r="AJ23" s="53">
        <f>'Stat-III'!V23</f>
        <v>0</v>
      </c>
      <c r="AK23" s="53">
        <f>'Stat-III'!AF23</f>
        <v>0</v>
      </c>
      <c r="AL23" s="53">
        <f>'Stat-II'!L23</f>
        <v>0</v>
      </c>
      <c r="AM23" s="54">
        <f t="shared" si="1"/>
        <v>0</v>
      </c>
    </row>
    <row r="24" spans="1:39" ht="15">
      <c r="A24" s="118">
        <v>20</v>
      </c>
      <c r="B24" s="105" t="s">
        <v>323</v>
      </c>
      <c r="C24" s="271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2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24"/>
      <c r="AF24" s="224"/>
      <c r="AG24" s="273"/>
      <c r="AH24" s="265">
        <f t="shared" si="0"/>
        <v>0</v>
      </c>
      <c r="AI24" s="53">
        <f>'Stat-III'!L24</f>
        <v>0</v>
      </c>
      <c r="AJ24" s="53">
        <f>'Stat-III'!V24</f>
        <v>0</v>
      </c>
      <c r="AK24" s="53">
        <f>'Stat-III'!AF24</f>
        <v>0</v>
      </c>
      <c r="AL24" s="53">
        <f>'Stat-II'!L24</f>
        <v>0</v>
      </c>
      <c r="AM24" s="54">
        <f t="shared" si="1"/>
        <v>0</v>
      </c>
    </row>
    <row r="25" spans="1:39" ht="16" thickBot="1">
      <c r="A25" s="130">
        <v>21</v>
      </c>
      <c r="B25" s="129" t="s">
        <v>102</v>
      </c>
      <c r="C25" s="274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28"/>
      <c r="AF25" s="228"/>
      <c r="AG25" s="276"/>
      <c r="AH25" s="265">
        <f t="shared" si="0"/>
        <v>0</v>
      </c>
      <c r="AI25" s="53">
        <f>'Stat-III'!L25</f>
        <v>0</v>
      </c>
      <c r="AJ25" s="53">
        <f>'Stat-III'!V25</f>
        <v>0</v>
      </c>
      <c r="AK25" s="53">
        <f>'Stat-III'!AF25</f>
        <v>0</v>
      </c>
      <c r="AL25" s="53">
        <f>'Stat-II'!L25</f>
        <v>0</v>
      </c>
      <c r="AM25" s="54">
        <f t="shared" si="1"/>
        <v>0</v>
      </c>
    </row>
    <row r="26" spans="1:39" s="2" customFormat="1" ht="14">
      <c r="A26" s="350" t="s">
        <v>358</v>
      </c>
      <c r="B26" s="350"/>
      <c r="C26" s="261">
        <f>SUM(C5:C25)</f>
        <v>0</v>
      </c>
      <c r="D26" s="261">
        <f t="shared" ref="D26:K26" si="2">SUM(D5:D25)</f>
        <v>0</v>
      </c>
      <c r="E26" s="261">
        <f t="shared" si="2"/>
        <v>0</v>
      </c>
      <c r="F26" s="261">
        <f t="shared" si="2"/>
        <v>0</v>
      </c>
      <c r="G26" s="261">
        <f t="shared" si="2"/>
        <v>0</v>
      </c>
      <c r="H26" s="261">
        <f>SUM(H5:H25)</f>
        <v>0</v>
      </c>
      <c r="I26" s="261">
        <f t="shared" si="2"/>
        <v>0</v>
      </c>
      <c r="J26" s="261">
        <f t="shared" si="2"/>
        <v>0</v>
      </c>
      <c r="K26" s="261">
        <f t="shared" si="2"/>
        <v>0</v>
      </c>
      <c r="L26" s="261">
        <f>SUM(L5:L25)</f>
        <v>0</v>
      </c>
      <c r="M26" s="261">
        <f t="shared" ref="M26:P26" si="3">SUM(M5:M25)</f>
        <v>0</v>
      </c>
      <c r="N26" s="261">
        <f t="shared" si="3"/>
        <v>0</v>
      </c>
      <c r="O26" s="261">
        <f t="shared" si="3"/>
        <v>0</v>
      </c>
      <c r="P26" s="261">
        <f t="shared" si="3"/>
        <v>0</v>
      </c>
      <c r="Q26" s="261">
        <f>SUM(Q5:Q25)</f>
        <v>0</v>
      </c>
      <c r="R26" s="261">
        <f t="shared" ref="R26:AL26" si="4">SUM(R5:R25)</f>
        <v>0</v>
      </c>
      <c r="S26" s="261">
        <f t="shared" si="4"/>
        <v>0</v>
      </c>
      <c r="T26" s="261">
        <f t="shared" si="4"/>
        <v>0</v>
      </c>
      <c r="U26" s="261">
        <f t="shared" si="4"/>
        <v>0</v>
      </c>
      <c r="V26" s="261">
        <f t="shared" si="4"/>
        <v>0</v>
      </c>
      <c r="W26" s="261">
        <f t="shared" si="4"/>
        <v>0</v>
      </c>
      <c r="X26" s="261">
        <f t="shared" si="4"/>
        <v>0</v>
      </c>
      <c r="Y26" s="261">
        <f t="shared" si="4"/>
        <v>0</v>
      </c>
      <c r="Z26" s="261">
        <f t="shared" si="4"/>
        <v>0</v>
      </c>
      <c r="AA26" s="261">
        <f t="shared" si="4"/>
        <v>0</v>
      </c>
      <c r="AB26" s="261">
        <f t="shared" si="4"/>
        <v>0</v>
      </c>
      <c r="AC26" s="261">
        <f t="shared" si="4"/>
        <v>0</v>
      </c>
      <c r="AD26" s="261">
        <f t="shared" si="4"/>
        <v>0</v>
      </c>
      <c r="AE26" s="261">
        <f t="shared" si="4"/>
        <v>0</v>
      </c>
      <c r="AF26" s="261">
        <f t="shared" si="4"/>
        <v>0</v>
      </c>
      <c r="AG26" s="261">
        <f t="shared" si="4"/>
        <v>0</v>
      </c>
      <c r="AH26" s="261">
        <f t="shared" si="4"/>
        <v>0</v>
      </c>
      <c r="AI26" s="261">
        <f t="shared" si="4"/>
        <v>0</v>
      </c>
      <c r="AJ26" s="261">
        <f t="shared" si="4"/>
        <v>0</v>
      </c>
      <c r="AK26" s="261">
        <f t="shared" si="4"/>
        <v>0</v>
      </c>
      <c r="AL26" s="261">
        <f t="shared" si="4"/>
        <v>0</v>
      </c>
      <c r="AM26" s="261">
        <f>SUM(AM5:AM25)</f>
        <v>0</v>
      </c>
    </row>
  </sheetData>
  <sheetProtection algorithmName="SHA-512" hashValue="/asB12WAaqxkrZ9FegNVSGsS2jCnl5t+5LqnqN4EXwt8YoW4drhzmKDJum2VVkWR8pbYLYYydya8Vi9d8/ExEQ==" saltValue="HdmDMQj2Olh0onaGO2CtiQ==" spinCount="100000" sheet="1" objects="1" scenarios="1" formatCells="0" formatColumns="0" formatRows="0"/>
  <protectedRanges>
    <protectedRange sqref="A2:AM2" name="Range2"/>
    <protectedRange sqref="C3:AM25" name="Range1"/>
  </protectedRanges>
  <customSheetViews>
    <customSheetView guid="{176CA2E8-21C8-794D-859A-06D7F71DA3E8}">
      <selection activeCell="AP8" sqref="AP8"/>
      <printOptions horizontalCentered="1"/>
      <pageSetup paperSize="5" orientation="landscape"/>
    </customSheetView>
  </customSheetViews>
  <mergeCells count="3">
    <mergeCell ref="A1:AM1"/>
    <mergeCell ref="A2:AM2"/>
    <mergeCell ref="A26:B26"/>
  </mergeCells>
  <phoneticPr fontId="0" type="noConversion"/>
  <conditionalFormatting sqref="AH5:AH25">
    <cfRule type="cellIs" dxfId="77" priority="7" stopIfTrue="1" operator="notEqual">
      <formula>#REF!+#REF!+#REF!+#REF!+#REF!+#REF!+#REF!+#REF!+#REF!+#REF!+#REF!+#REF!+#REF!+#REF!+#REF!+#REF!+#REF!+#REF!+#REF!+#REF!</formula>
    </cfRule>
  </conditionalFormatting>
  <conditionalFormatting sqref="AM5:AM25">
    <cfRule type="cellIs" dxfId="76" priority="2" stopIfTrue="1" operator="notEqual">
      <formula>#REF!+#REF!+#REF!+#REF!+#REF!</formula>
    </cfRule>
  </conditionalFormatting>
  <conditionalFormatting sqref="AI5:AL25">
    <cfRule type="cellIs" dxfId="75" priority="591" stopIfTrue="1" operator="notEqual">
      <formula>#REF!</formula>
    </cfRule>
  </conditionalFormatting>
  <conditionalFormatting sqref="AM5:AM25">
    <cfRule type="cellIs" dxfId="74" priority="595" stopIfTrue="1" operator="notEqual">
      <formula>#REF!</formula>
    </cfRule>
  </conditionalFormatting>
  <dataValidations count="1">
    <dataValidation type="whole" operator="greaterThanOrEqual" allowBlank="1" showInputMessage="1" showErrorMessage="1" sqref="C5:AM25">
      <formula1>0</formula1>
    </dataValidation>
  </dataValidations>
  <printOptions horizontalCentered="1"/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rgb="FF00FF00"/>
  </sheetPr>
  <dimension ref="A1:R7"/>
  <sheetViews>
    <sheetView zoomScale="90" zoomScaleNormal="90" zoomScalePageLayoutView="90" workbookViewId="0">
      <selection activeCell="A7" sqref="A7:R7"/>
    </sheetView>
  </sheetViews>
  <sheetFormatPr baseColWidth="10" defaultColWidth="7.6640625" defaultRowHeight="15" x14ac:dyDescent="0"/>
  <cols>
    <col min="1" max="1" width="21.1640625" style="17" bestFit="1" customWidth="1"/>
    <col min="2" max="2" width="14.83203125" style="17" bestFit="1" customWidth="1"/>
    <col min="3" max="3" width="19.83203125" style="17" bestFit="1" customWidth="1"/>
    <col min="4" max="7" width="8.1640625" style="17" customWidth="1"/>
    <col min="8" max="8" width="11.6640625" style="17" bestFit="1" customWidth="1"/>
    <col min="9" max="9" width="11.1640625" style="17" bestFit="1" customWidth="1"/>
    <col min="10" max="10" width="8.6640625" style="17" customWidth="1"/>
    <col min="11" max="11" width="10" style="17" bestFit="1" customWidth="1"/>
    <col min="12" max="12" width="11.1640625" style="17" customWidth="1"/>
    <col min="13" max="13" width="9.33203125" style="17" customWidth="1"/>
    <col min="14" max="14" width="12" style="17" customWidth="1"/>
    <col min="15" max="16" width="4.6640625" style="17" customWidth="1"/>
    <col min="17" max="17" width="8.1640625" style="17" customWidth="1"/>
    <col min="18" max="18" width="5.5" style="17" customWidth="1"/>
    <col min="19" max="16384" width="7.6640625" style="17"/>
  </cols>
  <sheetData>
    <row r="1" spans="1:18" ht="15" customHeight="1">
      <c r="A1" s="376" t="s">
        <v>111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8"/>
    </row>
    <row r="2" spans="1:18" ht="23.25" customHeight="1">
      <c r="A2" s="379" t="str">
        <f>"Progress Sessions trial cases for the month  "&amp;Index!B3&amp;"-"&amp;Index!C3</f>
        <v>Progress Sessions trial cases for the month  MAR-2016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1"/>
    </row>
    <row r="3" spans="1:18" s="18" customFormat="1" ht="14" customHeight="1">
      <c r="A3" s="375" t="s">
        <v>68</v>
      </c>
      <c r="B3" s="375" t="s">
        <v>69</v>
      </c>
      <c r="C3" s="375" t="s">
        <v>70</v>
      </c>
      <c r="D3" s="375" t="s">
        <v>71</v>
      </c>
      <c r="E3" s="375"/>
      <c r="F3" s="375"/>
      <c r="G3" s="375"/>
      <c r="H3" s="375"/>
      <c r="I3" s="375" t="s">
        <v>72</v>
      </c>
      <c r="J3" s="375"/>
      <c r="K3" s="375"/>
      <c r="L3" s="375" t="s">
        <v>129</v>
      </c>
      <c r="M3" s="375"/>
      <c r="N3" s="375"/>
      <c r="O3" s="375" t="s">
        <v>73</v>
      </c>
      <c r="P3" s="375"/>
      <c r="Q3" s="375"/>
      <c r="R3" s="375"/>
    </row>
    <row r="4" spans="1:18" s="18" customFormat="1">
      <c r="A4" s="375"/>
      <c r="B4" s="375"/>
      <c r="C4" s="375"/>
      <c r="D4" s="375" t="s">
        <v>74</v>
      </c>
      <c r="E4" s="375"/>
      <c r="F4" s="375" t="s">
        <v>75</v>
      </c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</row>
    <row r="5" spans="1:18" s="18" customFormat="1">
      <c r="A5" s="375"/>
      <c r="B5" s="375"/>
      <c r="C5" s="375"/>
      <c r="D5" s="66" t="s">
        <v>76</v>
      </c>
      <c r="E5" s="66" t="s">
        <v>77</v>
      </c>
      <c r="F5" s="66" t="s">
        <v>76</v>
      </c>
      <c r="G5" s="66" t="s">
        <v>77</v>
      </c>
      <c r="H5" s="66" t="s">
        <v>78</v>
      </c>
      <c r="I5" s="66" t="s">
        <v>79</v>
      </c>
      <c r="J5" s="66" t="s">
        <v>80</v>
      </c>
      <c r="K5" s="66" t="s">
        <v>81</v>
      </c>
      <c r="L5" s="66" t="s">
        <v>79</v>
      </c>
      <c r="M5" s="66" t="s">
        <v>82</v>
      </c>
      <c r="N5" s="66" t="s">
        <v>83</v>
      </c>
      <c r="O5" s="66" t="s">
        <v>84</v>
      </c>
      <c r="P5" s="66" t="s">
        <v>85</v>
      </c>
      <c r="Q5" s="66" t="s">
        <v>86</v>
      </c>
      <c r="R5" s="66" t="s">
        <v>87</v>
      </c>
    </row>
    <row r="6" spans="1:18" s="19" customFormat="1" ht="14.25" customHeight="1">
      <c r="A6" s="51">
        <v>1</v>
      </c>
      <c r="B6" s="51">
        <v>2</v>
      </c>
      <c r="C6" s="51">
        <v>3</v>
      </c>
      <c r="D6" s="51">
        <v>4</v>
      </c>
      <c r="E6" s="51">
        <v>5</v>
      </c>
      <c r="F6" s="51">
        <v>6</v>
      </c>
      <c r="G6" s="51">
        <v>7</v>
      </c>
      <c r="H6" s="51">
        <v>8</v>
      </c>
      <c r="I6" s="51">
        <v>9</v>
      </c>
      <c r="J6" s="51">
        <v>10</v>
      </c>
      <c r="K6" s="51">
        <v>11</v>
      </c>
      <c r="L6" s="51">
        <v>12</v>
      </c>
      <c r="M6" s="51">
        <v>13</v>
      </c>
      <c r="N6" s="51">
        <v>14</v>
      </c>
      <c r="O6" s="51">
        <v>15</v>
      </c>
      <c r="P6" s="51">
        <v>16</v>
      </c>
      <c r="Q6" s="51">
        <v>17</v>
      </c>
      <c r="R6" s="51">
        <v>18</v>
      </c>
    </row>
    <row r="7" spans="1:18" ht="57" customHeight="1">
      <c r="A7" s="277"/>
      <c r="B7" s="277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</row>
  </sheetData>
  <sheetProtection password="DBD5" sheet="1" objects="1" scenarios="1" formatCells="0" formatColumns="0" formatRows="0"/>
  <protectedRanges>
    <protectedRange sqref="A2:R7" name="Range1"/>
  </protectedRanges>
  <customSheetViews>
    <customSheetView guid="{176CA2E8-21C8-794D-859A-06D7F71DA3E8}">
      <selection activeCell="S1" sqref="S1:IV65536"/>
      <printOptions horizontalCentered="1"/>
      <pageSetup paperSize="5" orientation="landscape"/>
    </customSheetView>
  </customSheetViews>
  <mergeCells count="11">
    <mergeCell ref="C3:C5"/>
    <mergeCell ref="I3:K4"/>
    <mergeCell ref="A1:R1"/>
    <mergeCell ref="A2:R2"/>
    <mergeCell ref="O3:R4"/>
    <mergeCell ref="L3:N4"/>
    <mergeCell ref="D3:H3"/>
    <mergeCell ref="D4:E4"/>
    <mergeCell ref="F4:H4"/>
    <mergeCell ref="A3:A5"/>
    <mergeCell ref="B3:B5"/>
  </mergeCells>
  <phoneticPr fontId="0" type="noConversion"/>
  <dataValidations count="1">
    <dataValidation type="whole" operator="greaterThanOrEqual" allowBlank="1" showInputMessage="1" showErrorMessage="1" sqref="A7:R7">
      <formula1>0</formula1>
    </dataValidation>
  </dataValidations>
  <printOptions horizontalCentered="1"/>
  <pageMargins left="0.75" right="0.75" top="1" bottom="1" header="0.5" footer="0.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Stat-I</vt:lpstr>
      <vt:lpstr>Stat-II</vt:lpstr>
      <vt:lpstr>Stat-II-A</vt:lpstr>
      <vt:lpstr>Stat-III</vt:lpstr>
      <vt:lpstr>Stat-IV</vt:lpstr>
      <vt:lpstr>Stat-V-A</vt:lpstr>
      <vt:lpstr>Stat-V-B</vt:lpstr>
      <vt:lpstr>Stat-VI</vt:lpstr>
      <vt:lpstr>Stat-VII</vt:lpstr>
      <vt:lpstr>Stat-VIII</vt:lpstr>
      <vt:lpstr>Stat-IX</vt:lpstr>
      <vt:lpstr>Stat-X</vt:lpstr>
      <vt:lpstr>Stat-XI</vt:lpstr>
      <vt:lpstr>Stat-XII</vt:lpstr>
      <vt:lpstr>Stat-XII-A</vt:lpstr>
      <vt:lpstr>Stat-XII-B</vt:lpstr>
      <vt:lpstr>Stat-XII-C</vt:lpstr>
      <vt:lpstr>Stat-XIII</vt:lpstr>
      <vt:lpstr>Stat-XIII-A</vt:lpstr>
      <vt:lpstr>Stat-XIII-B</vt:lpstr>
      <vt:lpstr>Stat-XIV</vt:lpstr>
      <vt:lpstr>Stat-XIV-1</vt:lpstr>
      <vt:lpstr>Stat-XIV-II-1</vt:lpstr>
      <vt:lpstr>Stat-XIV-II-2</vt:lpstr>
      <vt:lpstr>Stat-XIV-II-3</vt:lpstr>
      <vt:lpstr>Stat-XIV-II-4</vt:lpstr>
      <vt:lpstr>Stat-XIV-II-5</vt:lpstr>
      <vt:lpstr>Stat-XIV-II-6</vt:lpstr>
      <vt:lpstr>Stat-XIV-II-6A</vt:lpstr>
      <vt:lpstr>Stat-XV</vt:lpstr>
      <vt:lpstr>Stat-XV-A</vt:lpstr>
      <vt:lpstr>Stat-XVI</vt:lpstr>
      <vt:lpstr>Chain_Snatchings</vt:lpstr>
      <vt:lpstr>Sheet1</vt:lpstr>
    </vt:vector>
  </TitlesOfParts>
  <Company>AP POILICE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DGP</dc:creator>
  <cp:lastModifiedBy>Venkat Dulipalli</cp:lastModifiedBy>
  <cp:lastPrinted>2016-04-28T16:29:36Z</cp:lastPrinted>
  <dcterms:created xsi:type="dcterms:W3CDTF">2003-03-10T07:40:24Z</dcterms:created>
  <dcterms:modified xsi:type="dcterms:W3CDTF">2016-06-07T06:37:41Z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218ab419-10da-45f4-aa18-4664c54aa066</vt:lpwstr>
  </property>
</Properties>
</file>