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AW\DOCUMENTS\XLS\"/>
    </mc:Choice>
  </mc:AlternateContent>
  <bookViews>
    <workbookView xWindow="0" yWindow="0" windowWidth="10725" windowHeight="4425" activeTab="10"/>
  </bookViews>
  <sheets>
    <sheet name="TBR" sheetId="1" r:id="rId1"/>
    <sheet name="AlGaN" sheetId="5" r:id="rId2"/>
    <sheet name="Au" sheetId="6" r:id="rId3"/>
    <sheet name="Al" sheetId="13" r:id="rId4"/>
    <sheet name="Ni" sheetId="7" r:id="rId5"/>
    <sheet name="Cu" sheetId="8" r:id="rId6"/>
    <sheet name="GaAs" sheetId="10" r:id="rId7"/>
    <sheet name="SiC" sheetId="11" r:id="rId8"/>
    <sheet name="AlN" sheetId="2" r:id="rId9"/>
    <sheet name="AlGaAs" sheetId="9" r:id="rId10"/>
    <sheet name="GaN" sheetId="3" r:id="rId11"/>
    <sheet name="Si" sheetId="4" r:id="rId12"/>
  </sheets>
  <definedNames>
    <definedName name="alpha">TBR!$B$6</definedName>
    <definedName name="ko">TBR!$B$7</definedName>
    <definedName name="T0">TBR!$B$5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10" i="1"/>
  <c r="K25" i="1"/>
  <c r="I15" i="5"/>
  <c r="I14" i="5"/>
  <c r="I13" i="5"/>
  <c r="G11" i="13"/>
  <c r="G7" i="13"/>
  <c r="G8" i="13"/>
  <c r="G9" i="13"/>
  <c r="G10" i="13"/>
  <c r="G6" i="13"/>
  <c r="F6" i="13"/>
  <c r="P8" i="13"/>
  <c r="P9" i="13"/>
  <c r="P10" i="13"/>
  <c r="P11" i="13"/>
  <c r="P12" i="13"/>
  <c r="P7" i="13"/>
  <c r="F11" i="13"/>
  <c r="F10" i="13"/>
  <c r="F9" i="13"/>
  <c r="F8" i="13"/>
  <c r="F7" i="13"/>
  <c r="G6" i="11"/>
  <c r="G7" i="11"/>
  <c r="G8" i="11"/>
  <c r="G9" i="11"/>
  <c r="G10" i="11"/>
  <c r="G11" i="11"/>
  <c r="G12" i="11"/>
  <c r="G13" i="11"/>
  <c r="G14" i="11"/>
  <c r="G15" i="11"/>
  <c r="G5" i="11"/>
  <c r="F15" i="11"/>
  <c r="F14" i="11"/>
  <c r="F13" i="11"/>
  <c r="F12" i="11"/>
  <c r="F11" i="11"/>
  <c r="F10" i="11"/>
  <c r="F9" i="11"/>
  <c r="F8" i="11"/>
  <c r="F7" i="11"/>
  <c r="F6" i="11"/>
  <c r="F5" i="11"/>
  <c r="Q4" i="11"/>
  <c r="Q5" i="11"/>
  <c r="Q6" i="11"/>
  <c r="Q7" i="11"/>
  <c r="Q8" i="11"/>
  <c r="Q9" i="11"/>
  <c r="Q10" i="11"/>
  <c r="Q11" i="11"/>
  <c r="Q12" i="11"/>
  <c r="Q13" i="11"/>
  <c r="Q14" i="11"/>
  <c r="S5" i="11" l="1"/>
  <c r="S6" i="11"/>
  <c r="S7" i="11"/>
  <c r="S8" i="11"/>
  <c r="S9" i="11"/>
  <c r="S10" i="11"/>
  <c r="S11" i="11"/>
  <c r="S12" i="11"/>
  <c r="S13" i="11"/>
  <c r="S14" i="11"/>
  <c r="S4" i="11"/>
  <c r="R5" i="11"/>
  <c r="R6" i="11"/>
  <c r="R7" i="11"/>
  <c r="R8" i="11"/>
  <c r="R9" i="11"/>
  <c r="R10" i="11"/>
  <c r="R11" i="11"/>
  <c r="R12" i="11"/>
  <c r="R13" i="11"/>
  <c r="R14" i="11"/>
  <c r="R4" i="11"/>
  <c r="E12" i="10"/>
  <c r="E13" i="10"/>
  <c r="E14" i="10"/>
  <c r="E15" i="10"/>
  <c r="E5" i="10"/>
  <c r="D15" i="10"/>
  <c r="D14" i="10"/>
  <c r="D13" i="10"/>
  <c r="D12" i="10"/>
  <c r="D11" i="10"/>
  <c r="D10" i="10"/>
  <c r="D9" i="10"/>
  <c r="D8" i="10"/>
  <c r="D7" i="10"/>
  <c r="D6" i="10"/>
  <c r="D5" i="10"/>
  <c r="E11" i="10"/>
  <c r="E10" i="10"/>
  <c r="E9" i="10"/>
  <c r="E8" i="10"/>
  <c r="E7" i="10"/>
  <c r="E6" i="10"/>
  <c r="F10" i="9"/>
  <c r="F11" i="9"/>
  <c r="F6" i="9"/>
  <c r="F5" i="9"/>
  <c r="O6" i="9"/>
  <c r="O7" i="9"/>
  <c r="O8" i="9"/>
  <c r="O9" i="9"/>
  <c r="O10" i="9"/>
  <c r="O11" i="9"/>
  <c r="O5" i="9"/>
  <c r="D5" i="9"/>
  <c r="K5" i="9"/>
  <c r="F9" i="9"/>
  <c r="F8" i="9"/>
  <c r="F7" i="9"/>
  <c r="E6" i="2"/>
  <c r="E7" i="2"/>
  <c r="E8" i="2"/>
  <c r="E9" i="2"/>
  <c r="E5" i="2"/>
  <c r="D9" i="2"/>
  <c r="D8" i="2"/>
  <c r="D7" i="2"/>
  <c r="D6" i="2"/>
  <c r="D5" i="2"/>
  <c r="I6" i="5" l="1"/>
  <c r="I7" i="5"/>
  <c r="I8" i="5"/>
  <c r="I9" i="5"/>
  <c r="I10" i="5"/>
  <c r="I11" i="5"/>
  <c r="I12" i="5"/>
  <c r="I5" i="5"/>
  <c r="E6" i="8"/>
  <c r="E7" i="8"/>
  <c r="E8" i="8"/>
  <c r="E9" i="8"/>
  <c r="E10" i="8"/>
  <c r="E5" i="8"/>
  <c r="D6" i="8"/>
  <c r="D7" i="8"/>
  <c r="D8" i="8"/>
  <c r="D9" i="8"/>
  <c r="D10" i="8"/>
  <c r="D5" i="8"/>
  <c r="E6" i="7"/>
  <c r="E7" i="7"/>
  <c r="E8" i="7"/>
  <c r="E5" i="7"/>
  <c r="D6" i="7"/>
  <c r="D7" i="7"/>
  <c r="D8" i="7"/>
  <c r="D5" i="7"/>
  <c r="E6" i="6"/>
  <c r="E7" i="6"/>
  <c r="E8" i="6"/>
  <c r="E9" i="6"/>
  <c r="E10" i="6"/>
  <c r="E5" i="6"/>
  <c r="D6" i="6"/>
  <c r="D7" i="6"/>
  <c r="D8" i="6"/>
  <c r="D9" i="6"/>
  <c r="D10" i="6"/>
  <c r="D5" i="6"/>
  <c r="D6" i="5"/>
  <c r="D7" i="5"/>
  <c r="D8" i="5"/>
  <c r="D9" i="5"/>
  <c r="D5" i="5"/>
  <c r="E6" i="5"/>
  <c r="E7" i="5"/>
  <c r="E8" i="5"/>
  <c r="E9" i="5"/>
  <c r="E5" i="5"/>
  <c r="E6" i="4"/>
  <c r="E7" i="4"/>
  <c r="E8" i="4"/>
  <c r="E9" i="4"/>
  <c r="E10" i="4"/>
  <c r="E11" i="4"/>
  <c r="E5" i="4"/>
  <c r="D6" i="4"/>
  <c r="D7" i="4"/>
  <c r="D8" i="4"/>
  <c r="D9" i="4"/>
  <c r="D10" i="4"/>
  <c r="D11" i="4"/>
  <c r="D5" i="4"/>
  <c r="E6" i="3"/>
  <c r="E7" i="3"/>
  <c r="E8" i="3"/>
  <c r="E9" i="3"/>
  <c r="E10" i="3"/>
  <c r="E11" i="3"/>
  <c r="E12" i="3"/>
  <c r="E13" i="3"/>
  <c r="E14" i="3"/>
  <c r="E15" i="3"/>
  <c r="E5" i="3"/>
  <c r="D6" i="3"/>
  <c r="D7" i="3"/>
  <c r="D8" i="3"/>
  <c r="D9" i="3"/>
  <c r="D10" i="3"/>
  <c r="D11" i="3"/>
  <c r="D12" i="3"/>
  <c r="D13" i="3"/>
  <c r="D14" i="3"/>
  <c r="D15" i="3"/>
  <c r="D5" i="3"/>
  <c r="B3" i="1"/>
  <c r="B7" i="1" s="1"/>
  <c r="B10" i="1" l="1"/>
  <c r="C10" i="1" s="1"/>
  <c r="B15" i="1"/>
  <c r="C15" i="1" s="1"/>
  <c r="B17" i="1"/>
  <c r="C17" i="1" s="1"/>
  <c r="B18" i="1"/>
  <c r="C18" i="1" s="1"/>
  <c r="B19" i="1"/>
  <c r="C19" i="1" s="1"/>
  <c r="B16" i="1"/>
  <c r="C16" i="1" s="1"/>
  <c r="B20" i="1"/>
  <c r="C20" i="1" s="1"/>
  <c r="B14" i="1"/>
  <c r="C14" i="1" s="1"/>
  <c r="B12" i="1"/>
  <c r="C12" i="1" s="1"/>
  <c r="B13" i="1"/>
  <c r="C13" i="1" s="1"/>
  <c r="B11" i="1"/>
  <c r="C11" i="1" s="1"/>
  <c r="B21" i="1"/>
  <c r="C21" i="1" s="1"/>
  <c r="B22" i="1"/>
  <c r="C22" i="1" s="1"/>
  <c r="B23" i="1"/>
  <c r="C23" i="1" s="1"/>
</calcChain>
</file>

<file path=xl/sharedStrings.xml><?xml version="1.0" encoding="utf-8"?>
<sst xmlns="http://schemas.openxmlformats.org/spreadsheetml/2006/main" count="129" uniqueCount="53">
  <si>
    <t xml:space="preserve">To = </t>
  </si>
  <si>
    <t xml:space="preserve">alpha = </t>
  </si>
  <si>
    <t xml:space="preserve">ko = </t>
  </si>
  <si>
    <t>Pdiss</t>
  </si>
  <si>
    <t>Tc</t>
  </si>
  <si>
    <t>TuRaman</t>
  </si>
  <si>
    <t>B Device</t>
  </si>
  <si>
    <t>G Device</t>
  </si>
  <si>
    <t>GaN/Si TBR ~</t>
  </si>
  <si>
    <t>m^2K/W</t>
  </si>
  <si>
    <t>THK =</t>
  </si>
  <si>
    <t>um</t>
  </si>
  <si>
    <t>Effective Kth ~</t>
  </si>
  <si>
    <t>W/mK</t>
  </si>
  <si>
    <r>
      <t>–</t>
    </r>
    <r>
      <rPr>
        <sz val="16"/>
        <color rgb="FF000000"/>
        <rFont val="Arial"/>
        <family val="2"/>
      </rPr>
      <t>GaN κ(T=300K) = 150 W/mK, α = -1.4</t>
    </r>
  </si>
  <si>
    <t>alpha</t>
  </si>
  <si>
    <t>To</t>
  </si>
  <si>
    <t>MMIX</t>
  </si>
  <si>
    <t>SYMMIC</t>
  </si>
  <si>
    <r>
      <t>–</t>
    </r>
    <r>
      <rPr>
        <sz val="16"/>
        <color rgb="FF000000"/>
        <rFont val="Arial"/>
        <family val="2"/>
      </rPr>
      <t>Si κ(T=300K) = 156 W/mK, α = -1.3</t>
    </r>
  </si>
  <si>
    <r>
      <t>–</t>
    </r>
    <r>
      <rPr>
        <sz val="16"/>
        <color rgb="FF000000"/>
        <rFont val="Arial"/>
        <family val="2"/>
      </rPr>
      <t>AlGaN κ(T=300K) = 25 W/mK, α = -1.44</t>
    </r>
  </si>
  <si>
    <t>m</t>
  </si>
  <si>
    <t>b</t>
  </si>
  <si>
    <t>kth 25%</t>
  </si>
  <si>
    <t>MODEL</t>
  </si>
  <si>
    <t>FIT</t>
  </si>
  <si>
    <t>Sydney</t>
  </si>
  <si>
    <t>Cu</t>
  </si>
  <si>
    <t>TAW</t>
  </si>
  <si>
    <t>C110</t>
  </si>
  <si>
    <t>C101</t>
  </si>
  <si>
    <t>C194</t>
  </si>
  <si>
    <t>kx</t>
  </si>
  <si>
    <t>ky</t>
  </si>
  <si>
    <t>kz</t>
  </si>
  <si>
    <t>T</t>
  </si>
  <si>
    <t>Kx-Ky</t>
  </si>
  <si>
    <t>Kz</t>
  </si>
  <si>
    <t>FIT x-y</t>
  </si>
  <si>
    <t>FIT z</t>
  </si>
  <si>
    <t>Temp (K)</t>
  </si>
  <si>
    <t>Kth (Model)</t>
  </si>
  <si>
    <t>Best Guess TBR from Literature or fitting data</t>
  </si>
  <si>
    <t>default value</t>
  </si>
  <si>
    <t>from calculation</t>
  </si>
  <si>
    <t>m =</t>
  </si>
  <si>
    <t xml:space="preserve">b = </t>
  </si>
  <si>
    <t>Exp</t>
  </si>
  <si>
    <t>Linear</t>
  </si>
  <si>
    <t>Estimate thickness and set value in SYMMIC</t>
  </si>
  <si>
    <t>This is the resulting 300C 3D effective Bulk thermal conductivity</t>
  </si>
  <si>
    <t>kth = 337.16 - 0.066*T</t>
  </si>
  <si>
    <t>Kth -&gt; SYMMIC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</si>
</sst>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left" vertical="center" indent="5" readingOrder="1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11" fontId="0" fillId="2" borderId="0" xfId="0" applyNumberFormat="1" applyFill="1"/>
    <xf numFmtId="0" fontId="0" fillId="2" borderId="0" xfId="0" applyFill="1"/>
    <xf numFmtId="0" fontId="0" fillId="2" borderId="1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Barrier Effective</a:t>
            </a:r>
            <a:r>
              <a:rPr lang="en-US" baseline="0"/>
              <a:t> Conductivity</a:t>
            </a:r>
            <a:endParaRPr lang="en-US"/>
          </a:p>
        </c:rich>
      </c:tx>
      <c:layout>
        <c:manualLayout>
          <c:xMode val="edge"/>
          <c:yMode val="edge"/>
          <c:x val="0.16997612651660646"/>
          <c:y val="1.1611025171239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37370770494601"/>
          <c:y val="0.1277213158068766"/>
          <c:w val="0.74242087305768667"/>
          <c:h val="0.705086575304225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TBR!$A$10:$A$23</c:f>
              <c:numCache>
                <c:formatCode>General</c:formatCode>
                <c:ptCount val="14"/>
                <c:pt idx="0">
                  <c:v>200</c:v>
                </c:pt>
                <c:pt idx="1">
                  <c:v>300</c:v>
                </c:pt>
                <c:pt idx="2">
                  <c:v>325</c:v>
                </c:pt>
                <c:pt idx="3">
                  <c:v>350</c:v>
                </c:pt>
                <c:pt idx="4">
                  <c:v>375</c:v>
                </c:pt>
                <c:pt idx="5">
                  <c:v>400</c:v>
                </c:pt>
                <c:pt idx="6">
                  <c:v>425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</c:numCache>
            </c:numRef>
          </c:xVal>
          <c:yVal>
            <c:numRef>
              <c:f>TBR!$B$10:$B$23</c:f>
              <c:numCache>
                <c:formatCode>0.000</c:formatCode>
                <c:ptCount val="14"/>
                <c:pt idx="0">
                  <c:v>24.494897427831784</c:v>
                </c:pt>
                <c:pt idx="1">
                  <c:v>13.333333333333334</c:v>
                </c:pt>
                <c:pt idx="2">
                  <c:v>11.824848280991052</c:v>
                </c:pt>
                <c:pt idx="3">
                  <c:v>10.58080114025773</c:v>
                </c:pt>
                <c:pt idx="4">
                  <c:v>9.540556703999103</c:v>
                </c:pt>
                <c:pt idx="5">
                  <c:v>8.6602540378443873</c:v>
                </c:pt>
                <c:pt idx="6">
                  <c:v>7.907464003922879</c:v>
                </c:pt>
                <c:pt idx="7">
                  <c:v>7.2577473860242314</c:v>
                </c:pt>
                <c:pt idx="8">
                  <c:v>6.1967733539318672</c:v>
                </c:pt>
                <c:pt idx="9">
                  <c:v>5.3712650609163388</c:v>
                </c:pt>
                <c:pt idx="10">
                  <c:v>4.714045207910317</c:v>
                </c:pt>
                <c:pt idx="11">
                  <c:v>3.7408781183312976</c:v>
                </c:pt>
                <c:pt idx="12">
                  <c:v>3.061862178478973</c:v>
                </c:pt>
                <c:pt idx="13">
                  <c:v>2.5660011963983371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2336"/>
        <c:axId val="160718808"/>
      </c:scatterChart>
      <c:valAx>
        <c:axId val="160722336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8808"/>
        <c:crosses val="autoZero"/>
        <c:crossBetween val="midCat"/>
        <c:majorUnit val="100"/>
      </c:valAx>
      <c:valAx>
        <c:axId val="16071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</a:t>
                </a:r>
                <a:r>
                  <a:rPr lang="en-US" baseline="0"/>
                  <a:t> Conductivity</a:t>
                </a:r>
                <a:r>
                  <a:rPr lang="en-US"/>
                  <a:t> (W/mK)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2336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Bulk xy-SiC Thermal Conductivity</a:t>
            </a:r>
          </a:p>
        </c:rich>
      </c:tx>
      <c:layout>
        <c:manualLayout>
          <c:xMode val="edge"/>
          <c:yMode val="edge"/>
          <c:x val="0.22917756929476862"/>
          <c:y val="4.9726671206687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15280204625579"/>
          <c:y val="0.14186480864564796"/>
          <c:w val="0.78286398620146536"/>
          <c:h val="0.66763041290620562"/>
        </c:manualLayout>
      </c:layout>
      <c:scatterChart>
        <c:scatterStyle val="lineMarker"/>
        <c:varyColors val="0"/>
        <c:ser>
          <c:idx val="1"/>
          <c:order val="0"/>
          <c:tx>
            <c:v>Model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SiC!$B$5:$B$15</c:f>
              <c:numCache>
                <c:formatCode>General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325</c:v>
                </c:pt>
                <c:pt idx="3">
                  <c:v>350</c:v>
                </c:pt>
                <c:pt idx="4">
                  <c:v>375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</c:numCache>
            </c:numRef>
          </c:xVal>
          <c:yVal>
            <c:numRef>
              <c:f>SiC!$D$5:$D$15</c:f>
              <c:numCache>
                <c:formatCode>0.00</c:formatCode>
                <c:ptCount val="11"/>
                <c:pt idx="0">
                  <c:v>863</c:v>
                </c:pt>
                <c:pt idx="1">
                  <c:v>470</c:v>
                </c:pt>
                <c:pt idx="2">
                  <c:v>417</c:v>
                </c:pt>
                <c:pt idx="3">
                  <c:v>373</c:v>
                </c:pt>
                <c:pt idx="4">
                  <c:v>336</c:v>
                </c:pt>
                <c:pt idx="5">
                  <c:v>305</c:v>
                </c:pt>
                <c:pt idx="6">
                  <c:v>256</c:v>
                </c:pt>
                <c:pt idx="7">
                  <c:v>218</c:v>
                </c:pt>
                <c:pt idx="8">
                  <c:v>166</c:v>
                </c:pt>
                <c:pt idx="9">
                  <c:v>132</c:v>
                </c:pt>
                <c:pt idx="10">
                  <c:v>108</c:v>
                </c:pt>
              </c:numCache>
            </c:numRef>
          </c:yVal>
          <c:smooth val="0"/>
        </c:ser>
        <c:ser>
          <c:idx val="2"/>
          <c:order val="1"/>
          <c:tx>
            <c:v>SYMMIC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SiC!$B$5:$B$15</c:f>
              <c:numCache>
                <c:formatCode>General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325</c:v>
                </c:pt>
                <c:pt idx="3">
                  <c:v>350</c:v>
                </c:pt>
                <c:pt idx="4">
                  <c:v>375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</c:numCache>
            </c:numRef>
          </c:xVal>
          <c:yVal>
            <c:numRef>
              <c:f>SiC!$F$5:$F$15</c:f>
              <c:numCache>
                <c:formatCode>0.00</c:formatCode>
                <c:ptCount val="11"/>
                <c:pt idx="0">
                  <c:v>863.44513433107045</c:v>
                </c:pt>
                <c:pt idx="1">
                  <c:v>470</c:v>
                </c:pt>
                <c:pt idx="2">
                  <c:v>416.82590190493454</c:v>
                </c:pt>
                <c:pt idx="3">
                  <c:v>372.97324019408501</c:v>
                </c:pt>
                <c:pt idx="4">
                  <c:v>336.3046238159684</c:v>
                </c:pt>
                <c:pt idx="5">
                  <c:v>305.2739548340146</c:v>
                </c:pt>
                <c:pt idx="6">
                  <c:v>255.83559535735415</c:v>
                </c:pt>
                <c:pt idx="7">
                  <c:v>218.43626072609831</c:v>
                </c:pt>
                <c:pt idx="8">
                  <c:v>166.17009357883867</c:v>
                </c:pt>
                <c:pt idx="9">
                  <c:v>131.86595367117823</c:v>
                </c:pt>
                <c:pt idx="10">
                  <c:v>107.93064179138379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26952"/>
        <c:axId val="121853992"/>
      </c:scatterChart>
      <c:valAx>
        <c:axId val="34952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3992"/>
        <c:crosses val="autoZero"/>
        <c:crossBetween val="midCat"/>
      </c:valAx>
      <c:valAx>
        <c:axId val="1218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Conductivity (W/mK)</a:t>
                </a:r>
              </a:p>
            </c:rich>
          </c:tx>
          <c:layout>
            <c:manualLayout>
              <c:xMode val="edge"/>
              <c:yMode val="edge"/>
              <c:x val="5.0540716750042575E-6"/>
              <c:y val="0.16865944547041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2695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0722200330293908"/>
          <c:y val="0.58569468637426458"/>
          <c:w val="0.23529577163922713"/>
          <c:h val="0.1758550111264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Bulk AlN Thermal Conductivity</a:t>
            </a:r>
          </a:p>
        </c:rich>
      </c:tx>
      <c:layout>
        <c:manualLayout>
          <c:xMode val="edge"/>
          <c:yMode val="edge"/>
          <c:x val="0.34004553524376702"/>
          <c:y val="5.9970005553128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27715614495555"/>
          <c:y val="0.15552252920429088"/>
          <c:w val="0.75952336367310824"/>
          <c:h val="0.65397275315527226"/>
        </c:manualLayout>
      </c:layout>
      <c:scatterChart>
        <c:scatterStyle val="lineMarker"/>
        <c:varyColors val="0"/>
        <c:ser>
          <c:idx val="0"/>
          <c:order val="0"/>
          <c:tx>
            <c:v>SYMMIC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AlN!$B$5:$B$9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600</c:v>
                </c:pt>
                <c:pt idx="4">
                  <c:v>1000</c:v>
                </c:pt>
              </c:numCache>
            </c:numRef>
          </c:xVal>
          <c:yVal>
            <c:numRef>
              <c:f>AlN!$D$5:$D$9</c:f>
              <c:numCache>
                <c:formatCode>General</c:formatCode>
                <c:ptCount val="5"/>
                <c:pt idx="0">
                  <c:v>780</c:v>
                </c:pt>
                <c:pt idx="1">
                  <c:v>319</c:v>
                </c:pt>
                <c:pt idx="2">
                  <c:v>195</c:v>
                </c:pt>
                <c:pt idx="3">
                  <c:v>100</c:v>
                </c:pt>
                <c:pt idx="4">
                  <c:v>49</c:v>
                </c:pt>
              </c:numCache>
            </c:numRef>
          </c:yVal>
          <c:smooth val="0"/>
        </c:ser>
        <c:ser>
          <c:idx val="1"/>
          <c:order val="1"/>
          <c:tx>
            <c:v>Model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AlN!$B$5:$B$9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600</c:v>
                </c:pt>
                <c:pt idx="4">
                  <c:v>1000</c:v>
                </c:pt>
              </c:numCache>
            </c:numRef>
          </c:xVal>
          <c:yVal>
            <c:numRef>
              <c:f>AlN!$E$5:$E$9</c:f>
              <c:numCache>
                <c:formatCode>0</c:formatCode>
                <c:ptCount val="5"/>
                <c:pt idx="0">
                  <c:v>635.54429331288532</c:v>
                </c:pt>
                <c:pt idx="1">
                  <c:v>319</c:v>
                </c:pt>
                <c:pt idx="2">
                  <c:v>195.61170153635044</c:v>
                </c:pt>
                <c:pt idx="3">
                  <c:v>98.183766964257075</c:v>
                </c:pt>
                <c:pt idx="4">
                  <c:v>41.199962057918711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13200"/>
        <c:axId val="217113592"/>
      </c:scatterChart>
      <c:valAx>
        <c:axId val="2171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13592"/>
        <c:crosses val="autoZero"/>
        <c:crossBetween val="midCat"/>
      </c:valAx>
      <c:valAx>
        <c:axId val="2171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Conductivity (W/mK)</a:t>
                </a:r>
              </a:p>
            </c:rich>
          </c:tx>
          <c:layout>
            <c:manualLayout>
              <c:xMode val="edge"/>
              <c:yMode val="edge"/>
              <c:x val="4.376868096166342E-2"/>
              <c:y val="0.17207393593377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1320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9495479731700193"/>
          <c:y val="0.18620702464405203"/>
          <c:w val="0.25440469064173998"/>
          <c:h val="0.13794517891523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Bulk AlGaAs Thermal Conductivity</a:t>
            </a:r>
          </a:p>
        </c:rich>
      </c:tx>
      <c:layout>
        <c:manualLayout>
          <c:xMode val="edge"/>
          <c:yMode val="edge"/>
          <c:x val="0.34004553524376702"/>
          <c:y val="5.9970005553128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27715614495555"/>
          <c:y val="0.15552252920429088"/>
          <c:w val="0.75952336367310824"/>
          <c:h val="0.65397275315527226"/>
        </c:manualLayout>
      </c:layout>
      <c:scatterChart>
        <c:scatterStyle val="lineMarker"/>
        <c:varyColors val="0"/>
        <c:ser>
          <c:idx val="0"/>
          <c:order val="0"/>
          <c:tx>
            <c:v>SYMMIC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AlGaAs!$B$5</c:f>
              <c:numCache>
                <c:formatCode>General</c:formatCode>
                <c:ptCount val="1"/>
                <c:pt idx="0">
                  <c:v>300</c:v>
                </c:pt>
              </c:numCache>
            </c:numRef>
          </c:xVal>
          <c:yVal>
            <c:numRef>
              <c:f>AlGaAs!$D$5</c:f>
              <c:numCache>
                <c:formatCode>0.00</c:formatCode>
                <c:ptCount val="1"/>
                <c:pt idx="0">
                  <c:v>11.399999999999999</c:v>
                </c:pt>
              </c:numCache>
            </c:numRef>
          </c:yVal>
          <c:smooth val="0"/>
        </c:ser>
        <c:ser>
          <c:idx val="1"/>
          <c:order val="1"/>
          <c:tx>
            <c:v>Model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AlGaAs!$B$5:$B$11</c:f>
              <c:numCache>
                <c:formatCode>General</c:formatCode>
                <c:ptCount val="7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</c:numCache>
            </c:numRef>
          </c:xVal>
          <c:yVal>
            <c:numRef>
              <c:f>AlGaAs!$F$5:$F$11</c:f>
              <c:numCache>
                <c:formatCode>0.00</c:formatCode>
                <c:ptCount val="7"/>
                <c:pt idx="0">
                  <c:v>20</c:v>
                </c:pt>
                <c:pt idx="1">
                  <c:v>16.622404561638497</c:v>
                </c:pt>
                <c:pt idx="2">
                  <c:v>14.161312669423529</c:v>
                </c:pt>
                <c:pt idx="3">
                  <c:v>12.294772153089703</c:v>
                </c:pt>
                <c:pt idx="4">
                  <c:v>10.834565417369211</c:v>
                </c:pt>
                <c:pt idx="5">
                  <c:v>9.6636295673973507</c:v>
                </c:pt>
                <c:pt idx="6">
                  <c:v>8.7055056329612412</c:v>
                </c:pt>
              </c:numCache>
            </c:numRef>
          </c:yVal>
          <c:smooth val="0"/>
        </c:ser>
        <c:ser>
          <c:idx val="2"/>
          <c:order val="2"/>
          <c:tx>
            <c:v>SYDNEY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AlGaAs!$B$5:$B$11</c:f>
              <c:numCache>
                <c:formatCode>General</c:formatCode>
                <c:ptCount val="7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</c:numCache>
            </c:numRef>
          </c:xVal>
          <c:yVal>
            <c:numRef>
              <c:f>AlGaAs!$E$5:$E$11</c:f>
              <c:numCache>
                <c:formatCode>0.00</c:formatCode>
                <c:ptCount val="7"/>
                <c:pt idx="0">
                  <c:v>20</c:v>
                </c:pt>
                <c:pt idx="1">
                  <c:v>16.62</c:v>
                </c:pt>
                <c:pt idx="2">
                  <c:v>14.16</c:v>
                </c:pt>
                <c:pt idx="3">
                  <c:v>12.29</c:v>
                </c:pt>
                <c:pt idx="4">
                  <c:v>10.83</c:v>
                </c:pt>
                <c:pt idx="5">
                  <c:v>9.6639999999999997</c:v>
                </c:pt>
                <c:pt idx="6">
                  <c:v>8.7099999999999991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14376"/>
        <c:axId val="216867776"/>
      </c:scatterChart>
      <c:valAx>
        <c:axId val="21711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67776"/>
        <c:crosses val="autoZero"/>
        <c:crossBetween val="midCat"/>
      </c:valAx>
      <c:valAx>
        <c:axId val="216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Conductivity (W/mK)</a:t>
                </a:r>
              </a:p>
            </c:rich>
          </c:tx>
          <c:layout>
            <c:manualLayout>
              <c:xMode val="edge"/>
              <c:yMode val="edge"/>
              <c:x val="4.376868096166342E-2"/>
              <c:y val="0.17207393593377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1437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0722200330293908"/>
          <c:y val="0.58569468637426458"/>
          <c:w val="0.23529577163922713"/>
          <c:h val="0.1758550111264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 Thermal Conductivity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8443216121164"/>
          <c:y val="0.11089503708562315"/>
          <c:w val="0.76737781949441752"/>
          <c:h val="0.67485642061095052"/>
        </c:manualLayout>
      </c:layout>
      <c:scatterChart>
        <c:scatterStyle val="lineMarker"/>
        <c:varyColors val="0"/>
        <c:ser>
          <c:idx val="0"/>
          <c:order val="0"/>
          <c:tx>
            <c:v>SYMMIC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GaN!$B$5:$B$15</c:f>
              <c:numCache>
                <c:formatCode>General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325</c:v>
                </c:pt>
                <c:pt idx="3">
                  <c:v>350</c:v>
                </c:pt>
                <c:pt idx="4">
                  <c:v>375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</c:numCache>
            </c:numRef>
          </c:xVal>
          <c:yVal>
            <c:numRef>
              <c:f>GaN!$D$5:$D$15</c:f>
              <c:numCache>
                <c:formatCode>General</c:formatCode>
                <c:ptCount val="11"/>
                <c:pt idx="0">
                  <c:v>268</c:v>
                </c:pt>
                <c:pt idx="1">
                  <c:v>150</c:v>
                </c:pt>
                <c:pt idx="2">
                  <c:v>134</c:v>
                </c:pt>
                <c:pt idx="3">
                  <c:v>120</c:v>
                </c:pt>
                <c:pt idx="4">
                  <c:v>109</c:v>
                </c:pt>
                <c:pt idx="5">
                  <c:v>99</c:v>
                </c:pt>
                <c:pt idx="6">
                  <c:v>84</c:v>
                </c:pt>
                <c:pt idx="7">
                  <c:v>72</c:v>
                </c:pt>
                <c:pt idx="8">
                  <c:v>56</c:v>
                </c:pt>
                <c:pt idx="9">
                  <c:v>45</c:v>
                </c:pt>
                <c:pt idx="10">
                  <c:v>37</c:v>
                </c:pt>
              </c:numCache>
            </c:numRef>
          </c:yVal>
          <c:smooth val="0"/>
        </c:ser>
        <c:ser>
          <c:idx val="1"/>
          <c:order val="1"/>
          <c:tx>
            <c:v>MMIX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GaN!$B$5:$B$15</c:f>
              <c:numCache>
                <c:formatCode>General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325</c:v>
                </c:pt>
                <c:pt idx="3">
                  <c:v>350</c:v>
                </c:pt>
                <c:pt idx="4">
                  <c:v>375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</c:numCache>
            </c:numRef>
          </c:xVal>
          <c:yVal>
            <c:numRef>
              <c:f>GaN!$E$5:$E$15</c:f>
              <c:numCache>
                <c:formatCode>General</c:formatCode>
                <c:ptCount val="11"/>
                <c:pt idx="0">
                  <c:v>264.61778006805156</c:v>
                </c:pt>
                <c:pt idx="1">
                  <c:v>150</c:v>
                </c:pt>
                <c:pt idx="2">
                  <c:v>134.0986205292019</c:v>
                </c:pt>
                <c:pt idx="3">
                  <c:v>120.8831458672164</c:v>
                </c:pt>
                <c:pt idx="4">
                  <c:v>109.75321246255834</c:v>
                </c:pt>
                <c:pt idx="5">
                  <c:v>100.2713882605877</c:v>
                </c:pt>
                <c:pt idx="6">
                  <c:v>85.028300041719405</c:v>
                </c:pt>
                <c:pt idx="7">
                  <c:v>73.367379864533049</c:v>
                </c:pt>
                <c:pt idx="8">
                  <c:v>56.839371244139933</c:v>
                </c:pt>
                <c:pt idx="9">
                  <c:v>45.806146700708226</c:v>
                </c:pt>
                <c:pt idx="10">
                  <c:v>37.995751083392257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68560"/>
        <c:axId val="216868952"/>
      </c:scatterChart>
      <c:valAx>
        <c:axId val="216868560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2962970688266616"/>
              <c:y val="0.88873436951520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68952"/>
        <c:crosses val="autoZero"/>
        <c:crossBetween val="midCat"/>
        <c:majorUnit val="100"/>
      </c:valAx>
      <c:valAx>
        <c:axId val="21686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Conductivity (W/mK)</a:t>
                </a:r>
              </a:p>
            </c:rich>
          </c:tx>
          <c:layout>
            <c:manualLayout>
              <c:xMode val="edge"/>
              <c:yMode val="edge"/>
              <c:x val="1.2803532008830021E-2"/>
              <c:y val="0.1566310519303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68560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5662987490802054"/>
          <c:y val="0.16364020257937675"/>
          <c:w val="0.28688741721854305"/>
          <c:h val="0.13909517971589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Silicon Thermal Conductivity</a:t>
            </a:r>
          </a:p>
        </c:rich>
      </c:tx>
      <c:layout>
        <c:manualLayout>
          <c:xMode val="edge"/>
          <c:yMode val="edge"/>
          <c:x val="0.32609271523178807"/>
          <c:y val="4.4506252193918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57435121934262"/>
          <c:y val="0.14427472623106222"/>
          <c:w val="0.7389745818196567"/>
          <c:h val="0.67799580519812008"/>
        </c:manualLayout>
      </c:layout>
      <c:scatterChart>
        <c:scatterStyle val="lineMarker"/>
        <c:varyColors val="0"/>
        <c:ser>
          <c:idx val="0"/>
          <c:order val="0"/>
          <c:tx>
            <c:v>SYMMIC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Si!$B$5:$B$15</c:f>
              <c:numCache>
                <c:formatCode>General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Si!$D$5:$D$15</c:f>
              <c:numCache>
                <c:formatCode>General</c:formatCode>
                <c:ptCount val="11"/>
                <c:pt idx="0">
                  <c:v>266</c:v>
                </c:pt>
                <c:pt idx="1">
                  <c:v>156</c:v>
                </c:pt>
                <c:pt idx="2">
                  <c:v>105</c:v>
                </c:pt>
                <c:pt idx="3">
                  <c:v>80</c:v>
                </c:pt>
                <c:pt idx="4">
                  <c:v>64</c:v>
                </c:pt>
                <c:pt idx="5">
                  <c:v>52</c:v>
                </c:pt>
                <c:pt idx="6">
                  <c:v>43</c:v>
                </c:pt>
              </c:numCache>
            </c:numRef>
          </c:yVal>
          <c:smooth val="0"/>
        </c:ser>
        <c:ser>
          <c:idx val="1"/>
          <c:order val="1"/>
          <c:tx>
            <c:v>Sydney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Si!$B$5:$B$15</c:f>
              <c:numCache>
                <c:formatCode>General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Si!$E$5:$E$15</c:f>
              <c:numCache>
                <c:formatCode>General</c:formatCode>
                <c:ptCount val="11"/>
                <c:pt idx="0">
                  <c:v>264.26718289690422</c:v>
                </c:pt>
                <c:pt idx="1">
                  <c:v>156</c:v>
                </c:pt>
                <c:pt idx="2">
                  <c:v>107.32582629316101</c:v>
                </c:pt>
                <c:pt idx="3">
                  <c:v>80.301049961567287</c:v>
                </c:pt>
                <c:pt idx="4">
                  <c:v>63.355686915786364</c:v>
                </c:pt>
                <c:pt idx="5">
                  <c:v>51.850718338538421</c:v>
                </c:pt>
                <c:pt idx="6">
                  <c:v>43.587829798766542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69736"/>
        <c:axId val="216870128"/>
      </c:scatterChart>
      <c:valAx>
        <c:axId val="21686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70128"/>
        <c:crosses val="autoZero"/>
        <c:crossBetween val="midCat"/>
      </c:valAx>
      <c:valAx>
        <c:axId val="2168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Conductivity (W/mK)</a:t>
                </a:r>
              </a:p>
            </c:rich>
          </c:tx>
          <c:layout>
            <c:manualLayout>
              <c:xMode val="edge"/>
              <c:yMode val="edge"/>
              <c:x val="2.9433406916850625E-2"/>
              <c:y val="0.14427472623106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6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43708609271513"/>
          <c:y val="0.17105791127836326"/>
          <c:w val="0.23685062545989699"/>
          <c:h val="0.13909517971589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AlGaN Thermal Conductivity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5127051426264"/>
          <c:y val="0.12226282168470766"/>
          <c:w val="0.79946075971272834"/>
          <c:h val="0.6915591147577943"/>
        </c:manualLayout>
      </c:layout>
      <c:scatterChart>
        <c:scatterStyle val="lineMarker"/>
        <c:varyColors val="0"/>
        <c:ser>
          <c:idx val="0"/>
          <c:order val="0"/>
          <c:tx>
            <c:v>SYMMIC 40% Bulk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AlGaN!$B$5:$B$15</c:f>
              <c:numCache>
                <c:formatCode>General</c:formatCode>
                <c:ptCount val="11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</c:numCache>
            </c:numRef>
          </c:xVal>
          <c:yVal>
            <c:numRef>
              <c:f>AlGaN!$D$5:$D$15</c:f>
              <c:numCache>
                <c:formatCode>0.00</c:formatCode>
                <c:ptCount val="11"/>
                <c:pt idx="0">
                  <c:v>25</c:v>
                </c:pt>
                <c:pt idx="1">
                  <c:v>20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</c:numCache>
            </c:numRef>
          </c:yVal>
          <c:smooth val="0"/>
        </c:ser>
        <c:ser>
          <c:idx val="1"/>
          <c:order val="1"/>
          <c:tx>
            <c:v>MMIX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AlGaN!$B$5:$B$15</c:f>
              <c:numCache>
                <c:formatCode>General</c:formatCode>
                <c:ptCount val="11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</c:numCache>
            </c:numRef>
          </c:xVal>
          <c:yVal>
            <c:numRef>
              <c:f>AlGaN!$E$5:$E$15</c:f>
              <c:numCache>
                <c:formatCode>General</c:formatCode>
                <c:ptCount val="11"/>
                <c:pt idx="0">
                  <c:v>25</c:v>
                </c:pt>
                <c:pt idx="1">
                  <c:v>20.023345061463406</c:v>
                </c:pt>
                <c:pt idx="2">
                  <c:v>16.520691747270639</c:v>
                </c:pt>
                <c:pt idx="3">
                  <c:v>13.943397088066309</c:v>
                </c:pt>
                <c:pt idx="4">
                  <c:v>11.980579054809185</c:v>
                </c:pt>
              </c:numCache>
            </c:numRef>
          </c:yVal>
          <c:smooth val="0"/>
        </c:ser>
        <c:ser>
          <c:idx val="2"/>
          <c:order val="2"/>
          <c:tx>
            <c:v>AlGaN 25% thin film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AlGaN!$G$5:$G$15</c:f>
              <c:numCache>
                <c:formatCode>General</c:formatCode>
                <c:ptCount val="11"/>
                <c:pt idx="0">
                  <c:v>75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</c:numCache>
            </c:numRef>
          </c:xVal>
          <c:yVal>
            <c:numRef>
              <c:f>AlGaN!$I$5:$I$15</c:f>
              <c:numCache>
                <c:formatCode>0.00</c:formatCode>
                <c:ptCount val="11"/>
                <c:pt idx="0">
                  <c:v>15</c:v>
                </c:pt>
                <c:pt idx="1">
                  <c:v>20</c:v>
                </c:pt>
                <c:pt idx="2">
                  <c:v>27</c:v>
                </c:pt>
                <c:pt idx="3">
                  <c:v>38</c:v>
                </c:pt>
                <c:pt idx="4">
                  <c:v>50</c:v>
                </c:pt>
                <c:pt idx="5">
                  <c:v>65</c:v>
                </c:pt>
                <c:pt idx="6">
                  <c:v>80</c:v>
                </c:pt>
                <c:pt idx="7">
                  <c:v>84</c:v>
                </c:pt>
                <c:pt idx="8">
                  <c:v>82</c:v>
                </c:pt>
                <c:pt idx="9">
                  <c:v>78</c:v>
                </c:pt>
                <c:pt idx="10">
                  <c:v>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1944"/>
        <c:axId val="160721160"/>
      </c:scatterChart>
      <c:valAx>
        <c:axId val="16072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1160"/>
        <c:crosses val="autoZero"/>
        <c:crossBetween val="midCat"/>
      </c:valAx>
      <c:valAx>
        <c:axId val="16072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Conductivity</a:t>
                </a:r>
                <a:r>
                  <a:rPr lang="en-US" baseline="0"/>
                  <a:t> (W/mK)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056704450405249E-3"/>
              <c:y val="0.19829521564933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194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3420276311614889"/>
          <c:y val="0.39947713444460103"/>
          <c:w val="0.40400357647601742"/>
          <c:h val="0.16825334239665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 Thermal Conductivity</a:t>
            </a:r>
          </a:p>
        </c:rich>
      </c:tx>
      <c:layout>
        <c:manualLayout>
          <c:xMode val="edge"/>
          <c:yMode val="edge"/>
          <c:x val="0.37014710909480686"/>
          <c:y val="2.5961980446452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74042979726869"/>
          <c:y val="0.11805312598014507"/>
          <c:w val="0.73506457388190716"/>
          <c:h val="0.69893944287751031"/>
        </c:manualLayout>
      </c:layout>
      <c:scatterChart>
        <c:scatterStyle val="lineMarker"/>
        <c:varyColors val="0"/>
        <c:ser>
          <c:idx val="0"/>
          <c:order val="0"/>
          <c:tx>
            <c:v>SYMMIC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Au!$B$5:$B$15</c:f>
              <c:numCache>
                <c:formatCode>General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Au!$D$5:$D$15</c:f>
              <c:numCache>
                <c:formatCode>0.00</c:formatCode>
                <c:ptCount val="11"/>
                <c:pt idx="0">
                  <c:v>323</c:v>
                </c:pt>
                <c:pt idx="1">
                  <c:v>317</c:v>
                </c:pt>
                <c:pt idx="2">
                  <c:v>311</c:v>
                </c:pt>
                <c:pt idx="3">
                  <c:v>304</c:v>
                </c:pt>
                <c:pt idx="4">
                  <c:v>298</c:v>
                </c:pt>
                <c:pt idx="5">
                  <c:v>284</c:v>
                </c:pt>
              </c:numCache>
            </c:numRef>
          </c:yVal>
          <c:smooth val="0"/>
        </c:ser>
        <c:ser>
          <c:idx val="1"/>
          <c:order val="1"/>
          <c:tx>
            <c:v>MMIX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Au!$B$5:$B$15</c:f>
              <c:numCache>
                <c:formatCode>General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Au!$E$5:$E$15</c:f>
              <c:numCache>
                <c:formatCode>General</c:formatCode>
                <c:ptCount val="11"/>
                <c:pt idx="0">
                  <c:v>323.96000000000004</c:v>
                </c:pt>
                <c:pt idx="1">
                  <c:v>317.36</c:v>
                </c:pt>
                <c:pt idx="2">
                  <c:v>310.76000000000005</c:v>
                </c:pt>
                <c:pt idx="3">
                  <c:v>304.16000000000003</c:v>
                </c:pt>
                <c:pt idx="4">
                  <c:v>297.56</c:v>
                </c:pt>
                <c:pt idx="5">
                  <c:v>284.36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4296"/>
        <c:axId val="160723120"/>
      </c:scatterChart>
      <c:valAx>
        <c:axId val="16072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3120"/>
        <c:crosses val="autoZero"/>
        <c:crossBetween val="midCat"/>
      </c:valAx>
      <c:valAx>
        <c:axId val="1607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Conductivity</a:t>
                </a:r>
                <a:r>
                  <a:rPr lang="en-US" baseline="0"/>
                  <a:t> (W/mK)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320088300220751E-2"/>
              <c:y val="0.202599235216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4296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487812367824884"/>
          <c:y val="0.59092942721855202"/>
          <c:w val="0.23002300209162593"/>
          <c:h val="0.14203305961793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Bulk Aluminum Thermal Conductivity</a:t>
            </a:r>
          </a:p>
        </c:rich>
      </c:tx>
      <c:layout>
        <c:manualLayout>
          <c:xMode val="edge"/>
          <c:yMode val="edge"/>
          <c:x val="0.22917756929476862"/>
          <c:y val="2.5825692772145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07037978591871"/>
          <c:y val="0.11796383021110558"/>
          <c:w val="0.77994640846180252"/>
          <c:h val="0.69153139134074793"/>
        </c:manualLayout>
      </c:layout>
      <c:scatterChart>
        <c:scatterStyle val="lineMarker"/>
        <c:varyColors val="0"/>
        <c:ser>
          <c:idx val="2"/>
          <c:order val="0"/>
          <c:tx>
            <c:v>SYMMIC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Al!$C$6:$C$11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Al!$E$6:$E$11</c:f>
              <c:numCache>
                <c:formatCode>0.00</c:formatCode>
                <c:ptCount val="6"/>
                <c:pt idx="0">
                  <c:v>237</c:v>
                </c:pt>
                <c:pt idx="1">
                  <c:v>237</c:v>
                </c:pt>
                <c:pt idx="2">
                  <c:v>240</c:v>
                </c:pt>
                <c:pt idx="3">
                  <c:v>236</c:v>
                </c:pt>
                <c:pt idx="4">
                  <c:v>231</c:v>
                </c:pt>
                <c:pt idx="5">
                  <c:v>218</c:v>
                </c:pt>
              </c:numCache>
            </c:numRef>
          </c:yVal>
          <c:smooth val="0"/>
        </c:ser>
        <c:ser>
          <c:idx val="1"/>
          <c:order val="1"/>
          <c:tx>
            <c:v>Exp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Al!$C$6:$C$11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Al!$F$6:$F$11</c:f>
              <c:numCache>
                <c:formatCode>0.00</c:formatCode>
                <c:ptCount val="6"/>
                <c:pt idx="0">
                  <c:v>263.5310985068362</c:v>
                </c:pt>
                <c:pt idx="1">
                  <c:v>250</c:v>
                </c:pt>
                <c:pt idx="2">
                  <c:v>240.82300592904912</c:v>
                </c:pt>
                <c:pt idx="3">
                  <c:v>233.93740668422603</c:v>
                </c:pt>
                <c:pt idx="4">
                  <c:v>228.45786255735015</c:v>
                </c:pt>
                <c:pt idx="5">
                  <c:v>220.0716367567465</c:v>
                </c:pt>
              </c:numCache>
            </c:numRef>
          </c:yVal>
          <c:smooth val="0"/>
        </c:ser>
        <c:ser>
          <c:idx val="0"/>
          <c:order val="2"/>
          <c:tx>
            <c:v>Linear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Al!$C$6:$C$11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Al!$G$6:$G$11</c:f>
              <c:numCache>
                <c:formatCode>General</c:formatCode>
                <c:ptCount val="6"/>
                <c:pt idx="0">
                  <c:v>254</c:v>
                </c:pt>
                <c:pt idx="1">
                  <c:v>248</c:v>
                </c:pt>
                <c:pt idx="2">
                  <c:v>242</c:v>
                </c:pt>
                <c:pt idx="3">
                  <c:v>236</c:v>
                </c:pt>
                <c:pt idx="4">
                  <c:v>230</c:v>
                </c:pt>
                <c:pt idx="5">
                  <c:v>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4248"/>
        <c:axId val="161653072"/>
      </c:scatterChart>
      <c:valAx>
        <c:axId val="16165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3072"/>
        <c:crosses val="autoZero"/>
        <c:crossBetween val="midCat"/>
      </c:valAx>
      <c:valAx>
        <c:axId val="16165307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Conductivity (W/mK)</a:t>
                </a:r>
              </a:p>
            </c:rich>
          </c:tx>
          <c:layout>
            <c:manualLayout>
              <c:xMode val="edge"/>
              <c:yMode val="edge"/>
              <c:x val="5.0540716750042575E-6"/>
              <c:y val="0.16865944547041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4248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303528247436326"/>
          <c:y val="0.58569468637426458"/>
          <c:w val="0.29387221377069128"/>
          <c:h val="0.1929271385797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Nickel Thermal Conductivity</a:t>
            </a:r>
          </a:p>
        </c:rich>
      </c:tx>
      <c:layout>
        <c:manualLayout>
          <c:xMode val="edge"/>
          <c:yMode val="edge"/>
          <c:x val="0.29359194880514156"/>
          <c:y val="3.7088543494932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87158916456196"/>
          <c:y val="0.13659739772761123"/>
          <c:w val="0.74500536489542579"/>
          <c:h val="0.68039517113004411"/>
        </c:manualLayout>
      </c:layout>
      <c:scatterChart>
        <c:scatterStyle val="lineMarker"/>
        <c:varyColors val="0"/>
        <c:ser>
          <c:idx val="0"/>
          <c:order val="0"/>
          <c:tx>
            <c:v>SYMMIC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Ni!$B$5:$B$15</c:f>
              <c:numCache>
                <c:formatCode>General</c:formatCode>
                <c:ptCount val="11"/>
                <c:pt idx="0">
                  <c:v>173</c:v>
                </c:pt>
                <c:pt idx="1">
                  <c:v>273</c:v>
                </c:pt>
                <c:pt idx="2">
                  <c:v>373</c:v>
                </c:pt>
                <c:pt idx="3">
                  <c:v>573</c:v>
                </c:pt>
              </c:numCache>
            </c:numRef>
          </c:xVal>
          <c:yVal>
            <c:numRef>
              <c:f>Ni!$D$5:$D$15</c:f>
              <c:numCache>
                <c:formatCode>0.00</c:formatCode>
                <c:ptCount val="11"/>
                <c:pt idx="0">
                  <c:v>113</c:v>
                </c:pt>
                <c:pt idx="1">
                  <c:v>94</c:v>
                </c:pt>
                <c:pt idx="2">
                  <c:v>83</c:v>
                </c:pt>
                <c:pt idx="3">
                  <c:v>67</c:v>
                </c:pt>
              </c:numCache>
            </c:numRef>
          </c:yVal>
          <c:smooth val="0"/>
        </c:ser>
        <c:ser>
          <c:idx val="1"/>
          <c:order val="1"/>
          <c:tx>
            <c:v>MMIX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Ni!$B$5:$B$15</c:f>
              <c:numCache>
                <c:formatCode>General</c:formatCode>
                <c:ptCount val="11"/>
                <c:pt idx="0">
                  <c:v>173</c:v>
                </c:pt>
                <c:pt idx="1">
                  <c:v>273</c:v>
                </c:pt>
                <c:pt idx="2">
                  <c:v>373</c:v>
                </c:pt>
                <c:pt idx="3">
                  <c:v>573</c:v>
                </c:pt>
              </c:numCache>
            </c:numRef>
          </c:xVal>
          <c:yVal>
            <c:numRef>
              <c:f>Ni!$E$5:$E$15</c:f>
              <c:numCache>
                <c:formatCode>General</c:formatCode>
                <c:ptCount val="11"/>
                <c:pt idx="0">
                  <c:v>101.923</c:v>
                </c:pt>
                <c:pt idx="1">
                  <c:v>93.022999999999996</c:v>
                </c:pt>
                <c:pt idx="2">
                  <c:v>84.12299999999999</c:v>
                </c:pt>
                <c:pt idx="3">
                  <c:v>66.322999999999993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65376"/>
        <c:axId val="160261064"/>
      </c:scatterChart>
      <c:valAx>
        <c:axId val="1602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1064"/>
        <c:crosses val="autoZero"/>
        <c:crossBetween val="midCat"/>
        <c:majorUnit val="100"/>
      </c:valAx>
      <c:valAx>
        <c:axId val="16026106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Conductivity (W/mK)</a:t>
                </a:r>
              </a:p>
            </c:rich>
          </c:tx>
          <c:layout>
            <c:manualLayout>
              <c:xMode val="edge"/>
              <c:yMode val="edge"/>
              <c:x val="5.8700209643605873E-2"/>
              <c:y val="0.21187137109044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5376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239692522711392"/>
          <c:y val="0.59015845277109824"/>
          <c:w val="0.22772886093640807"/>
          <c:h val="0.15022174276437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Copper Thermal Conductivity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563597596658"/>
          <c:y val="0.1375614078227039"/>
          <c:w val="0.78556534737793537"/>
          <c:h val="0.69079865359826043"/>
        </c:manualLayout>
      </c:layout>
      <c:scatterChart>
        <c:scatterStyle val="lineMarker"/>
        <c:varyColors val="0"/>
        <c:ser>
          <c:idx val="0"/>
          <c:order val="0"/>
          <c:tx>
            <c:v>SYMMIC 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Cu!$B$5:$B$10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Cu!$D$5:$D$10</c:f>
              <c:numCache>
                <c:formatCode>0.00</c:formatCode>
                <c:ptCount val="6"/>
                <c:pt idx="0">
                  <c:v>413</c:v>
                </c:pt>
                <c:pt idx="1">
                  <c:v>401</c:v>
                </c:pt>
                <c:pt idx="2">
                  <c:v>393</c:v>
                </c:pt>
                <c:pt idx="3">
                  <c:v>386</c:v>
                </c:pt>
                <c:pt idx="4">
                  <c:v>379</c:v>
                </c:pt>
                <c:pt idx="5">
                  <c:v>366</c:v>
                </c:pt>
              </c:numCache>
            </c:numRef>
          </c:yVal>
          <c:smooth val="0"/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Cu!$B$5:$B$10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Cu!$E$5:$E$10</c:f>
              <c:numCache>
                <c:formatCode>General</c:formatCode>
                <c:ptCount val="6"/>
                <c:pt idx="0">
                  <c:v>407.19</c:v>
                </c:pt>
                <c:pt idx="1">
                  <c:v>400.19</c:v>
                </c:pt>
                <c:pt idx="2">
                  <c:v>393.19</c:v>
                </c:pt>
                <c:pt idx="3">
                  <c:v>386.19</c:v>
                </c:pt>
                <c:pt idx="4">
                  <c:v>379.19</c:v>
                </c:pt>
                <c:pt idx="5">
                  <c:v>365.19</c:v>
                </c:pt>
              </c:numCache>
            </c:numRef>
          </c:yVal>
          <c:smooth val="0"/>
        </c:ser>
        <c:ser>
          <c:idx val="2"/>
          <c:order val="2"/>
          <c:tx>
            <c:v>C110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Cu!$B$5:$B$10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Cu!$F$5:$F$10</c:f>
              <c:numCache>
                <c:formatCode>General</c:formatCode>
                <c:ptCount val="6"/>
                <c:pt idx="0">
                  <c:v>399</c:v>
                </c:pt>
                <c:pt idx="1">
                  <c:v>388</c:v>
                </c:pt>
                <c:pt idx="2">
                  <c:v>380</c:v>
                </c:pt>
                <c:pt idx="3">
                  <c:v>373</c:v>
                </c:pt>
                <c:pt idx="4">
                  <c:v>366</c:v>
                </c:pt>
                <c:pt idx="5">
                  <c:v>353</c:v>
                </c:pt>
              </c:numCache>
            </c:numRef>
          </c:yVal>
          <c:smooth val="0"/>
        </c:ser>
        <c:ser>
          <c:idx val="3"/>
          <c:order val="3"/>
          <c:tx>
            <c:v>C101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Cu!$B$5:$B$10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Cu!$G$5:$G$10</c:f>
              <c:numCache>
                <c:formatCode>General</c:formatCode>
                <c:ptCount val="6"/>
                <c:pt idx="0">
                  <c:v>403</c:v>
                </c:pt>
                <c:pt idx="1">
                  <c:v>391</c:v>
                </c:pt>
                <c:pt idx="2">
                  <c:v>383</c:v>
                </c:pt>
                <c:pt idx="3">
                  <c:v>376</c:v>
                </c:pt>
                <c:pt idx="4">
                  <c:v>369</c:v>
                </c:pt>
                <c:pt idx="5">
                  <c:v>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66552"/>
        <c:axId val="160266944"/>
      </c:scatterChart>
      <c:valAx>
        <c:axId val="16026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6944"/>
        <c:crosses val="autoZero"/>
        <c:crossBetween val="midCat"/>
      </c:valAx>
      <c:valAx>
        <c:axId val="160266944"/>
        <c:scaling>
          <c:orientation val="minMax"/>
          <c:min val="3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Conductivity (W/mK)</a:t>
                </a:r>
              </a:p>
            </c:rich>
          </c:tx>
          <c:layout>
            <c:manualLayout>
              <c:xMode val="edge"/>
              <c:yMode val="edge"/>
              <c:x val="2.6026084487783398E-2"/>
              <c:y val="0.2421446756913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655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459549344411418"/>
          <c:y val="0.58507148159678146"/>
          <c:w val="0.23874131627586284"/>
          <c:h val="0.22577694657906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C194 Thermal Conductivity</a:t>
            </a:r>
          </a:p>
        </c:rich>
      </c:tx>
      <c:layout>
        <c:manualLayout>
          <c:xMode val="edge"/>
          <c:yMode val="edge"/>
          <c:x val="0.32341427520235461"/>
          <c:y val="3.3379689145439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61640390977618"/>
          <c:y val="0.1375614078227039"/>
          <c:w val="0.76790530322782513"/>
          <c:h val="0.73159605144268591"/>
        </c:manualLayout>
      </c:layout>
      <c:scatterChart>
        <c:scatterStyle val="lineMarker"/>
        <c:varyColors val="0"/>
        <c:ser>
          <c:idx val="4"/>
          <c:order val="0"/>
          <c:tx>
            <c:v>C194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Cu!$B$5:$B$10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Cu!$H$5:$H$10</c:f>
              <c:numCache>
                <c:formatCode>General</c:formatCode>
                <c:ptCount val="6"/>
                <c:pt idx="0">
                  <c:v>280</c:v>
                </c:pt>
                <c:pt idx="1">
                  <c:v>264</c:v>
                </c:pt>
                <c:pt idx="2">
                  <c:v>250</c:v>
                </c:pt>
                <c:pt idx="3">
                  <c:v>236</c:v>
                </c:pt>
                <c:pt idx="4">
                  <c:v>223</c:v>
                </c:pt>
                <c:pt idx="5">
                  <c:v>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3904"/>
        <c:axId val="211707224"/>
      </c:scatterChart>
      <c:valAx>
        <c:axId val="1607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7224"/>
        <c:crosses val="autoZero"/>
        <c:crossBetween val="midCat"/>
      </c:valAx>
      <c:valAx>
        <c:axId val="21170722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Conductivity (W/mK)</a:t>
                </a:r>
              </a:p>
            </c:rich>
          </c:tx>
          <c:layout>
            <c:manualLayout>
              <c:xMode val="edge"/>
              <c:yMode val="edge"/>
              <c:x val="3.191276587115352E-2"/>
              <c:y val="0.23472696699236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390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379343310563001"/>
          <c:y val="0.13630010530810069"/>
          <c:w val="0.23874131627586284"/>
          <c:h val="0.3073717422679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Bulk GaAs Thermal Conductivity</a:t>
            </a:r>
          </a:p>
        </c:rich>
      </c:tx>
      <c:layout>
        <c:manualLayout>
          <c:xMode val="edge"/>
          <c:yMode val="edge"/>
          <c:x val="0.22917756929476862"/>
          <c:y val="4.9726671206687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23522430659284"/>
          <c:y val="0.14527923413629687"/>
          <c:w val="0.7857815639411283"/>
          <c:h val="0.66421598741555665"/>
        </c:manualLayout>
      </c:layout>
      <c:scatterChart>
        <c:scatterStyle val="lineMarker"/>
        <c:varyColors val="0"/>
        <c:ser>
          <c:idx val="1"/>
          <c:order val="0"/>
          <c:tx>
            <c:v>Model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GaAs!$B$5:$B$15</c:f>
              <c:numCache>
                <c:formatCode>General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325</c:v>
                </c:pt>
                <c:pt idx="3">
                  <c:v>350</c:v>
                </c:pt>
                <c:pt idx="4">
                  <c:v>375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</c:numCache>
            </c:numRef>
          </c:xVal>
          <c:yVal>
            <c:numRef>
              <c:f>GaAs!$E$5:$E$15</c:f>
              <c:numCache>
                <c:formatCode>0.00</c:formatCode>
                <c:ptCount val="11"/>
                <c:pt idx="0">
                  <c:v>64.589758442783108</c:v>
                </c:pt>
                <c:pt idx="1">
                  <c:v>41.5</c:v>
                </c:pt>
                <c:pt idx="2">
                  <c:v>38.029677173243876</c:v>
                </c:pt>
                <c:pt idx="3">
                  <c:v>35.075926327429258</c:v>
                </c:pt>
                <c:pt idx="4">
                  <c:v>32.532637387772752</c:v>
                </c:pt>
                <c:pt idx="5">
                  <c:v>30.320749683929378</c:v>
                </c:pt>
                <c:pt idx="6">
                  <c:v>26.664444046894161</c:v>
                </c:pt>
                <c:pt idx="7">
                  <c:v>23.769010958860232</c:v>
                </c:pt>
                <c:pt idx="8">
                  <c:v>19.481588756795635</c:v>
                </c:pt>
                <c:pt idx="9">
                  <c:v>16.46589811987079</c:v>
                </c:pt>
                <c:pt idx="10">
                  <c:v>14.233647617832608</c:v>
                </c:pt>
              </c:numCache>
            </c:numRef>
          </c:yVal>
          <c:smooth val="0"/>
        </c:ser>
        <c:ser>
          <c:idx val="2"/>
          <c:order val="1"/>
          <c:tx>
            <c:v>SYMMIC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GaAs!$B$5:$B$15</c:f>
              <c:numCache>
                <c:formatCode>General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325</c:v>
                </c:pt>
                <c:pt idx="3">
                  <c:v>350</c:v>
                </c:pt>
                <c:pt idx="4">
                  <c:v>375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</c:numCache>
            </c:numRef>
          </c:xVal>
          <c:yVal>
            <c:numRef>
              <c:f>GaAs!$D$5:$D$15</c:f>
              <c:numCache>
                <c:formatCode>0.00</c:formatCode>
                <c:ptCount val="11"/>
                <c:pt idx="0">
                  <c:v>64.599999999999994</c:v>
                </c:pt>
                <c:pt idx="1">
                  <c:v>41.5</c:v>
                </c:pt>
                <c:pt idx="2">
                  <c:v>38</c:v>
                </c:pt>
                <c:pt idx="3">
                  <c:v>35.1</c:v>
                </c:pt>
                <c:pt idx="4">
                  <c:v>32.5</c:v>
                </c:pt>
                <c:pt idx="5">
                  <c:v>30.3</c:v>
                </c:pt>
                <c:pt idx="6">
                  <c:v>26.7</c:v>
                </c:pt>
                <c:pt idx="7">
                  <c:v>23.8</c:v>
                </c:pt>
                <c:pt idx="8">
                  <c:v>19.5</c:v>
                </c:pt>
                <c:pt idx="9">
                  <c:v>16.5</c:v>
                </c:pt>
                <c:pt idx="10">
                  <c:v>14.3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51640"/>
        <c:axId val="121856344"/>
      </c:scatterChart>
      <c:valAx>
        <c:axId val="12185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6344"/>
        <c:crosses val="autoZero"/>
        <c:crossBetween val="midCat"/>
      </c:valAx>
      <c:valAx>
        <c:axId val="12185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Conductivity (W/mK)</a:t>
                </a:r>
              </a:p>
            </c:rich>
          </c:tx>
          <c:layout>
            <c:manualLayout>
              <c:xMode val="edge"/>
              <c:yMode val="edge"/>
              <c:x val="5.0540716750042575E-6"/>
              <c:y val="0.16865944547041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1640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0722200330293908"/>
          <c:y val="0.58569468637426458"/>
          <c:w val="0.23529577163922713"/>
          <c:h val="0.1758550111264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Bulk z-SiC Thermal Conductivity</a:t>
            </a:r>
          </a:p>
        </c:rich>
      </c:tx>
      <c:layout>
        <c:manualLayout>
          <c:xMode val="edge"/>
          <c:yMode val="edge"/>
          <c:x val="0.22917756929476862"/>
          <c:y val="4.9726671206687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15280204625579"/>
          <c:y val="0.14186480864564796"/>
          <c:w val="0.78286398620146536"/>
          <c:h val="0.66763041290620562"/>
        </c:manualLayout>
      </c:layout>
      <c:scatterChart>
        <c:scatterStyle val="lineMarker"/>
        <c:varyColors val="0"/>
        <c:ser>
          <c:idx val="1"/>
          <c:order val="0"/>
          <c:tx>
            <c:v>Model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SiC!$B$5:$B$15</c:f>
              <c:numCache>
                <c:formatCode>General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325</c:v>
                </c:pt>
                <c:pt idx="3">
                  <c:v>350</c:v>
                </c:pt>
                <c:pt idx="4">
                  <c:v>375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</c:numCache>
            </c:numRef>
          </c:xVal>
          <c:yVal>
            <c:numRef>
              <c:f>SiC!$E$5:$E$15</c:f>
              <c:numCache>
                <c:formatCode>General</c:formatCode>
                <c:ptCount val="11"/>
                <c:pt idx="0">
                  <c:v>680</c:v>
                </c:pt>
                <c:pt idx="1">
                  <c:v>370</c:v>
                </c:pt>
                <c:pt idx="2">
                  <c:v>328</c:v>
                </c:pt>
                <c:pt idx="3">
                  <c:v>294</c:v>
                </c:pt>
                <c:pt idx="4">
                  <c:v>265</c:v>
                </c:pt>
                <c:pt idx="5">
                  <c:v>240</c:v>
                </c:pt>
                <c:pt idx="6">
                  <c:v>201</c:v>
                </c:pt>
                <c:pt idx="7">
                  <c:v>172</c:v>
                </c:pt>
                <c:pt idx="8">
                  <c:v>131</c:v>
                </c:pt>
                <c:pt idx="9">
                  <c:v>104</c:v>
                </c:pt>
                <c:pt idx="10">
                  <c:v>85</c:v>
                </c:pt>
              </c:numCache>
            </c:numRef>
          </c:yVal>
          <c:smooth val="0"/>
        </c:ser>
        <c:ser>
          <c:idx val="2"/>
          <c:order val="1"/>
          <c:tx>
            <c:v>SYMMIC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SiC!$B$5:$B$15</c:f>
              <c:numCache>
                <c:formatCode>General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325</c:v>
                </c:pt>
                <c:pt idx="3">
                  <c:v>350</c:v>
                </c:pt>
                <c:pt idx="4">
                  <c:v>375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</c:numCache>
            </c:numRef>
          </c:xVal>
          <c:yVal>
            <c:numRef>
              <c:f>SiC!$G$5:$G$15</c:f>
              <c:numCache>
                <c:formatCode>0.00</c:formatCode>
                <c:ptCount val="11"/>
                <c:pt idx="0">
                  <c:v>679.73340362233205</c:v>
                </c:pt>
                <c:pt idx="1">
                  <c:v>370</c:v>
                </c:pt>
                <c:pt idx="2">
                  <c:v>328.13953979750164</c:v>
                </c:pt>
                <c:pt idx="3">
                  <c:v>293.61723164215203</c:v>
                </c:pt>
                <c:pt idx="4">
                  <c:v>264.75044853597512</c:v>
                </c:pt>
                <c:pt idx="5">
                  <c:v>240.32204955018173</c:v>
                </c:pt>
                <c:pt idx="6">
                  <c:v>201.40248996217241</c:v>
                </c:pt>
                <c:pt idx="7">
                  <c:v>171.9604605716093</c:v>
                </c:pt>
                <c:pt idx="8">
                  <c:v>130.8147545195113</c:v>
                </c:pt>
                <c:pt idx="9">
                  <c:v>103.8093677836935</c:v>
                </c:pt>
                <c:pt idx="10">
                  <c:v>84.966675452791492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14504"/>
        <c:axId val="347312936"/>
      </c:scatterChart>
      <c:valAx>
        <c:axId val="34731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12936"/>
        <c:crosses val="autoZero"/>
        <c:crossBetween val="midCat"/>
      </c:valAx>
      <c:valAx>
        <c:axId val="34731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Conductivity (W/mK)</a:t>
                </a:r>
              </a:p>
            </c:rich>
          </c:tx>
          <c:layout>
            <c:manualLayout>
              <c:xMode val="edge"/>
              <c:yMode val="edge"/>
              <c:x val="5.0540716750042575E-6"/>
              <c:y val="0.16865944547041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1450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0722200330293908"/>
          <c:y val="0.58569468637426458"/>
          <c:w val="0.23529577163922713"/>
          <c:h val="0.1758550111264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4</xdr:row>
      <xdr:rowOff>109536</xdr:rowOff>
    </xdr:from>
    <xdr:to>
      <xdr:col>12</xdr:col>
      <xdr:colOff>104775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12</xdr:row>
      <xdr:rowOff>4761</xdr:rowOff>
    </xdr:from>
    <xdr:to>
      <xdr:col>7</xdr:col>
      <xdr:colOff>476250</xdr:colOff>
      <xdr:row>31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15</xdr:row>
      <xdr:rowOff>185737</xdr:rowOff>
    </xdr:from>
    <xdr:to>
      <xdr:col>7</xdr:col>
      <xdr:colOff>257175</xdr:colOff>
      <xdr:row>33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9</xdr:col>
      <xdr:colOff>314325</xdr:colOff>
      <xdr:row>3</xdr:row>
      <xdr:rowOff>76199</xdr:rowOff>
    </xdr:to>
    <xdr:sp macro="" textlink="">
      <xdr:nvSpPr>
        <xdr:cNvPr id="4" name="TextBox 3"/>
        <xdr:cNvSpPr txBox="1"/>
      </xdr:nvSpPr>
      <xdr:spPr>
        <a:xfrm>
          <a:off x="3048000" y="447675"/>
          <a:ext cx="2752725" cy="266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SYMMIC</a:t>
          </a:r>
          <a:r>
            <a:rPr lang="en-US" sz="1100" b="1" baseline="0"/>
            <a:t> Model validated against equation</a:t>
          </a:r>
          <a:endParaRPr lang="en-US" sz="11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12</xdr:row>
      <xdr:rowOff>147637</xdr:rowOff>
    </xdr:from>
    <xdr:to>
      <xdr:col>7</xdr:col>
      <xdr:colOff>485775</xdr:colOff>
      <xdr:row>30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66674</xdr:colOff>
      <xdr:row>1</xdr:row>
      <xdr:rowOff>152401</xdr:rowOff>
    </xdr:from>
    <xdr:to>
      <xdr:col>9</xdr:col>
      <xdr:colOff>380999</xdr:colOff>
      <xdr:row>3</xdr:row>
      <xdr:rowOff>38100</xdr:rowOff>
    </xdr:to>
    <xdr:sp macro="" textlink="">
      <xdr:nvSpPr>
        <xdr:cNvPr id="3" name="TextBox 2"/>
        <xdr:cNvSpPr txBox="1"/>
      </xdr:nvSpPr>
      <xdr:spPr>
        <a:xfrm>
          <a:off x="3114674" y="409576"/>
          <a:ext cx="2752725" cy="266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SYMMIC</a:t>
          </a:r>
          <a:r>
            <a:rPr lang="en-US" sz="1100" b="1" baseline="0"/>
            <a:t> Model validated against equation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329293</xdr:colOff>
      <xdr:row>16</xdr:row>
      <xdr:rowOff>181655</xdr:rowOff>
    </xdr:from>
    <xdr:to>
      <xdr:col>7</xdr:col>
      <xdr:colOff>376918</xdr:colOff>
      <xdr:row>34</xdr:row>
      <xdr:rowOff>176893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221116</xdr:colOff>
      <xdr:row>0</xdr:row>
      <xdr:rowOff>170089</xdr:rowOff>
    </xdr:from>
    <xdr:to>
      <xdr:col>16</xdr:col>
      <xdr:colOff>571925</xdr:colOff>
      <xdr:row>11</xdr:row>
      <xdr:rowOff>51800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4330" y="170089"/>
          <a:ext cx="4024738" cy="2007827"/>
        </a:xfrm>
        <a:prstGeom prst="rect">
          <a:avLst/>
        </a:prstGeom>
      </xdr:spPr>
    </xdr:pic>
    <xdr:clientData/>
  </xdr:twoCellAnchor>
  <xdr:twoCellAnchor editAs="oneCell">
    <xdr:from>
      <xdr:col>9</xdr:col>
      <xdr:colOff>340178</xdr:colOff>
      <xdr:row>12</xdr:row>
      <xdr:rowOff>8505</xdr:rowOff>
    </xdr:from>
    <xdr:to>
      <xdr:col>18</xdr:col>
      <xdr:colOff>205103</xdr:colOff>
      <xdr:row>34</xdr:row>
      <xdr:rowOff>33458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51071" y="2321719"/>
          <a:ext cx="5375818" cy="4141114"/>
        </a:xfrm>
        <a:prstGeom prst="rect">
          <a:avLst/>
        </a:prstGeom>
      </xdr:spPr>
    </xdr:pic>
    <xdr:clientData/>
  </xdr:twoCellAnchor>
  <xdr:twoCellAnchor editAs="oneCell">
    <xdr:from>
      <xdr:col>17</xdr:col>
      <xdr:colOff>280648</xdr:colOff>
      <xdr:row>0</xdr:row>
      <xdr:rowOff>0</xdr:rowOff>
    </xdr:from>
    <xdr:to>
      <xdr:col>24</xdr:col>
      <xdr:colOff>422044</xdr:colOff>
      <xdr:row>12</xdr:row>
      <xdr:rowOff>62062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90112" y="0"/>
          <a:ext cx="4427646" cy="2375276"/>
        </a:xfrm>
        <a:prstGeom prst="rect">
          <a:avLst/>
        </a:prstGeom>
      </xdr:spPr>
    </xdr:pic>
    <xdr:clientData/>
  </xdr:twoCellAnchor>
  <xdr:twoCellAnchor>
    <xdr:from>
      <xdr:col>0</xdr:col>
      <xdr:colOff>493258</xdr:colOff>
      <xdr:row>10</xdr:row>
      <xdr:rowOff>85045</xdr:rowOff>
    </xdr:from>
    <xdr:to>
      <xdr:col>6</xdr:col>
      <xdr:colOff>67354</xdr:colOff>
      <xdr:row>11</xdr:row>
      <xdr:rowOff>164646</xdr:rowOff>
    </xdr:to>
    <xdr:sp macro="" textlink="">
      <xdr:nvSpPr>
        <xdr:cNvPr id="6" name="TextBox 5"/>
        <xdr:cNvSpPr txBox="1"/>
      </xdr:nvSpPr>
      <xdr:spPr>
        <a:xfrm>
          <a:off x="493258" y="2024063"/>
          <a:ext cx="3248025" cy="266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SYMMIC</a:t>
          </a:r>
          <a:r>
            <a:rPr lang="en-US" sz="1100" b="1" baseline="0"/>
            <a:t> Copper Model validated against equation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15</xdr:row>
      <xdr:rowOff>147637</xdr:rowOff>
    </xdr:from>
    <xdr:to>
      <xdr:col>7</xdr:col>
      <xdr:colOff>581025</xdr:colOff>
      <xdr:row>33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209550</xdr:colOff>
      <xdr:row>3</xdr:row>
      <xdr:rowOff>9525</xdr:rowOff>
    </xdr:from>
    <xdr:to>
      <xdr:col>12</xdr:col>
      <xdr:colOff>192087</xdr:colOff>
      <xdr:row>9</xdr:row>
      <xdr:rowOff>159650</xdr:rowOff>
    </xdr:to>
    <xdr:pic>
      <xdr:nvPicPr>
        <xdr:cNvPr id="3" name="Content Placeholder 15"/>
        <xdr:cNvPicPr>
          <a:picLocks noGrp="1"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7550" y="647700"/>
          <a:ext cx="4249737" cy="1293125"/>
        </a:xfrm>
        <a:prstGeom prst="rect">
          <a:avLst/>
        </a:prstGeom>
      </xdr:spPr>
    </xdr:pic>
    <xdr:clientData/>
  </xdr:twoCellAnchor>
  <xdr:twoCellAnchor>
    <xdr:from>
      <xdr:col>5</xdr:col>
      <xdr:colOff>419100</xdr:colOff>
      <xdr:row>10</xdr:row>
      <xdr:rowOff>9525</xdr:rowOff>
    </xdr:from>
    <xdr:to>
      <xdr:col>8</xdr:col>
      <xdr:colOff>606644</xdr:colOff>
      <xdr:row>11</xdr:row>
      <xdr:rowOff>179074</xdr:rowOff>
    </xdr:to>
    <xdr:sp macro="" textlink="">
      <xdr:nvSpPr>
        <xdr:cNvPr id="4" name="Subtitle 12"/>
        <xdr:cNvSpPr>
          <a:spLocks noGrp="1"/>
        </xdr:cNvSpPr>
      </xdr:nvSpPr>
      <xdr:spPr>
        <a:xfrm>
          <a:off x="3467100" y="1981200"/>
          <a:ext cx="2016344" cy="36004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 lnSpcReduction="10000"/>
        </a:bodyPr>
        <a:lstStyle>
          <a:lvl1pPr marL="0" indent="0" algn="l" defTabSz="457200" rtl="0" eaLnBrk="1" latinLnBrk="0" hangingPunct="1">
            <a:spcBef>
              <a:spcPct val="20000"/>
            </a:spcBef>
            <a:buClrTx/>
            <a:buFont typeface="Arial"/>
            <a:buNone/>
            <a:defRPr sz="1800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lvl1pPr>
          <a:lvl2pPr marL="457200" indent="0" algn="ctr" defTabSz="457200" rtl="0" eaLnBrk="1" latinLnBrk="0" hangingPunct="1">
            <a:spcBef>
              <a:spcPct val="20000"/>
            </a:spcBef>
            <a:buClrTx/>
            <a:buFont typeface="Arial"/>
            <a:buNone/>
            <a:defRPr sz="16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2pPr>
          <a:lvl3pPr marL="914400" indent="0" algn="ctr" defTabSz="457200" rtl="0" eaLnBrk="1" latinLnBrk="0" hangingPunct="1">
            <a:spcBef>
              <a:spcPct val="20000"/>
            </a:spcBef>
            <a:buClrTx/>
            <a:buFont typeface="Courier New" panose="02070309020205020404" pitchFamily="49" charset="0"/>
            <a:buNone/>
            <a:defRPr sz="14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3pPr>
          <a:lvl4pPr marL="1371600" indent="0" algn="ctr" defTabSz="457200" rtl="0" eaLnBrk="1" latinLnBrk="0" hangingPunct="1">
            <a:spcBef>
              <a:spcPct val="20000"/>
            </a:spcBef>
            <a:buClr>
              <a:schemeClr val="tx1"/>
            </a:buClr>
            <a:buFont typeface="Wingdings" panose="05000000000000000000" pitchFamily="2" charset="2"/>
            <a:buNone/>
            <a:defRPr sz="12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4pPr>
          <a:lvl5pPr marL="1828800" indent="0" algn="ctr" defTabSz="457200" rtl="0" eaLnBrk="1" latinLnBrk="0" hangingPunct="1">
            <a:spcBef>
              <a:spcPct val="20000"/>
            </a:spcBef>
            <a:buClr>
              <a:schemeClr val="tx1"/>
            </a:buClr>
            <a:buFont typeface="Arial"/>
            <a:buNone/>
            <a:defRPr sz="12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5pPr>
          <a:lvl6pPr marL="2286000" indent="0" algn="ctr" defTabSz="457200" rtl="0" eaLnBrk="1" latinLnBrk="0" hangingPunct="1">
            <a:spcBef>
              <a:spcPct val="20000"/>
            </a:spcBef>
            <a:buFont typeface="Arial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6pPr>
          <a:lvl7pPr marL="2743200" indent="0" algn="ctr" defTabSz="457200" rtl="0" eaLnBrk="1" latinLnBrk="0" hangingPunct="1">
            <a:spcBef>
              <a:spcPct val="20000"/>
            </a:spcBef>
            <a:buFont typeface="Arial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7pPr>
          <a:lvl8pPr marL="3200400" indent="0" algn="ctr" defTabSz="457200" rtl="0" eaLnBrk="1" latinLnBrk="0" hangingPunct="1">
            <a:spcBef>
              <a:spcPct val="20000"/>
            </a:spcBef>
            <a:buFont typeface="Arial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8pPr>
          <a:lvl9pPr marL="3657600" indent="0" algn="ctr" defTabSz="457200" rtl="0" eaLnBrk="1" latinLnBrk="0" hangingPunct="1">
            <a:spcBef>
              <a:spcPct val="20000"/>
            </a:spcBef>
            <a:buFont typeface="Arial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AU" u="sng">
              <a:solidFill>
                <a:srgbClr val="FF0000"/>
              </a:solidFill>
            </a:rPr>
            <a:t>Metal </a:t>
          </a:r>
          <a:r>
            <a:rPr lang="el-GR" u="sng">
              <a:solidFill>
                <a:srgbClr val="FF0000"/>
              </a:solidFill>
            </a:rPr>
            <a:t>κ</a:t>
          </a:r>
          <a:r>
            <a:rPr lang="en-AU" u="sng">
              <a:solidFill>
                <a:srgbClr val="FF0000"/>
              </a:solidFill>
            </a:rPr>
            <a:t>(T)</a:t>
          </a:r>
        </a:p>
      </xdr:txBody>
    </xdr:sp>
    <xdr:clientData/>
  </xdr:twoCellAnchor>
  <xdr:twoCellAnchor editAs="oneCell">
    <xdr:from>
      <xdr:col>5</xdr:col>
      <xdr:colOff>419100</xdr:colOff>
      <xdr:row>11</xdr:row>
      <xdr:rowOff>157176</xdr:rowOff>
    </xdr:from>
    <xdr:to>
      <xdr:col>8</xdr:col>
      <xdr:colOff>304800</xdr:colOff>
      <xdr:row>14</xdr:row>
      <xdr:rowOff>23826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7100" y="2319351"/>
          <a:ext cx="1714500" cy="438150"/>
        </a:xfrm>
        <a:prstGeom prst="rect">
          <a:avLst/>
        </a:prstGeom>
      </xdr:spPr>
    </xdr:pic>
    <xdr:clientData/>
  </xdr:twoCellAnchor>
  <xdr:twoCellAnchor>
    <xdr:from>
      <xdr:col>5</xdr:col>
      <xdr:colOff>76200</xdr:colOff>
      <xdr:row>0</xdr:row>
      <xdr:rowOff>123825</xdr:rowOff>
    </xdr:from>
    <xdr:to>
      <xdr:col>10</xdr:col>
      <xdr:colOff>276225</xdr:colOff>
      <xdr:row>1</xdr:row>
      <xdr:rowOff>133349</xdr:rowOff>
    </xdr:to>
    <xdr:sp macro="" textlink="">
      <xdr:nvSpPr>
        <xdr:cNvPr id="6" name="TextBox 5"/>
        <xdr:cNvSpPr txBox="1"/>
      </xdr:nvSpPr>
      <xdr:spPr>
        <a:xfrm>
          <a:off x="3124200" y="123825"/>
          <a:ext cx="3248025" cy="266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SYMMIC</a:t>
          </a:r>
          <a:r>
            <a:rPr lang="en-US" sz="1100" b="1" baseline="0"/>
            <a:t> Copper Model validated against equation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14</xdr:row>
      <xdr:rowOff>42861</xdr:rowOff>
    </xdr:from>
    <xdr:to>
      <xdr:col>8</xdr:col>
      <xdr:colOff>352425</xdr:colOff>
      <xdr:row>33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15</xdr:row>
      <xdr:rowOff>147637</xdr:rowOff>
    </xdr:from>
    <xdr:to>
      <xdr:col>7</xdr:col>
      <xdr:colOff>581025</xdr:colOff>
      <xdr:row>33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209550</xdr:colOff>
      <xdr:row>3</xdr:row>
      <xdr:rowOff>9525</xdr:rowOff>
    </xdr:from>
    <xdr:to>
      <xdr:col>12</xdr:col>
      <xdr:colOff>192087</xdr:colOff>
      <xdr:row>9</xdr:row>
      <xdr:rowOff>159650</xdr:rowOff>
    </xdr:to>
    <xdr:pic>
      <xdr:nvPicPr>
        <xdr:cNvPr id="3" name="Content Placeholder 15"/>
        <xdr:cNvPicPr>
          <a:picLocks noGrp="1"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7550" y="647700"/>
          <a:ext cx="4249737" cy="1293125"/>
        </a:xfrm>
        <a:prstGeom prst="rect">
          <a:avLst/>
        </a:prstGeom>
      </xdr:spPr>
    </xdr:pic>
    <xdr:clientData/>
  </xdr:twoCellAnchor>
  <xdr:twoCellAnchor>
    <xdr:from>
      <xdr:col>5</xdr:col>
      <xdr:colOff>419100</xdr:colOff>
      <xdr:row>10</xdr:row>
      <xdr:rowOff>9525</xdr:rowOff>
    </xdr:from>
    <xdr:to>
      <xdr:col>8</xdr:col>
      <xdr:colOff>606644</xdr:colOff>
      <xdr:row>11</xdr:row>
      <xdr:rowOff>179074</xdr:rowOff>
    </xdr:to>
    <xdr:sp macro="" textlink="">
      <xdr:nvSpPr>
        <xdr:cNvPr id="4" name="Subtitle 12"/>
        <xdr:cNvSpPr>
          <a:spLocks noGrp="1"/>
        </xdr:cNvSpPr>
      </xdr:nvSpPr>
      <xdr:spPr>
        <a:xfrm>
          <a:off x="3467100" y="1981200"/>
          <a:ext cx="2016344" cy="36004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 lnSpcReduction="10000"/>
        </a:bodyPr>
        <a:lstStyle>
          <a:lvl1pPr marL="0" indent="0" algn="l" defTabSz="457200" rtl="0" eaLnBrk="1" latinLnBrk="0" hangingPunct="1">
            <a:spcBef>
              <a:spcPct val="20000"/>
            </a:spcBef>
            <a:buClrTx/>
            <a:buFont typeface="Arial"/>
            <a:buNone/>
            <a:defRPr sz="1800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lvl1pPr>
          <a:lvl2pPr marL="457200" indent="0" algn="ctr" defTabSz="457200" rtl="0" eaLnBrk="1" latinLnBrk="0" hangingPunct="1">
            <a:spcBef>
              <a:spcPct val="20000"/>
            </a:spcBef>
            <a:buClrTx/>
            <a:buFont typeface="Arial"/>
            <a:buNone/>
            <a:defRPr sz="16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2pPr>
          <a:lvl3pPr marL="914400" indent="0" algn="ctr" defTabSz="457200" rtl="0" eaLnBrk="1" latinLnBrk="0" hangingPunct="1">
            <a:spcBef>
              <a:spcPct val="20000"/>
            </a:spcBef>
            <a:buClrTx/>
            <a:buFont typeface="Courier New" panose="02070309020205020404" pitchFamily="49" charset="0"/>
            <a:buNone/>
            <a:defRPr sz="14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3pPr>
          <a:lvl4pPr marL="1371600" indent="0" algn="ctr" defTabSz="457200" rtl="0" eaLnBrk="1" latinLnBrk="0" hangingPunct="1">
            <a:spcBef>
              <a:spcPct val="20000"/>
            </a:spcBef>
            <a:buClr>
              <a:schemeClr val="tx1"/>
            </a:buClr>
            <a:buFont typeface="Wingdings" panose="05000000000000000000" pitchFamily="2" charset="2"/>
            <a:buNone/>
            <a:defRPr sz="12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4pPr>
          <a:lvl5pPr marL="1828800" indent="0" algn="ctr" defTabSz="457200" rtl="0" eaLnBrk="1" latinLnBrk="0" hangingPunct="1">
            <a:spcBef>
              <a:spcPct val="20000"/>
            </a:spcBef>
            <a:buClr>
              <a:schemeClr val="tx1"/>
            </a:buClr>
            <a:buFont typeface="Arial"/>
            <a:buNone/>
            <a:defRPr sz="12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5pPr>
          <a:lvl6pPr marL="2286000" indent="0" algn="ctr" defTabSz="457200" rtl="0" eaLnBrk="1" latinLnBrk="0" hangingPunct="1">
            <a:spcBef>
              <a:spcPct val="20000"/>
            </a:spcBef>
            <a:buFont typeface="Arial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6pPr>
          <a:lvl7pPr marL="2743200" indent="0" algn="ctr" defTabSz="457200" rtl="0" eaLnBrk="1" latinLnBrk="0" hangingPunct="1">
            <a:spcBef>
              <a:spcPct val="20000"/>
            </a:spcBef>
            <a:buFont typeface="Arial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7pPr>
          <a:lvl8pPr marL="3200400" indent="0" algn="ctr" defTabSz="457200" rtl="0" eaLnBrk="1" latinLnBrk="0" hangingPunct="1">
            <a:spcBef>
              <a:spcPct val="20000"/>
            </a:spcBef>
            <a:buFont typeface="Arial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8pPr>
          <a:lvl9pPr marL="3657600" indent="0" algn="ctr" defTabSz="457200" rtl="0" eaLnBrk="1" latinLnBrk="0" hangingPunct="1">
            <a:spcBef>
              <a:spcPct val="20000"/>
            </a:spcBef>
            <a:buFont typeface="Arial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AU" u="sng">
              <a:solidFill>
                <a:srgbClr val="FF0000"/>
              </a:solidFill>
            </a:rPr>
            <a:t>Metal </a:t>
          </a:r>
          <a:r>
            <a:rPr lang="el-GR" u="sng">
              <a:solidFill>
                <a:srgbClr val="FF0000"/>
              </a:solidFill>
            </a:rPr>
            <a:t>κ</a:t>
          </a:r>
          <a:r>
            <a:rPr lang="en-AU" u="sng">
              <a:solidFill>
                <a:srgbClr val="FF0000"/>
              </a:solidFill>
            </a:rPr>
            <a:t>(T)</a:t>
          </a:r>
        </a:p>
      </xdr:txBody>
    </xdr:sp>
    <xdr:clientData/>
  </xdr:twoCellAnchor>
  <xdr:twoCellAnchor editAs="oneCell">
    <xdr:from>
      <xdr:col>5</xdr:col>
      <xdr:colOff>419100</xdr:colOff>
      <xdr:row>11</xdr:row>
      <xdr:rowOff>157176</xdr:rowOff>
    </xdr:from>
    <xdr:to>
      <xdr:col>8</xdr:col>
      <xdr:colOff>304800</xdr:colOff>
      <xdr:row>14</xdr:row>
      <xdr:rowOff>23826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7100" y="2319351"/>
          <a:ext cx="1714500" cy="438150"/>
        </a:xfrm>
        <a:prstGeom prst="rect">
          <a:avLst/>
        </a:prstGeom>
      </xdr:spPr>
    </xdr:pic>
    <xdr:clientData/>
  </xdr:twoCellAnchor>
  <xdr:twoCellAnchor>
    <xdr:from>
      <xdr:col>5</xdr:col>
      <xdr:colOff>76200</xdr:colOff>
      <xdr:row>0</xdr:row>
      <xdr:rowOff>123825</xdr:rowOff>
    </xdr:from>
    <xdr:to>
      <xdr:col>10</xdr:col>
      <xdr:colOff>276225</xdr:colOff>
      <xdr:row>1</xdr:row>
      <xdr:rowOff>133349</xdr:rowOff>
    </xdr:to>
    <xdr:sp macro="" textlink="">
      <xdr:nvSpPr>
        <xdr:cNvPr id="6" name="TextBox 5"/>
        <xdr:cNvSpPr txBox="1"/>
      </xdr:nvSpPr>
      <xdr:spPr>
        <a:xfrm>
          <a:off x="3352800" y="123825"/>
          <a:ext cx="3248025" cy="266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SYMMIC</a:t>
          </a:r>
          <a:r>
            <a:rPr lang="en-US" sz="1100" b="1" baseline="0"/>
            <a:t> Copper Model validated against equation</a:t>
          </a:r>
          <a:endParaRPr lang="en-US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15</xdr:row>
      <xdr:rowOff>147637</xdr:rowOff>
    </xdr:from>
    <xdr:to>
      <xdr:col>7</xdr:col>
      <xdr:colOff>581025</xdr:colOff>
      <xdr:row>33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428625</xdr:colOff>
      <xdr:row>3</xdr:row>
      <xdr:rowOff>180975</xdr:rowOff>
    </xdr:from>
    <xdr:to>
      <xdr:col>15</xdr:col>
      <xdr:colOff>411162</xdr:colOff>
      <xdr:row>10</xdr:row>
      <xdr:rowOff>140600</xdr:rowOff>
    </xdr:to>
    <xdr:pic>
      <xdr:nvPicPr>
        <xdr:cNvPr id="3" name="Content Placeholder 15"/>
        <xdr:cNvPicPr>
          <a:picLocks noGrp="1"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05425" y="819150"/>
          <a:ext cx="4249737" cy="129312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</xdr:row>
      <xdr:rowOff>9525</xdr:rowOff>
    </xdr:from>
    <xdr:to>
      <xdr:col>15</xdr:col>
      <xdr:colOff>35144</xdr:colOff>
      <xdr:row>2</xdr:row>
      <xdr:rowOff>179074</xdr:rowOff>
    </xdr:to>
    <xdr:sp macro="" textlink="">
      <xdr:nvSpPr>
        <xdr:cNvPr id="4" name="Subtitle 12"/>
        <xdr:cNvSpPr>
          <a:spLocks noGrp="1"/>
        </xdr:cNvSpPr>
      </xdr:nvSpPr>
      <xdr:spPr>
        <a:xfrm>
          <a:off x="7162800" y="266700"/>
          <a:ext cx="2016344" cy="36004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 lnSpcReduction="10000"/>
        </a:bodyPr>
        <a:lstStyle>
          <a:lvl1pPr marL="0" indent="0" algn="l" defTabSz="457200" rtl="0" eaLnBrk="1" latinLnBrk="0" hangingPunct="1">
            <a:spcBef>
              <a:spcPct val="20000"/>
            </a:spcBef>
            <a:buClrTx/>
            <a:buFont typeface="Arial"/>
            <a:buNone/>
            <a:defRPr sz="1800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lvl1pPr>
          <a:lvl2pPr marL="457200" indent="0" algn="ctr" defTabSz="457200" rtl="0" eaLnBrk="1" latinLnBrk="0" hangingPunct="1">
            <a:spcBef>
              <a:spcPct val="20000"/>
            </a:spcBef>
            <a:buClrTx/>
            <a:buFont typeface="Arial"/>
            <a:buNone/>
            <a:defRPr sz="16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2pPr>
          <a:lvl3pPr marL="914400" indent="0" algn="ctr" defTabSz="457200" rtl="0" eaLnBrk="1" latinLnBrk="0" hangingPunct="1">
            <a:spcBef>
              <a:spcPct val="20000"/>
            </a:spcBef>
            <a:buClrTx/>
            <a:buFont typeface="Courier New" panose="02070309020205020404" pitchFamily="49" charset="0"/>
            <a:buNone/>
            <a:defRPr sz="14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3pPr>
          <a:lvl4pPr marL="1371600" indent="0" algn="ctr" defTabSz="457200" rtl="0" eaLnBrk="1" latinLnBrk="0" hangingPunct="1">
            <a:spcBef>
              <a:spcPct val="20000"/>
            </a:spcBef>
            <a:buClr>
              <a:schemeClr val="tx1"/>
            </a:buClr>
            <a:buFont typeface="Wingdings" panose="05000000000000000000" pitchFamily="2" charset="2"/>
            <a:buNone/>
            <a:defRPr sz="12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4pPr>
          <a:lvl5pPr marL="1828800" indent="0" algn="ctr" defTabSz="457200" rtl="0" eaLnBrk="1" latinLnBrk="0" hangingPunct="1">
            <a:spcBef>
              <a:spcPct val="20000"/>
            </a:spcBef>
            <a:buClr>
              <a:schemeClr val="tx1"/>
            </a:buClr>
            <a:buFont typeface="Arial"/>
            <a:buNone/>
            <a:defRPr sz="12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5pPr>
          <a:lvl6pPr marL="2286000" indent="0" algn="ctr" defTabSz="457200" rtl="0" eaLnBrk="1" latinLnBrk="0" hangingPunct="1">
            <a:spcBef>
              <a:spcPct val="20000"/>
            </a:spcBef>
            <a:buFont typeface="Arial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6pPr>
          <a:lvl7pPr marL="2743200" indent="0" algn="ctr" defTabSz="457200" rtl="0" eaLnBrk="1" latinLnBrk="0" hangingPunct="1">
            <a:spcBef>
              <a:spcPct val="20000"/>
            </a:spcBef>
            <a:buFont typeface="Arial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7pPr>
          <a:lvl8pPr marL="3200400" indent="0" algn="ctr" defTabSz="457200" rtl="0" eaLnBrk="1" latinLnBrk="0" hangingPunct="1">
            <a:spcBef>
              <a:spcPct val="20000"/>
            </a:spcBef>
            <a:buFont typeface="Arial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8pPr>
          <a:lvl9pPr marL="3657600" indent="0" algn="ctr" defTabSz="457200" rtl="0" eaLnBrk="1" latinLnBrk="0" hangingPunct="1">
            <a:spcBef>
              <a:spcPct val="20000"/>
            </a:spcBef>
            <a:buFont typeface="Arial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AU" u="sng">
              <a:solidFill>
                <a:srgbClr val="FF0000"/>
              </a:solidFill>
            </a:rPr>
            <a:t>Metal </a:t>
          </a:r>
          <a:r>
            <a:rPr lang="el-GR" u="sng">
              <a:solidFill>
                <a:srgbClr val="FF0000"/>
              </a:solidFill>
            </a:rPr>
            <a:t>κ</a:t>
          </a:r>
          <a:r>
            <a:rPr lang="en-AU" u="sng">
              <a:solidFill>
                <a:srgbClr val="FF0000"/>
              </a:solidFill>
            </a:rPr>
            <a:t>(T)</a:t>
          </a:r>
        </a:p>
      </xdr:txBody>
    </xdr:sp>
    <xdr:clientData/>
  </xdr:twoCellAnchor>
  <xdr:twoCellAnchor editAs="oneCell">
    <xdr:from>
      <xdr:col>8</xdr:col>
      <xdr:colOff>504825</xdr:colOff>
      <xdr:row>0</xdr:row>
      <xdr:rowOff>233376</xdr:rowOff>
    </xdr:from>
    <xdr:to>
      <xdr:col>11</xdr:col>
      <xdr:colOff>390525</xdr:colOff>
      <xdr:row>3</xdr:row>
      <xdr:rowOff>33351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81625" y="233376"/>
          <a:ext cx="1714500" cy="43815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47625</xdr:colOff>
      <xdr:row>32</xdr:row>
      <xdr:rowOff>185738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295275</xdr:colOff>
      <xdr:row>12</xdr:row>
      <xdr:rowOff>0</xdr:rowOff>
    </xdr:from>
    <xdr:to>
      <xdr:col>7</xdr:col>
      <xdr:colOff>495300</xdr:colOff>
      <xdr:row>13</xdr:row>
      <xdr:rowOff>76199</xdr:rowOff>
    </xdr:to>
    <xdr:sp macro="" textlink="">
      <xdr:nvSpPr>
        <xdr:cNvPr id="7" name="TextBox 6"/>
        <xdr:cNvSpPr txBox="1"/>
      </xdr:nvSpPr>
      <xdr:spPr>
        <a:xfrm>
          <a:off x="1514475" y="2352675"/>
          <a:ext cx="3248025" cy="266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SYMMIC</a:t>
          </a:r>
          <a:r>
            <a:rPr lang="en-US" sz="1100" b="1" baseline="0"/>
            <a:t> Copper Model validated against equation</a:t>
          </a:r>
          <a:endParaRPr lang="en-US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15</xdr:row>
      <xdr:rowOff>147636</xdr:rowOff>
    </xdr:from>
    <xdr:to>
      <xdr:col>7</xdr:col>
      <xdr:colOff>571500</xdr:colOff>
      <xdr:row>35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15</xdr:row>
      <xdr:rowOff>147636</xdr:rowOff>
    </xdr:from>
    <xdr:to>
      <xdr:col>7</xdr:col>
      <xdr:colOff>571500</xdr:colOff>
      <xdr:row>35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15</xdr:row>
      <xdr:rowOff>95250</xdr:rowOff>
    </xdr:from>
    <xdr:to>
      <xdr:col>15</xdr:col>
      <xdr:colOff>476251</xdr:colOff>
      <xdr:row>35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9</xdr:row>
      <xdr:rowOff>42862</xdr:rowOff>
    </xdr:from>
    <xdr:to>
      <xdr:col>7</xdr:col>
      <xdr:colOff>219074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4"/>
  <sheetViews>
    <sheetView workbookViewId="0">
      <selection activeCell="O5" sqref="O5"/>
    </sheetView>
  </sheetViews>
  <sheetFormatPr defaultRowHeight="15" x14ac:dyDescent="0.25"/>
  <cols>
    <col min="1" max="1" width="14" customWidth="1"/>
    <col min="2" max="2" width="11.140625" customWidth="1"/>
    <col min="4" max="4" width="12" bestFit="1" customWidth="1"/>
  </cols>
  <sheetData>
    <row r="1" spans="1:9" x14ac:dyDescent="0.25">
      <c r="A1" t="s">
        <v>8</v>
      </c>
      <c r="B1" s="12">
        <v>2.9999999999999997E-8</v>
      </c>
      <c r="C1" t="s">
        <v>9</v>
      </c>
      <c r="D1" t="s">
        <v>42</v>
      </c>
      <c r="I1" s="12">
        <v>8.0000000000000002E-8</v>
      </c>
    </row>
    <row r="2" spans="1:9" x14ac:dyDescent="0.25">
      <c r="A2" t="s">
        <v>10</v>
      </c>
      <c r="B2" s="13">
        <v>0.4</v>
      </c>
      <c r="C2" t="s">
        <v>11</v>
      </c>
      <c r="D2" t="s">
        <v>49</v>
      </c>
    </row>
    <row r="3" spans="1:9" x14ac:dyDescent="0.25">
      <c r="A3" t="s">
        <v>12</v>
      </c>
      <c r="B3" s="3">
        <f>B2*0.000001/B1</f>
        <v>13.333333333333334</v>
      </c>
      <c r="C3" t="s">
        <v>13</v>
      </c>
      <c r="D3" t="s">
        <v>50</v>
      </c>
    </row>
    <row r="5" spans="1:9" x14ac:dyDescent="0.25">
      <c r="A5" t="s">
        <v>0</v>
      </c>
      <c r="B5" s="13">
        <v>300</v>
      </c>
      <c r="C5" t="s">
        <v>43</v>
      </c>
    </row>
    <row r="6" spans="1:9" x14ac:dyDescent="0.25">
      <c r="A6" t="s">
        <v>1</v>
      </c>
      <c r="B6" s="13">
        <v>-1.5</v>
      </c>
      <c r="C6" t="s">
        <v>43</v>
      </c>
    </row>
    <row r="7" spans="1:9" x14ac:dyDescent="0.25">
      <c r="A7" t="s">
        <v>2</v>
      </c>
      <c r="B7" s="3">
        <f>B3</f>
        <v>13.333333333333334</v>
      </c>
      <c r="C7" t="s">
        <v>44</v>
      </c>
    </row>
    <row r="9" spans="1:9" x14ac:dyDescent="0.25">
      <c r="A9" s="6" t="s">
        <v>40</v>
      </c>
      <c r="B9" t="s">
        <v>41</v>
      </c>
      <c r="C9" t="s">
        <v>52</v>
      </c>
    </row>
    <row r="10" spans="1:9" x14ac:dyDescent="0.25">
      <c r="A10">
        <v>200</v>
      </c>
      <c r="B10" s="5">
        <f>ko*(A10/T0)^(alpha)</f>
        <v>24.494897427831784</v>
      </c>
      <c r="C10">
        <f>B10*0.000001</f>
        <v>2.4494897427831785E-5</v>
      </c>
      <c r="D10">
        <f>A10</f>
        <v>200</v>
      </c>
    </row>
    <row r="11" spans="1:9" x14ac:dyDescent="0.25">
      <c r="A11">
        <v>300</v>
      </c>
      <c r="B11" s="5">
        <f t="shared" ref="B11:B12" si="0">ko*(A11/T0)^(alpha)</f>
        <v>13.333333333333334</v>
      </c>
      <c r="C11">
        <f>B11*0.000001</f>
        <v>1.3333333333333333E-5</v>
      </c>
      <c r="D11">
        <f>A11</f>
        <v>300</v>
      </c>
    </row>
    <row r="12" spans="1:9" x14ac:dyDescent="0.25">
      <c r="A12">
        <v>325</v>
      </c>
      <c r="B12" s="5">
        <f t="shared" si="0"/>
        <v>11.824848280991052</v>
      </c>
      <c r="C12">
        <f>B12*0.000001</f>
        <v>1.1824848280991051E-5</v>
      </c>
      <c r="D12">
        <f>A12</f>
        <v>325</v>
      </c>
    </row>
    <row r="13" spans="1:9" x14ac:dyDescent="0.25">
      <c r="A13">
        <v>350</v>
      </c>
      <c r="B13" s="5">
        <f>ko*(A13/T0)^(alpha)</f>
        <v>10.58080114025773</v>
      </c>
      <c r="C13">
        <f>B13*0.000001</f>
        <v>1.0580801140257729E-5</v>
      </c>
      <c r="D13">
        <f>A13</f>
        <v>350</v>
      </c>
    </row>
    <row r="14" spans="1:9" x14ac:dyDescent="0.25">
      <c r="A14">
        <v>375</v>
      </c>
      <c r="B14" s="5">
        <f>ko*(A14/T0)^(alpha)</f>
        <v>9.540556703999103</v>
      </c>
      <c r="C14">
        <f>B14*0.000001</f>
        <v>9.5405567039991024E-6</v>
      </c>
      <c r="D14">
        <f>A14</f>
        <v>375</v>
      </c>
    </row>
    <row r="15" spans="1:9" x14ac:dyDescent="0.25">
      <c r="A15">
        <v>400</v>
      </c>
      <c r="B15" s="5">
        <f>ko*(A15/T0)^(alpha)</f>
        <v>8.6602540378443873</v>
      </c>
      <c r="C15">
        <f>B15*0.000001</f>
        <v>8.6602540378443868E-6</v>
      </c>
      <c r="D15">
        <f>A15</f>
        <v>400</v>
      </c>
    </row>
    <row r="16" spans="1:9" x14ac:dyDescent="0.25">
      <c r="A16">
        <v>425</v>
      </c>
      <c r="B16" s="5">
        <f>ko*(A16/T0)^(alpha)</f>
        <v>7.907464003922879</v>
      </c>
      <c r="C16">
        <f>B16*0.000001</f>
        <v>7.9074640039228789E-6</v>
      </c>
      <c r="D16">
        <f>A16</f>
        <v>425</v>
      </c>
    </row>
    <row r="17" spans="1:11" x14ac:dyDescent="0.25">
      <c r="A17">
        <v>450</v>
      </c>
      <c r="B17" s="5">
        <f>ko*(A17/T0)^(alpha)</f>
        <v>7.2577473860242314</v>
      </c>
      <c r="C17">
        <f>B17*0.000001</f>
        <v>7.2577473860242308E-6</v>
      </c>
      <c r="D17">
        <f>A17</f>
        <v>450</v>
      </c>
    </row>
    <row r="18" spans="1:11" x14ac:dyDescent="0.25">
      <c r="A18">
        <v>500</v>
      </c>
      <c r="B18" s="5">
        <f>ko*(A18/T0)^(alpha)</f>
        <v>6.1967733539318672</v>
      </c>
      <c r="C18">
        <f>B18*0.000001</f>
        <v>6.1967733539318666E-6</v>
      </c>
      <c r="D18">
        <f>A18</f>
        <v>500</v>
      </c>
    </row>
    <row r="19" spans="1:11" x14ac:dyDescent="0.25">
      <c r="A19">
        <v>550</v>
      </c>
      <c r="B19" s="5">
        <f>ko*(A19/T0)^(alpha)</f>
        <v>5.3712650609163388</v>
      </c>
      <c r="C19">
        <f>B19*0.000001</f>
        <v>5.3712650609163385E-6</v>
      </c>
      <c r="D19">
        <f>A19</f>
        <v>550</v>
      </c>
    </row>
    <row r="20" spans="1:11" x14ac:dyDescent="0.25">
      <c r="A20">
        <v>600</v>
      </c>
      <c r="B20" s="5">
        <f>ko*(A20/T0)^(alpha)</f>
        <v>4.714045207910317</v>
      </c>
      <c r="C20">
        <f>B20*0.000001</f>
        <v>4.7140452079103168E-6</v>
      </c>
      <c r="D20">
        <f>A20</f>
        <v>600</v>
      </c>
    </row>
    <row r="21" spans="1:11" x14ac:dyDescent="0.25">
      <c r="A21">
        <v>700</v>
      </c>
      <c r="B21" s="5">
        <f>ko*(A21/T0)^(alpha)</f>
        <v>3.7408781183312976</v>
      </c>
      <c r="C21">
        <f>B21*0.000001</f>
        <v>3.7408781183312975E-6</v>
      </c>
      <c r="D21">
        <f>A21</f>
        <v>700</v>
      </c>
    </row>
    <row r="22" spans="1:11" x14ac:dyDescent="0.25">
      <c r="A22">
        <v>800</v>
      </c>
      <c r="B22" s="5">
        <f>ko*(A22/T0)^(alpha)</f>
        <v>3.061862178478973</v>
      </c>
      <c r="C22">
        <f>B22*0.000001</f>
        <v>3.0618621784789731E-6</v>
      </c>
      <c r="D22">
        <f>A22</f>
        <v>800</v>
      </c>
    </row>
    <row r="23" spans="1:11" x14ac:dyDescent="0.25">
      <c r="A23">
        <v>900</v>
      </c>
      <c r="B23" s="5">
        <f>ko*(A23/T0)^(alpha)</f>
        <v>2.5660011963983371</v>
      </c>
      <c r="C23">
        <f>B23*0.000001</f>
        <v>2.5660011963983369E-6</v>
      </c>
      <c r="D23">
        <f>A23</f>
        <v>900</v>
      </c>
    </row>
    <row r="25" spans="1:11" x14ac:dyDescent="0.25">
      <c r="A25" t="s">
        <v>6</v>
      </c>
      <c r="E25" t="s">
        <v>7</v>
      </c>
      <c r="K25">
        <f>0.385+0.411+0.57</f>
        <v>1.3660000000000001</v>
      </c>
    </row>
    <row r="26" spans="1:11" x14ac:dyDescent="0.25">
      <c r="A26" t="s">
        <v>4</v>
      </c>
      <c r="B26" t="s">
        <v>3</v>
      </c>
      <c r="C26" t="s">
        <v>5</v>
      </c>
      <c r="E26" t="s">
        <v>4</v>
      </c>
      <c r="F26" t="s">
        <v>3</v>
      </c>
      <c r="G26" t="s">
        <v>5</v>
      </c>
    </row>
    <row r="27" spans="1:11" x14ac:dyDescent="0.25">
      <c r="A27">
        <v>25</v>
      </c>
      <c r="B27">
        <v>2</v>
      </c>
      <c r="C27">
        <v>100</v>
      </c>
      <c r="E27">
        <v>25</v>
      </c>
      <c r="F27">
        <v>2</v>
      </c>
      <c r="G27">
        <v>83</v>
      </c>
    </row>
    <row r="28" spans="1:11" x14ac:dyDescent="0.25">
      <c r="A28">
        <v>25</v>
      </c>
      <c r="B28">
        <v>2</v>
      </c>
      <c r="C28">
        <v>110</v>
      </c>
      <c r="E28">
        <v>25</v>
      </c>
      <c r="F28">
        <v>2</v>
      </c>
      <c r="G28">
        <v>84</v>
      </c>
    </row>
    <row r="29" spans="1:11" x14ac:dyDescent="0.25">
      <c r="A29">
        <v>25</v>
      </c>
      <c r="B29">
        <v>2</v>
      </c>
      <c r="C29">
        <v>113</v>
      </c>
      <c r="E29">
        <v>25</v>
      </c>
      <c r="F29">
        <v>2</v>
      </c>
      <c r="G29">
        <v>89</v>
      </c>
    </row>
    <row r="30" spans="1:11" x14ac:dyDescent="0.25">
      <c r="A30">
        <v>25</v>
      </c>
      <c r="B30">
        <v>3</v>
      </c>
      <c r="C30">
        <v>135</v>
      </c>
      <c r="E30">
        <v>25</v>
      </c>
      <c r="F30">
        <v>3</v>
      </c>
      <c r="G30">
        <v>113</v>
      </c>
    </row>
    <row r="31" spans="1:11" x14ac:dyDescent="0.25">
      <c r="A31">
        <v>25</v>
      </c>
      <c r="B31">
        <v>3</v>
      </c>
      <c r="C31">
        <v>142</v>
      </c>
      <c r="E31">
        <v>25</v>
      </c>
      <c r="F31">
        <v>3</v>
      </c>
      <c r="G31">
        <v>117</v>
      </c>
    </row>
    <row r="32" spans="1:11" x14ac:dyDescent="0.25">
      <c r="A32">
        <v>25</v>
      </c>
      <c r="B32">
        <v>3</v>
      </c>
      <c r="C32">
        <v>163</v>
      </c>
      <c r="E32">
        <v>25</v>
      </c>
      <c r="F32">
        <v>3</v>
      </c>
      <c r="G32">
        <v>120</v>
      </c>
    </row>
    <row r="33" spans="1:7" x14ac:dyDescent="0.25">
      <c r="A33">
        <v>25</v>
      </c>
      <c r="B33">
        <v>4</v>
      </c>
      <c r="C33">
        <v>179</v>
      </c>
      <c r="E33">
        <v>25</v>
      </c>
      <c r="F33">
        <v>4</v>
      </c>
      <c r="G33">
        <v>149</v>
      </c>
    </row>
    <row r="34" spans="1:7" x14ac:dyDescent="0.25">
      <c r="A34">
        <v>25</v>
      </c>
      <c r="B34">
        <v>4</v>
      </c>
      <c r="C34">
        <v>184</v>
      </c>
      <c r="E34">
        <v>25</v>
      </c>
      <c r="F34">
        <v>4</v>
      </c>
      <c r="G34">
        <v>149</v>
      </c>
    </row>
    <row r="35" spans="1:7" x14ac:dyDescent="0.25">
      <c r="A35">
        <v>25</v>
      </c>
      <c r="B35">
        <v>4</v>
      </c>
      <c r="C35">
        <v>194</v>
      </c>
      <c r="E35">
        <v>25</v>
      </c>
      <c r="F35">
        <v>4</v>
      </c>
      <c r="G35">
        <v>150</v>
      </c>
    </row>
    <row r="36" spans="1:7" x14ac:dyDescent="0.25">
      <c r="A36">
        <v>80</v>
      </c>
      <c r="B36">
        <v>2</v>
      </c>
      <c r="C36">
        <v>150</v>
      </c>
      <c r="E36">
        <v>80</v>
      </c>
      <c r="F36">
        <v>2</v>
      </c>
      <c r="G36">
        <v>131</v>
      </c>
    </row>
    <row r="37" spans="1:7" x14ac:dyDescent="0.25">
      <c r="A37">
        <v>80</v>
      </c>
      <c r="B37">
        <v>2</v>
      </c>
      <c r="C37">
        <v>158</v>
      </c>
      <c r="E37">
        <v>80</v>
      </c>
      <c r="F37">
        <v>2</v>
      </c>
      <c r="G37">
        <v>146</v>
      </c>
    </row>
    <row r="38" spans="1:7" x14ac:dyDescent="0.25">
      <c r="A38">
        <v>80</v>
      </c>
      <c r="B38">
        <v>2</v>
      </c>
      <c r="C38">
        <v>171</v>
      </c>
      <c r="E38">
        <v>80</v>
      </c>
      <c r="F38">
        <v>2</v>
      </c>
      <c r="G38">
        <v>149</v>
      </c>
    </row>
    <row r="39" spans="1:7" x14ac:dyDescent="0.25">
      <c r="A39">
        <v>80</v>
      </c>
      <c r="B39">
        <v>3</v>
      </c>
      <c r="C39">
        <v>199</v>
      </c>
      <c r="E39">
        <v>80</v>
      </c>
      <c r="F39">
        <v>3</v>
      </c>
      <c r="G39">
        <v>163</v>
      </c>
    </row>
    <row r="40" spans="1:7" x14ac:dyDescent="0.25">
      <c r="A40">
        <v>80</v>
      </c>
      <c r="B40">
        <v>3</v>
      </c>
      <c r="C40">
        <v>200</v>
      </c>
      <c r="E40">
        <v>80</v>
      </c>
      <c r="F40">
        <v>3</v>
      </c>
      <c r="G40">
        <v>171</v>
      </c>
    </row>
    <row r="41" spans="1:7" x14ac:dyDescent="0.25">
      <c r="A41">
        <v>80</v>
      </c>
      <c r="B41">
        <v>3</v>
      </c>
      <c r="C41">
        <v>217</v>
      </c>
      <c r="E41">
        <v>80</v>
      </c>
      <c r="F41">
        <v>3</v>
      </c>
      <c r="G41">
        <v>178</v>
      </c>
    </row>
    <row r="42" spans="1:7" x14ac:dyDescent="0.25">
      <c r="A42">
        <v>80</v>
      </c>
      <c r="B42">
        <v>4</v>
      </c>
      <c r="C42">
        <v>237</v>
      </c>
      <c r="E42">
        <v>80</v>
      </c>
      <c r="F42">
        <v>4</v>
      </c>
      <c r="G42">
        <v>198</v>
      </c>
    </row>
    <row r="43" spans="1:7" x14ac:dyDescent="0.25">
      <c r="A43">
        <v>80</v>
      </c>
      <c r="B43">
        <v>4</v>
      </c>
      <c r="C43">
        <v>242</v>
      </c>
      <c r="E43">
        <v>80</v>
      </c>
      <c r="F43">
        <v>4</v>
      </c>
      <c r="G43">
        <v>207</v>
      </c>
    </row>
    <row r="44" spans="1:7" x14ac:dyDescent="0.25">
      <c r="A44">
        <v>80</v>
      </c>
      <c r="B44">
        <v>4</v>
      </c>
      <c r="C44">
        <v>263</v>
      </c>
      <c r="E44">
        <v>80</v>
      </c>
      <c r="F44">
        <v>4</v>
      </c>
      <c r="G44">
        <v>208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workbookViewId="0">
      <selection activeCell="A2" sqref="A2:A4"/>
    </sheetView>
  </sheetViews>
  <sheetFormatPr defaultRowHeight="15" x14ac:dyDescent="0.25"/>
  <cols>
    <col min="3" max="3" width="13" customWidth="1"/>
    <col min="4" max="4" width="12.7109375" customWidth="1"/>
    <col min="5" max="5" width="10.5703125" bestFit="1" customWidth="1"/>
  </cols>
  <sheetData>
    <row r="2" spans="1:15" x14ac:dyDescent="0.25">
      <c r="A2" s="13">
        <v>20</v>
      </c>
      <c r="B2" t="s">
        <v>13</v>
      </c>
    </row>
    <row r="3" spans="1:15" x14ac:dyDescent="0.25">
      <c r="A3" s="13">
        <v>-1.2</v>
      </c>
      <c r="B3" t="s">
        <v>15</v>
      </c>
      <c r="E3" t="s">
        <v>26</v>
      </c>
      <c r="F3" t="s">
        <v>25</v>
      </c>
    </row>
    <row r="4" spans="1:15" x14ac:dyDescent="0.25">
      <c r="A4" s="13">
        <v>300</v>
      </c>
      <c r="B4" t="s">
        <v>16</v>
      </c>
      <c r="D4" t="s">
        <v>18</v>
      </c>
      <c r="E4" t="s">
        <v>18</v>
      </c>
      <c r="F4" t="s">
        <v>24</v>
      </c>
    </row>
    <row r="5" spans="1:15" x14ac:dyDescent="0.25">
      <c r="B5">
        <v>300</v>
      </c>
      <c r="C5" s="1">
        <v>1.1399999999999999E-5</v>
      </c>
      <c r="D5" s="3">
        <f>C5*1000000</f>
        <v>11.399999999999999</v>
      </c>
      <c r="E5" s="3">
        <v>20</v>
      </c>
      <c r="F5" s="3">
        <f>$A$2*(B5/$A$4)^($A$3)</f>
        <v>20</v>
      </c>
      <c r="I5">
        <v>300</v>
      </c>
      <c r="J5" s="1">
        <v>1.1399999999999999E-5</v>
      </c>
      <c r="K5" s="3">
        <f>J5*1000000</f>
        <v>11.399999999999999</v>
      </c>
      <c r="M5">
        <v>300</v>
      </c>
      <c r="N5" s="1">
        <v>2.0000000000000002E-5</v>
      </c>
      <c r="O5" s="3">
        <f>N5*1000000</f>
        <v>20</v>
      </c>
    </row>
    <row r="6" spans="1:15" x14ac:dyDescent="0.25">
      <c r="B6">
        <v>350</v>
      </c>
      <c r="E6" s="3">
        <v>16.62</v>
      </c>
      <c r="F6" s="3">
        <f>$A$2*(B6/$A$4)^($A$3)</f>
        <v>16.622404561638497</v>
      </c>
      <c r="M6">
        <v>350</v>
      </c>
      <c r="N6" s="1">
        <v>1.662E-5</v>
      </c>
      <c r="O6" s="3">
        <f t="shared" ref="O6:O11" si="0">N6*1000000</f>
        <v>16.62</v>
      </c>
    </row>
    <row r="7" spans="1:15" x14ac:dyDescent="0.25">
      <c r="B7">
        <v>400</v>
      </c>
      <c r="E7" s="3">
        <v>14.16</v>
      </c>
      <c r="F7" s="3">
        <f>$A$2*(B7/$A$4)^($A$3)</f>
        <v>14.161312669423529</v>
      </c>
      <c r="M7">
        <v>400</v>
      </c>
      <c r="N7" s="1">
        <v>1.416E-5</v>
      </c>
      <c r="O7" s="3">
        <f t="shared" si="0"/>
        <v>14.16</v>
      </c>
    </row>
    <row r="8" spans="1:15" x14ac:dyDescent="0.25">
      <c r="B8">
        <v>450</v>
      </c>
      <c r="E8" s="3">
        <v>12.29</v>
      </c>
      <c r="F8" s="3">
        <f>$A$2*(B8/$A$4)^($A$3)</f>
        <v>12.294772153089703</v>
      </c>
      <c r="J8" s="1"/>
      <c r="M8">
        <v>450</v>
      </c>
      <c r="N8" s="1">
        <v>1.2289999999999999E-5</v>
      </c>
      <c r="O8" s="3">
        <f t="shared" si="0"/>
        <v>12.29</v>
      </c>
    </row>
    <row r="9" spans="1:15" x14ac:dyDescent="0.25">
      <c r="B9">
        <v>500</v>
      </c>
      <c r="C9" s="1"/>
      <c r="E9" s="3">
        <v>10.83</v>
      </c>
      <c r="F9" s="3">
        <f>$A$2*(B9/$A$4)^($A$3)</f>
        <v>10.834565417369211</v>
      </c>
      <c r="M9">
        <v>500</v>
      </c>
      <c r="N9" s="1">
        <v>1.083E-5</v>
      </c>
      <c r="O9" s="3">
        <f t="shared" si="0"/>
        <v>10.83</v>
      </c>
    </row>
    <row r="10" spans="1:15" x14ac:dyDescent="0.25">
      <c r="B10">
        <v>550</v>
      </c>
      <c r="E10" s="3">
        <v>9.6639999999999997</v>
      </c>
      <c r="F10" s="3">
        <f t="shared" ref="F10:F11" si="1">$A$2*(B10/$A$4)^($A$3)</f>
        <v>9.6636295673973507</v>
      </c>
      <c r="M10">
        <v>550</v>
      </c>
      <c r="N10" s="1">
        <v>9.6639999999999993E-6</v>
      </c>
      <c r="O10" s="3">
        <f t="shared" si="0"/>
        <v>9.6639999999999997</v>
      </c>
    </row>
    <row r="11" spans="1:15" x14ac:dyDescent="0.25">
      <c r="B11">
        <v>600</v>
      </c>
      <c r="E11" s="3">
        <v>8.7099999999999991</v>
      </c>
      <c r="F11" s="3">
        <f t="shared" si="1"/>
        <v>8.7055056329612412</v>
      </c>
      <c r="M11">
        <v>600</v>
      </c>
      <c r="N11" s="1">
        <v>8.7099999999999996E-6</v>
      </c>
      <c r="O11" s="3">
        <f t="shared" si="0"/>
        <v>8.7099999999999991</v>
      </c>
    </row>
    <row r="15" spans="1:15" x14ac:dyDescent="0.25">
      <c r="B15" s="1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L13" sqref="L13"/>
    </sheetView>
  </sheetViews>
  <sheetFormatPr defaultRowHeight="15" x14ac:dyDescent="0.25"/>
  <sheetData>
    <row r="1" spans="1:5" ht="20.25" x14ac:dyDescent="0.25">
      <c r="B1" s="2" t="s">
        <v>14</v>
      </c>
    </row>
    <row r="2" spans="1:5" x14ac:dyDescent="0.25">
      <c r="A2" s="13">
        <v>150</v>
      </c>
      <c r="B2" t="s">
        <v>13</v>
      </c>
    </row>
    <row r="3" spans="1:5" x14ac:dyDescent="0.25">
      <c r="A3" s="13">
        <v>-1.4</v>
      </c>
      <c r="B3" t="s">
        <v>15</v>
      </c>
      <c r="E3" t="s">
        <v>26</v>
      </c>
    </row>
    <row r="4" spans="1:5" x14ac:dyDescent="0.25">
      <c r="A4" s="13">
        <v>300</v>
      </c>
      <c r="B4" t="s">
        <v>16</v>
      </c>
      <c r="D4" t="s">
        <v>18</v>
      </c>
      <c r="E4" t="s">
        <v>17</v>
      </c>
    </row>
    <row r="5" spans="1:5" x14ac:dyDescent="0.25">
      <c r="B5">
        <v>200</v>
      </c>
      <c r="C5">
        <v>2.6800000000000001E-4</v>
      </c>
      <c r="D5">
        <f>1000000*C5</f>
        <v>268</v>
      </c>
      <c r="E5">
        <f>$A$2*(B5/$A$4)^($A$3)</f>
        <v>264.61778006805156</v>
      </c>
    </row>
    <row r="6" spans="1:5" x14ac:dyDescent="0.25">
      <c r="B6">
        <v>300</v>
      </c>
      <c r="C6">
        <v>1.4999999999999999E-4</v>
      </c>
      <c r="D6">
        <f t="shared" ref="D6:D15" si="0">1000000*C6</f>
        <v>150</v>
      </c>
      <c r="E6">
        <f t="shared" ref="E6:E15" si="1">$A$2*(B6/$A$4)^($A$3)</f>
        <v>150</v>
      </c>
    </row>
    <row r="7" spans="1:5" x14ac:dyDescent="0.25">
      <c r="B7">
        <v>325</v>
      </c>
      <c r="C7">
        <v>1.34E-4</v>
      </c>
      <c r="D7">
        <f t="shared" si="0"/>
        <v>134</v>
      </c>
      <c r="E7">
        <f t="shared" si="1"/>
        <v>134.0986205292019</v>
      </c>
    </row>
    <row r="8" spans="1:5" x14ac:dyDescent="0.25">
      <c r="B8">
        <v>350</v>
      </c>
      <c r="C8">
        <v>1.2E-4</v>
      </c>
      <c r="D8">
        <f t="shared" si="0"/>
        <v>120</v>
      </c>
      <c r="E8">
        <f t="shared" si="1"/>
        <v>120.8831458672164</v>
      </c>
    </row>
    <row r="9" spans="1:5" x14ac:dyDescent="0.25">
      <c r="B9">
        <v>375</v>
      </c>
      <c r="C9">
        <v>1.0900000000000001E-4</v>
      </c>
      <c r="D9">
        <f t="shared" si="0"/>
        <v>109</v>
      </c>
      <c r="E9">
        <f t="shared" si="1"/>
        <v>109.75321246255834</v>
      </c>
    </row>
    <row r="10" spans="1:5" x14ac:dyDescent="0.25">
      <c r="B10">
        <v>400</v>
      </c>
      <c r="C10" s="1">
        <v>9.8999999999999994E-5</v>
      </c>
      <c r="D10">
        <f t="shared" si="0"/>
        <v>99</v>
      </c>
      <c r="E10">
        <f t="shared" si="1"/>
        <v>100.2713882605877</v>
      </c>
    </row>
    <row r="11" spans="1:5" x14ac:dyDescent="0.25">
      <c r="B11">
        <v>450</v>
      </c>
      <c r="C11" s="1">
        <v>8.3999999999999995E-5</v>
      </c>
      <c r="D11">
        <f t="shared" si="0"/>
        <v>84</v>
      </c>
      <c r="E11">
        <f t="shared" si="1"/>
        <v>85.028300041719405</v>
      </c>
    </row>
    <row r="12" spans="1:5" x14ac:dyDescent="0.25">
      <c r="B12">
        <v>500</v>
      </c>
      <c r="C12" s="1">
        <v>7.2000000000000002E-5</v>
      </c>
      <c r="D12">
        <f t="shared" si="0"/>
        <v>72</v>
      </c>
      <c r="E12">
        <f t="shared" si="1"/>
        <v>73.367379864533049</v>
      </c>
    </row>
    <row r="13" spans="1:5" x14ac:dyDescent="0.25">
      <c r="B13">
        <v>600</v>
      </c>
      <c r="C13" s="1">
        <v>5.5999999999999999E-5</v>
      </c>
      <c r="D13">
        <f t="shared" si="0"/>
        <v>56</v>
      </c>
      <c r="E13">
        <f t="shared" si="1"/>
        <v>56.839371244139933</v>
      </c>
    </row>
    <row r="14" spans="1:5" x14ac:dyDescent="0.25">
      <c r="B14">
        <v>700</v>
      </c>
      <c r="C14" s="1">
        <v>4.5000000000000003E-5</v>
      </c>
      <c r="D14">
        <f t="shared" si="0"/>
        <v>45</v>
      </c>
      <c r="E14">
        <f t="shared" si="1"/>
        <v>45.806146700708226</v>
      </c>
    </row>
    <row r="15" spans="1:5" x14ac:dyDescent="0.25">
      <c r="B15">
        <v>800</v>
      </c>
      <c r="C15" s="1">
        <v>3.6999999999999998E-5</v>
      </c>
      <c r="D15">
        <f t="shared" si="0"/>
        <v>37</v>
      </c>
      <c r="E15">
        <f t="shared" si="1"/>
        <v>37.995751083392257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35" sqref="F35"/>
    </sheetView>
  </sheetViews>
  <sheetFormatPr defaultRowHeight="15" x14ac:dyDescent="0.25"/>
  <sheetData>
    <row r="1" spans="1:5" ht="20.25" x14ac:dyDescent="0.25">
      <c r="B1" s="2" t="s">
        <v>19</v>
      </c>
    </row>
    <row r="2" spans="1:5" x14ac:dyDescent="0.25">
      <c r="A2">
        <v>156</v>
      </c>
      <c r="B2" t="s">
        <v>13</v>
      </c>
    </row>
    <row r="3" spans="1:5" x14ac:dyDescent="0.25">
      <c r="A3">
        <v>-1.3</v>
      </c>
      <c r="B3" t="s">
        <v>15</v>
      </c>
      <c r="E3" t="s">
        <v>26</v>
      </c>
    </row>
    <row r="4" spans="1:5" x14ac:dyDescent="0.25">
      <c r="A4">
        <v>300</v>
      </c>
      <c r="B4" t="s">
        <v>16</v>
      </c>
      <c r="D4" t="s">
        <v>18</v>
      </c>
      <c r="E4" t="s">
        <v>17</v>
      </c>
    </row>
    <row r="5" spans="1:5" x14ac:dyDescent="0.25">
      <c r="B5">
        <v>200</v>
      </c>
      <c r="C5">
        <v>2.6600000000000001E-4</v>
      </c>
      <c r="D5">
        <f>1000000*C5</f>
        <v>266</v>
      </c>
      <c r="E5">
        <f>$A$2*(B5/$A$4)^($A$3)</f>
        <v>264.26718289690422</v>
      </c>
    </row>
    <row r="6" spans="1:5" x14ac:dyDescent="0.25">
      <c r="B6">
        <v>300</v>
      </c>
      <c r="C6">
        <v>1.56E-4</v>
      </c>
      <c r="D6">
        <f t="shared" ref="D6:D11" si="0">1000000*C6</f>
        <v>156</v>
      </c>
      <c r="E6">
        <f t="shared" ref="E6:E11" si="1">$A$2*(B6/$A$4)^($A$3)</f>
        <v>156</v>
      </c>
    </row>
    <row r="7" spans="1:5" x14ac:dyDescent="0.25">
      <c r="B7">
        <v>400</v>
      </c>
      <c r="C7">
        <v>1.05E-4</v>
      </c>
      <c r="D7">
        <f t="shared" si="0"/>
        <v>105</v>
      </c>
      <c r="E7">
        <f t="shared" si="1"/>
        <v>107.32582629316101</v>
      </c>
    </row>
    <row r="8" spans="1:5" x14ac:dyDescent="0.25">
      <c r="B8">
        <v>500</v>
      </c>
      <c r="C8" s="1">
        <v>8.0000000000000007E-5</v>
      </c>
      <c r="D8">
        <f t="shared" si="0"/>
        <v>80</v>
      </c>
      <c r="E8">
        <f t="shared" si="1"/>
        <v>80.301049961567287</v>
      </c>
    </row>
    <row r="9" spans="1:5" x14ac:dyDescent="0.25">
      <c r="B9">
        <v>600</v>
      </c>
      <c r="C9" s="1">
        <v>6.3999999999999997E-5</v>
      </c>
      <c r="D9">
        <f t="shared" si="0"/>
        <v>64</v>
      </c>
      <c r="E9">
        <f t="shared" si="1"/>
        <v>63.355686915786364</v>
      </c>
    </row>
    <row r="10" spans="1:5" x14ac:dyDescent="0.25">
      <c r="B10">
        <v>700</v>
      </c>
      <c r="C10" s="1">
        <v>5.1999999999999997E-5</v>
      </c>
      <c r="D10">
        <f t="shared" si="0"/>
        <v>52</v>
      </c>
      <c r="E10">
        <f t="shared" si="1"/>
        <v>51.850718338538421</v>
      </c>
    </row>
    <row r="11" spans="1:5" x14ac:dyDescent="0.25">
      <c r="B11">
        <v>800</v>
      </c>
      <c r="C11" s="1">
        <v>4.3000000000000002E-5</v>
      </c>
      <c r="D11">
        <f t="shared" si="0"/>
        <v>43</v>
      </c>
      <c r="E11">
        <f t="shared" si="1"/>
        <v>43.587829798766542</v>
      </c>
    </row>
    <row r="12" spans="1:5" x14ac:dyDescent="0.25">
      <c r="C12" s="1"/>
    </row>
    <row r="13" spans="1:5" x14ac:dyDescent="0.25">
      <c r="C13" s="1"/>
    </row>
    <row r="14" spans="1:5" x14ac:dyDescent="0.25">
      <c r="C14" s="1"/>
    </row>
    <row r="15" spans="1:5" x14ac:dyDescent="0.25">
      <c r="C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12" zoomScaleNormal="112" workbookViewId="0">
      <selection activeCell="B1" sqref="B1"/>
    </sheetView>
  </sheetViews>
  <sheetFormatPr defaultRowHeight="15" x14ac:dyDescent="0.25"/>
  <sheetData>
    <row r="1" spans="1:9" ht="20.25" x14ac:dyDescent="0.25">
      <c r="B1" s="2" t="s">
        <v>20</v>
      </c>
    </row>
    <row r="2" spans="1:9" x14ac:dyDescent="0.25">
      <c r="A2" s="13">
        <v>25</v>
      </c>
      <c r="B2" t="s">
        <v>13</v>
      </c>
    </row>
    <row r="3" spans="1:9" x14ac:dyDescent="0.25">
      <c r="A3" s="13">
        <v>-1.44</v>
      </c>
      <c r="B3" t="s">
        <v>15</v>
      </c>
      <c r="E3" t="s">
        <v>26</v>
      </c>
      <c r="H3" t="s">
        <v>28</v>
      </c>
    </row>
    <row r="4" spans="1:9" x14ac:dyDescent="0.25">
      <c r="A4" s="13">
        <v>300</v>
      </c>
      <c r="B4" t="s">
        <v>16</v>
      </c>
      <c r="D4" t="s">
        <v>18</v>
      </c>
      <c r="E4" t="s">
        <v>17</v>
      </c>
      <c r="H4" t="s">
        <v>18</v>
      </c>
      <c r="I4" t="s">
        <v>23</v>
      </c>
    </row>
    <row r="5" spans="1:9" x14ac:dyDescent="0.25">
      <c r="B5">
        <v>300</v>
      </c>
      <c r="C5" s="1">
        <v>2.5000000000000001E-5</v>
      </c>
      <c r="D5" s="3">
        <f>C5*1000000</f>
        <v>25</v>
      </c>
      <c r="E5">
        <f>$A$2*(B5/$A$4)^($A$3)</f>
        <v>25</v>
      </c>
      <c r="G5">
        <v>75</v>
      </c>
      <c r="H5" s="1">
        <v>1.5E-5</v>
      </c>
      <c r="I5" s="3">
        <f>1000000*H5</f>
        <v>15</v>
      </c>
    </row>
    <row r="6" spans="1:9" x14ac:dyDescent="0.25">
      <c r="B6">
        <v>350</v>
      </c>
      <c r="C6" s="1">
        <v>2.0000000000000002E-5</v>
      </c>
      <c r="D6" s="3">
        <f t="shared" ref="D6:D9" si="0">C6*1000000</f>
        <v>20</v>
      </c>
      <c r="E6">
        <f t="shared" ref="E6:E9" si="1">$A$2*(B6/$A$4)^($A$3)</f>
        <v>20.023345061463406</v>
      </c>
      <c r="G6">
        <v>100</v>
      </c>
      <c r="H6" s="1">
        <v>2.0000000000000002E-5</v>
      </c>
      <c r="I6" s="3">
        <f t="shared" ref="I6:I15" si="2">1000000*H6</f>
        <v>20</v>
      </c>
    </row>
    <row r="7" spans="1:9" x14ac:dyDescent="0.25">
      <c r="B7">
        <v>400</v>
      </c>
      <c r="C7" s="1">
        <v>1.5999999999999999E-5</v>
      </c>
      <c r="D7" s="3">
        <f t="shared" si="0"/>
        <v>16</v>
      </c>
      <c r="E7">
        <f t="shared" si="1"/>
        <v>16.520691747270639</v>
      </c>
      <c r="G7">
        <v>150</v>
      </c>
      <c r="H7" s="1">
        <v>2.6999999999999999E-5</v>
      </c>
      <c r="I7" s="3">
        <f t="shared" si="2"/>
        <v>27</v>
      </c>
    </row>
    <row r="8" spans="1:9" x14ac:dyDescent="0.25">
      <c r="B8">
        <v>450</v>
      </c>
      <c r="C8" s="1">
        <v>1.4E-5</v>
      </c>
      <c r="D8" s="3">
        <f t="shared" si="0"/>
        <v>14</v>
      </c>
      <c r="E8">
        <f t="shared" si="1"/>
        <v>13.943397088066309</v>
      </c>
      <c r="G8">
        <v>200</v>
      </c>
      <c r="H8" s="1">
        <v>3.8000000000000002E-5</v>
      </c>
      <c r="I8" s="3">
        <f t="shared" si="2"/>
        <v>38</v>
      </c>
    </row>
    <row r="9" spans="1:9" x14ac:dyDescent="0.25">
      <c r="B9">
        <v>500</v>
      </c>
      <c r="C9" s="1">
        <v>1.2E-5</v>
      </c>
      <c r="D9" s="3">
        <f t="shared" si="0"/>
        <v>12</v>
      </c>
      <c r="E9">
        <f t="shared" si="1"/>
        <v>11.980579054809185</v>
      </c>
      <c r="G9">
        <v>250</v>
      </c>
      <c r="H9" s="1">
        <v>5.0000000000000002E-5</v>
      </c>
      <c r="I9" s="3">
        <f t="shared" si="2"/>
        <v>50</v>
      </c>
    </row>
    <row r="10" spans="1:9" x14ac:dyDescent="0.25">
      <c r="C10" s="1"/>
      <c r="G10">
        <v>300</v>
      </c>
      <c r="H10" s="1">
        <v>6.4999999999999994E-5</v>
      </c>
      <c r="I10" s="3">
        <f t="shared" si="2"/>
        <v>65</v>
      </c>
    </row>
    <row r="11" spans="1:9" x14ac:dyDescent="0.25">
      <c r="C11" s="1"/>
      <c r="G11">
        <v>350</v>
      </c>
      <c r="H11" s="1">
        <v>8.0000000000000007E-5</v>
      </c>
      <c r="I11" s="3">
        <f t="shared" si="2"/>
        <v>80</v>
      </c>
    </row>
    <row r="12" spans="1:9" x14ac:dyDescent="0.25">
      <c r="C12" s="1"/>
      <c r="G12">
        <v>400</v>
      </c>
      <c r="H12" s="1">
        <v>8.3999999999999995E-5</v>
      </c>
      <c r="I12" s="3">
        <f t="shared" si="2"/>
        <v>84</v>
      </c>
    </row>
    <row r="13" spans="1:9" x14ac:dyDescent="0.25">
      <c r="C13" s="1"/>
      <c r="G13">
        <v>500</v>
      </c>
      <c r="H13" s="1">
        <v>8.2000000000000001E-5</v>
      </c>
      <c r="I13" s="3">
        <f t="shared" si="2"/>
        <v>82</v>
      </c>
    </row>
    <row r="14" spans="1:9" x14ac:dyDescent="0.25">
      <c r="C14" s="1"/>
      <c r="G14">
        <v>600</v>
      </c>
      <c r="H14" s="1">
        <v>7.7999999999999999E-5</v>
      </c>
      <c r="I14" s="3">
        <f t="shared" si="2"/>
        <v>78</v>
      </c>
    </row>
    <row r="15" spans="1:9" x14ac:dyDescent="0.25">
      <c r="C15" s="1"/>
      <c r="G15">
        <v>700</v>
      </c>
      <c r="H15" s="1">
        <v>7.1000000000000005E-5</v>
      </c>
      <c r="I15" s="3">
        <f t="shared" si="2"/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3" sqref="A13"/>
    </sheetView>
  </sheetViews>
  <sheetFormatPr defaultRowHeight="15" x14ac:dyDescent="0.25"/>
  <sheetData>
    <row r="1" spans="1:5" ht="20.25" x14ac:dyDescent="0.25">
      <c r="B1" s="2"/>
    </row>
    <row r="2" spans="1:5" x14ac:dyDescent="0.25">
      <c r="A2" s="13">
        <v>-6.6000000000000003E-2</v>
      </c>
      <c r="B2" t="s">
        <v>21</v>
      </c>
    </row>
    <row r="3" spans="1:5" x14ac:dyDescent="0.25">
      <c r="A3" s="13">
        <v>337.16</v>
      </c>
      <c r="B3" t="s">
        <v>22</v>
      </c>
      <c r="E3" t="s">
        <v>26</v>
      </c>
    </row>
    <row r="4" spans="1:5" x14ac:dyDescent="0.25">
      <c r="A4" s="13">
        <v>300</v>
      </c>
      <c r="B4" t="s">
        <v>16</v>
      </c>
      <c r="D4" t="s">
        <v>18</v>
      </c>
      <c r="E4" t="s">
        <v>17</v>
      </c>
    </row>
    <row r="5" spans="1:5" x14ac:dyDescent="0.25">
      <c r="B5">
        <v>200</v>
      </c>
      <c r="C5">
        <v>3.2299999999999999E-4</v>
      </c>
      <c r="D5" s="3">
        <f>C5*1000000</f>
        <v>323</v>
      </c>
      <c r="E5">
        <f>$A$2*B5+$A$3</f>
        <v>323.96000000000004</v>
      </c>
    </row>
    <row r="6" spans="1:5" x14ac:dyDescent="0.25">
      <c r="B6">
        <v>300</v>
      </c>
      <c r="C6">
        <v>3.1700000000000001E-4</v>
      </c>
      <c r="D6" s="3">
        <f t="shared" ref="D6:D10" si="0">C6*1000000</f>
        <v>317</v>
      </c>
      <c r="E6">
        <f t="shared" ref="E6:E10" si="1">$A$2*B6+$A$3</f>
        <v>317.36</v>
      </c>
    </row>
    <row r="7" spans="1:5" x14ac:dyDescent="0.25">
      <c r="B7">
        <v>400</v>
      </c>
      <c r="C7">
        <v>3.1100000000000002E-4</v>
      </c>
      <c r="D7" s="3">
        <f t="shared" si="0"/>
        <v>311</v>
      </c>
      <c r="E7">
        <f t="shared" si="1"/>
        <v>310.76000000000005</v>
      </c>
    </row>
    <row r="8" spans="1:5" x14ac:dyDescent="0.25">
      <c r="B8">
        <v>500</v>
      </c>
      <c r="C8">
        <v>3.0400000000000002E-4</v>
      </c>
      <c r="D8" s="3">
        <f t="shared" si="0"/>
        <v>304</v>
      </c>
      <c r="E8">
        <f t="shared" si="1"/>
        <v>304.16000000000003</v>
      </c>
    </row>
    <row r="9" spans="1:5" x14ac:dyDescent="0.25">
      <c r="B9">
        <v>600</v>
      </c>
      <c r="C9">
        <v>2.9799999999999998E-4</v>
      </c>
      <c r="D9" s="3">
        <f t="shared" si="0"/>
        <v>298</v>
      </c>
      <c r="E9">
        <f t="shared" si="1"/>
        <v>297.56</v>
      </c>
    </row>
    <row r="10" spans="1:5" x14ac:dyDescent="0.25">
      <c r="B10">
        <v>800</v>
      </c>
      <c r="C10">
        <v>2.8400000000000002E-4</v>
      </c>
      <c r="D10" s="3">
        <f t="shared" si="0"/>
        <v>284</v>
      </c>
      <c r="E10">
        <f t="shared" si="1"/>
        <v>284.36</v>
      </c>
    </row>
    <row r="11" spans="1:5" x14ac:dyDescent="0.25">
      <c r="C11" s="1"/>
    </row>
    <row r="12" spans="1:5" x14ac:dyDescent="0.25">
      <c r="C12" s="1"/>
    </row>
    <row r="13" spans="1:5" x14ac:dyDescent="0.25">
      <c r="A13" t="s">
        <v>51</v>
      </c>
      <c r="C13" s="1"/>
    </row>
    <row r="14" spans="1:5" x14ac:dyDescent="0.25">
      <c r="C14" s="1"/>
    </row>
    <row r="15" spans="1:5" x14ac:dyDescent="0.25">
      <c r="C1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workbookViewId="0">
      <selection activeCell="I3" sqref="I3:I4"/>
    </sheetView>
  </sheetViews>
  <sheetFormatPr defaultRowHeight="15" x14ac:dyDescent="0.25"/>
  <sheetData>
    <row r="2" spans="2:17" ht="15.75" thickBot="1" x14ac:dyDescent="0.3"/>
    <row r="3" spans="2:17" x14ac:dyDescent="0.25">
      <c r="B3" s="14">
        <v>250</v>
      </c>
      <c r="C3" s="8" t="s">
        <v>13</v>
      </c>
      <c r="H3" s="7" t="s">
        <v>46</v>
      </c>
      <c r="I3" s="17">
        <v>266</v>
      </c>
    </row>
    <row r="4" spans="2:17" ht="15.75" thickBot="1" x14ac:dyDescent="0.3">
      <c r="B4" s="15">
        <v>-0.13</v>
      </c>
      <c r="C4" s="11" t="s">
        <v>15</v>
      </c>
      <c r="F4" t="s">
        <v>47</v>
      </c>
      <c r="G4" t="s">
        <v>48</v>
      </c>
      <c r="H4" s="9" t="s">
        <v>45</v>
      </c>
      <c r="I4" s="18">
        <v>-0.06</v>
      </c>
    </row>
    <row r="5" spans="2:17" ht="15.75" thickBot="1" x14ac:dyDescent="0.3">
      <c r="B5" s="16">
        <v>300</v>
      </c>
      <c r="C5" s="10" t="s">
        <v>16</v>
      </c>
      <c r="E5" t="s">
        <v>18</v>
      </c>
      <c r="F5" t="s">
        <v>24</v>
      </c>
      <c r="G5" t="s">
        <v>24</v>
      </c>
    </row>
    <row r="6" spans="2:17" x14ac:dyDescent="0.25">
      <c r="C6">
        <v>200</v>
      </c>
      <c r="D6" s="1">
        <v>6.4599999999999998E-5</v>
      </c>
      <c r="E6" s="3">
        <v>237</v>
      </c>
      <c r="F6" s="3">
        <f>$B$3*(C6/$B$5)^($B$4)</f>
        <v>263.5310985068362</v>
      </c>
      <c r="G6">
        <f>$I$4*C6+$I$3</f>
        <v>254</v>
      </c>
    </row>
    <row r="7" spans="2:17" x14ac:dyDescent="0.25">
      <c r="C7">
        <v>300</v>
      </c>
      <c r="D7" s="1">
        <v>4.1499999999999999E-5</v>
      </c>
      <c r="E7" s="3">
        <v>237</v>
      </c>
      <c r="F7" s="3">
        <f>$B$3*(C7/$B$5)^($B$4)</f>
        <v>250</v>
      </c>
      <c r="G7">
        <f>$I$4*C7+$I$3</f>
        <v>248</v>
      </c>
      <c r="N7">
        <v>200</v>
      </c>
      <c r="O7">
        <v>2.3699999999999999E-4</v>
      </c>
      <c r="P7">
        <f>1000000*O7</f>
        <v>237</v>
      </c>
    </row>
    <row r="8" spans="2:17" x14ac:dyDescent="0.25">
      <c r="C8">
        <v>400</v>
      </c>
      <c r="D8" s="1">
        <v>3.8000000000000002E-5</v>
      </c>
      <c r="E8" s="3">
        <v>240</v>
      </c>
      <c r="F8" s="3">
        <f>$B$3*(C8/$B$5)^($B$4)</f>
        <v>240.82300592904912</v>
      </c>
      <c r="G8">
        <f>$I$4*C8+$I$3</f>
        <v>242</v>
      </c>
      <c r="N8">
        <v>300</v>
      </c>
      <c r="O8">
        <v>2.3699999999999999E-4</v>
      </c>
      <c r="P8">
        <f t="shared" ref="P8:P12" si="0">1000000*O8</f>
        <v>237</v>
      </c>
      <c r="Q8" s="3"/>
    </row>
    <row r="9" spans="2:17" x14ac:dyDescent="0.25">
      <c r="C9">
        <v>500</v>
      </c>
      <c r="D9" s="1">
        <v>3.5099999999999999E-5</v>
      </c>
      <c r="E9" s="3">
        <v>236</v>
      </c>
      <c r="F9" s="3">
        <f>$B$3*(C9/$B$5)^($B$4)</f>
        <v>233.93740668422603</v>
      </c>
      <c r="G9">
        <f>$I$4*C9+$I$3</f>
        <v>236</v>
      </c>
      <c r="N9">
        <v>400</v>
      </c>
      <c r="O9">
        <v>2.4000000000000001E-4</v>
      </c>
      <c r="P9">
        <f t="shared" si="0"/>
        <v>240</v>
      </c>
      <c r="Q9" s="3"/>
    </row>
    <row r="10" spans="2:17" x14ac:dyDescent="0.25">
      <c r="C10">
        <v>600</v>
      </c>
      <c r="D10" s="1">
        <v>3.2499999999999997E-5</v>
      </c>
      <c r="E10" s="3">
        <v>231</v>
      </c>
      <c r="F10" s="3">
        <f>$B$3*(C10/$B$5)^($B$4)</f>
        <v>228.45786255735015</v>
      </c>
      <c r="G10">
        <f>$I$4*C10+$I$3</f>
        <v>230</v>
      </c>
      <c r="N10">
        <v>500</v>
      </c>
      <c r="O10">
        <v>2.3599999999999999E-4</v>
      </c>
      <c r="P10">
        <f t="shared" si="0"/>
        <v>236</v>
      </c>
      <c r="Q10" s="3"/>
    </row>
    <row r="11" spans="2:17" x14ac:dyDescent="0.25">
      <c r="C11">
        <v>800</v>
      </c>
      <c r="D11" s="1">
        <v>3.0300000000000001E-5</v>
      </c>
      <c r="E11" s="3">
        <v>218</v>
      </c>
      <c r="F11" s="3">
        <f>$B$3*(C11/$B$5)^($B$4)</f>
        <v>220.0716367567465</v>
      </c>
      <c r="G11">
        <f>$I$4*C11+$I$3</f>
        <v>218</v>
      </c>
      <c r="N11">
        <v>600</v>
      </c>
      <c r="O11">
        <v>2.31E-4</v>
      </c>
      <c r="P11">
        <f t="shared" si="0"/>
        <v>231</v>
      </c>
      <c r="Q11" s="3"/>
    </row>
    <row r="12" spans="2:17" x14ac:dyDescent="0.25">
      <c r="D12" s="1"/>
      <c r="E12" s="3"/>
      <c r="F12" s="3"/>
      <c r="N12">
        <v>800</v>
      </c>
      <c r="O12">
        <v>2.1800000000000001E-4</v>
      </c>
      <c r="P12">
        <f t="shared" si="0"/>
        <v>218</v>
      </c>
      <c r="Q12" s="3"/>
    </row>
    <row r="13" spans="2:17" x14ac:dyDescent="0.25">
      <c r="D13" s="1"/>
      <c r="E13" s="3"/>
      <c r="F13" s="3"/>
      <c r="P13" s="1"/>
      <c r="Q13" s="3"/>
    </row>
    <row r="14" spans="2:17" x14ac:dyDescent="0.25">
      <c r="D14" s="1"/>
      <c r="E14" s="3"/>
      <c r="F14" s="3"/>
      <c r="P14" s="1"/>
      <c r="Q14" s="3"/>
    </row>
    <row r="15" spans="2:17" x14ac:dyDescent="0.25">
      <c r="D15" s="1"/>
      <c r="E15" s="3"/>
      <c r="F15" s="3"/>
      <c r="P15" s="1"/>
      <c r="Q15" s="3"/>
    </row>
    <row r="16" spans="2:17" x14ac:dyDescent="0.25">
      <c r="D16" s="1"/>
      <c r="E16" s="3"/>
      <c r="F16" s="3"/>
      <c r="P16" s="1"/>
      <c r="Q16" s="3"/>
    </row>
    <row r="17" spans="16:17" x14ac:dyDescent="0.25">
      <c r="P17" s="1"/>
      <c r="Q17" s="3"/>
    </row>
    <row r="18" spans="16:17" x14ac:dyDescent="0.25">
      <c r="P18" s="1"/>
      <c r="Q18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3" sqref="E3"/>
    </sheetView>
  </sheetViews>
  <sheetFormatPr defaultRowHeight="15" x14ac:dyDescent="0.25"/>
  <cols>
    <col min="4" max="4" width="12.5703125" bestFit="1" customWidth="1"/>
  </cols>
  <sheetData>
    <row r="1" spans="1:5" ht="20.25" x14ac:dyDescent="0.25">
      <c r="B1" s="2"/>
    </row>
    <row r="2" spans="1:5" x14ac:dyDescent="0.25">
      <c r="A2" s="13">
        <v>-8.8999999999999996E-2</v>
      </c>
      <c r="B2" t="s">
        <v>21</v>
      </c>
    </row>
    <row r="3" spans="1:5" x14ac:dyDescent="0.25">
      <c r="A3" s="13">
        <v>117.32</v>
      </c>
      <c r="B3" t="s">
        <v>22</v>
      </c>
      <c r="E3" t="s">
        <v>26</v>
      </c>
    </row>
    <row r="4" spans="1:5" x14ac:dyDescent="0.25">
      <c r="A4" s="13">
        <v>300</v>
      </c>
      <c r="B4" t="s">
        <v>16</v>
      </c>
      <c r="D4" t="s">
        <v>18</v>
      </c>
      <c r="E4" t="s">
        <v>17</v>
      </c>
    </row>
    <row r="5" spans="1:5" x14ac:dyDescent="0.25">
      <c r="B5">
        <v>173</v>
      </c>
      <c r="C5">
        <v>1.13E-4</v>
      </c>
      <c r="D5" s="3">
        <f>C5*1000000</f>
        <v>113</v>
      </c>
      <c r="E5">
        <f>$A$2*B5+$A$3</f>
        <v>101.923</v>
      </c>
    </row>
    <row r="6" spans="1:5" x14ac:dyDescent="0.25">
      <c r="B6">
        <v>273</v>
      </c>
      <c r="C6" s="1">
        <v>9.3999999999999994E-5</v>
      </c>
      <c r="D6" s="3">
        <f t="shared" ref="D6:D8" si="0">C6*1000000</f>
        <v>94</v>
      </c>
      <c r="E6">
        <f t="shared" ref="E6:E8" si="1">$A$2*B6+$A$3</f>
        <v>93.022999999999996</v>
      </c>
    </row>
    <row r="7" spans="1:5" x14ac:dyDescent="0.25">
      <c r="B7">
        <v>373</v>
      </c>
      <c r="C7" s="1">
        <v>8.2999999999999998E-5</v>
      </c>
      <c r="D7" s="3">
        <f t="shared" si="0"/>
        <v>83</v>
      </c>
      <c r="E7">
        <f t="shared" si="1"/>
        <v>84.12299999999999</v>
      </c>
    </row>
    <row r="8" spans="1:5" x14ac:dyDescent="0.25">
      <c r="B8">
        <v>573</v>
      </c>
      <c r="C8" s="1">
        <v>6.7000000000000002E-5</v>
      </c>
      <c r="D8" s="3">
        <f t="shared" si="0"/>
        <v>67</v>
      </c>
      <c r="E8">
        <f t="shared" si="1"/>
        <v>66.322999999999993</v>
      </c>
    </row>
    <row r="9" spans="1:5" x14ac:dyDescent="0.25">
      <c r="D9" s="3"/>
    </row>
    <row r="10" spans="1:5" x14ac:dyDescent="0.25">
      <c r="D10" s="3"/>
    </row>
    <row r="11" spans="1:5" x14ac:dyDescent="0.25">
      <c r="C11" s="1"/>
    </row>
    <row r="12" spans="1:5" x14ac:dyDescent="0.25">
      <c r="C12" s="1"/>
    </row>
    <row r="13" spans="1:5" x14ac:dyDescent="0.25">
      <c r="C13" s="1"/>
    </row>
    <row r="14" spans="1:5" x14ac:dyDescent="0.25">
      <c r="C14" s="1"/>
    </row>
    <row r="15" spans="1:5" x14ac:dyDescent="0.25">
      <c r="C15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2" sqref="E2"/>
    </sheetView>
  </sheetViews>
  <sheetFormatPr defaultRowHeight="15" x14ac:dyDescent="0.25"/>
  <sheetData>
    <row r="1" spans="1:8" ht="20.25" x14ac:dyDescent="0.25">
      <c r="B1" s="2"/>
    </row>
    <row r="2" spans="1:8" x14ac:dyDescent="0.25">
      <c r="A2" s="13">
        <v>-7.0000000000000007E-2</v>
      </c>
      <c r="B2" t="s">
        <v>21</v>
      </c>
      <c r="E2" t="s">
        <v>26</v>
      </c>
    </row>
    <row r="3" spans="1:8" x14ac:dyDescent="0.25">
      <c r="A3" s="13">
        <v>421.19</v>
      </c>
      <c r="B3" t="s">
        <v>22</v>
      </c>
      <c r="D3" t="s">
        <v>27</v>
      </c>
      <c r="E3" t="s">
        <v>27</v>
      </c>
      <c r="F3" t="s">
        <v>29</v>
      </c>
      <c r="G3" t="s">
        <v>30</v>
      </c>
      <c r="H3" t="s">
        <v>31</v>
      </c>
    </row>
    <row r="4" spans="1:8" x14ac:dyDescent="0.25">
      <c r="A4" s="13">
        <v>300</v>
      </c>
      <c r="B4" t="s">
        <v>16</v>
      </c>
      <c r="D4" t="s">
        <v>18</v>
      </c>
      <c r="E4" t="s">
        <v>17</v>
      </c>
      <c r="F4" t="s">
        <v>28</v>
      </c>
      <c r="G4" t="s">
        <v>28</v>
      </c>
      <c r="H4" t="s">
        <v>28</v>
      </c>
    </row>
    <row r="5" spans="1:8" x14ac:dyDescent="0.25">
      <c r="B5">
        <v>200</v>
      </c>
      <c r="C5">
        <v>4.1300000000000001E-4</v>
      </c>
      <c r="D5" s="3">
        <f>C5*1000000</f>
        <v>413</v>
      </c>
      <c r="E5">
        <f>$A$2*B5+$A$3</f>
        <v>407.19</v>
      </c>
      <c r="F5">
        <v>399</v>
      </c>
      <c r="G5">
        <v>403</v>
      </c>
      <c r="H5">
        <v>280</v>
      </c>
    </row>
    <row r="6" spans="1:8" x14ac:dyDescent="0.25">
      <c r="B6">
        <v>300</v>
      </c>
      <c r="C6">
        <v>4.0099999999999999E-4</v>
      </c>
      <c r="D6" s="3">
        <f t="shared" ref="D6:D10" si="0">C6*1000000</f>
        <v>401</v>
      </c>
      <c r="E6">
        <f t="shared" ref="E6:E10" si="1">$A$2*B6+$A$3</f>
        <v>400.19</v>
      </c>
      <c r="F6">
        <v>388</v>
      </c>
      <c r="G6">
        <v>391</v>
      </c>
      <c r="H6">
        <v>264</v>
      </c>
    </row>
    <row r="7" spans="1:8" x14ac:dyDescent="0.25">
      <c r="B7">
        <v>400</v>
      </c>
      <c r="C7">
        <v>3.9300000000000001E-4</v>
      </c>
      <c r="D7" s="3">
        <f t="shared" si="0"/>
        <v>393</v>
      </c>
      <c r="E7">
        <f t="shared" si="1"/>
        <v>393.19</v>
      </c>
      <c r="F7">
        <v>380</v>
      </c>
      <c r="G7">
        <v>383</v>
      </c>
      <c r="H7">
        <v>250</v>
      </c>
    </row>
    <row r="8" spans="1:8" x14ac:dyDescent="0.25">
      <c r="B8">
        <v>500</v>
      </c>
      <c r="C8">
        <v>3.86E-4</v>
      </c>
      <c r="D8" s="3">
        <f t="shared" si="0"/>
        <v>386</v>
      </c>
      <c r="E8">
        <f t="shared" si="1"/>
        <v>386.19</v>
      </c>
      <c r="F8">
        <v>373</v>
      </c>
      <c r="G8">
        <v>376</v>
      </c>
      <c r="H8">
        <v>236</v>
      </c>
    </row>
    <row r="9" spans="1:8" x14ac:dyDescent="0.25">
      <c r="B9">
        <v>600</v>
      </c>
      <c r="C9">
        <v>3.79E-4</v>
      </c>
      <c r="D9" s="3">
        <f t="shared" si="0"/>
        <v>379</v>
      </c>
      <c r="E9">
        <f t="shared" si="1"/>
        <v>379.19</v>
      </c>
      <c r="F9">
        <v>366</v>
      </c>
      <c r="G9">
        <v>369</v>
      </c>
      <c r="H9">
        <v>223</v>
      </c>
    </row>
    <row r="10" spans="1:8" x14ac:dyDescent="0.25">
      <c r="B10">
        <v>800</v>
      </c>
      <c r="C10">
        <v>3.6600000000000001E-4</v>
      </c>
      <c r="D10" s="3">
        <f t="shared" si="0"/>
        <v>366</v>
      </c>
      <c r="E10">
        <f t="shared" si="1"/>
        <v>365.19</v>
      </c>
      <c r="F10">
        <v>353</v>
      </c>
      <c r="G10">
        <v>356</v>
      </c>
      <c r="H10">
        <v>198</v>
      </c>
    </row>
    <row r="11" spans="1:8" x14ac:dyDescent="0.25">
      <c r="C11" s="1"/>
    </row>
    <row r="12" spans="1:8" x14ac:dyDescent="0.25">
      <c r="C12" s="1"/>
    </row>
    <row r="13" spans="1:8" x14ac:dyDescent="0.25">
      <c r="C13" s="1"/>
    </row>
    <row r="14" spans="1:8" x14ac:dyDescent="0.25">
      <c r="C14" s="1"/>
    </row>
    <row r="15" spans="1:8" x14ac:dyDescent="0.25">
      <c r="C15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A9" sqref="A9"/>
    </sheetView>
  </sheetViews>
  <sheetFormatPr defaultRowHeight="15" x14ac:dyDescent="0.25"/>
  <sheetData>
    <row r="2" spans="1:16" x14ac:dyDescent="0.25">
      <c r="A2" s="13">
        <v>41.5</v>
      </c>
      <c r="B2" t="s">
        <v>13</v>
      </c>
    </row>
    <row r="3" spans="1:16" x14ac:dyDescent="0.25">
      <c r="A3" s="13">
        <v>-1.091</v>
      </c>
      <c r="B3" t="s">
        <v>15</v>
      </c>
      <c r="E3" t="s">
        <v>25</v>
      </c>
    </row>
    <row r="4" spans="1:16" x14ac:dyDescent="0.25">
      <c r="A4" s="13">
        <v>300</v>
      </c>
      <c r="B4" t="s">
        <v>16</v>
      </c>
      <c r="D4" t="s">
        <v>18</v>
      </c>
      <c r="E4" t="s">
        <v>24</v>
      </c>
    </row>
    <row r="5" spans="1:16" x14ac:dyDescent="0.25">
      <c r="B5">
        <v>200</v>
      </c>
      <c r="C5" s="1">
        <v>6.4599999999999998E-5</v>
      </c>
      <c r="D5" s="3">
        <f>1000000*C5</f>
        <v>64.599999999999994</v>
      </c>
      <c r="E5" s="3">
        <f t="shared" ref="E5:E11" si="0">$A$2*(B5/$A$4)^($A$3)</f>
        <v>64.589758442783108</v>
      </c>
    </row>
    <row r="6" spans="1:16" x14ac:dyDescent="0.25">
      <c r="B6">
        <v>300</v>
      </c>
      <c r="C6" s="1">
        <v>4.1499999999999999E-5</v>
      </c>
      <c r="D6" s="3">
        <f t="shared" ref="D6:D15" si="1">1000000*C6</f>
        <v>41.5</v>
      </c>
      <c r="E6" s="3">
        <f t="shared" si="0"/>
        <v>41.5</v>
      </c>
    </row>
    <row r="7" spans="1:16" x14ac:dyDescent="0.25">
      <c r="B7">
        <v>325</v>
      </c>
      <c r="C7" s="1">
        <v>3.8000000000000002E-5</v>
      </c>
      <c r="D7" s="3">
        <f t="shared" si="1"/>
        <v>38</v>
      </c>
      <c r="E7" s="3">
        <f t="shared" si="0"/>
        <v>38.029677173243876</v>
      </c>
      <c r="O7" s="1"/>
      <c r="P7" s="3"/>
    </row>
    <row r="8" spans="1:16" x14ac:dyDescent="0.25">
      <c r="B8">
        <v>350</v>
      </c>
      <c r="C8" s="1">
        <v>3.5099999999999999E-5</v>
      </c>
      <c r="D8" s="3">
        <f t="shared" si="1"/>
        <v>35.1</v>
      </c>
      <c r="E8" s="3">
        <f t="shared" si="0"/>
        <v>35.075926327429258</v>
      </c>
      <c r="O8" s="1"/>
      <c r="P8" s="3"/>
    </row>
    <row r="9" spans="1:16" x14ac:dyDescent="0.25">
      <c r="B9">
        <v>375</v>
      </c>
      <c r="C9" s="1">
        <v>3.2499999999999997E-5</v>
      </c>
      <c r="D9" s="3">
        <f t="shared" si="1"/>
        <v>32.5</v>
      </c>
      <c r="E9" s="3">
        <f t="shared" si="0"/>
        <v>32.532637387772752</v>
      </c>
      <c r="O9" s="1"/>
      <c r="P9" s="3"/>
    </row>
    <row r="10" spans="1:16" x14ac:dyDescent="0.25">
      <c r="B10">
        <v>400</v>
      </c>
      <c r="C10" s="1">
        <v>3.0300000000000001E-5</v>
      </c>
      <c r="D10" s="3">
        <f t="shared" si="1"/>
        <v>30.3</v>
      </c>
      <c r="E10" s="3">
        <f t="shared" si="0"/>
        <v>30.320749683929378</v>
      </c>
      <c r="O10" s="1"/>
      <c r="P10" s="3"/>
    </row>
    <row r="11" spans="1:16" x14ac:dyDescent="0.25">
      <c r="B11">
        <v>450</v>
      </c>
      <c r="C11" s="1">
        <v>2.6699999999999998E-5</v>
      </c>
      <c r="D11" s="3">
        <f t="shared" si="1"/>
        <v>26.7</v>
      </c>
      <c r="E11" s="3">
        <f t="shared" si="0"/>
        <v>26.664444046894161</v>
      </c>
      <c r="O11" s="1"/>
      <c r="P11" s="3"/>
    </row>
    <row r="12" spans="1:16" x14ac:dyDescent="0.25">
      <c r="B12">
        <v>500</v>
      </c>
      <c r="C12" s="1">
        <v>2.3799999999999999E-5</v>
      </c>
      <c r="D12" s="3">
        <f t="shared" si="1"/>
        <v>23.8</v>
      </c>
      <c r="E12" s="3">
        <f t="shared" ref="E12:E15" si="2">$A$2*(B12/$A$4)^($A$3)</f>
        <v>23.769010958860232</v>
      </c>
      <c r="O12" s="1"/>
      <c r="P12" s="3"/>
    </row>
    <row r="13" spans="1:16" x14ac:dyDescent="0.25">
      <c r="B13">
        <v>600</v>
      </c>
      <c r="C13" s="1">
        <v>1.95E-5</v>
      </c>
      <c r="D13" s="3">
        <f t="shared" si="1"/>
        <v>19.5</v>
      </c>
      <c r="E13" s="3">
        <f t="shared" si="2"/>
        <v>19.481588756795635</v>
      </c>
      <c r="O13" s="1"/>
      <c r="P13" s="3"/>
    </row>
    <row r="14" spans="1:16" x14ac:dyDescent="0.25">
      <c r="B14">
        <v>700</v>
      </c>
      <c r="C14" s="1">
        <v>1.6500000000000001E-5</v>
      </c>
      <c r="D14" s="3">
        <f t="shared" si="1"/>
        <v>16.5</v>
      </c>
      <c r="E14" s="3">
        <f t="shared" si="2"/>
        <v>16.46589811987079</v>
      </c>
      <c r="O14" s="1"/>
      <c r="P14" s="3"/>
    </row>
    <row r="15" spans="1:16" x14ac:dyDescent="0.25">
      <c r="B15">
        <v>800</v>
      </c>
      <c r="C15" s="1">
        <v>1.43E-5</v>
      </c>
      <c r="D15" s="3">
        <f t="shared" si="1"/>
        <v>14.3</v>
      </c>
      <c r="E15" s="3">
        <f t="shared" si="2"/>
        <v>14.233647617832608</v>
      </c>
      <c r="O15" s="1"/>
      <c r="P15" s="3"/>
    </row>
    <row r="16" spans="1:16" x14ac:dyDescent="0.25">
      <c r="O16" s="1"/>
      <c r="P16" s="3"/>
    </row>
    <row r="17" spans="15:16" x14ac:dyDescent="0.25">
      <c r="O17" s="1"/>
      <c r="P17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7"/>
  <sheetViews>
    <sheetView workbookViewId="0">
      <selection activeCell="D2" sqref="D2"/>
    </sheetView>
  </sheetViews>
  <sheetFormatPr defaultRowHeight="15" x14ac:dyDescent="0.25"/>
  <sheetData>
    <row r="2" spans="1:19" x14ac:dyDescent="0.25">
      <c r="A2" s="13">
        <v>470</v>
      </c>
      <c r="B2" t="s">
        <v>13</v>
      </c>
      <c r="I2" s="13">
        <v>370</v>
      </c>
      <c r="J2" t="s">
        <v>13</v>
      </c>
    </row>
    <row r="3" spans="1:19" x14ac:dyDescent="0.25">
      <c r="A3" s="13">
        <v>-1.5</v>
      </c>
      <c r="B3" t="s">
        <v>15</v>
      </c>
      <c r="D3" t="s">
        <v>36</v>
      </c>
      <c r="E3" t="s">
        <v>37</v>
      </c>
      <c r="F3" t="s">
        <v>38</v>
      </c>
      <c r="G3" t="s">
        <v>39</v>
      </c>
      <c r="I3" s="13">
        <v>-1.5</v>
      </c>
      <c r="J3" t="s">
        <v>15</v>
      </c>
      <c r="M3" t="s">
        <v>32</v>
      </c>
      <c r="N3" t="s">
        <v>33</v>
      </c>
      <c r="O3" t="s">
        <v>34</v>
      </c>
      <c r="P3" t="s">
        <v>35</v>
      </c>
      <c r="Q3" t="s">
        <v>32</v>
      </c>
      <c r="R3" t="s">
        <v>33</v>
      </c>
      <c r="S3" t="s">
        <v>34</v>
      </c>
    </row>
    <row r="4" spans="1:19" x14ac:dyDescent="0.25">
      <c r="A4" s="13">
        <v>300</v>
      </c>
      <c r="B4" t="s">
        <v>16</v>
      </c>
      <c r="D4" t="s">
        <v>18</v>
      </c>
      <c r="E4" t="s">
        <v>18</v>
      </c>
      <c r="F4" t="s">
        <v>24</v>
      </c>
      <c r="G4" t="s">
        <v>24</v>
      </c>
      <c r="I4" s="13">
        <v>300</v>
      </c>
      <c r="J4" t="s">
        <v>16</v>
      </c>
      <c r="M4">
        <v>8.6300000000000005E-4</v>
      </c>
      <c r="N4">
        <v>8.6300000000000005E-4</v>
      </c>
      <c r="O4">
        <v>6.8000000000000005E-4</v>
      </c>
      <c r="P4">
        <v>200</v>
      </c>
      <c r="Q4">
        <f>1000000*M4</f>
        <v>863</v>
      </c>
      <c r="R4">
        <f>1000000*N4</f>
        <v>863</v>
      </c>
      <c r="S4">
        <f>1000000*O4</f>
        <v>680</v>
      </c>
    </row>
    <row r="5" spans="1:19" x14ac:dyDescent="0.25">
      <c r="B5">
        <v>200</v>
      </c>
      <c r="C5" s="1">
        <v>6.4599999999999998E-5</v>
      </c>
      <c r="D5" s="3">
        <v>863</v>
      </c>
      <c r="E5">
        <v>680</v>
      </c>
      <c r="F5" s="3">
        <f>$A$2*(B5/$A$4)^($A$3)</f>
        <v>863.44513433107045</v>
      </c>
      <c r="G5" s="3">
        <f>$I$2*(B5/$I$4)^($I$3)</f>
        <v>679.73340362233205</v>
      </c>
      <c r="M5">
        <v>4.6999999999999999E-4</v>
      </c>
      <c r="N5">
        <v>4.6999999999999999E-4</v>
      </c>
      <c r="O5">
        <v>3.6999999999999999E-4</v>
      </c>
      <c r="P5">
        <v>300</v>
      </c>
      <c r="Q5">
        <f t="shared" ref="Q5:Q14" si="0">1000000*M5</f>
        <v>470</v>
      </c>
      <c r="R5">
        <f t="shared" ref="R5:R14" si="1">1000000*N5</f>
        <v>470</v>
      </c>
      <c r="S5">
        <f t="shared" ref="S5:S14" si="2">1000000*O5</f>
        <v>370</v>
      </c>
    </row>
    <row r="6" spans="1:19" x14ac:dyDescent="0.25">
      <c r="B6">
        <v>300</v>
      </c>
      <c r="C6" s="1">
        <v>4.1499999999999999E-5</v>
      </c>
      <c r="D6" s="3">
        <v>470</v>
      </c>
      <c r="E6">
        <v>370</v>
      </c>
      <c r="F6" s="3">
        <f>$A$2*(B6/$A$4)^($A$3)</f>
        <v>470</v>
      </c>
      <c r="G6" s="3">
        <f t="shared" ref="G6:G15" si="3">$I$2*(B6/$I$4)^($I$3)</f>
        <v>370</v>
      </c>
      <c r="M6">
        <v>4.17E-4</v>
      </c>
      <c r="N6">
        <v>4.17E-4</v>
      </c>
      <c r="O6">
        <v>3.28E-4</v>
      </c>
      <c r="P6">
        <v>325</v>
      </c>
      <c r="Q6">
        <f t="shared" si="0"/>
        <v>417</v>
      </c>
      <c r="R6">
        <f t="shared" si="1"/>
        <v>417</v>
      </c>
      <c r="S6">
        <f t="shared" si="2"/>
        <v>328</v>
      </c>
    </row>
    <row r="7" spans="1:19" x14ac:dyDescent="0.25">
      <c r="B7">
        <v>325</v>
      </c>
      <c r="C7" s="1">
        <v>3.8000000000000002E-5</v>
      </c>
      <c r="D7" s="3">
        <v>417</v>
      </c>
      <c r="E7">
        <v>328</v>
      </c>
      <c r="F7" s="3">
        <f>$A$2*(B7/$A$4)^($A$3)</f>
        <v>416.82590190493454</v>
      </c>
      <c r="G7" s="3">
        <f t="shared" si="3"/>
        <v>328.13953979750164</v>
      </c>
      <c r="M7">
        <v>3.7300000000000001E-4</v>
      </c>
      <c r="N7">
        <v>3.7300000000000001E-4</v>
      </c>
      <c r="O7">
        <v>2.9399999999999999E-4</v>
      </c>
      <c r="P7">
        <v>350</v>
      </c>
      <c r="Q7">
        <f t="shared" si="0"/>
        <v>373</v>
      </c>
      <c r="R7">
        <f t="shared" si="1"/>
        <v>373</v>
      </c>
      <c r="S7">
        <f t="shared" si="2"/>
        <v>294</v>
      </c>
    </row>
    <row r="8" spans="1:19" x14ac:dyDescent="0.25">
      <c r="B8">
        <v>350</v>
      </c>
      <c r="C8" s="1">
        <v>3.5099999999999999E-5</v>
      </c>
      <c r="D8" s="3">
        <v>373</v>
      </c>
      <c r="E8">
        <v>294</v>
      </c>
      <c r="F8" s="3">
        <f>$A$2*(B8/$A$4)^($A$3)</f>
        <v>372.97324019408501</v>
      </c>
      <c r="G8" s="3">
        <f t="shared" si="3"/>
        <v>293.61723164215203</v>
      </c>
      <c r="M8">
        <v>3.3599999999999998E-4</v>
      </c>
      <c r="N8">
        <v>3.3599999999999998E-4</v>
      </c>
      <c r="O8">
        <v>2.6499999999999999E-4</v>
      </c>
      <c r="P8">
        <v>375</v>
      </c>
      <c r="Q8">
        <f t="shared" si="0"/>
        <v>336</v>
      </c>
      <c r="R8">
        <f t="shared" si="1"/>
        <v>336</v>
      </c>
      <c r="S8">
        <f t="shared" si="2"/>
        <v>265</v>
      </c>
    </row>
    <row r="9" spans="1:19" x14ac:dyDescent="0.25">
      <c r="B9">
        <v>375</v>
      </c>
      <c r="C9" s="1">
        <v>3.2499999999999997E-5</v>
      </c>
      <c r="D9" s="3">
        <v>336</v>
      </c>
      <c r="E9">
        <v>265</v>
      </c>
      <c r="F9" s="3">
        <f>$A$2*(B9/$A$4)^($A$3)</f>
        <v>336.3046238159684</v>
      </c>
      <c r="G9" s="3">
        <f t="shared" si="3"/>
        <v>264.75044853597512</v>
      </c>
      <c r="M9">
        <v>3.0499999999999999E-4</v>
      </c>
      <c r="N9">
        <v>3.0499999999999999E-4</v>
      </c>
      <c r="O9">
        <v>2.4000000000000001E-4</v>
      </c>
      <c r="P9">
        <v>400</v>
      </c>
      <c r="Q9">
        <f t="shared" si="0"/>
        <v>305</v>
      </c>
      <c r="R9">
        <f t="shared" si="1"/>
        <v>305</v>
      </c>
      <c r="S9">
        <f t="shared" si="2"/>
        <v>240</v>
      </c>
    </row>
    <row r="10" spans="1:19" x14ac:dyDescent="0.25">
      <c r="B10">
        <v>400</v>
      </c>
      <c r="C10" s="1">
        <v>3.0300000000000001E-5</v>
      </c>
      <c r="D10" s="3">
        <v>305</v>
      </c>
      <c r="E10">
        <v>240</v>
      </c>
      <c r="F10" s="3">
        <f>$A$2*(B10/$A$4)^($A$3)</f>
        <v>305.2739548340146</v>
      </c>
      <c r="G10" s="3">
        <f t="shared" si="3"/>
        <v>240.32204955018173</v>
      </c>
      <c r="M10" s="1">
        <v>2.5599999999999999E-4</v>
      </c>
      <c r="N10">
        <v>2.5599999999999999E-4</v>
      </c>
      <c r="O10">
        <v>2.0100000000000001E-4</v>
      </c>
      <c r="P10">
        <v>450</v>
      </c>
      <c r="Q10">
        <f t="shared" si="0"/>
        <v>256</v>
      </c>
      <c r="R10">
        <f t="shared" si="1"/>
        <v>256</v>
      </c>
      <c r="S10">
        <f t="shared" si="2"/>
        <v>201</v>
      </c>
    </row>
    <row r="11" spans="1:19" x14ac:dyDescent="0.25">
      <c r="B11">
        <v>450</v>
      </c>
      <c r="C11" s="1">
        <v>2.6699999999999998E-5</v>
      </c>
      <c r="D11" s="3">
        <v>256</v>
      </c>
      <c r="E11">
        <v>201</v>
      </c>
      <c r="F11" s="3">
        <f>$A$2*(B11/$A$4)^($A$3)</f>
        <v>255.83559535735415</v>
      </c>
      <c r="G11" s="3">
        <f t="shared" si="3"/>
        <v>201.40248996217241</v>
      </c>
      <c r="M11" s="1">
        <v>2.1800000000000001E-4</v>
      </c>
      <c r="N11">
        <v>2.1800000000000001E-4</v>
      </c>
      <c r="O11">
        <v>1.7200000000000001E-4</v>
      </c>
      <c r="P11">
        <v>500</v>
      </c>
      <c r="Q11">
        <f t="shared" si="0"/>
        <v>218</v>
      </c>
      <c r="R11">
        <f t="shared" si="1"/>
        <v>218</v>
      </c>
      <c r="S11">
        <f t="shared" si="2"/>
        <v>172</v>
      </c>
    </row>
    <row r="12" spans="1:19" x14ac:dyDescent="0.25">
      <c r="B12">
        <v>500</v>
      </c>
      <c r="C12" s="1">
        <v>2.3799999999999999E-5</v>
      </c>
      <c r="D12" s="3">
        <v>218</v>
      </c>
      <c r="E12">
        <v>172</v>
      </c>
      <c r="F12" s="3">
        <f>$A$2*(B12/$A$4)^($A$3)</f>
        <v>218.43626072609831</v>
      </c>
      <c r="G12" s="3">
        <f t="shared" si="3"/>
        <v>171.9604605716093</v>
      </c>
      <c r="M12" s="1">
        <v>1.66E-4</v>
      </c>
      <c r="N12">
        <v>1.66E-4</v>
      </c>
      <c r="O12">
        <v>1.3100000000000001E-4</v>
      </c>
      <c r="P12">
        <v>600</v>
      </c>
      <c r="Q12">
        <f t="shared" si="0"/>
        <v>166</v>
      </c>
      <c r="R12">
        <f t="shared" si="1"/>
        <v>166</v>
      </c>
      <c r="S12">
        <f t="shared" si="2"/>
        <v>131</v>
      </c>
    </row>
    <row r="13" spans="1:19" x14ac:dyDescent="0.25">
      <c r="B13">
        <v>600</v>
      </c>
      <c r="C13" s="1">
        <v>1.95E-5</v>
      </c>
      <c r="D13" s="3">
        <v>166</v>
      </c>
      <c r="E13">
        <v>131</v>
      </c>
      <c r="F13" s="3">
        <f>$A$2*(B13/$A$4)^($A$3)</f>
        <v>166.17009357883867</v>
      </c>
      <c r="G13" s="3">
        <f t="shared" si="3"/>
        <v>130.8147545195113</v>
      </c>
      <c r="M13" s="1">
        <v>1.3200000000000001E-4</v>
      </c>
      <c r="N13">
        <v>1.3200000000000001E-4</v>
      </c>
      <c r="O13">
        <v>1.0399999999999999E-4</v>
      </c>
      <c r="P13">
        <v>700</v>
      </c>
      <c r="Q13">
        <f t="shared" si="0"/>
        <v>132</v>
      </c>
      <c r="R13">
        <f t="shared" si="1"/>
        <v>132</v>
      </c>
      <c r="S13">
        <f t="shared" si="2"/>
        <v>104</v>
      </c>
    </row>
    <row r="14" spans="1:19" x14ac:dyDescent="0.25">
      <c r="B14">
        <v>700</v>
      </c>
      <c r="C14" s="1">
        <v>1.6500000000000001E-5</v>
      </c>
      <c r="D14" s="3">
        <v>132</v>
      </c>
      <c r="E14">
        <v>104</v>
      </c>
      <c r="F14" s="3">
        <f>$A$2*(B14/$A$4)^($A$3)</f>
        <v>131.86595367117823</v>
      </c>
      <c r="G14" s="3">
        <f t="shared" si="3"/>
        <v>103.8093677836935</v>
      </c>
      <c r="M14" s="1">
        <v>1.08E-4</v>
      </c>
      <c r="N14">
        <v>1.08E-4</v>
      </c>
      <c r="O14" s="1">
        <v>8.5000000000000006E-5</v>
      </c>
      <c r="P14">
        <v>800</v>
      </c>
      <c r="Q14">
        <f t="shared" si="0"/>
        <v>108</v>
      </c>
      <c r="R14">
        <f t="shared" si="1"/>
        <v>108</v>
      </c>
      <c r="S14">
        <f t="shared" si="2"/>
        <v>85</v>
      </c>
    </row>
    <row r="15" spans="1:19" x14ac:dyDescent="0.25">
      <c r="B15">
        <v>800</v>
      </c>
      <c r="C15" s="1">
        <v>1.43E-5</v>
      </c>
      <c r="D15" s="3">
        <v>108</v>
      </c>
      <c r="E15">
        <v>85</v>
      </c>
      <c r="F15" s="3">
        <f>$A$2*(B15/$A$4)^($A$3)</f>
        <v>107.93064179138379</v>
      </c>
      <c r="G15" s="3">
        <f t="shared" si="3"/>
        <v>84.966675452791492</v>
      </c>
    </row>
    <row r="17" spans="11:11" x14ac:dyDescent="0.25">
      <c r="K17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D3" sqref="D3"/>
    </sheetView>
  </sheetViews>
  <sheetFormatPr defaultRowHeight="15" x14ac:dyDescent="0.25"/>
  <cols>
    <col min="3" max="3" width="13" customWidth="1"/>
    <col min="4" max="4" width="12.7109375" customWidth="1"/>
    <col min="5" max="5" width="10.5703125" bestFit="1" customWidth="1"/>
  </cols>
  <sheetData>
    <row r="2" spans="1:10" x14ac:dyDescent="0.25">
      <c r="A2" s="13">
        <v>319</v>
      </c>
      <c r="B2" t="s">
        <v>13</v>
      </c>
    </row>
    <row r="3" spans="1:10" x14ac:dyDescent="0.25">
      <c r="A3" s="13">
        <v>-1.7</v>
      </c>
      <c r="B3" t="s">
        <v>15</v>
      </c>
      <c r="D3" t="s">
        <v>26</v>
      </c>
      <c r="E3" t="s">
        <v>25</v>
      </c>
    </row>
    <row r="4" spans="1:10" x14ac:dyDescent="0.25">
      <c r="A4" s="13">
        <v>300</v>
      </c>
      <c r="B4" t="s">
        <v>16</v>
      </c>
      <c r="D4" t="s">
        <v>18</v>
      </c>
      <c r="E4" t="s">
        <v>24</v>
      </c>
    </row>
    <row r="5" spans="1:10" x14ac:dyDescent="0.25">
      <c r="B5">
        <v>200</v>
      </c>
      <c r="C5">
        <v>7.7999999999999999E-4</v>
      </c>
      <c r="D5">
        <f>1000000*C5</f>
        <v>780</v>
      </c>
      <c r="E5" s="4">
        <f>$A$2*(B5/$A$4)^($A$3)</f>
        <v>635.54429331288532</v>
      </c>
    </row>
    <row r="6" spans="1:10" x14ac:dyDescent="0.25">
      <c r="B6">
        <v>300</v>
      </c>
      <c r="C6">
        <v>3.19E-4</v>
      </c>
      <c r="D6">
        <f t="shared" ref="D6:D9" si="0">1000000*C6</f>
        <v>319</v>
      </c>
      <c r="E6" s="4">
        <f t="shared" ref="E6:E9" si="1">$A$2*(B6/$A$4)^($A$3)</f>
        <v>319</v>
      </c>
    </row>
    <row r="7" spans="1:10" x14ac:dyDescent="0.25">
      <c r="B7">
        <v>400</v>
      </c>
      <c r="C7">
        <v>1.95E-4</v>
      </c>
      <c r="D7">
        <f t="shared" si="0"/>
        <v>195</v>
      </c>
      <c r="E7" s="4">
        <f t="shared" si="1"/>
        <v>195.61170153635044</v>
      </c>
    </row>
    <row r="8" spans="1:10" x14ac:dyDescent="0.25">
      <c r="B8">
        <v>600</v>
      </c>
      <c r="C8">
        <v>1E-4</v>
      </c>
      <c r="D8">
        <f t="shared" si="0"/>
        <v>100</v>
      </c>
      <c r="E8" s="4">
        <f t="shared" si="1"/>
        <v>98.183766964257075</v>
      </c>
      <c r="J8" s="1"/>
    </row>
    <row r="9" spans="1:10" x14ac:dyDescent="0.25">
      <c r="B9">
        <v>1000</v>
      </c>
      <c r="C9" s="1">
        <v>4.8999999999999998E-5</v>
      </c>
      <c r="D9">
        <f t="shared" si="0"/>
        <v>49</v>
      </c>
      <c r="E9" s="4">
        <f t="shared" si="1"/>
        <v>41.199962057918711</v>
      </c>
    </row>
    <row r="15" spans="1:10" x14ac:dyDescent="0.25">
      <c r="B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TBR</vt:lpstr>
      <vt:lpstr>AlGaN</vt:lpstr>
      <vt:lpstr>Au</vt:lpstr>
      <vt:lpstr>Al</vt:lpstr>
      <vt:lpstr>Ni</vt:lpstr>
      <vt:lpstr>Cu</vt:lpstr>
      <vt:lpstr>GaAs</vt:lpstr>
      <vt:lpstr>SiC</vt:lpstr>
      <vt:lpstr>AlN</vt:lpstr>
      <vt:lpstr>AlGaAs</vt:lpstr>
      <vt:lpstr>GaN</vt:lpstr>
      <vt:lpstr>Si</vt:lpstr>
      <vt:lpstr>alpha</vt:lpstr>
      <vt:lpstr>ko</vt:lpstr>
      <vt:lpstr>T0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Winslow</dc:creator>
  <cp:lastModifiedBy>Thomas Winslow</cp:lastModifiedBy>
  <dcterms:created xsi:type="dcterms:W3CDTF">2015-11-23T19:47:09Z</dcterms:created>
  <dcterms:modified xsi:type="dcterms:W3CDTF">2015-12-05T01:19:42Z</dcterms:modified>
</cp:coreProperties>
</file>