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261" lockStructure="1"/>
  <bookViews>
    <workbookView xWindow="45" yWindow="15" windowWidth="19125" windowHeight="9930"/>
  </bookViews>
  <sheets>
    <sheet name="COMPONENT ENTRY" sheetId="1" r:id="rId1"/>
    <sheet name="CASCADE ANALYSIS" sheetId="2" r:id="rId2"/>
  </sheet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AG42" i="1" l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D8" i="1" l="1"/>
  <c r="C23" i="2" l="1"/>
  <c r="D23" i="2" s="1"/>
  <c r="E23" i="2"/>
  <c r="J23" i="2"/>
  <c r="S23" i="2"/>
  <c r="C24" i="2"/>
  <c r="D24" i="2"/>
  <c r="E24" i="2"/>
  <c r="J24" i="2"/>
  <c r="S24" i="2"/>
  <c r="C25" i="2"/>
  <c r="E25" i="2"/>
  <c r="J25" i="2"/>
  <c r="S25" i="2"/>
  <c r="C26" i="2"/>
  <c r="D26" i="2"/>
  <c r="E26" i="2"/>
  <c r="J26" i="2"/>
  <c r="S26" i="2"/>
  <c r="C27" i="2"/>
  <c r="D27" i="2"/>
  <c r="E27" i="2"/>
  <c r="J27" i="2"/>
  <c r="S27" i="2"/>
  <c r="C28" i="2"/>
  <c r="D28" i="2" s="1"/>
  <c r="E28" i="2"/>
  <c r="J28" i="2"/>
  <c r="S28" i="2"/>
  <c r="C29" i="2"/>
  <c r="E29" i="2"/>
  <c r="J29" i="2"/>
  <c r="S29" i="2"/>
  <c r="C30" i="2"/>
  <c r="D30" i="2"/>
  <c r="E30" i="2"/>
  <c r="J30" i="2"/>
  <c r="S30" i="2"/>
  <c r="C31" i="2"/>
  <c r="D31" i="2"/>
  <c r="E31" i="2"/>
  <c r="J31" i="2"/>
  <c r="S31" i="2"/>
  <c r="C32" i="2"/>
  <c r="D32" i="2" s="1"/>
  <c r="E32" i="2"/>
  <c r="J32" i="2"/>
  <c r="S32" i="2"/>
  <c r="C33" i="2"/>
  <c r="E33" i="2"/>
  <c r="J33" i="2"/>
  <c r="S33" i="2"/>
  <c r="C34" i="2"/>
  <c r="D34" i="2"/>
  <c r="E34" i="2"/>
  <c r="J34" i="2"/>
  <c r="S34" i="2"/>
  <c r="C35" i="2"/>
  <c r="D35" i="2"/>
  <c r="E35" i="2"/>
  <c r="J35" i="2"/>
  <c r="S35" i="2"/>
  <c r="C36" i="2"/>
  <c r="E36" i="2"/>
  <c r="J36" i="2"/>
  <c r="S36" i="2"/>
  <c r="C37" i="2"/>
  <c r="E37" i="2"/>
  <c r="J37" i="2"/>
  <c r="S37" i="2"/>
  <c r="C38" i="2"/>
  <c r="D38" i="2"/>
  <c r="E38" i="2"/>
  <c r="J38" i="2"/>
  <c r="S38" i="2"/>
  <c r="C39" i="2"/>
  <c r="D39" i="2"/>
  <c r="E39" i="2"/>
  <c r="J39" i="2"/>
  <c r="S39" i="2"/>
  <c r="C40" i="2"/>
  <c r="D40" i="2" s="1"/>
  <c r="E40" i="2"/>
  <c r="J40" i="2"/>
  <c r="S40" i="2"/>
  <c r="C41" i="2"/>
  <c r="E41" i="2"/>
  <c r="J41" i="2"/>
  <c r="S41" i="2"/>
  <c r="C42" i="2"/>
  <c r="D42" i="2"/>
  <c r="E42" i="2"/>
  <c r="J42" i="2"/>
  <c r="S42" i="2"/>
  <c r="C43" i="2"/>
  <c r="D43" i="2"/>
  <c r="E43" i="2"/>
  <c r="J43" i="2"/>
  <c r="S43" i="2"/>
  <c r="C44" i="2"/>
  <c r="D44" i="2" s="1"/>
  <c r="E44" i="2"/>
  <c r="J44" i="2"/>
  <c r="S44" i="2"/>
  <c r="C45" i="2"/>
  <c r="D45" i="2"/>
  <c r="E45" i="2"/>
  <c r="J45" i="2"/>
  <c r="S45" i="2"/>
  <c r="C46" i="2"/>
  <c r="D46" i="2" s="1"/>
  <c r="E46" i="2"/>
  <c r="J46" i="2"/>
  <c r="S46" i="2"/>
  <c r="C47" i="2"/>
  <c r="E47" i="2"/>
  <c r="J47" i="2"/>
  <c r="S47" i="2"/>
  <c r="C48" i="2"/>
  <c r="D48" i="2" s="1"/>
  <c r="E48" i="2"/>
  <c r="J48" i="2"/>
  <c r="S48" i="2"/>
  <c r="C49" i="2"/>
  <c r="D49" i="2"/>
  <c r="E49" i="2"/>
  <c r="J49" i="2"/>
  <c r="S49" i="2"/>
  <c r="C50" i="2"/>
  <c r="D50" i="2" s="1"/>
  <c r="E50" i="2"/>
  <c r="J50" i="2"/>
  <c r="S50" i="2"/>
  <c r="C51" i="2"/>
  <c r="E51" i="2"/>
  <c r="J51" i="2"/>
  <c r="S51" i="2"/>
  <c r="C52" i="2"/>
  <c r="D52" i="2" s="1"/>
  <c r="E52" i="2"/>
  <c r="J52" i="2"/>
  <c r="S52" i="2"/>
  <c r="C53" i="2"/>
  <c r="D53" i="2"/>
  <c r="E53" i="2"/>
  <c r="J53" i="2"/>
  <c r="S53" i="2"/>
  <c r="D51" i="2" l="1"/>
  <c r="D47" i="2"/>
  <c r="D41" i="2"/>
  <c r="D36" i="2"/>
  <c r="D37" i="2"/>
  <c r="D33" i="2"/>
  <c r="D29" i="2"/>
  <c r="D25" i="2"/>
  <c r="S22" i="2"/>
  <c r="J22" i="2"/>
  <c r="E22" i="2"/>
  <c r="C22" i="2"/>
  <c r="D22" i="2" s="1"/>
  <c r="S21" i="2"/>
  <c r="J21" i="2"/>
  <c r="E21" i="2"/>
  <c r="C21" i="2"/>
  <c r="S20" i="2"/>
  <c r="J20" i="2"/>
  <c r="E20" i="2"/>
  <c r="C20" i="2"/>
  <c r="S19" i="2"/>
  <c r="J19" i="2"/>
  <c r="E19" i="2"/>
  <c r="C19" i="2"/>
  <c r="S18" i="2"/>
  <c r="J18" i="2"/>
  <c r="E18" i="2"/>
  <c r="C18" i="2"/>
  <c r="D18" i="2" s="1"/>
  <c r="S17" i="2"/>
  <c r="J17" i="2"/>
  <c r="E17" i="2"/>
  <c r="C17" i="2"/>
  <c r="S16" i="2"/>
  <c r="J16" i="2"/>
  <c r="E16" i="2"/>
  <c r="C16" i="2"/>
  <c r="S15" i="2"/>
  <c r="J15" i="2"/>
  <c r="E15" i="2"/>
  <c r="C15" i="2"/>
  <c r="S14" i="2"/>
  <c r="J14" i="2"/>
  <c r="E14" i="2"/>
  <c r="C14" i="2"/>
  <c r="D14" i="2" s="1"/>
  <c r="S13" i="2"/>
  <c r="J13" i="2"/>
  <c r="E13" i="2"/>
  <c r="C13" i="2"/>
  <c r="S12" i="2"/>
  <c r="J12" i="2"/>
  <c r="E12" i="2"/>
  <c r="C12" i="2"/>
  <c r="S11" i="2"/>
  <c r="J11" i="2"/>
  <c r="E11" i="2"/>
  <c r="C11" i="2"/>
  <c r="S10" i="2"/>
  <c r="J10" i="2"/>
  <c r="E10" i="2"/>
  <c r="C10" i="2"/>
  <c r="D10" i="2" s="1"/>
  <c r="S9" i="2"/>
  <c r="J9" i="2"/>
  <c r="E9" i="2"/>
  <c r="C9" i="2"/>
  <c r="S8" i="2"/>
  <c r="J8" i="2"/>
  <c r="E8" i="2"/>
  <c r="C8" i="2"/>
  <c r="S7" i="2"/>
  <c r="J7" i="2"/>
  <c r="E7" i="2"/>
  <c r="C7" i="2"/>
  <c r="C6" i="2"/>
  <c r="D6" i="2" s="1"/>
  <c r="E6" i="2" s="1"/>
  <c r="S5" i="2"/>
  <c r="J5" i="2"/>
  <c r="E5" i="2"/>
  <c r="C5" i="2"/>
  <c r="W4" i="2"/>
  <c r="T4" i="2"/>
  <c r="T5" i="2" s="1"/>
  <c r="O4" i="2"/>
  <c r="S4" i="2" s="1"/>
  <c r="N4" i="2"/>
  <c r="K4" i="2"/>
  <c r="K5" i="2" s="1"/>
  <c r="F4" i="2"/>
  <c r="J4" i="2" s="1"/>
  <c r="E4" i="2"/>
  <c r="C4" i="2"/>
  <c r="U4" i="2" s="1"/>
  <c r="D4" i="2" l="1"/>
  <c r="AH22" i="1" s="1"/>
  <c r="D5" i="2"/>
  <c r="AI23" i="1" s="1"/>
  <c r="L4" i="2"/>
  <c r="D7" i="2"/>
  <c r="AJ25" i="1" s="1"/>
  <c r="D11" i="2"/>
  <c r="D15" i="2"/>
  <c r="AH33" i="1" s="1"/>
  <c r="D19" i="2"/>
  <c r="AI41" i="1"/>
  <c r="D8" i="2"/>
  <c r="AK26" i="1" s="1"/>
  <c r="D12" i="2"/>
  <c r="AH30" i="1" s="1"/>
  <c r="D16" i="2"/>
  <c r="AJ34" i="1" s="1"/>
  <c r="D20" i="2"/>
  <c r="AH38" i="1" s="1"/>
  <c r="D9" i="2"/>
  <c r="AI27" i="1" s="1"/>
  <c r="D13" i="2"/>
  <c r="AI31" i="1" s="1"/>
  <c r="D17" i="2"/>
  <c r="AH35" i="1" s="1"/>
  <c r="D21" i="2"/>
  <c r="AG39" i="1" s="1"/>
  <c r="AK29" i="1"/>
  <c r="AJ29" i="1"/>
  <c r="AI24" i="1"/>
  <c r="AI29" i="1"/>
  <c r="AJ27" i="1"/>
  <c r="AH29" i="1"/>
  <c r="AG29" i="1"/>
  <c r="AI40" i="1"/>
  <c r="G4" i="2" l="1"/>
  <c r="AK33" i="1"/>
  <c r="AK30" i="1"/>
  <c r="AI33" i="1"/>
  <c r="AH26" i="1"/>
  <c r="AJ22" i="1"/>
  <c r="AK23" i="1"/>
  <c r="AG26" i="1"/>
  <c r="AI26" i="1"/>
  <c r="AJ26" i="1"/>
  <c r="AI39" i="1"/>
  <c r="AI34" i="1"/>
  <c r="AG34" i="1"/>
  <c r="AH34" i="1"/>
  <c r="AH39" i="1"/>
  <c r="AK39" i="1"/>
  <c r="AJ35" i="1"/>
  <c r="AJ39" i="1"/>
  <c r="AK34" i="1"/>
  <c r="AI30" i="1"/>
  <c r="AJ33" i="1"/>
  <c r="AK35" i="1"/>
  <c r="AK38" i="1"/>
  <c r="AG23" i="1"/>
  <c r="AJ38" i="1"/>
  <c r="AG33" i="1"/>
  <c r="AI38" i="1"/>
  <c r="AG35" i="1"/>
  <c r="AG38" i="1"/>
  <c r="AJ23" i="1"/>
  <c r="AG30" i="1"/>
  <c r="AH23" i="1"/>
  <c r="AI35" i="1"/>
  <c r="F5" i="2"/>
  <c r="G5" i="2" s="1"/>
  <c r="H4" i="2"/>
  <c r="AJ30" i="1"/>
  <c r="AK22" i="1"/>
  <c r="AG22" i="1"/>
  <c r="AI25" i="1"/>
  <c r="AJ41" i="1"/>
  <c r="AI22" i="1"/>
  <c r="AH36" i="1"/>
  <c r="AK36" i="1"/>
  <c r="AG36" i="1"/>
  <c r="AJ36" i="1"/>
  <c r="AH28" i="1"/>
  <c r="AG28" i="1"/>
  <c r="AK28" i="1"/>
  <c r="AH31" i="1"/>
  <c r="AK31" i="1"/>
  <c r="AG31" i="1"/>
  <c r="AJ31" i="1"/>
  <c r="AH24" i="1"/>
  <c r="AG24" i="1"/>
  <c r="AK24" i="1"/>
  <c r="AJ24" i="1"/>
  <c r="AH32" i="1"/>
  <c r="AK32" i="1"/>
  <c r="AG32" i="1"/>
  <c r="AJ32" i="1"/>
  <c r="AK41" i="1"/>
  <c r="AG41" i="1"/>
  <c r="AH41" i="1"/>
  <c r="AK37" i="1"/>
  <c r="AG37" i="1"/>
  <c r="AJ37" i="1"/>
  <c r="AH37" i="1"/>
  <c r="AH27" i="1"/>
  <c r="AG27" i="1"/>
  <c r="AK27" i="1"/>
  <c r="AI37" i="1"/>
  <c r="AI28" i="1"/>
  <c r="AJ28" i="1"/>
  <c r="AH40" i="1"/>
  <c r="AK40" i="1"/>
  <c r="AG40" i="1"/>
  <c r="AJ40" i="1"/>
  <c r="AK25" i="1"/>
  <c r="AG25" i="1"/>
  <c r="AH25" i="1"/>
  <c r="AI36" i="1"/>
  <c r="AI32" i="1"/>
  <c r="P4" i="2" l="1"/>
  <c r="Q4" i="2" s="1"/>
  <c r="M4" i="2"/>
  <c r="I4" i="2"/>
  <c r="H5" i="2"/>
  <c r="F6" i="2"/>
  <c r="G6" i="2" l="1"/>
  <c r="F7" i="2" s="1"/>
  <c r="G7" i="2" s="1"/>
  <c r="J6" i="2"/>
  <c r="O5" i="2"/>
  <c r="P5" i="2" s="1"/>
  <c r="Q5" i="2" s="1"/>
  <c r="V4" i="2"/>
  <c r="R4" i="2"/>
  <c r="I5" i="2"/>
  <c r="L5" i="2"/>
  <c r="L6" i="2" s="1"/>
  <c r="M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N5" i="2"/>
  <c r="H6" i="2" l="1"/>
  <c r="I6" i="2" s="1"/>
  <c r="O6" i="2"/>
  <c r="S6" i="2" s="1"/>
  <c r="P6" i="2"/>
  <c r="O7" i="2" s="1"/>
  <c r="P7" i="2" s="1"/>
  <c r="M6" i="2"/>
  <c r="V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W5" i="2"/>
  <c r="N6" i="2"/>
  <c r="R5" i="2"/>
  <c r="U5" i="2"/>
  <c r="F8" i="2"/>
  <c r="G8" i="2" s="1"/>
  <c r="H7" i="2"/>
  <c r="I7" i="2" s="1"/>
  <c r="Q6" i="2" l="1"/>
  <c r="R6" i="2" s="1"/>
  <c r="U6" i="2"/>
  <c r="W6" i="2"/>
  <c r="N7" i="2"/>
  <c r="L7" i="2"/>
  <c r="H8" i="2"/>
  <c r="I8" i="2" s="1"/>
  <c r="F9" i="2"/>
  <c r="G9" i="2" s="1"/>
  <c r="M7" i="2"/>
  <c r="Q7" i="2"/>
  <c r="R7" i="2" s="1"/>
  <c r="O8" i="2"/>
  <c r="P8" i="2" s="1"/>
  <c r="V6" i="2"/>
  <c r="M8" i="2" l="1"/>
  <c r="L8" i="2"/>
  <c r="U7" i="2"/>
  <c r="V7" i="2"/>
  <c r="W7" i="2"/>
  <c r="H9" i="2"/>
  <c r="F10" i="2"/>
  <c r="G10" i="2" s="1"/>
  <c r="Q8" i="2"/>
  <c r="R8" i="2" s="1"/>
  <c r="O9" i="2"/>
  <c r="P9" i="2" s="1"/>
  <c r="N8" i="2"/>
  <c r="N9" i="2" s="1"/>
  <c r="W8" i="2" l="1"/>
  <c r="U8" i="2"/>
  <c r="H10" i="2"/>
  <c r="I10" i="2" s="1"/>
  <c r="F11" i="2"/>
  <c r="G11" i="2" s="1"/>
  <c r="I9" i="2"/>
  <c r="L9" i="2"/>
  <c r="M9" i="2"/>
  <c r="N10" i="2" s="1"/>
  <c r="Q9" i="2"/>
  <c r="O10" i="2"/>
  <c r="P10" i="2" s="1"/>
  <c r="V8" i="2"/>
  <c r="W9" i="2" l="1"/>
  <c r="M10" i="2"/>
  <c r="N11" i="2" s="1"/>
  <c r="L10" i="2"/>
  <c r="R9" i="2"/>
  <c r="U9" i="2"/>
  <c r="F12" i="2"/>
  <c r="G12" i="2" s="1"/>
  <c r="H11" i="2"/>
  <c r="I11" i="2" s="1"/>
  <c r="V9" i="2"/>
  <c r="W10" i="2" s="1"/>
  <c r="O11" i="2"/>
  <c r="P11" i="2" s="1"/>
  <c r="Q10" i="2"/>
  <c r="R10" i="2" s="1"/>
  <c r="U10" i="2" l="1"/>
  <c r="Q11" i="2"/>
  <c r="R11" i="2" s="1"/>
  <c r="O12" i="2"/>
  <c r="P12" i="2" s="1"/>
  <c r="H12" i="2"/>
  <c r="I12" i="2" s="1"/>
  <c r="F13" i="2"/>
  <c r="G13" i="2" s="1"/>
  <c r="V10" i="2"/>
  <c r="M11" i="2"/>
  <c r="L11" i="2"/>
  <c r="L12" i="2" s="1"/>
  <c r="V11" i="2" l="1"/>
  <c r="U11" i="2"/>
  <c r="Q12" i="2"/>
  <c r="R12" i="2" s="1"/>
  <c r="O13" i="2"/>
  <c r="P13" i="2" s="1"/>
  <c r="H13" i="2"/>
  <c r="I13" i="2" s="1"/>
  <c r="F14" i="2"/>
  <c r="G14" i="2" s="1"/>
  <c r="M12" i="2"/>
  <c r="N12" i="2"/>
  <c r="W11" i="2"/>
  <c r="W12" i="2" s="1"/>
  <c r="N13" i="2" l="1"/>
  <c r="M13" i="2"/>
  <c r="Q13" i="2"/>
  <c r="R13" i="2" s="1"/>
  <c r="O14" i="2"/>
  <c r="P14" i="2" s="1"/>
  <c r="U12" i="2"/>
  <c r="H14" i="2"/>
  <c r="I14" i="2" s="1"/>
  <c r="F15" i="2"/>
  <c r="G15" i="2" s="1"/>
  <c r="V12" i="2"/>
  <c r="L13" i="2"/>
  <c r="L14" i="2" l="1"/>
  <c r="N14" i="2"/>
  <c r="V13" i="2"/>
  <c r="U13" i="2"/>
  <c r="M14" i="2"/>
  <c r="O15" i="2"/>
  <c r="P15" i="2" s="1"/>
  <c r="Q14" i="2"/>
  <c r="R14" i="2" s="1"/>
  <c r="F16" i="2"/>
  <c r="G16" i="2" s="1"/>
  <c r="H15" i="2"/>
  <c r="I15" i="2" s="1"/>
  <c r="W13" i="2"/>
  <c r="N15" i="2" l="1"/>
  <c r="W14" i="2"/>
  <c r="M15" i="2"/>
  <c r="L15" i="2"/>
  <c r="Q15" i="2"/>
  <c r="R15" i="2" s="1"/>
  <c r="O16" i="2"/>
  <c r="P16" i="2" s="1"/>
  <c r="U14" i="2"/>
  <c r="H16" i="2"/>
  <c r="I16" i="2" s="1"/>
  <c r="F17" i="2"/>
  <c r="G17" i="2" s="1"/>
  <c r="V14" i="2"/>
  <c r="N16" i="2" l="1"/>
  <c r="U15" i="2"/>
  <c r="Q16" i="2"/>
  <c r="R16" i="2" s="1"/>
  <c r="O17" i="2"/>
  <c r="P17" i="2" s="1"/>
  <c r="V15" i="2"/>
  <c r="W15" i="2"/>
  <c r="H17" i="2"/>
  <c r="I17" i="2" s="1"/>
  <c r="F18" i="2"/>
  <c r="G18" i="2" s="1"/>
  <c r="M16" i="2"/>
  <c r="N17" i="2" s="1"/>
  <c r="L16" i="2"/>
  <c r="V16" i="2" l="1"/>
  <c r="U16" i="2"/>
  <c r="H18" i="2"/>
  <c r="I18" i="2" s="1"/>
  <c r="F19" i="2"/>
  <c r="G19" i="2" s="1"/>
  <c r="Q17" i="2"/>
  <c r="R17" i="2" s="1"/>
  <c r="O18" i="2"/>
  <c r="P18" i="2" s="1"/>
  <c r="L17" i="2"/>
  <c r="L18" i="2" s="1"/>
  <c r="M17" i="2"/>
  <c r="W16" i="2"/>
  <c r="W17" i="2" s="1"/>
  <c r="U17" i="2" l="1"/>
  <c r="F20" i="2"/>
  <c r="G20" i="2" s="1"/>
  <c r="H19" i="2"/>
  <c r="I19" i="2" s="1"/>
  <c r="O19" i="2"/>
  <c r="P19" i="2" s="1"/>
  <c r="Q18" i="2"/>
  <c r="R18" i="2" s="1"/>
  <c r="V17" i="2"/>
  <c r="M18" i="2"/>
  <c r="N18" i="2"/>
  <c r="U18" i="2" l="1"/>
  <c r="V18" i="2"/>
  <c r="N19" i="2"/>
  <c r="L19" i="2"/>
  <c r="W18" i="2"/>
  <c r="M19" i="2"/>
  <c r="Q19" i="2"/>
  <c r="R19" i="2" s="1"/>
  <c r="O20" i="2"/>
  <c r="P20" i="2" s="1"/>
  <c r="H20" i="2"/>
  <c r="I20" i="2" s="1"/>
  <c r="F21" i="2"/>
  <c r="G21" i="2" s="1"/>
  <c r="W19" i="2" l="1"/>
  <c r="M20" i="2"/>
  <c r="L20" i="2"/>
  <c r="V19" i="2"/>
  <c r="U19" i="2"/>
  <c r="Q20" i="2"/>
  <c r="R20" i="2" s="1"/>
  <c r="O21" i="2"/>
  <c r="P21" i="2" s="1"/>
  <c r="H21" i="2"/>
  <c r="I21" i="2" s="1"/>
  <c r="F22" i="2"/>
  <c r="G22" i="2" s="1"/>
  <c r="F23" i="2" s="1"/>
  <c r="G23" i="2" s="1"/>
  <c r="N20" i="2"/>
  <c r="N21" i="2" s="1"/>
  <c r="H23" i="2" l="1"/>
  <c r="I23" i="2" s="1"/>
  <c r="F24" i="2"/>
  <c r="G24" i="2" s="1"/>
  <c r="L21" i="2"/>
  <c r="M21" i="2"/>
  <c r="N22" i="2" s="1"/>
  <c r="H22" i="2"/>
  <c r="I22" i="2" s="1"/>
  <c r="U20" i="2"/>
  <c r="V20" i="2"/>
  <c r="W20" i="2"/>
  <c r="Q21" i="2"/>
  <c r="R21" i="2" s="1"/>
  <c r="O22" i="2"/>
  <c r="P22" i="2" s="1"/>
  <c r="O23" i="2" s="1"/>
  <c r="P23" i="2" s="1"/>
  <c r="Q23" i="2" l="1"/>
  <c r="R23" i="2" s="1"/>
  <c r="O24" i="2"/>
  <c r="P24" i="2" s="1"/>
  <c r="F25" i="2"/>
  <c r="G25" i="2" s="1"/>
  <c r="H24" i="2"/>
  <c r="I24" i="2" s="1"/>
  <c r="W21" i="2"/>
  <c r="L22" i="2"/>
  <c r="U21" i="2"/>
  <c r="M22" i="2"/>
  <c r="M23" i="2" s="1"/>
  <c r="Q22" i="2"/>
  <c r="R22" i="2" s="1"/>
  <c r="V21" i="2"/>
  <c r="M24" i="2" l="1"/>
  <c r="H25" i="2"/>
  <c r="I25" i="2" s="1"/>
  <c r="F26" i="2"/>
  <c r="G26" i="2" s="1"/>
  <c r="Q24" i="2"/>
  <c r="R24" i="2" s="1"/>
  <c r="O25" i="2"/>
  <c r="P25" i="2" s="1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M25" i="2"/>
  <c r="N23" i="2"/>
  <c r="N24" i="2" s="1"/>
  <c r="N25" i="2" s="1"/>
  <c r="N26" i="2" s="1"/>
  <c r="V22" i="2"/>
  <c r="V23" i="2" s="1"/>
  <c r="W22" i="2"/>
  <c r="U22" i="2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V24" i="2" l="1"/>
  <c r="W23" i="2"/>
  <c r="W24" i="2" s="1"/>
  <c r="W25" i="2" s="1"/>
  <c r="O26" i="2"/>
  <c r="P26" i="2" s="1"/>
  <c r="Q25" i="2"/>
  <c r="R25" i="2" s="1"/>
  <c r="H26" i="2"/>
  <c r="I26" i="2" s="1"/>
  <c r="F27" i="2"/>
  <c r="G27" i="2" s="1"/>
  <c r="U47" i="2"/>
  <c r="L49" i="2"/>
  <c r="H27" i="2" l="1"/>
  <c r="I27" i="2" s="1"/>
  <c r="F28" i="2"/>
  <c r="G28" i="2" s="1"/>
  <c r="O27" i="2"/>
  <c r="P27" i="2" s="1"/>
  <c r="Q26" i="2"/>
  <c r="R26" i="2" s="1"/>
  <c r="M26" i="2"/>
  <c r="V25" i="2"/>
  <c r="U48" i="2"/>
  <c r="L50" i="2"/>
  <c r="O28" i="2" l="1"/>
  <c r="P28" i="2" s="1"/>
  <c r="Q27" i="2"/>
  <c r="R27" i="2" s="1"/>
  <c r="V26" i="2"/>
  <c r="V27" i="2" s="1"/>
  <c r="W26" i="2"/>
  <c r="W27" i="2" s="1"/>
  <c r="W28" i="2" s="1"/>
  <c r="H28" i="2"/>
  <c r="I28" i="2" s="1"/>
  <c r="F29" i="2"/>
  <c r="G29" i="2" s="1"/>
  <c r="M27" i="2"/>
  <c r="M28" i="2" s="1"/>
  <c r="N27" i="2"/>
  <c r="N28" i="2" s="1"/>
  <c r="N29" i="2" s="1"/>
  <c r="L51" i="2"/>
  <c r="U49" i="2"/>
  <c r="F30" i="2" l="1"/>
  <c r="G30" i="2" s="1"/>
  <c r="H29" i="2"/>
  <c r="I29" i="2" s="1"/>
  <c r="O29" i="2"/>
  <c r="P29" i="2" s="1"/>
  <c r="Q28" i="2"/>
  <c r="R28" i="2" s="1"/>
  <c r="L52" i="2"/>
  <c r="L53" i="2" s="1"/>
  <c r="U50" i="2"/>
  <c r="U51" i="2" s="1"/>
  <c r="D10" i="1" l="1"/>
  <c r="D11" i="1"/>
  <c r="M29" i="2"/>
  <c r="N30" i="2" s="1"/>
  <c r="H30" i="2"/>
  <c r="I30" i="2" s="1"/>
  <c r="F31" i="2"/>
  <c r="G31" i="2" s="1"/>
  <c r="Q29" i="2"/>
  <c r="R29" i="2" s="1"/>
  <c r="O30" i="2"/>
  <c r="P30" i="2" s="1"/>
  <c r="V28" i="2"/>
  <c r="M30" i="2"/>
  <c r="N31" i="2" s="1"/>
  <c r="O31" i="2" l="1"/>
  <c r="P31" i="2" s="1"/>
  <c r="Q30" i="2"/>
  <c r="R30" i="2" s="1"/>
  <c r="F32" i="2"/>
  <c r="G32" i="2" s="1"/>
  <c r="H31" i="2"/>
  <c r="I31" i="2" s="1"/>
  <c r="V29" i="2"/>
  <c r="W29" i="2"/>
  <c r="W30" i="2" s="1"/>
  <c r="U52" i="2"/>
  <c r="U53" i="2" s="1"/>
  <c r="V30" i="2" l="1"/>
  <c r="W31" i="2" s="1"/>
  <c r="M31" i="2"/>
  <c r="N32" i="2" s="1"/>
  <c r="H32" i="2"/>
  <c r="I32" i="2" s="1"/>
  <c r="F33" i="2"/>
  <c r="G33" i="2" s="1"/>
  <c r="O32" i="2"/>
  <c r="P32" i="2" s="1"/>
  <c r="Q31" i="2"/>
  <c r="R31" i="2" s="1"/>
  <c r="V31" i="2" l="1"/>
  <c r="W32" i="2" s="1"/>
  <c r="M32" i="2"/>
  <c r="N33" i="2" s="1"/>
  <c r="F34" i="2"/>
  <c r="G34" i="2" s="1"/>
  <c r="H33" i="2"/>
  <c r="I33" i="2" s="1"/>
  <c r="O33" i="2"/>
  <c r="P33" i="2" s="1"/>
  <c r="Q32" i="2"/>
  <c r="R32" i="2" s="1"/>
  <c r="M33" i="2" l="1"/>
  <c r="H34" i="2"/>
  <c r="I34" i="2" s="1"/>
  <c r="F35" i="2"/>
  <c r="G35" i="2" s="1"/>
  <c r="M34" i="2"/>
  <c r="Q33" i="2"/>
  <c r="R33" i="2" s="1"/>
  <c r="O34" i="2"/>
  <c r="P34" i="2" s="1"/>
  <c r="V32" i="2"/>
  <c r="N34" i="2"/>
  <c r="N35" i="2" s="1"/>
  <c r="F36" i="2" l="1"/>
  <c r="G36" i="2" s="1"/>
  <c r="H35" i="2"/>
  <c r="I35" i="2" s="1"/>
  <c r="M35" i="2"/>
  <c r="N36" i="2" s="1"/>
  <c r="V33" i="2"/>
  <c r="W33" i="2"/>
  <c r="Q34" i="2"/>
  <c r="R34" i="2" s="1"/>
  <c r="O35" i="2"/>
  <c r="P35" i="2" s="1"/>
  <c r="W34" i="2" l="1"/>
  <c r="Q35" i="2"/>
  <c r="R35" i="2" s="1"/>
  <c r="O36" i="2"/>
  <c r="P36" i="2" s="1"/>
  <c r="V34" i="2"/>
  <c r="H36" i="2"/>
  <c r="I36" i="2" s="1"/>
  <c r="F37" i="2"/>
  <c r="G37" i="2" s="1"/>
  <c r="H37" i="2" l="1"/>
  <c r="I37" i="2" s="1"/>
  <c r="F38" i="2"/>
  <c r="G38" i="2" s="1"/>
  <c r="V35" i="2"/>
  <c r="Q36" i="2"/>
  <c r="R36" i="2" s="1"/>
  <c r="O37" i="2"/>
  <c r="P37" i="2" s="1"/>
  <c r="W35" i="2"/>
  <c r="M36" i="2"/>
  <c r="W36" i="2" l="1"/>
  <c r="M37" i="2"/>
  <c r="N37" i="2"/>
  <c r="N38" i="2" s="1"/>
  <c r="V36" i="2"/>
  <c r="F39" i="2"/>
  <c r="G39" i="2" s="1"/>
  <c r="H38" i="2"/>
  <c r="I38" i="2" s="1"/>
  <c r="Q37" i="2"/>
  <c r="R37" i="2" s="1"/>
  <c r="O38" i="2"/>
  <c r="P38" i="2" s="1"/>
  <c r="V37" i="2" l="1"/>
  <c r="M38" i="2"/>
  <c r="M39" i="2" s="1"/>
  <c r="O39" i="2"/>
  <c r="P39" i="2" s="1"/>
  <c r="Q38" i="2"/>
  <c r="R38" i="2" s="1"/>
  <c r="H39" i="2"/>
  <c r="I39" i="2" s="1"/>
  <c r="F40" i="2"/>
  <c r="G40" i="2" s="1"/>
  <c r="W37" i="2"/>
  <c r="W38" i="2" s="1"/>
  <c r="Q39" i="2" l="1"/>
  <c r="R39" i="2" s="1"/>
  <c r="O40" i="2"/>
  <c r="P40" i="2" s="1"/>
  <c r="F41" i="2"/>
  <c r="G41" i="2" s="1"/>
  <c r="H40" i="2"/>
  <c r="I40" i="2" s="1"/>
  <c r="N39" i="2"/>
  <c r="N40" i="2" s="1"/>
  <c r="V38" i="2"/>
  <c r="V39" i="2" s="1"/>
  <c r="M40" i="2" l="1"/>
  <c r="N41" i="2" s="1"/>
  <c r="H41" i="2"/>
  <c r="I41" i="2" s="1"/>
  <c r="F42" i="2"/>
  <c r="G42" i="2" s="1"/>
  <c r="W39" i="2"/>
  <c r="W40" i="2" s="1"/>
  <c r="Q40" i="2"/>
  <c r="R40" i="2" s="1"/>
  <c r="O41" i="2"/>
  <c r="P41" i="2" s="1"/>
  <c r="M41" i="2" l="1"/>
  <c r="V40" i="2"/>
  <c r="Q41" i="2"/>
  <c r="R41" i="2" s="1"/>
  <c r="O42" i="2"/>
  <c r="P42" i="2" s="1"/>
  <c r="F43" i="2"/>
  <c r="G43" i="2" s="1"/>
  <c r="H42" i="2"/>
  <c r="I42" i="2" s="1"/>
  <c r="H43" i="2" l="1"/>
  <c r="I43" i="2" s="1"/>
  <c r="F44" i="2"/>
  <c r="G44" i="2" s="1"/>
  <c r="V41" i="2"/>
  <c r="V42" i="2" s="1"/>
  <c r="W41" i="2"/>
  <c r="W42" i="2" s="1"/>
  <c r="W43" i="2" s="1"/>
  <c r="Q42" i="2"/>
  <c r="R42" i="2" s="1"/>
  <c r="O43" i="2"/>
  <c r="P43" i="2" s="1"/>
  <c r="M42" i="2"/>
  <c r="M43" i="2" s="1"/>
  <c r="N42" i="2"/>
  <c r="N43" i="2" s="1"/>
  <c r="N44" i="2" s="1"/>
  <c r="H44" i="2" l="1"/>
  <c r="I44" i="2" s="1"/>
  <c r="F45" i="2"/>
  <c r="G45" i="2" s="1"/>
  <c r="Q43" i="2"/>
  <c r="R43" i="2" s="1"/>
  <c r="O44" i="2"/>
  <c r="P44" i="2" s="1"/>
  <c r="O45" i="2" l="1"/>
  <c r="P45" i="2" s="1"/>
  <c r="Q44" i="2"/>
  <c r="R44" i="2" s="1"/>
  <c r="V43" i="2"/>
  <c r="F46" i="2"/>
  <c r="G46" i="2" s="1"/>
  <c r="H45" i="2"/>
  <c r="I45" i="2" s="1"/>
  <c r="M44" i="2"/>
  <c r="F47" i="2" l="1"/>
  <c r="G47" i="2" s="1"/>
  <c r="H46" i="2"/>
  <c r="I46" i="2" s="1"/>
  <c r="V44" i="2"/>
  <c r="W44" i="2"/>
  <c r="W45" i="2" s="1"/>
  <c r="M45" i="2"/>
  <c r="N45" i="2"/>
  <c r="N46" i="2" s="1"/>
  <c r="Q45" i="2"/>
  <c r="R45" i="2" s="1"/>
  <c r="O46" i="2"/>
  <c r="P46" i="2" s="1"/>
  <c r="V45" i="2" l="1"/>
  <c r="O47" i="2"/>
  <c r="P47" i="2" s="1"/>
  <c r="Q46" i="2"/>
  <c r="R46" i="2" s="1"/>
  <c r="M46" i="2"/>
  <c r="F48" i="2"/>
  <c r="G48" i="2" s="1"/>
  <c r="H47" i="2"/>
  <c r="I47" i="2" s="1"/>
  <c r="H48" i="2" l="1"/>
  <c r="I48" i="2" s="1"/>
  <c r="F49" i="2"/>
  <c r="G49" i="2" s="1"/>
  <c r="V46" i="2"/>
  <c r="Q47" i="2"/>
  <c r="R47" i="2" s="1"/>
  <c r="O48" i="2"/>
  <c r="P48" i="2" s="1"/>
  <c r="M47" i="2"/>
  <c r="M48" i="2" s="1"/>
  <c r="N47" i="2"/>
  <c r="N48" i="2" s="1"/>
  <c r="N49" i="2" s="1"/>
  <c r="W46" i="2"/>
  <c r="W47" i="2" s="1"/>
  <c r="V47" i="2" l="1"/>
  <c r="W48" i="2"/>
  <c r="F50" i="2"/>
  <c r="G50" i="2" s="1"/>
  <c r="H49" i="2"/>
  <c r="I49" i="2" s="1"/>
  <c r="O49" i="2"/>
  <c r="P49" i="2" s="1"/>
  <c r="Q48" i="2"/>
  <c r="R48" i="2" s="1"/>
  <c r="O50" i="2" l="1"/>
  <c r="P50" i="2" s="1"/>
  <c r="Q49" i="2"/>
  <c r="R49" i="2" s="1"/>
  <c r="F51" i="2"/>
  <c r="G51" i="2" s="1"/>
  <c r="H50" i="2"/>
  <c r="I50" i="2" s="1"/>
  <c r="M49" i="2"/>
  <c r="V48" i="2"/>
  <c r="V49" i="2" s="1"/>
  <c r="H51" i="2" l="1"/>
  <c r="I51" i="2" s="1"/>
  <c r="F52" i="2"/>
  <c r="G52" i="2" s="1"/>
  <c r="M50" i="2"/>
  <c r="M51" i="2" s="1"/>
  <c r="N50" i="2"/>
  <c r="N51" i="2" s="1"/>
  <c r="N52" i="2" s="1"/>
  <c r="W49" i="2"/>
  <c r="W50" i="2" s="1"/>
  <c r="O51" i="2"/>
  <c r="P51" i="2" s="1"/>
  <c r="Q50" i="2"/>
  <c r="R50" i="2" s="1"/>
  <c r="H52" i="2" l="1"/>
  <c r="I52" i="2" s="1"/>
  <c r="F53" i="2"/>
  <c r="G53" i="2" s="1"/>
  <c r="H53" i="2" s="1"/>
  <c r="I53" i="2" s="1"/>
  <c r="Q51" i="2"/>
  <c r="R51" i="2" s="1"/>
  <c r="O52" i="2"/>
  <c r="P52" i="2" s="1"/>
  <c r="V50" i="2"/>
  <c r="V51" i="2" l="1"/>
  <c r="W51" i="2"/>
  <c r="W52" i="2" s="1"/>
  <c r="M52" i="2"/>
  <c r="O53" i="2"/>
  <c r="P53" i="2" s="1"/>
  <c r="Q53" i="2" s="1"/>
  <c r="R53" i="2" s="1"/>
  <c r="Q52" i="2"/>
  <c r="R52" i="2" s="1"/>
  <c r="V52" i="2" l="1"/>
  <c r="M53" i="2"/>
  <c r="N53" i="2"/>
  <c r="D9" i="1" s="1"/>
  <c r="D12" i="1" s="1"/>
  <c r="V53" i="2"/>
  <c r="W53" i="2"/>
</calcChain>
</file>

<file path=xl/sharedStrings.xml><?xml version="1.0" encoding="utf-8"?>
<sst xmlns="http://schemas.openxmlformats.org/spreadsheetml/2006/main" count="160" uniqueCount="41">
  <si>
    <t>Cascaded 
Gain (dB)</t>
  </si>
  <si>
    <t>Cascaded
NF (dB)</t>
  </si>
  <si>
    <t>A</t>
  </si>
  <si>
    <t>B</t>
  </si>
  <si>
    <t>C</t>
  </si>
  <si>
    <t>D</t>
  </si>
  <si>
    <t>E</t>
  </si>
  <si>
    <t>Output 
P1dB</t>
  </si>
  <si>
    <t>Input 
P1dB</t>
  </si>
  <si>
    <t>Pin 
(dBm)</t>
  </si>
  <si>
    <t>Pout 
(dBm)</t>
  </si>
  <si>
    <t>Out</t>
  </si>
  <si>
    <t>Output
Psat</t>
  </si>
  <si>
    <t>Comp.
(dB)</t>
  </si>
  <si>
    <t>Cascaded
P1dB</t>
  </si>
  <si>
    <t>dB</t>
  </si>
  <si>
    <t>Small Signal Gain (SSG)</t>
  </si>
  <si>
    <t>Est. Input P1dB</t>
  </si>
  <si>
    <t>Est. Output P1dB</t>
  </si>
  <si>
    <t>Est. Dynamic Range</t>
  </si>
  <si>
    <t>Pin</t>
  </si>
  <si>
    <t>Pout</t>
  </si>
  <si>
    <t>Compression</t>
  </si>
  <si>
    <t>Actual Gain</t>
  </si>
  <si>
    <t>Actual NF</t>
  </si>
  <si>
    <t>Cascaded Max Pin</t>
  </si>
  <si>
    <t>dBm</t>
  </si>
  <si>
    <t>Component 
Descriptions</t>
  </si>
  <si>
    <t>Linear Noise Figure</t>
  </si>
  <si>
    <t>LINEAR ANALYSIS</t>
  </si>
  <si>
    <t>POINT ANALYSIS</t>
  </si>
  <si>
    <t>Max Input 
(dBm)</t>
  </si>
  <si>
    <t>SSG 
(dB)</t>
  </si>
  <si>
    <t>NF 
(dB)</t>
  </si>
  <si>
    <t>P1dB 
(dBm)</t>
  </si>
  <si>
    <t>Psat 
(dBm)</t>
  </si>
  <si>
    <t>Gain 
(dB)</t>
  </si>
  <si>
    <t>Max 
Pin</t>
  </si>
  <si>
    <t>- Passive components: SSG &lt;= 0, NF &gt;= 0, and NF = -SSG (enter manually).
- Active components: Enter both P1dB and Psat. Enter in/out ref via drop-down. Psat must be greater than P1dB.
- Compression analysis uses a flat-top saturation model with a smooth transition from the linear to the saturated region. Keep this in mind when entering a "Psat"...</t>
  </si>
  <si>
    <t>Receiver Noise Level</t>
  </si>
  <si>
    <r>
      <t xml:space="preserve">RF Chain Calculator
</t>
    </r>
    <r>
      <rPr>
        <i/>
        <sz val="12"/>
        <color theme="1"/>
        <rFont val="Calibri"/>
        <family val="2"/>
        <scheme val="minor"/>
      </rPr>
      <t>©2011 Redmond Kelley (redmond@ou.edu)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</si>
</sst>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 applyProtection="1">
      <alignment vertical="center"/>
    </xf>
    <xf numFmtId="0" fontId="0" fillId="5" borderId="0" xfId="0" applyFill="1" applyAlignment="1" applyProtection="1">
      <alignment vertical="center"/>
    </xf>
    <xf numFmtId="0" fontId="0" fillId="4" borderId="0" xfId="0" applyFill="1" applyBorder="1" applyAlignment="1" applyProtection="1">
      <alignment vertical="center"/>
    </xf>
    <xf numFmtId="0" fontId="0" fillId="5" borderId="0" xfId="0" applyFill="1" applyBorder="1" applyAlignment="1" applyProtection="1">
      <alignment vertical="center"/>
    </xf>
    <xf numFmtId="164" fontId="0" fillId="2" borderId="0" xfId="0" applyNumberFormat="1" applyFill="1" applyBorder="1" applyAlignment="1" applyProtection="1">
      <alignment vertical="center"/>
    </xf>
    <xf numFmtId="2" fontId="0" fillId="2" borderId="0" xfId="0" applyNumberFormat="1" applyFill="1" applyBorder="1" applyAlignment="1" applyProtection="1">
      <alignment vertical="center"/>
    </xf>
    <xf numFmtId="0" fontId="1" fillId="5" borderId="0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164" fontId="0" fillId="2" borderId="5" xfId="0" applyNumberForma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0" fillId="2" borderId="11" xfId="0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2" fontId="0" fillId="0" borderId="24" xfId="0" applyNumberFormat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vertical="center"/>
    </xf>
    <xf numFmtId="0" fontId="0" fillId="2" borderId="17" xfId="0" applyFill="1" applyBorder="1" applyAlignment="1" applyProtection="1">
      <alignment vertical="center"/>
    </xf>
    <xf numFmtId="0" fontId="0" fillId="2" borderId="25" xfId="0" applyFill="1" applyBorder="1" applyAlignment="1" applyProtection="1">
      <alignment vertical="center"/>
    </xf>
    <xf numFmtId="1" fontId="0" fillId="0" borderId="27" xfId="0" applyNumberFormat="1" applyBorder="1" applyAlignment="1" applyProtection="1">
      <alignment vertical="center"/>
      <protection locked="0"/>
    </xf>
    <xf numFmtId="0" fontId="0" fillId="2" borderId="28" xfId="0" applyFill="1" applyBorder="1" applyAlignment="1" applyProtection="1">
      <alignment vertical="center"/>
    </xf>
    <xf numFmtId="164" fontId="0" fillId="0" borderId="26" xfId="0" applyNumberFormat="1" applyBorder="1" applyAlignment="1" applyProtection="1">
      <alignment vertical="center"/>
      <protection locked="0"/>
    </xf>
    <xf numFmtId="164" fontId="0" fillId="2" borderId="29" xfId="0" applyNumberFormat="1" applyFill="1" applyBorder="1" applyAlignment="1" applyProtection="1">
      <alignment vertical="center"/>
    </xf>
    <xf numFmtId="0" fontId="1" fillId="3" borderId="8" xfId="0" applyFont="1" applyFill="1" applyBorder="1" applyAlignment="1" applyProtection="1">
      <alignment horizontal="center" wrapText="1"/>
    </xf>
    <xf numFmtId="164" fontId="0" fillId="2" borderId="30" xfId="0" applyNumberFormat="1" applyFill="1" applyBorder="1" applyAlignment="1" applyProtection="1">
      <alignment horizontal="center"/>
    </xf>
    <xf numFmtId="164" fontId="0" fillId="2" borderId="31" xfId="0" applyNumberFormat="1" applyFill="1" applyBorder="1" applyAlignment="1" applyProtection="1">
      <alignment horizontal="center"/>
    </xf>
    <xf numFmtId="2" fontId="0" fillId="2" borderId="31" xfId="0" applyNumberFormat="1" applyFill="1" applyBorder="1" applyAlignment="1" applyProtection="1">
      <alignment horizontal="center"/>
    </xf>
    <xf numFmtId="2" fontId="0" fillId="2" borderId="32" xfId="0" applyNumberFormat="1" applyFill="1" applyBorder="1" applyAlignment="1" applyProtection="1">
      <alignment horizontal="center"/>
    </xf>
    <xf numFmtId="164" fontId="0" fillId="2" borderId="2" xfId="0" applyNumberFormat="1" applyFill="1" applyBorder="1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2" fontId="0" fillId="2" borderId="5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1" fillId="3" borderId="7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center" wrapText="1"/>
    </xf>
    <xf numFmtId="164" fontId="0" fillId="2" borderId="10" xfId="0" applyNumberFormat="1" applyFill="1" applyBorder="1" applyAlignment="1" applyProtection="1">
      <alignment horizontal="center"/>
    </xf>
    <xf numFmtId="164" fontId="0" fillId="2" borderId="11" xfId="0" applyNumberFormat="1" applyFill="1" applyBorder="1" applyAlignment="1" applyProtection="1">
      <alignment horizontal="center"/>
    </xf>
    <xf numFmtId="164" fontId="0" fillId="2" borderId="12" xfId="0" applyNumberFormat="1" applyFill="1" applyBorder="1" applyAlignment="1" applyProtection="1">
      <alignment horizontal="center"/>
    </xf>
    <xf numFmtId="2" fontId="0" fillId="2" borderId="10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 wrapText="1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5" borderId="30" xfId="0" applyFill="1" applyBorder="1" applyAlignment="1" applyProtection="1">
      <alignment vertical="center"/>
    </xf>
    <xf numFmtId="0" fontId="0" fillId="5" borderId="31" xfId="0" applyFill="1" applyBorder="1" applyAlignment="1" applyProtection="1">
      <alignment vertical="center"/>
    </xf>
    <xf numFmtId="0" fontId="0" fillId="5" borderId="32" xfId="0" applyFill="1" applyBorder="1" applyAlignment="1" applyProtection="1">
      <alignment vertical="center"/>
    </xf>
    <xf numFmtId="0" fontId="0" fillId="5" borderId="2" xfId="0" applyFill="1" applyBorder="1" applyAlignment="1" applyProtection="1">
      <alignment vertical="center"/>
    </xf>
    <xf numFmtId="0" fontId="0" fillId="5" borderId="3" xfId="0" applyFill="1" applyBorder="1" applyAlignment="1" applyProtection="1">
      <alignment vertical="center"/>
    </xf>
    <xf numFmtId="0" fontId="0" fillId="5" borderId="4" xfId="0" applyFill="1" applyBorder="1" applyAlignment="1" applyProtection="1">
      <alignment vertical="center"/>
    </xf>
    <xf numFmtId="0" fontId="0" fillId="5" borderId="5" xfId="0" applyFill="1" applyBorder="1" applyAlignment="1" applyProtection="1">
      <alignment vertical="center"/>
    </xf>
    <xf numFmtId="0" fontId="0" fillId="5" borderId="6" xfId="0" applyFill="1" applyBorder="1" applyAlignment="1" applyProtection="1">
      <alignment vertical="center"/>
    </xf>
    <xf numFmtId="0" fontId="0" fillId="2" borderId="36" xfId="0" applyFill="1" applyBorder="1" applyAlignment="1" applyProtection="1">
      <alignment vertical="center"/>
    </xf>
    <xf numFmtId="0" fontId="0" fillId="0" borderId="37" xfId="0" applyBorder="1" applyAlignment="1" applyProtection="1">
      <alignment vertical="center"/>
      <protection locked="0"/>
    </xf>
    <xf numFmtId="2" fontId="0" fillId="0" borderId="36" xfId="0" applyNumberFormat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left" vertical="center"/>
    </xf>
    <xf numFmtId="0" fontId="2" fillId="3" borderId="7" xfId="0" applyFont="1" applyFill="1" applyBorder="1" applyAlignment="1" applyProtection="1">
      <alignment horizontal="left" vertical="center"/>
    </xf>
    <xf numFmtId="0" fontId="2" fillId="3" borderId="8" xfId="0" applyFont="1" applyFill="1" applyBorder="1" applyAlignment="1" applyProtection="1">
      <alignment horizontal="left" vertical="center"/>
    </xf>
    <xf numFmtId="0" fontId="2" fillId="3" borderId="9" xfId="0" applyFont="1" applyFill="1" applyBorder="1" applyAlignment="1" applyProtection="1">
      <alignment horizontal="left" vertical="center"/>
    </xf>
    <xf numFmtId="0" fontId="3" fillId="0" borderId="30" xfId="0" applyFont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4" fillId="0" borderId="7" xfId="0" quotePrefix="1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left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 wrapText="1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129838</xdr:colOff>
      <xdr:row>1</xdr:row>
      <xdr:rowOff>123326</xdr:rowOff>
    </xdr:from>
    <xdr:to>
      <xdr:col>9</xdr:col>
      <xdr:colOff>749444</xdr:colOff>
      <xdr:row>1</xdr:row>
      <xdr:rowOff>1656519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316" y="322109"/>
          <a:ext cx="5978454" cy="1533193"/>
        </a:xfrm>
        <a:prstGeom prst="rect">
          <a:avLst/>
        </a:prstGeom>
        <a:ln w="76200">
          <a:solidFill>
            <a:schemeClr val="bg1"/>
          </a:solidFill>
        </a:ln>
      </xdr:spPr>
    </xdr:pic>
    <xdr:clientData/>
  </xdr:twoCellAnchor>
  <xdr:twoCellAnchor editAs="oneCell">
    <xdr:from>
      <xdr:col>6</xdr:col>
      <xdr:colOff>104775</xdr:colOff>
      <xdr:row>5</xdr:row>
      <xdr:rowOff>190499</xdr:rowOff>
    </xdr:from>
    <xdr:to>
      <xdr:col>9</xdr:col>
      <xdr:colOff>775903</xdr:colOff>
      <xdr:row>17</xdr:row>
      <xdr:rowOff>178397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3047999"/>
          <a:ext cx="1785553" cy="2407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A43" zoomScale="85" zoomScaleNormal="85" workbookViewId="0">
      <selection activeCell="D7" sqref="D7"/>
    </sheetView>
  </sheetViews>
  <sheetFormatPr defaultColWidth="0" defaultRowHeight="15" zeroHeight="1" x14ac:dyDescent="0.25"/>
  <cols>
    <col min="1" max="1" width="3.7109375" style="14" customWidth="1"/>
    <col min="2" max="2" width="4" style="14" customWidth="1"/>
    <col min="3" max="3" width="33.42578125" style="14" bestFit="1" customWidth="1"/>
    <col min="4" max="4" width="8.5703125" style="14" bestFit="1" customWidth="1"/>
    <col min="5" max="5" width="9.140625" style="14" customWidth="1"/>
    <col min="6" max="6" width="8.28515625" style="14" customWidth="1"/>
    <col min="7" max="7" width="4.28515625" style="14" bestFit="1" customWidth="1"/>
    <col min="8" max="8" width="8.140625" style="14" customWidth="1"/>
    <col min="9" max="9" width="4.28515625" style="14" bestFit="1" customWidth="1"/>
    <col min="10" max="10" width="13.28515625" style="14" bestFit="1" customWidth="1"/>
    <col min="11" max="11" width="3.7109375" style="14" customWidth="1"/>
    <col min="12" max="13" width="7.42578125" style="8" hidden="1" customWidth="1"/>
    <col min="14" max="15" width="6.42578125" style="8" hidden="1" customWidth="1"/>
    <col min="16" max="16" width="5.140625" style="8" hidden="1" customWidth="1"/>
    <col min="17" max="17" width="6.7109375" style="8" hidden="1" customWidth="1"/>
    <col min="18" max="18" width="5.7109375" style="8" hidden="1" customWidth="1"/>
    <col min="19" max="20" width="9.28515625" style="8" hidden="1" customWidth="1"/>
    <col min="21" max="22" width="9.140625" style="8" hidden="1" customWidth="1"/>
    <col min="23" max="24" width="6.42578125" style="8" hidden="1" customWidth="1"/>
    <col min="25" max="25" width="5.140625" style="8" hidden="1" customWidth="1"/>
    <col min="26" max="26" width="6.7109375" style="8" hidden="1" customWidth="1"/>
    <col min="27" max="27" width="5.140625" style="8" hidden="1" customWidth="1"/>
    <col min="28" max="31" width="9.28515625" style="8" hidden="1" customWidth="1"/>
    <col min="32" max="32" width="3" style="8" hidden="1" customWidth="1"/>
    <col min="33" max="16384" width="9.140625" style="8" hidden="1"/>
  </cols>
  <sheetData>
    <row r="1" spans="1:23" ht="15.9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23" ht="140.1" customHeight="1" thickTop="1" thickBot="1" x14ac:dyDescent="0.3">
      <c r="A2" s="7"/>
      <c r="B2" s="89"/>
      <c r="C2" s="90"/>
      <c r="D2" s="90"/>
      <c r="E2" s="90"/>
      <c r="F2" s="90"/>
      <c r="G2" s="90"/>
      <c r="H2" s="90"/>
      <c r="I2" s="90"/>
      <c r="J2" s="91"/>
      <c r="K2" s="7"/>
    </row>
    <row r="3" spans="1:23" s="73" customFormat="1" ht="50.1" customHeight="1" thickTop="1" thickBot="1" x14ac:dyDescent="0.3">
      <c r="A3" s="70"/>
      <c r="B3" s="99" t="s">
        <v>40</v>
      </c>
      <c r="C3" s="100"/>
      <c r="D3" s="100"/>
      <c r="E3" s="100"/>
      <c r="F3" s="100"/>
      <c r="G3" s="100"/>
      <c r="H3" s="100"/>
      <c r="I3" s="100"/>
      <c r="J3" s="101"/>
      <c r="K3" s="71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ht="60.75" customHeight="1" thickTop="1" thickBot="1" x14ac:dyDescent="0.3">
      <c r="A4" s="7"/>
      <c r="B4" s="102" t="s">
        <v>38</v>
      </c>
      <c r="C4" s="103"/>
      <c r="D4" s="103"/>
      <c r="E4" s="103"/>
      <c r="F4" s="103"/>
      <c r="G4" s="103"/>
      <c r="H4" s="103"/>
      <c r="I4" s="103"/>
      <c r="J4" s="10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5.95" customHeight="1" thickTop="1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23" ht="15.95" customHeight="1" thickTop="1" thickBot="1" x14ac:dyDescent="0.3">
      <c r="A6" s="7"/>
      <c r="B6" s="96" t="s">
        <v>29</v>
      </c>
      <c r="C6" s="97"/>
      <c r="D6" s="97"/>
      <c r="E6" s="98"/>
      <c r="F6" s="7"/>
      <c r="G6" s="74"/>
      <c r="H6" s="75"/>
      <c r="I6" s="75"/>
      <c r="J6" s="76"/>
      <c r="K6" s="7"/>
    </row>
    <row r="7" spans="1:23" ht="15.95" customHeight="1" thickTop="1" x14ac:dyDescent="0.25">
      <c r="A7" s="7"/>
      <c r="B7" s="94" t="s">
        <v>39</v>
      </c>
      <c r="C7" s="95"/>
      <c r="D7" s="40">
        <v>-113</v>
      </c>
      <c r="E7" s="41" t="s">
        <v>26</v>
      </c>
      <c r="F7" s="7"/>
      <c r="G7" s="77"/>
      <c r="H7" s="10"/>
      <c r="I7" s="10"/>
      <c r="J7" s="78"/>
      <c r="K7" s="7"/>
    </row>
    <row r="8" spans="1:23" ht="15.95" customHeight="1" x14ac:dyDescent="0.25">
      <c r="A8" s="7"/>
      <c r="B8" s="94" t="s">
        <v>16</v>
      </c>
      <c r="C8" s="95"/>
      <c r="D8" s="11">
        <f>SUM($D22:$D71)</f>
        <v>0</v>
      </c>
      <c r="E8" s="15" t="s">
        <v>15</v>
      </c>
      <c r="F8" s="7"/>
      <c r="G8" s="77"/>
      <c r="H8" s="10"/>
      <c r="I8" s="10"/>
      <c r="J8" s="78"/>
      <c r="K8" s="7"/>
    </row>
    <row r="9" spans="1:23" ht="15.95" customHeight="1" x14ac:dyDescent="0.25">
      <c r="A9" s="7"/>
      <c r="B9" s="94" t="s">
        <v>28</v>
      </c>
      <c r="C9" s="95"/>
      <c r="D9" s="12">
        <f>'CASCADE ANALYSIS'!$N53</f>
        <v>0</v>
      </c>
      <c r="E9" s="15" t="s">
        <v>15</v>
      </c>
      <c r="F9" s="7"/>
      <c r="G9" s="77"/>
      <c r="H9" s="10"/>
      <c r="I9" s="10"/>
      <c r="J9" s="78"/>
      <c r="K9" s="7"/>
    </row>
    <row r="10" spans="1:23" ht="15.95" customHeight="1" x14ac:dyDescent="0.25">
      <c r="A10" s="7"/>
      <c r="B10" s="94" t="s">
        <v>17</v>
      </c>
      <c r="C10" s="95"/>
      <c r="D10" s="11" t="e">
        <f>'CASCADE ANALYSIS'!$L53-$D8+1</f>
        <v>#VALUE!</v>
      </c>
      <c r="E10" s="15" t="s">
        <v>26</v>
      </c>
      <c r="F10" s="7"/>
      <c r="G10" s="77"/>
      <c r="H10" s="10"/>
      <c r="I10" s="10"/>
      <c r="J10" s="78"/>
      <c r="K10" s="7"/>
    </row>
    <row r="11" spans="1:23" ht="15.95" customHeight="1" x14ac:dyDescent="0.25">
      <c r="A11" s="7"/>
      <c r="B11" s="94" t="s">
        <v>18</v>
      </c>
      <c r="C11" s="95"/>
      <c r="D11" s="11" t="str">
        <f>'CASCADE ANALYSIS'!$L53</f>
        <v>N/A</v>
      </c>
      <c r="E11" s="15" t="s">
        <v>26</v>
      </c>
      <c r="F11" s="7"/>
      <c r="G11" s="77"/>
      <c r="H11" s="10"/>
      <c r="I11" s="10"/>
      <c r="J11" s="78"/>
      <c r="K11" s="7"/>
    </row>
    <row r="12" spans="1:23" ht="15.95" customHeight="1" thickBot="1" x14ac:dyDescent="0.3">
      <c r="A12" s="7"/>
      <c r="B12" s="92" t="s">
        <v>19</v>
      </c>
      <c r="C12" s="93"/>
      <c r="D12" s="16" t="e">
        <f>$D10-$D7-$D9</f>
        <v>#VALUE!</v>
      </c>
      <c r="E12" s="17" t="s">
        <v>15</v>
      </c>
      <c r="F12" s="7"/>
      <c r="G12" s="77"/>
      <c r="H12" s="10"/>
      <c r="I12" s="10"/>
      <c r="J12" s="78"/>
      <c r="K12" s="7"/>
    </row>
    <row r="13" spans="1:23" ht="15.95" customHeight="1" thickTop="1" thickBot="1" x14ac:dyDescent="0.3">
      <c r="A13" s="7"/>
      <c r="B13" s="7"/>
      <c r="C13" s="7"/>
      <c r="D13" s="7"/>
      <c r="E13" s="7"/>
      <c r="F13" s="7"/>
      <c r="G13" s="77"/>
      <c r="H13" s="10"/>
      <c r="I13" s="10"/>
      <c r="J13" s="78"/>
      <c r="K13" s="7"/>
    </row>
    <row r="14" spans="1:23" ht="15.95" customHeight="1" thickTop="1" thickBot="1" x14ac:dyDescent="0.3">
      <c r="A14" s="7"/>
      <c r="B14" s="96" t="s">
        <v>30</v>
      </c>
      <c r="C14" s="97"/>
      <c r="D14" s="97"/>
      <c r="E14" s="98"/>
      <c r="F14" s="7"/>
      <c r="G14" s="77"/>
      <c r="H14" s="10"/>
      <c r="I14" s="10"/>
      <c r="J14" s="78"/>
      <c r="K14" s="7"/>
    </row>
    <row r="15" spans="1:23" ht="15.95" customHeight="1" thickTop="1" x14ac:dyDescent="0.25">
      <c r="A15" s="7"/>
      <c r="B15" s="94" t="s">
        <v>20</v>
      </c>
      <c r="C15" s="95"/>
      <c r="D15" s="42">
        <v>-15</v>
      </c>
      <c r="E15" s="41" t="s">
        <v>26</v>
      </c>
      <c r="F15" s="7"/>
      <c r="G15" s="77"/>
      <c r="H15" s="10"/>
      <c r="I15" s="10"/>
      <c r="J15" s="78"/>
      <c r="K15" s="7"/>
    </row>
    <row r="16" spans="1:23" ht="15.95" customHeight="1" x14ac:dyDescent="0.25">
      <c r="A16" s="7"/>
      <c r="B16" s="94" t="s">
        <v>21</v>
      </c>
      <c r="C16" s="95"/>
      <c r="D16" s="43">
        <f>'CASCADE ANALYSIS'!$P53</f>
        <v>-15</v>
      </c>
      <c r="E16" s="15" t="s">
        <v>26</v>
      </c>
      <c r="F16" s="7"/>
      <c r="G16" s="77"/>
      <c r="H16" s="10"/>
      <c r="I16" s="10"/>
      <c r="J16" s="78"/>
      <c r="K16" s="7"/>
    </row>
    <row r="17" spans="1:37" ht="15.95" customHeight="1" x14ac:dyDescent="0.25">
      <c r="A17" s="7"/>
      <c r="B17" s="94" t="s">
        <v>22</v>
      </c>
      <c r="C17" s="95"/>
      <c r="D17" s="11">
        <f>SUM('CASCADE ANALYSIS'!$R4:$R53)</f>
        <v>0</v>
      </c>
      <c r="E17" s="15" t="s">
        <v>15</v>
      </c>
      <c r="F17" s="7"/>
      <c r="G17" s="77"/>
      <c r="H17" s="10"/>
      <c r="I17" s="10"/>
      <c r="J17" s="78"/>
      <c r="K17" s="7"/>
    </row>
    <row r="18" spans="1:37" ht="15.95" customHeight="1" x14ac:dyDescent="0.25">
      <c r="A18" s="7"/>
      <c r="B18" s="94" t="s">
        <v>23</v>
      </c>
      <c r="C18" s="95"/>
      <c r="D18" s="11">
        <f>'CASCADE ANALYSIS'!$V53</f>
        <v>0</v>
      </c>
      <c r="E18" s="15" t="s">
        <v>15</v>
      </c>
      <c r="F18" s="7"/>
      <c r="G18" s="77"/>
      <c r="H18" s="10"/>
      <c r="I18" s="10"/>
      <c r="J18" s="78"/>
      <c r="K18" s="7"/>
    </row>
    <row r="19" spans="1:37" ht="15.95" customHeight="1" thickBot="1" x14ac:dyDescent="0.3">
      <c r="A19" s="7"/>
      <c r="B19" s="92" t="s">
        <v>24</v>
      </c>
      <c r="C19" s="93"/>
      <c r="D19" s="16">
        <f>'CASCADE ANALYSIS'!$W53</f>
        <v>0</v>
      </c>
      <c r="E19" s="17" t="s">
        <v>15</v>
      </c>
      <c r="F19" s="7"/>
      <c r="G19" s="79"/>
      <c r="H19" s="80"/>
      <c r="I19" s="80"/>
      <c r="J19" s="81"/>
      <c r="K19" s="7"/>
    </row>
    <row r="20" spans="1:37" ht="15.95" customHeight="1" thickTop="1" thickBo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7"/>
    </row>
    <row r="21" spans="1:37" ht="32.1" customHeight="1" thickTop="1" thickBot="1" x14ac:dyDescent="0.3">
      <c r="A21" s="7"/>
      <c r="B21" s="105" t="s">
        <v>27</v>
      </c>
      <c r="C21" s="106"/>
      <c r="D21" s="21" t="s">
        <v>32</v>
      </c>
      <c r="E21" s="19" t="s">
        <v>33</v>
      </c>
      <c r="F21" s="105" t="s">
        <v>34</v>
      </c>
      <c r="G21" s="107"/>
      <c r="H21" s="108" t="s">
        <v>35</v>
      </c>
      <c r="I21" s="109"/>
      <c r="J21" s="18" t="s">
        <v>31</v>
      </c>
      <c r="K21" s="7"/>
      <c r="AG21" s="13" t="s">
        <v>2</v>
      </c>
      <c r="AH21" s="13" t="s">
        <v>3</v>
      </c>
      <c r="AI21" s="13" t="s">
        <v>4</v>
      </c>
      <c r="AJ21" s="13" t="s">
        <v>5</v>
      </c>
      <c r="AK21" s="13" t="s">
        <v>6</v>
      </c>
    </row>
    <row r="22" spans="1:37" ht="15.95" customHeight="1" thickTop="1" x14ac:dyDescent="0.25">
      <c r="A22" s="7"/>
      <c r="B22" s="37">
        <v>1</v>
      </c>
      <c r="C22" s="22"/>
      <c r="D22" s="23"/>
      <c r="E22" s="24"/>
      <c r="F22" s="67"/>
      <c r="G22" s="25" t="s">
        <v>11</v>
      </c>
      <c r="H22" s="67"/>
      <c r="I22" s="25" t="s">
        <v>11</v>
      </c>
      <c r="J22" s="26"/>
      <c r="K22" s="7"/>
      <c r="AG22" s="8" t="e">
        <f>'CASCADE ANALYSIS'!$D4/3375 - 'CASCADE ANALYSIS'!$E4/3375 + $D22/3375 + 13/67500</f>
        <v>#VALUE!</v>
      </c>
      <c r="AH22" s="8" t="e">
        <f>(47*'CASCADE ANALYSIS'!$D4)/16875 - (4*'CASCADE ANALYSIS'!$E4)/1125 + (4*$D22)/1125 + (4*'CASCADE ANALYSIS'!$D4*'CASCADE ANALYSIS'!$E4)/3375 - (4*'CASCADE ANALYSIS'!$D4*$D22)/3375 - (4*'CASCADE ANALYSIS'!$D4^2)/3375 + 1/2250</f>
        <v>#VALUE!</v>
      </c>
      <c r="AI22" s="8" t="e">
        <f>(4*'CASCADE ANALYSIS'!$E4)/225 - (43*'CASCADE ANALYSIS'!$D4)/2250 - (4*$D22)/225 + (4*'CASCADE ANALYSIS'!$D4*'CASCADE ANALYSIS'!$E4)/375 - (4*'CASCADE ANALYSIS'!$D4*$D22)/375 - (2*'CASCADE ANALYSIS'!$D4^2*'CASCADE ANALYSIS'!$E4)/1125 + (2*'CASCADE ANALYSIS'!$D4^2*$D22)/1125 - (107*'CASCADE ANALYSIS'!$D4^2)/11250 + (2*'CASCADE ANALYSIS'!$D4^3)/1125 - 53/900</f>
        <v>#VALUE!</v>
      </c>
      <c r="AJ22" s="8" t="e">
        <f>(32*'CASCADE ANALYSIS'!$E4)/135-(161*'CASCADE ANALYSIS'!$D4)/1350-(32*$D22)/135-(8*'CASCADE ANALYSIS'!$D4*'CASCADE ANALYSIS'!$E4)/225+(8*'CASCADE ANALYSIS'!$D4*$D22)/225-(4*'CASCADE ANALYSIS'!$D4^2*'CASCADE ANALYSIS'!$E4)/375+(4*'CASCADE ANALYSIS'!$D4^3*'CASCADE ANALYSIS'!$E4)/3375+(4*'CASCADE ANALYSIS'!$D4^2*$D22)/375-(4*'CASCADE ANALYSIS'!$D4^3*$D22)/3375+(83*'CASCADE ANALYSIS'!$D4^2)/2250+(167*'CASCADE ANALYSIS'!$D4^3)/16875-(4*'CASCADE ANALYSIS'!$D4^4)/3375 + 62/135</f>
        <v>#VALUE!</v>
      </c>
      <c r="AK22" s="8" t="e">
        <f>(73*'CASCADE ANALYSIS'!$D4)/135 + $D22 - (32*'CASCADE ANALYSIS'!$D4*'CASCADE ANALYSIS'!$E4)/135 + (32*'CASCADE ANALYSIS'!$D4*$D22)/135 + (4*'CASCADE ANALYSIS'!$D4^2*'CASCADE ANALYSIS'!$E4)/225 + (4*'CASCADE ANALYSIS'!$D4^3*'CASCADE ANALYSIS'!$E4)/1125 - ('CASCADE ANALYSIS'!$D4^4*'CASCADE ANALYSIS'!$E4)/3375 - (4*'CASCADE ANALYSIS'!$D4^2*$D22)/225 - (4*'CASCADE ANALYSIS'!$D4^3*$D22)/1125 + ('CASCADE ANALYSIS'!$D4^4*$D22)/3375 + (481*'CASCADE ANALYSIS'!$D4^2)/2700 - (41*'CASCADE ANALYSIS'!$D4^3)/2250 - (227*'CASCADE ANALYSIS'!$D4^4)/67500 + 'CASCADE ANALYSIS'!$D4^5/3375 - 1</f>
        <v>#VALUE!</v>
      </c>
    </row>
    <row r="23" spans="1:37" ht="15.95" customHeight="1" x14ac:dyDescent="0.25">
      <c r="A23" s="7"/>
      <c r="B23" s="38">
        <v>2</v>
      </c>
      <c r="C23" s="27"/>
      <c r="D23" s="28"/>
      <c r="E23" s="29"/>
      <c r="F23" s="68"/>
      <c r="G23" s="30" t="s">
        <v>11</v>
      </c>
      <c r="H23" s="68"/>
      <c r="I23" s="30" t="s">
        <v>11</v>
      </c>
      <c r="J23" s="31"/>
      <c r="K23" s="7"/>
      <c r="AG23" s="8" t="e">
        <f>'CASCADE ANALYSIS'!$D5/3375 - 'CASCADE ANALYSIS'!$E5/3375 + $D23/3375 + 13/67500</f>
        <v>#VALUE!</v>
      </c>
      <c r="AH23" s="8" t="e">
        <f>(47*'CASCADE ANALYSIS'!$D5)/16875 - (4*'CASCADE ANALYSIS'!$E5)/1125 + (4*$D23)/1125 + (4*'CASCADE ANALYSIS'!$D5*'CASCADE ANALYSIS'!$E5)/3375 - (4*'CASCADE ANALYSIS'!$D5*$D23)/3375 - (4*'CASCADE ANALYSIS'!$D5^2)/3375 + 1/2250</f>
        <v>#VALUE!</v>
      </c>
      <c r="AI23" s="8" t="e">
        <f>(4*'CASCADE ANALYSIS'!$E5)/225 - (43*'CASCADE ANALYSIS'!$D5)/2250 - (4*$D23)/225 + (4*'CASCADE ANALYSIS'!$D5*'CASCADE ANALYSIS'!$E5)/375 - (4*'CASCADE ANALYSIS'!$D5*$D23)/375 - (2*'CASCADE ANALYSIS'!$D5^2*'CASCADE ANALYSIS'!$E5)/1125 + (2*'CASCADE ANALYSIS'!$D5^2*$D23)/1125 - (107*'CASCADE ANALYSIS'!$D5^2)/11250 + (2*'CASCADE ANALYSIS'!$D5^3)/1125 - 53/900</f>
        <v>#VALUE!</v>
      </c>
      <c r="AJ23" s="8" t="e">
        <f>(32*'CASCADE ANALYSIS'!$E5)/135-(161*'CASCADE ANALYSIS'!$D5)/1350-(32*$D23)/135-(8*'CASCADE ANALYSIS'!$D5*'CASCADE ANALYSIS'!$E5)/225+(8*'CASCADE ANALYSIS'!$D5*$D23)/225-(4*'CASCADE ANALYSIS'!$D5^2*'CASCADE ANALYSIS'!$E5)/375+(4*'CASCADE ANALYSIS'!$D5^3*'CASCADE ANALYSIS'!$E5)/3375+(4*'CASCADE ANALYSIS'!$D5^2*$D23)/375-(4*'CASCADE ANALYSIS'!$D5^3*$D23)/3375+(83*'CASCADE ANALYSIS'!$D5^2)/2250+(167*'CASCADE ANALYSIS'!$D5^3)/16875-(4*'CASCADE ANALYSIS'!$D5^4)/3375 + 62/135</f>
        <v>#VALUE!</v>
      </c>
      <c r="AK23" s="8" t="e">
        <f>(73*'CASCADE ANALYSIS'!$D5)/135 + $D23 - (32*'CASCADE ANALYSIS'!$D5*'CASCADE ANALYSIS'!$E5)/135 + (32*'CASCADE ANALYSIS'!$D5*$D23)/135 + (4*'CASCADE ANALYSIS'!$D5^2*'CASCADE ANALYSIS'!$E5)/225 + (4*'CASCADE ANALYSIS'!$D5^3*'CASCADE ANALYSIS'!$E5)/1125 - ('CASCADE ANALYSIS'!$D5^4*'CASCADE ANALYSIS'!$E5)/3375 - (4*'CASCADE ANALYSIS'!$D5^2*$D23)/225 - (4*'CASCADE ANALYSIS'!$D5^3*$D23)/1125 + ('CASCADE ANALYSIS'!$D5^4*$D23)/3375 + (481*'CASCADE ANALYSIS'!$D5^2)/2700 - (41*'CASCADE ANALYSIS'!$D5^3)/2250 - (227*'CASCADE ANALYSIS'!$D5^4)/67500 + 'CASCADE ANALYSIS'!$D5^5/3375 - 1</f>
        <v>#VALUE!</v>
      </c>
    </row>
    <row r="24" spans="1:37" ht="15.95" customHeight="1" x14ac:dyDescent="0.25">
      <c r="A24" s="7"/>
      <c r="B24" s="20">
        <v>3</v>
      </c>
      <c r="C24" s="27"/>
      <c r="D24" s="28"/>
      <c r="E24" s="29"/>
      <c r="F24" s="68"/>
      <c r="G24" s="30" t="s">
        <v>11</v>
      </c>
      <c r="H24" s="68"/>
      <c r="I24" s="30" t="s">
        <v>11</v>
      </c>
      <c r="J24" s="31"/>
      <c r="K24" s="7"/>
      <c r="AG24" s="8" t="e">
        <f>'CASCADE ANALYSIS'!$D6/3375 - 'CASCADE ANALYSIS'!$E6/3375 + $D24/3375 + 13/67500</f>
        <v>#VALUE!</v>
      </c>
      <c r="AH24" s="8" t="e">
        <f>(47*'CASCADE ANALYSIS'!$D6)/16875 - (4*'CASCADE ANALYSIS'!$E6)/1125 + (4*$D24)/1125 + (4*'CASCADE ANALYSIS'!$D6*'CASCADE ANALYSIS'!$E6)/3375 - (4*'CASCADE ANALYSIS'!$D6*$D24)/3375 - (4*'CASCADE ANALYSIS'!$D6^2)/3375 + 1/2250</f>
        <v>#VALUE!</v>
      </c>
      <c r="AI24" s="8" t="e">
        <f>(4*'CASCADE ANALYSIS'!$E6)/225 - (43*'CASCADE ANALYSIS'!$D6)/2250 - (4*$D24)/225 + (4*'CASCADE ANALYSIS'!$D6*'CASCADE ANALYSIS'!$E6)/375 - (4*'CASCADE ANALYSIS'!$D6*$D24)/375 - (2*'CASCADE ANALYSIS'!$D6^2*'CASCADE ANALYSIS'!$E6)/1125 + (2*'CASCADE ANALYSIS'!$D6^2*$D24)/1125 - (107*'CASCADE ANALYSIS'!$D6^2)/11250 + (2*'CASCADE ANALYSIS'!$D6^3)/1125 - 53/900</f>
        <v>#VALUE!</v>
      </c>
      <c r="AJ24" s="8" t="e">
        <f>(32*'CASCADE ANALYSIS'!$E6)/135-(161*'CASCADE ANALYSIS'!$D6)/1350-(32*$D24)/135-(8*'CASCADE ANALYSIS'!$D6*'CASCADE ANALYSIS'!$E6)/225+(8*'CASCADE ANALYSIS'!$D6*$D24)/225-(4*'CASCADE ANALYSIS'!$D6^2*'CASCADE ANALYSIS'!$E6)/375+(4*'CASCADE ANALYSIS'!$D6^3*'CASCADE ANALYSIS'!$E6)/3375+(4*'CASCADE ANALYSIS'!$D6^2*$D24)/375-(4*'CASCADE ANALYSIS'!$D6^3*$D24)/3375+(83*'CASCADE ANALYSIS'!$D6^2)/2250+(167*'CASCADE ANALYSIS'!$D6^3)/16875-(4*'CASCADE ANALYSIS'!$D6^4)/3375 + 62/135</f>
        <v>#VALUE!</v>
      </c>
      <c r="AK24" s="8" t="e">
        <f>(73*'CASCADE ANALYSIS'!$D6)/135 + $D24 - (32*'CASCADE ANALYSIS'!$D6*'CASCADE ANALYSIS'!$E6)/135 + (32*'CASCADE ANALYSIS'!$D6*$D24)/135 + (4*'CASCADE ANALYSIS'!$D6^2*'CASCADE ANALYSIS'!$E6)/225 + (4*'CASCADE ANALYSIS'!$D6^3*'CASCADE ANALYSIS'!$E6)/1125 - ('CASCADE ANALYSIS'!$D6^4*'CASCADE ANALYSIS'!$E6)/3375 - (4*'CASCADE ANALYSIS'!$D6^2*$D24)/225 - (4*'CASCADE ANALYSIS'!$D6^3*$D24)/1125 + ('CASCADE ANALYSIS'!$D6^4*$D24)/3375 + (481*'CASCADE ANALYSIS'!$D6^2)/2700 - (41*'CASCADE ANALYSIS'!$D6^3)/2250 - (227*'CASCADE ANALYSIS'!$D6^4)/67500 + 'CASCADE ANALYSIS'!$D6^5/3375 - 1</f>
        <v>#VALUE!</v>
      </c>
    </row>
    <row r="25" spans="1:37" ht="15.95" customHeight="1" x14ac:dyDescent="0.25">
      <c r="A25" s="7"/>
      <c r="B25" s="38">
        <v>4</v>
      </c>
      <c r="C25" s="27"/>
      <c r="D25" s="28"/>
      <c r="E25" s="29"/>
      <c r="F25" s="68"/>
      <c r="G25" s="30" t="s">
        <v>11</v>
      </c>
      <c r="H25" s="68"/>
      <c r="I25" s="30" t="s">
        <v>11</v>
      </c>
      <c r="J25" s="31"/>
      <c r="K25" s="7"/>
      <c r="AG25" s="8" t="e">
        <f>'CASCADE ANALYSIS'!$D7/3375 - 'CASCADE ANALYSIS'!$E7/3375 + $D25/3375 + 13/67500</f>
        <v>#VALUE!</v>
      </c>
      <c r="AH25" s="8" t="e">
        <f>(47*'CASCADE ANALYSIS'!$D7)/16875 - (4*'CASCADE ANALYSIS'!$E7)/1125 + (4*$D25)/1125 + (4*'CASCADE ANALYSIS'!$D7*'CASCADE ANALYSIS'!$E7)/3375 - (4*'CASCADE ANALYSIS'!$D7*$D25)/3375 - (4*'CASCADE ANALYSIS'!$D7^2)/3375 + 1/2250</f>
        <v>#VALUE!</v>
      </c>
      <c r="AI25" s="8" t="e">
        <f>(4*'CASCADE ANALYSIS'!$E7)/225 - (43*'CASCADE ANALYSIS'!$D7)/2250 - (4*$D25)/225 + (4*'CASCADE ANALYSIS'!$D7*'CASCADE ANALYSIS'!$E7)/375 - (4*'CASCADE ANALYSIS'!$D7*$D25)/375 - (2*'CASCADE ANALYSIS'!$D7^2*'CASCADE ANALYSIS'!$E7)/1125 + (2*'CASCADE ANALYSIS'!$D7^2*$D25)/1125 - (107*'CASCADE ANALYSIS'!$D7^2)/11250 + (2*'CASCADE ANALYSIS'!$D7^3)/1125 - 53/900</f>
        <v>#VALUE!</v>
      </c>
      <c r="AJ25" s="8" t="e">
        <f>(32*'CASCADE ANALYSIS'!$E7)/135-(161*'CASCADE ANALYSIS'!$D7)/1350-(32*$D25)/135-(8*'CASCADE ANALYSIS'!$D7*'CASCADE ANALYSIS'!$E7)/225+(8*'CASCADE ANALYSIS'!$D7*$D25)/225-(4*'CASCADE ANALYSIS'!$D7^2*'CASCADE ANALYSIS'!$E7)/375+(4*'CASCADE ANALYSIS'!$D7^3*'CASCADE ANALYSIS'!$E7)/3375+(4*'CASCADE ANALYSIS'!$D7^2*$D25)/375-(4*'CASCADE ANALYSIS'!$D7^3*$D25)/3375+(83*'CASCADE ANALYSIS'!$D7^2)/2250+(167*'CASCADE ANALYSIS'!$D7^3)/16875-(4*'CASCADE ANALYSIS'!$D7^4)/3375 + 62/135</f>
        <v>#VALUE!</v>
      </c>
      <c r="AK25" s="8" t="e">
        <f>(73*'CASCADE ANALYSIS'!$D7)/135 + $D25 - (32*'CASCADE ANALYSIS'!$D7*'CASCADE ANALYSIS'!$E7)/135 + (32*'CASCADE ANALYSIS'!$D7*$D25)/135 + (4*'CASCADE ANALYSIS'!$D7^2*'CASCADE ANALYSIS'!$E7)/225 + (4*'CASCADE ANALYSIS'!$D7^3*'CASCADE ANALYSIS'!$E7)/1125 - ('CASCADE ANALYSIS'!$D7^4*'CASCADE ANALYSIS'!$E7)/3375 - (4*'CASCADE ANALYSIS'!$D7^2*$D25)/225 - (4*'CASCADE ANALYSIS'!$D7^3*$D25)/1125 + ('CASCADE ANALYSIS'!$D7^4*$D25)/3375 + (481*'CASCADE ANALYSIS'!$D7^2)/2700 - (41*'CASCADE ANALYSIS'!$D7^3)/2250 - (227*'CASCADE ANALYSIS'!$D7^4)/67500 + 'CASCADE ANALYSIS'!$D7^5/3375 - 1</f>
        <v>#VALUE!</v>
      </c>
    </row>
    <row r="26" spans="1:37" ht="15.95" customHeight="1" x14ac:dyDescent="0.25">
      <c r="A26" s="7"/>
      <c r="B26" s="20">
        <v>5</v>
      </c>
      <c r="C26" s="27"/>
      <c r="D26" s="28"/>
      <c r="E26" s="29"/>
      <c r="F26" s="68"/>
      <c r="G26" s="30" t="s">
        <v>11</v>
      </c>
      <c r="H26" s="68"/>
      <c r="I26" s="30" t="s">
        <v>11</v>
      </c>
      <c r="J26" s="31"/>
      <c r="K26" s="7"/>
      <c r="AG26" s="8" t="e">
        <f>'CASCADE ANALYSIS'!$D8/3375 - 'CASCADE ANALYSIS'!$E8/3375 + $D26/3375 + 13/67500</f>
        <v>#VALUE!</v>
      </c>
      <c r="AH26" s="8" t="e">
        <f>(47*'CASCADE ANALYSIS'!$D8)/16875 - (4*'CASCADE ANALYSIS'!$E8)/1125 + (4*$D26)/1125 + (4*'CASCADE ANALYSIS'!$D8*'CASCADE ANALYSIS'!$E8)/3375 - (4*'CASCADE ANALYSIS'!$D8*$D26)/3375 - (4*'CASCADE ANALYSIS'!$D8^2)/3375 + 1/2250</f>
        <v>#VALUE!</v>
      </c>
      <c r="AI26" s="8" t="e">
        <f>(4*'CASCADE ANALYSIS'!$E8)/225 - (43*'CASCADE ANALYSIS'!$D8)/2250 - (4*$D26)/225 + (4*'CASCADE ANALYSIS'!$D8*'CASCADE ANALYSIS'!$E8)/375 - (4*'CASCADE ANALYSIS'!$D8*$D26)/375 - (2*'CASCADE ANALYSIS'!$D8^2*'CASCADE ANALYSIS'!$E8)/1125 + (2*'CASCADE ANALYSIS'!$D8^2*$D26)/1125 - (107*'CASCADE ANALYSIS'!$D8^2)/11250 + (2*'CASCADE ANALYSIS'!$D8^3)/1125 - 53/900</f>
        <v>#VALUE!</v>
      </c>
      <c r="AJ26" s="8" t="e">
        <f>(32*'CASCADE ANALYSIS'!$E8)/135-(161*'CASCADE ANALYSIS'!$D8)/1350-(32*$D26)/135-(8*'CASCADE ANALYSIS'!$D8*'CASCADE ANALYSIS'!$E8)/225+(8*'CASCADE ANALYSIS'!$D8*$D26)/225-(4*'CASCADE ANALYSIS'!$D8^2*'CASCADE ANALYSIS'!$E8)/375+(4*'CASCADE ANALYSIS'!$D8^3*'CASCADE ANALYSIS'!$E8)/3375+(4*'CASCADE ANALYSIS'!$D8^2*$D26)/375-(4*'CASCADE ANALYSIS'!$D8^3*$D26)/3375+(83*'CASCADE ANALYSIS'!$D8^2)/2250+(167*'CASCADE ANALYSIS'!$D8^3)/16875-(4*'CASCADE ANALYSIS'!$D8^4)/3375 + 62/135</f>
        <v>#VALUE!</v>
      </c>
      <c r="AK26" s="8" t="e">
        <f>(73*'CASCADE ANALYSIS'!$D8)/135 + $D26 - (32*'CASCADE ANALYSIS'!$D8*'CASCADE ANALYSIS'!$E8)/135 + (32*'CASCADE ANALYSIS'!$D8*$D26)/135 + (4*'CASCADE ANALYSIS'!$D8^2*'CASCADE ANALYSIS'!$E8)/225 + (4*'CASCADE ANALYSIS'!$D8^3*'CASCADE ANALYSIS'!$E8)/1125 - ('CASCADE ANALYSIS'!$D8^4*'CASCADE ANALYSIS'!$E8)/3375 - (4*'CASCADE ANALYSIS'!$D8^2*$D26)/225 - (4*'CASCADE ANALYSIS'!$D8^3*$D26)/1125 + ('CASCADE ANALYSIS'!$D8^4*$D26)/3375 + (481*'CASCADE ANALYSIS'!$D8^2)/2700 - (41*'CASCADE ANALYSIS'!$D8^3)/2250 - (227*'CASCADE ANALYSIS'!$D8^4)/67500 + 'CASCADE ANALYSIS'!$D8^5/3375 - 1</f>
        <v>#VALUE!</v>
      </c>
    </row>
    <row r="27" spans="1:37" ht="15.95" customHeight="1" x14ac:dyDescent="0.25">
      <c r="A27" s="7"/>
      <c r="B27" s="38">
        <v>6</v>
      </c>
      <c r="C27" s="27"/>
      <c r="D27" s="28"/>
      <c r="E27" s="29"/>
      <c r="F27" s="68"/>
      <c r="G27" s="30" t="s">
        <v>11</v>
      </c>
      <c r="H27" s="68"/>
      <c r="I27" s="30" t="s">
        <v>11</v>
      </c>
      <c r="J27" s="31"/>
      <c r="K27" s="7"/>
      <c r="AG27" s="8" t="e">
        <f>'CASCADE ANALYSIS'!$D9/3375 - 'CASCADE ANALYSIS'!$E9/3375 + $D27/3375 + 13/67500</f>
        <v>#VALUE!</v>
      </c>
      <c r="AH27" s="8" t="e">
        <f>(47*'CASCADE ANALYSIS'!$D9)/16875 - (4*'CASCADE ANALYSIS'!$E9)/1125 + (4*$D27)/1125 + (4*'CASCADE ANALYSIS'!$D9*'CASCADE ANALYSIS'!$E9)/3375 - (4*'CASCADE ANALYSIS'!$D9*$D27)/3375 - (4*'CASCADE ANALYSIS'!$D9^2)/3375 + 1/2250</f>
        <v>#VALUE!</v>
      </c>
      <c r="AI27" s="8" t="e">
        <f>(4*'CASCADE ANALYSIS'!$E9)/225 - (43*'CASCADE ANALYSIS'!$D9)/2250 - (4*$D27)/225 + (4*'CASCADE ANALYSIS'!$D9*'CASCADE ANALYSIS'!$E9)/375 - (4*'CASCADE ANALYSIS'!$D9*$D27)/375 - (2*'CASCADE ANALYSIS'!$D9^2*'CASCADE ANALYSIS'!$E9)/1125 + (2*'CASCADE ANALYSIS'!$D9^2*$D27)/1125 - (107*'CASCADE ANALYSIS'!$D9^2)/11250 + (2*'CASCADE ANALYSIS'!$D9^3)/1125 - 53/900</f>
        <v>#VALUE!</v>
      </c>
      <c r="AJ27" s="8" t="e">
        <f>(32*'CASCADE ANALYSIS'!$E9)/135-(161*'CASCADE ANALYSIS'!$D9)/1350-(32*$D27)/135-(8*'CASCADE ANALYSIS'!$D9*'CASCADE ANALYSIS'!$E9)/225+(8*'CASCADE ANALYSIS'!$D9*$D27)/225-(4*'CASCADE ANALYSIS'!$D9^2*'CASCADE ANALYSIS'!$E9)/375+(4*'CASCADE ANALYSIS'!$D9^3*'CASCADE ANALYSIS'!$E9)/3375+(4*'CASCADE ANALYSIS'!$D9^2*$D27)/375-(4*'CASCADE ANALYSIS'!$D9^3*$D27)/3375+(83*'CASCADE ANALYSIS'!$D9^2)/2250+(167*'CASCADE ANALYSIS'!$D9^3)/16875-(4*'CASCADE ANALYSIS'!$D9^4)/3375 + 62/135</f>
        <v>#VALUE!</v>
      </c>
      <c r="AK27" s="8" t="e">
        <f>(73*'CASCADE ANALYSIS'!$D9)/135 + $D27 - (32*'CASCADE ANALYSIS'!$D9*'CASCADE ANALYSIS'!$E9)/135 + (32*'CASCADE ANALYSIS'!$D9*$D27)/135 + (4*'CASCADE ANALYSIS'!$D9^2*'CASCADE ANALYSIS'!$E9)/225 + (4*'CASCADE ANALYSIS'!$D9^3*'CASCADE ANALYSIS'!$E9)/1125 - ('CASCADE ANALYSIS'!$D9^4*'CASCADE ANALYSIS'!$E9)/3375 - (4*'CASCADE ANALYSIS'!$D9^2*$D27)/225 - (4*'CASCADE ANALYSIS'!$D9^3*$D27)/1125 + ('CASCADE ANALYSIS'!$D9^4*$D27)/3375 + (481*'CASCADE ANALYSIS'!$D9^2)/2700 - (41*'CASCADE ANALYSIS'!$D9^3)/2250 - (227*'CASCADE ANALYSIS'!$D9^4)/67500 + 'CASCADE ANALYSIS'!$D9^5/3375 - 1</f>
        <v>#VALUE!</v>
      </c>
    </row>
    <row r="28" spans="1:37" ht="15.95" customHeight="1" x14ac:dyDescent="0.25">
      <c r="A28" s="7"/>
      <c r="B28" s="20">
        <v>7</v>
      </c>
      <c r="C28" s="27"/>
      <c r="D28" s="28"/>
      <c r="E28" s="29"/>
      <c r="F28" s="68"/>
      <c r="G28" s="30" t="s">
        <v>11</v>
      </c>
      <c r="H28" s="68"/>
      <c r="I28" s="30" t="s">
        <v>11</v>
      </c>
      <c r="J28" s="31"/>
      <c r="K28" s="7"/>
      <c r="AG28" s="8" t="e">
        <f>'CASCADE ANALYSIS'!$D10/3375 - 'CASCADE ANALYSIS'!$E10/3375 + $D28/3375 + 13/67500</f>
        <v>#VALUE!</v>
      </c>
      <c r="AH28" s="8" t="e">
        <f>(47*'CASCADE ANALYSIS'!$D10)/16875 - (4*'CASCADE ANALYSIS'!$E10)/1125 + (4*$D28)/1125 + (4*'CASCADE ANALYSIS'!$D10*'CASCADE ANALYSIS'!$E10)/3375 - (4*'CASCADE ANALYSIS'!$D10*$D28)/3375 - (4*'CASCADE ANALYSIS'!$D10^2)/3375 + 1/2250</f>
        <v>#VALUE!</v>
      </c>
      <c r="AI28" s="8" t="e">
        <f>(4*'CASCADE ANALYSIS'!$E10)/225 - (43*'CASCADE ANALYSIS'!$D10)/2250 - (4*$D28)/225 + (4*'CASCADE ANALYSIS'!$D10*'CASCADE ANALYSIS'!$E10)/375 - (4*'CASCADE ANALYSIS'!$D10*$D28)/375 - (2*'CASCADE ANALYSIS'!$D10^2*'CASCADE ANALYSIS'!$E10)/1125 + (2*'CASCADE ANALYSIS'!$D10^2*$D28)/1125 - (107*'CASCADE ANALYSIS'!$D10^2)/11250 + (2*'CASCADE ANALYSIS'!$D10^3)/1125 - 53/900</f>
        <v>#VALUE!</v>
      </c>
      <c r="AJ28" s="8" t="e">
        <f>(32*'CASCADE ANALYSIS'!$E10)/135-(161*'CASCADE ANALYSIS'!$D10)/1350-(32*$D28)/135-(8*'CASCADE ANALYSIS'!$D10*'CASCADE ANALYSIS'!$E10)/225+(8*'CASCADE ANALYSIS'!$D10*$D28)/225-(4*'CASCADE ANALYSIS'!$D10^2*'CASCADE ANALYSIS'!$E10)/375+(4*'CASCADE ANALYSIS'!$D10^3*'CASCADE ANALYSIS'!$E10)/3375+(4*'CASCADE ANALYSIS'!$D10^2*$D28)/375-(4*'CASCADE ANALYSIS'!$D10^3*$D28)/3375+(83*'CASCADE ANALYSIS'!$D10^2)/2250+(167*'CASCADE ANALYSIS'!$D10^3)/16875-(4*'CASCADE ANALYSIS'!$D10^4)/3375 + 62/135</f>
        <v>#VALUE!</v>
      </c>
      <c r="AK28" s="8" t="e">
        <f>(73*'CASCADE ANALYSIS'!$D10)/135 + $D28 - (32*'CASCADE ANALYSIS'!$D10*'CASCADE ANALYSIS'!$E10)/135 + (32*'CASCADE ANALYSIS'!$D10*$D28)/135 + (4*'CASCADE ANALYSIS'!$D10^2*'CASCADE ANALYSIS'!$E10)/225 + (4*'CASCADE ANALYSIS'!$D10^3*'CASCADE ANALYSIS'!$E10)/1125 - ('CASCADE ANALYSIS'!$D10^4*'CASCADE ANALYSIS'!$E10)/3375 - (4*'CASCADE ANALYSIS'!$D10^2*$D28)/225 - (4*'CASCADE ANALYSIS'!$D10^3*$D28)/1125 + ('CASCADE ANALYSIS'!$D10^4*$D28)/3375 + (481*'CASCADE ANALYSIS'!$D10^2)/2700 - (41*'CASCADE ANALYSIS'!$D10^3)/2250 - (227*'CASCADE ANALYSIS'!$D10^4)/67500 + 'CASCADE ANALYSIS'!$D10^5/3375 - 1</f>
        <v>#VALUE!</v>
      </c>
    </row>
    <row r="29" spans="1:37" ht="15.95" customHeight="1" x14ac:dyDescent="0.25">
      <c r="A29" s="7"/>
      <c r="B29" s="38">
        <v>8</v>
      </c>
      <c r="C29" s="32"/>
      <c r="D29" s="33"/>
      <c r="E29" s="34"/>
      <c r="F29" s="69"/>
      <c r="G29" s="35" t="s">
        <v>11</v>
      </c>
      <c r="H29" s="69"/>
      <c r="I29" s="35" t="s">
        <v>11</v>
      </c>
      <c r="J29" s="36"/>
      <c r="K29" s="7"/>
      <c r="AG29" s="8" t="e">
        <f>'CASCADE ANALYSIS'!$D11/3375 - 'CASCADE ANALYSIS'!$E11/3375 + $D29/3375 + 13/67500</f>
        <v>#VALUE!</v>
      </c>
      <c r="AH29" s="8" t="e">
        <f>(47*'CASCADE ANALYSIS'!$D11)/16875 - (4*'CASCADE ANALYSIS'!$E11)/1125 + (4*$D29)/1125 + (4*'CASCADE ANALYSIS'!$D11*'CASCADE ANALYSIS'!$E11)/3375 - (4*'CASCADE ANALYSIS'!$D11*$D29)/3375 - (4*'CASCADE ANALYSIS'!$D11^2)/3375 + 1/2250</f>
        <v>#VALUE!</v>
      </c>
      <c r="AI29" s="8" t="e">
        <f>(4*'CASCADE ANALYSIS'!$E11)/225 - (43*'CASCADE ANALYSIS'!$D11)/2250 - (4*$D29)/225 + (4*'CASCADE ANALYSIS'!$D11*'CASCADE ANALYSIS'!$E11)/375 - (4*'CASCADE ANALYSIS'!$D11*$D29)/375 - (2*'CASCADE ANALYSIS'!$D11^2*'CASCADE ANALYSIS'!$E11)/1125 + (2*'CASCADE ANALYSIS'!$D11^2*$D29)/1125 - (107*'CASCADE ANALYSIS'!$D11^2)/11250 + (2*'CASCADE ANALYSIS'!$D11^3)/1125 - 53/900</f>
        <v>#VALUE!</v>
      </c>
      <c r="AJ29" s="8" t="e">
        <f>(32*'CASCADE ANALYSIS'!$E11)/135-(161*'CASCADE ANALYSIS'!$D11)/1350-(32*$D29)/135-(8*'CASCADE ANALYSIS'!$D11*'CASCADE ANALYSIS'!$E11)/225+(8*'CASCADE ANALYSIS'!$D11*$D29)/225-(4*'CASCADE ANALYSIS'!$D11^2*'CASCADE ANALYSIS'!$E11)/375+(4*'CASCADE ANALYSIS'!$D11^3*'CASCADE ANALYSIS'!$E11)/3375+(4*'CASCADE ANALYSIS'!$D11^2*$D29)/375-(4*'CASCADE ANALYSIS'!$D11^3*$D29)/3375+(83*'CASCADE ANALYSIS'!$D11^2)/2250+(167*'CASCADE ANALYSIS'!$D11^3)/16875-(4*'CASCADE ANALYSIS'!$D11^4)/3375 + 62/135</f>
        <v>#VALUE!</v>
      </c>
      <c r="AK29" s="8" t="e">
        <f>(73*'CASCADE ANALYSIS'!$D11)/135 + $D29 - (32*'CASCADE ANALYSIS'!$D11*'CASCADE ANALYSIS'!$E11)/135 + (32*'CASCADE ANALYSIS'!$D11*$D29)/135 + (4*'CASCADE ANALYSIS'!$D11^2*'CASCADE ANALYSIS'!$E11)/225 + (4*'CASCADE ANALYSIS'!$D11^3*'CASCADE ANALYSIS'!$E11)/1125 - ('CASCADE ANALYSIS'!$D11^4*'CASCADE ANALYSIS'!$E11)/3375 - (4*'CASCADE ANALYSIS'!$D11^2*$D29)/225 - (4*'CASCADE ANALYSIS'!$D11^3*$D29)/1125 + ('CASCADE ANALYSIS'!$D11^4*$D29)/3375 + (481*'CASCADE ANALYSIS'!$D11^2)/2700 - (41*'CASCADE ANALYSIS'!$D11^3)/2250 - (227*'CASCADE ANALYSIS'!$D11^4)/67500 + 'CASCADE ANALYSIS'!$D11^5/3375 - 1</f>
        <v>#VALUE!</v>
      </c>
    </row>
    <row r="30" spans="1:37" ht="15.95" customHeight="1" x14ac:dyDescent="0.25">
      <c r="A30" s="7"/>
      <c r="B30" s="38">
        <v>9</v>
      </c>
      <c r="C30" s="32"/>
      <c r="D30" s="33"/>
      <c r="E30" s="34"/>
      <c r="F30" s="69"/>
      <c r="G30" s="35" t="s">
        <v>11</v>
      </c>
      <c r="H30" s="69"/>
      <c r="I30" s="35" t="s">
        <v>11</v>
      </c>
      <c r="J30" s="36"/>
      <c r="K30" s="7"/>
      <c r="AG30" s="8" t="e">
        <f>'CASCADE ANALYSIS'!$D12/3375 - 'CASCADE ANALYSIS'!$E12/3375 + $D30/3375 + 13/67500</f>
        <v>#VALUE!</v>
      </c>
      <c r="AH30" s="8" t="e">
        <f>(47*'CASCADE ANALYSIS'!$D12)/16875 - (4*'CASCADE ANALYSIS'!$E12)/1125 + (4*$D30)/1125 + (4*'CASCADE ANALYSIS'!$D12*'CASCADE ANALYSIS'!$E12)/3375 - (4*'CASCADE ANALYSIS'!$D12*$D30)/3375 - (4*'CASCADE ANALYSIS'!$D12^2)/3375 + 1/2250</f>
        <v>#VALUE!</v>
      </c>
      <c r="AI30" s="8" t="e">
        <f>(4*'CASCADE ANALYSIS'!$E12)/225 - (43*'CASCADE ANALYSIS'!$D12)/2250 - (4*$D30)/225 + (4*'CASCADE ANALYSIS'!$D12*'CASCADE ANALYSIS'!$E12)/375 - (4*'CASCADE ANALYSIS'!$D12*$D30)/375 - (2*'CASCADE ANALYSIS'!$D12^2*'CASCADE ANALYSIS'!$E12)/1125 + (2*'CASCADE ANALYSIS'!$D12^2*$D30)/1125 - (107*'CASCADE ANALYSIS'!$D12^2)/11250 + (2*'CASCADE ANALYSIS'!$D12^3)/1125 - 53/900</f>
        <v>#VALUE!</v>
      </c>
      <c r="AJ30" s="8" t="e">
        <f>(32*'CASCADE ANALYSIS'!$E12)/135-(161*'CASCADE ANALYSIS'!$D12)/1350-(32*$D30)/135-(8*'CASCADE ANALYSIS'!$D12*'CASCADE ANALYSIS'!$E12)/225+(8*'CASCADE ANALYSIS'!$D12*$D30)/225-(4*'CASCADE ANALYSIS'!$D12^2*'CASCADE ANALYSIS'!$E12)/375+(4*'CASCADE ANALYSIS'!$D12^3*'CASCADE ANALYSIS'!$E12)/3375+(4*'CASCADE ANALYSIS'!$D12^2*$D30)/375-(4*'CASCADE ANALYSIS'!$D12^3*$D30)/3375+(83*'CASCADE ANALYSIS'!$D12^2)/2250+(167*'CASCADE ANALYSIS'!$D12^3)/16875-(4*'CASCADE ANALYSIS'!$D12^4)/3375 + 62/135</f>
        <v>#VALUE!</v>
      </c>
      <c r="AK30" s="8" t="e">
        <f>(73*'CASCADE ANALYSIS'!$D12)/135 + $D30 - (32*'CASCADE ANALYSIS'!$D12*'CASCADE ANALYSIS'!$E12)/135 + (32*'CASCADE ANALYSIS'!$D12*$D30)/135 + (4*'CASCADE ANALYSIS'!$D12^2*'CASCADE ANALYSIS'!$E12)/225 + (4*'CASCADE ANALYSIS'!$D12^3*'CASCADE ANALYSIS'!$E12)/1125 - ('CASCADE ANALYSIS'!$D12^4*'CASCADE ANALYSIS'!$E12)/3375 - (4*'CASCADE ANALYSIS'!$D12^2*$D30)/225 - (4*'CASCADE ANALYSIS'!$D12^3*$D30)/1125 + ('CASCADE ANALYSIS'!$D12^4*$D30)/3375 + (481*'CASCADE ANALYSIS'!$D12^2)/2700 - (41*'CASCADE ANALYSIS'!$D12^3)/2250 - (227*'CASCADE ANALYSIS'!$D12^4)/67500 + 'CASCADE ANALYSIS'!$D12^5/3375 - 1</f>
        <v>#VALUE!</v>
      </c>
    </row>
    <row r="31" spans="1:37" ht="15.95" customHeight="1" x14ac:dyDescent="0.25">
      <c r="A31" s="7"/>
      <c r="B31" s="38">
        <v>10</v>
      </c>
      <c r="C31" s="32"/>
      <c r="D31" s="33"/>
      <c r="E31" s="34"/>
      <c r="F31" s="69"/>
      <c r="G31" s="35" t="s">
        <v>11</v>
      </c>
      <c r="H31" s="69"/>
      <c r="I31" s="35" t="s">
        <v>11</v>
      </c>
      <c r="J31" s="36"/>
      <c r="K31" s="7"/>
      <c r="AG31" s="8" t="e">
        <f>'CASCADE ANALYSIS'!$D13/3375 - 'CASCADE ANALYSIS'!$E13/3375 + $D31/3375 + 13/67500</f>
        <v>#VALUE!</v>
      </c>
      <c r="AH31" s="8" t="e">
        <f>(47*'CASCADE ANALYSIS'!$D13)/16875 - (4*'CASCADE ANALYSIS'!$E13)/1125 + (4*$D31)/1125 + (4*'CASCADE ANALYSIS'!$D13*'CASCADE ANALYSIS'!$E13)/3375 - (4*'CASCADE ANALYSIS'!$D13*$D31)/3375 - (4*'CASCADE ANALYSIS'!$D13^2)/3375 + 1/2250</f>
        <v>#VALUE!</v>
      </c>
      <c r="AI31" s="8" t="e">
        <f>(4*'CASCADE ANALYSIS'!$E13)/225 - (43*'CASCADE ANALYSIS'!$D13)/2250 - (4*$D31)/225 + (4*'CASCADE ANALYSIS'!$D13*'CASCADE ANALYSIS'!$E13)/375 - (4*'CASCADE ANALYSIS'!$D13*$D31)/375 - (2*'CASCADE ANALYSIS'!$D13^2*'CASCADE ANALYSIS'!$E13)/1125 + (2*'CASCADE ANALYSIS'!$D13^2*$D31)/1125 - (107*'CASCADE ANALYSIS'!$D13^2)/11250 + (2*'CASCADE ANALYSIS'!$D13^3)/1125 - 53/900</f>
        <v>#VALUE!</v>
      </c>
      <c r="AJ31" s="8" t="e">
        <f>(32*'CASCADE ANALYSIS'!$E13)/135-(161*'CASCADE ANALYSIS'!$D13)/1350-(32*$D31)/135-(8*'CASCADE ANALYSIS'!$D13*'CASCADE ANALYSIS'!$E13)/225+(8*'CASCADE ANALYSIS'!$D13*$D31)/225-(4*'CASCADE ANALYSIS'!$D13^2*'CASCADE ANALYSIS'!$E13)/375+(4*'CASCADE ANALYSIS'!$D13^3*'CASCADE ANALYSIS'!$E13)/3375+(4*'CASCADE ANALYSIS'!$D13^2*$D31)/375-(4*'CASCADE ANALYSIS'!$D13^3*$D31)/3375+(83*'CASCADE ANALYSIS'!$D13^2)/2250+(167*'CASCADE ANALYSIS'!$D13^3)/16875-(4*'CASCADE ANALYSIS'!$D13^4)/3375 + 62/135</f>
        <v>#VALUE!</v>
      </c>
      <c r="AK31" s="8" t="e">
        <f>(73*'CASCADE ANALYSIS'!$D13)/135 + $D31 - (32*'CASCADE ANALYSIS'!$D13*'CASCADE ANALYSIS'!$E13)/135 + (32*'CASCADE ANALYSIS'!$D13*$D31)/135 + (4*'CASCADE ANALYSIS'!$D13^2*'CASCADE ANALYSIS'!$E13)/225 + (4*'CASCADE ANALYSIS'!$D13^3*'CASCADE ANALYSIS'!$E13)/1125 - ('CASCADE ANALYSIS'!$D13^4*'CASCADE ANALYSIS'!$E13)/3375 - (4*'CASCADE ANALYSIS'!$D13^2*$D31)/225 - (4*'CASCADE ANALYSIS'!$D13^3*$D31)/1125 + ('CASCADE ANALYSIS'!$D13^4*$D31)/3375 + (481*'CASCADE ANALYSIS'!$D13^2)/2700 - (41*'CASCADE ANALYSIS'!$D13^3)/2250 - (227*'CASCADE ANALYSIS'!$D13^4)/67500 + 'CASCADE ANALYSIS'!$D13^5/3375 - 1</f>
        <v>#VALUE!</v>
      </c>
    </row>
    <row r="32" spans="1:37" ht="15.95" customHeight="1" x14ac:dyDescent="0.25">
      <c r="A32" s="7"/>
      <c r="B32" s="38">
        <v>11</v>
      </c>
      <c r="C32" s="32"/>
      <c r="D32" s="33"/>
      <c r="E32" s="34"/>
      <c r="F32" s="69"/>
      <c r="G32" s="35" t="s">
        <v>11</v>
      </c>
      <c r="H32" s="69"/>
      <c r="I32" s="35" t="s">
        <v>11</v>
      </c>
      <c r="J32" s="36"/>
      <c r="K32" s="7"/>
      <c r="AG32" s="8" t="e">
        <f>'CASCADE ANALYSIS'!$D14/3375 - 'CASCADE ANALYSIS'!$E14/3375 + $D32/3375 + 13/67500</f>
        <v>#VALUE!</v>
      </c>
      <c r="AH32" s="8" t="e">
        <f>(47*'CASCADE ANALYSIS'!$D14)/16875 - (4*'CASCADE ANALYSIS'!$E14)/1125 + (4*$D32)/1125 + (4*'CASCADE ANALYSIS'!$D14*'CASCADE ANALYSIS'!$E14)/3375 - (4*'CASCADE ANALYSIS'!$D14*$D32)/3375 - (4*'CASCADE ANALYSIS'!$D14^2)/3375 + 1/2250</f>
        <v>#VALUE!</v>
      </c>
      <c r="AI32" s="8" t="e">
        <f>(4*'CASCADE ANALYSIS'!$E14)/225 - (43*'CASCADE ANALYSIS'!$D14)/2250 - (4*$D32)/225 + (4*'CASCADE ANALYSIS'!$D14*'CASCADE ANALYSIS'!$E14)/375 - (4*'CASCADE ANALYSIS'!$D14*$D32)/375 - (2*'CASCADE ANALYSIS'!$D14^2*'CASCADE ANALYSIS'!$E14)/1125 + (2*'CASCADE ANALYSIS'!$D14^2*$D32)/1125 - (107*'CASCADE ANALYSIS'!$D14^2)/11250 + (2*'CASCADE ANALYSIS'!$D14^3)/1125 - 53/900</f>
        <v>#VALUE!</v>
      </c>
      <c r="AJ32" s="8" t="e">
        <f>(32*'CASCADE ANALYSIS'!$E14)/135-(161*'CASCADE ANALYSIS'!$D14)/1350-(32*$D32)/135-(8*'CASCADE ANALYSIS'!$D14*'CASCADE ANALYSIS'!$E14)/225+(8*'CASCADE ANALYSIS'!$D14*$D32)/225-(4*'CASCADE ANALYSIS'!$D14^2*'CASCADE ANALYSIS'!$E14)/375+(4*'CASCADE ANALYSIS'!$D14^3*'CASCADE ANALYSIS'!$E14)/3375+(4*'CASCADE ANALYSIS'!$D14^2*$D32)/375-(4*'CASCADE ANALYSIS'!$D14^3*$D32)/3375+(83*'CASCADE ANALYSIS'!$D14^2)/2250+(167*'CASCADE ANALYSIS'!$D14^3)/16875-(4*'CASCADE ANALYSIS'!$D14^4)/3375 + 62/135</f>
        <v>#VALUE!</v>
      </c>
      <c r="AK32" s="8" t="e">
        <f>(73*'CASCADE ANALYSIS'!$D14)/135 + $D32 - (32*'CASCADE ANALYSIS'!$D14*'CASCADE ANALYSIS'!$E14)/135 + (32*'CASCADE ANALYSIS'!$D14*$D32)/135 + (4*'CASCADE ANALYSIS'!$D14^2*'CASCADE ANALYSIS'!$E14)/225 + (4*'CASCADE ANALYSIS'!$D14^3*'CASCADE ANALYSIS'!$E14)/1125 - ('CASCADE ANALYSIS'!$D14^4*'CASCADE ANALYSIS'!$E14)/3375 - (4*'CASCADE ANALYSIS'!$D14^2*$D32)/225 - (4*'CASCADE ANALYSIS'!$D14^3*$D32)/1125 + ('CASCADE ANALYSIS'!$D14^4*$D32)/3375 + (481*'CASCADE ANALYSIS'!$D14^2)/2700 - (41*'CASCADE ANALYSIS'!$D14^3)/2250 - (227*'CASCADE ANALYSIS'!$D14^4)/67500 + 'CASCADE ANALYSIS'!$D14^5/3375 - 1</f>
        <v>#VALUE!</v>
      </c>
    </row>
    <row r="33" spans="1:37" ht="15.95" customHeight="1" x14ac:dyDescent="0.25">
      <c r="A33" s="7"/>
      <c r="B33" s="20">
        <v>12</v>
      </c>
      <c r="C33" s="32"/>
      <c r="D33" s="33"/>
      <c r="E33" s="34"/>
      <c r="F33" s="69"/>
      <c r="G33" s="35" t="s">
        <v>11</v>
      </c>
      <c r="H33" s="69"/>
      <c r="I33" s="35" t="s">
        <v>11</v>
      </c>
      <c r="J33" s="36"/>
      <c r="K33" s="7"/>
      <c r="AG33" s="8" t="e">
        <f>'CASCADE ANALYSIS'!$D15/3375 - 'CASCADE ANALYSIS'!$E15/3375 + $D33/3375 + 13/67500</f>
        <v>#VALUE!</v>
      </c>
      <c r="AH33" s="8" t="e">
        <f>(47*'CASCADE ANALYSIS'!$D15)/16875 - (4*'CASCADE ANALYSIS'!$E15)/1125 + (4*$D33)/1125 + (4*'CASCADE ANALYSIS'!$D15*'CASCADE ANALYSIS'!$E15)/3375 - (4*'CASCADE ANALYSIS'!$D15*$D33)/3375 - (4*'CASCADE ANALYSIS'!$D15^2)/3375 + 1/2250</f>
        <v>#VALUE!</v>
      </c>
      <c r="AI33" s="8" t="e">
        <f>(4*'CASCADE ANALYSIS'!$E15)/225 - (43*'CASCADE ANALYSIS'!$D15)/2250 - (4*$D33)/225 + (4*'CASCADE ANALYSIS'!$D15*'CASCADE ANALYSIS'!$E15)/375 - (4*'CASCADE ANALYSIS'!$D15*$D33)/375 - (2*'CASCADE ANALYSIS'!$D15^2*'CASCADE ANALYSIS'!$E15)/1125 + (2*'CASCADE ANALYSIS'!$D15^2*$D33)/1125 - (107*'CASCADE ANALYSIS'!$D15^2)/11250 + (2*'CASCADE ANALYSIS'!$D15^3)/1125 - 53/900</f>
        <v>#VALUE!</v>
      </c>
      <c r="AJ33" s="8" t="e">
        <f>(32*'CASCADE ANALYSIS'!$E15)/135-(161*'CASCADE ANALYSIS'!$D15)/1350-(32*$D33)/135-(8*'CASCADE ANALYSIS'!$D15*'CASCADE ANALYSIS'!$E15)/225+(8*'CASCADE ANALYSIS'!$D15*$D33)/225-(4*'CASCADE ANALYSIS'!$D15^2*'CASCADE ANALYSIS'!$E15)/375+(4*'CASCADE ANALYSIS'!$D15^3*'CASCADE ANALYSIS'!$E15)/3375+(4*'CASCADE ANALYSIS'!$D15^2*$D33)/375-(4*'CASCADE ANALYSIS'!$D15^3*$D33)/3375+(83*'CASCADE ANALYSIS'!$D15^2)/2250+(167*'CASCADE ANALYSIS'!$D15^3)/16875-(4*'CASCADE ANALYSIS'!$D15^4)/3375 + 62/135</f>
        <v>#VALUE!</v>
      </c>
      <c r="AK33" s="8" t="e">
        <f>(73*'CASCADE ANALYSIS'!$D15)/135 + $D33 - (32*'CASCADE ANALYSIS'!$D15*'CASCADE ANALYSIS'!$E15)/135 + (32*'CASCADE ANALYSIS'!$D15*$D33)/135 + (4*'CASCADE ANALYSIS'!$D15^2*'CASCADE ANALYSIS'!$E15)/225 + (4*'CASCADE ANALYSIS'!$D15^3*'CASCADE ANALYSIS'!$E15)/1125 - ('CASCADE ANALYSIS'!$D15^4*'CASCADE ANALYSIS'!$E15)/3375 - (4*'CASCADE ANALYSIS'!$D15^2*$D33)/225 - (4*'CASCADE ANALYSIS'!$D15^3*$D33)/1125 + ('CASCADE ANALYSIS'!$D15^4*$D33)/3375 + (481*'CASCADE ANALYSIS'!$D15^2)/2700 - (41*'CASCADE ANALYSIS'!$D15^3)/2250 - (227*'CASCADE ANALYSIS'!$D15^4)/67500 + 'CASCADE ANALYSIS'!$D15^5/3375 - 1</f>
        <v>#VALUE!</v>
      </c>
    </row>
    <row r="34" spans="1:37" ht="15.95" customHeight="1" x14ac:dyDescent="0.25">
      <c r="A34" s="7"/>
      <c r="B34" s="39">
        <v>13</v>
      </c>
      <c r="C34" s="32"/>
      <c r="D34" s="33"/>
      <c r="E34" s="34"/>
      <c r="F34" s="69"/>
      <c r="G34" s="35" t="s">
        <v>11</v>
      </c>
      <c r="H34" s="69"/>
      <c r="I34" s="35" t="s">
        <v>11</v>
      </c>
      <c r="J34" s="36"/>
      <c r="K34" s="7"/>
      <c r="AG34" s="8" t="e">
        <f>'CASCADE ANALYSIS'!$D16/3375 - 'CASCADE ANALYSIS'!$E16/3375 + $D34/3375 + 13/67500</f>
        <v>#VALUE!</v>
      </c>
      <c r="AH34" s="8" t="e">
        <f>(47*'CASCADE ANALYSIS'!$D16)/16875 - (4*'CASCADE ANALYSIS'!$E16)/1125 + (4*$D34)/1125 + (4*'CASCADE ANALYSIS'!$D16*'CASCADE ANALYSIS'!$E16)/3375 - (4*'CASCADE ANALYSIS'!$D16*$D34)/3375 - (4*'CASCADE ANALYSIS'!$D16^2)/3375 + 1/2250</f>
        <v>#VALUE!</v>
      </c>
      <c r="AI34" s="8" t="e">
        <f>(4*'CASCADE ANALYSIS'!$E16)/225 - (43*'CASCADE ANALYSIS'!$D16)/2250 - (4*$D34)/225 + (4*'CASCADE ANALYSIS'!$D16*'CASCADE ANALYSIS'!$E16)/375 - (4*'CASCADE ANALYSIS'!$D16*$D34)/375 - (2*'CASCADE ANALYSIS'!$D16^2*'CASCADE ANALYSIS'!$E16)/1125 + (2*'CASCADE ANALYSIS'!$D16^2*$D34)/1125 - (107*'CASCADE ANALYSIS'!$D16^2)/11250 + (2*'CASCADE ANALYSIS'!$D16^3)/1125 - 53/900</f>
        <v>#VALUE!</v>
      </c>
      <c r="AJ34" s="8" t="e">
        <f>(32*'CASCADE ANALYSIS'!$E16)/135-(161*'CASCADE ANALYSIS'!$D16)/1350-(32*$D34)/135-(8*'CASCADE ANALYSIS'!$D16*'CASCADE ANALYSIS'!$E16)/225+(8*'CASCADE ANALYSIS'!$D16*$D34)/225-(4*'CASCADE ANALYSIS'!$D16^2*'CASCADE ANALYSIS'!$E16)/375+(4*'CASCADE ANALYSIS'!$D16^3*'CASCADE ANALYSIS'!$E16)/3375+(4*'CASCADE ANALYSIS'!$D16^2*$D34)/375-(4*'CASCADE ANALYSIS'!$D16^3*$D34)/3375+(83*'CASCADE ANALYSIS'!$D16^2)/2250+(167*'CASCADE ANALYSIS'!$D16^3)/16875-(4*'CASCADE ANALYSIS'!$D16^4)/3375 + 62/135</f>
        <v>#VALUE!</v>
      </c>
      <c r="AK34" s="8" t="e">
        <f>(73*'CASCADE ANALYSIS'!$D16)/135 + $D34 - (32*'CASCADE ANALYSIS'!$D16*'CASCADE ANALYSIS'!$E16)/135 + (32*'CASCADE ANALYSIS'!$D16*$D34)/135 + (4*'CASCADE ANALYSIS'!$D16^2*'CASCADE ANALYSIS'!$E16)/225 + (4*'CASCADE ANALYSIS'!$D16^3*'CASCADE ANALYSIS'!$E16)/1125 - ('CASCADE ANALYSIS'!$D16^4*'CASCADE ANALYSIS'!$E16)/3375 - (4*'CASCADE ANALYSIS'!$D16^2*$D34)/225 - (4*'CASCADE ANALYSIS'!$D16^3*$D34)/1125 + ('CASCADE ANALYSIS'!$D16^4*$D34)/3375 + (481*'CASCADE ANALYSIS'!$D16^2)/2700 - (41*'CASCADE ANALYSIS'!$D16^3)/2250 - (227*'CASCADE ANALYSIS'!$D16^4)/67500 + 'CASCADE ANALYSIS'!$D16^5/3375 - 1</f>
        <v>#VALUE!</v>
      </c>
    </row>
    <row r="35" spans="1:37" ht="15.95" customHeight="1" x14ac:dyDescent="0.25">
      <c r="A35" s="7"/>
      <c r="B35" s="39">
        <v>14</v>
      </c>
      <c r="C35" s="32"/>
      <c r="D35" s="33"/>
      <c r="E35" s="34"/>
      <c r="F35" s="69"/>
      <c r="G35" s="35" t="s">
        <v>11</v>
      </c>
      <c r="H35" s="69"/>
      <c r="I35" s="35" t="s">
        <v>11</v>
      </c>
      <c r="J35" s="36"/>
      <c r="K35" s="7"/>
      <c r="AG35" s="8" t="e">
        <f>'CASCADE ANALYSIS'!$D17/3375 - 'CASCADE ANALYSIS'!$E17/3375 + $D35/3375 + 13/67500</f>
        <v>#VALUE!</v>
      </c>
      <c r="AH35" s="8" t="e">
        <f>(47*'CASCADE ANALYSIS'!$D17)/16875 - (4*'CASCADE ANALYSIS'!$E17)/1125 + (4*$D35)/1125 + (4*'CASCADE ANALYSIS'!$D17*'CASCADE ANALYSIS'!$E17)/3375 - (4*'CASCADE ANALYSIS'!$D17*$D35)/3375 - (4*'CASCADE ANALYSIS'!$D17^2)/3375 + 1/2250</f>
        <v>#VALUE!</v>
      </c>
      <c r="AI35" s="8" t="e">
        <f>(4*'CASCADE ANALYSIS'!$E17)/225 - (43*'CASCADE ANALYSIS'!$D17)/2250 - (4*$D35)/225 + (4*'CASCADE ANALYSIS'!$D17*'CASCADE ANALYSIS'!$E17)/375 - (4*'CASCADE ANALYSIS'!$D17*$D35)/375 - (2*'CASCADE ANALYSIS'!$D17^2*'CASCADE ANALYSIS'!$E17)/1125 + (2*'CASCADE ANALYSIS'!$D17^2*$D35)/1125 - (107*'CASCADE ANALYSIS'!$D17^2)/11250 + (2*'CASCADE ANALYSIS'!$D17^3)/1125 - 53/900</f>
        <v>#VALUE!</v>
      </c>
      <c r="AJ35" s="8" t="e">
        <f>(32*'CASCADE ANALYSIS'!$E17)/135-(161*'CASCADE ANALYSIS'!$D17)/1350-(32*$D35)/135-(8*'CASCADE ANALYSIS'!$D17*'CASCADE ANALYSIS'!$E17)/225+(8*'CASCADE ANALYSIS'!$D17*$D35)/225-(4*'CASCADE ANALYSIS'!$D17^2*'CASCADE ANALYSIS'!$E17)/375+(4*'CASCADE ANALYSIS'!$D17^3*'CASCADE ANALYSIS'!$E17)/3375+(4*'CASCADE ANALYSIS'!$D17^2*$D35)/375-(4*'CASCADE ANALYSIS'!$D17^3*$D35)/3375+(83*'CASCADE ANALYSIS'!$D17^2)/2250+(167*'CASCADE ANALYSIS'!$D17^3)/16875-(4*'CASCADE ANALYSIS'!$D17^4)/3375 + 62/135</f>
        <v>#VALUE!</v>
      </c>
      <c r="AK35" s="8" t="e">
        <f>(73*'CASCADE ANALYSIS'!$D17)/135 + $D35 - (32*'CASCADE ANALYSIS'!$D17*'CASCADE ANALYSIS'!$E17)/135 + (32*'CASCADE ANALYSIS'!$D17*$D35)/135 + (4*'CASCADE ANALYSIS'!$D17^2*'CASCADE ANALYSIS'!$E17)/225 + (4*'CASCADE ANALYSIS'!$D17^3*'CASCADE ANALYSIS'!$E17)/1125 - ('CASCADE ANALYSIS'!$D17^4*'CASCADE ANALYSIS'!$E17)/3375 - (4*'CASCADE ANALYSIS'!$D17^2*$D35)/225 - (4*'CASCADE ANALYSIS'!$D17^3*$D35)/1125 + ('CASCADE ANALYSIS'!$D17^4*$D35)/3375 + (481*'CASCADE ANALYSIS'!$D17^2)/2700 - (41*'CASCADE ANALYSIS'!$D17^3)/2250 - (227*'CASCADE ANALYSIS'!$D17^4)/67500 + 'CASCADE ANALYSIS'!$D17^5/3375 - 1</f>
        <v>#VALUE!</v>
      </c>
    </row>
    <row r="36" spans="1:37" ht="15.95" customHeight="1" x14ac:dyDescent="0.25">
      <c r="A36" s="7"/>
      <c r="B36" s="38">
        <v>15</v>
      </c>
      <c r="C36" s="32"/>
      <c r="D36" s="33"/>
      <c r="E36" s="34"/>
      <c r="F36" s="69"/>
      <c r="G36" s="35" t="s">
        <v>11</v>
      </c>
      <c r="H36" s="69"/>
      <c r="I36" s="35" t="s">
        <v>11</v>
      </c>
      <c r="J36" s="36"/>
      <c r="K36" s="7"/>
      <c r="AG36" s="8" t="e">
        <f>'CASCADE ANALYSIS'!$D18/3375 - 'CASCADE ANALYSIS'!$E18/3375 + $D36/3375 + 13/67500</f>
        <v>#VALUE!</v>
      </c>
      <c r="AH36" s="8" t="e">
        <f>(47*'CASCADE ANALYSIS'!$D18)/16875 - (4*'CASCADE ANALYSIS'!$E18)/1125 + (4*$D36)/1125 + (4*'CASCADE ANALYSIS'!$D18*'CASCADE ANALYSIS'!$E18)/3375 - (4*'CASCADE ANALYSIS'!$D18*$D36)/3375 - (4*'CASCADE ANALYSIS'!$D18^2)/3375 + 1/2250</f>
        <v>#VALUE!</v>
      </c>
      <c r="AI36" s="8" t="e">
        <f>(4*'CASCADE ANALYSIS'!$E18)/225 - (43*'CASCADE ANALYSIS'!$D18)/2250 - (4*$D36)/225 + (4*'CASCADE ANALYSIS'!$D18*'CASCADE ANALYSIS'!$E18)/375 - (4*'CASCADE ANALYSIS'!$D18*$D36)/375 - (2*'CASCADE ANALYSIS'!$D18^2*'CASCADE ANALYSIS'!$E18)/1125 + (2*'CASCADE ANALYSIS'!$D18^2*$D36)/1125 - (107*'CASCADE ANALYSIS'!$D18^2)/11250 + (2*'CASCADE ANALYSIS'!$D18^3)/1125 - 53/900</f>
        <v>#VALUE!</v>
      </c>
      <c r="AJ36" s="8" t="e">
        <f>(32*'CASCADE ANALYSIS'!$E18)/135-(161*'CASCADE ANALYSIS'!$D18)/1350-(32*$D36)/135-(8*'CASCADE ANALYSIS'!$D18*'CASCADE ANALYSIS'!$E18)/225+(8*'CASCADE ANALYSIS'!$D18*$D36)/225-(4*'CASCADE ANALYSIS'!$D18^2*'CASCADE ANALYSIS'!$E18)/375+(4*'CASCADE ANALYSIS'!$D18^3*'CASCADE ANALYSIS'!$E18)/3375+(4*'CASCADE ANALYSIS'!$D18^2*$D36)/375-(4*'CASCADE ANALYSIS'!$D18^3*$D36)/3375+(83*'CASCADE ANALYSIS'!$D18^2)/2250+(167*'CASCADE ANALYSIS'!$D18^3)/16875-(4*'CASCADE ANALYSIS'!$D18^4)/3375 + 62/135</f>
        <v>#VALUE!</v>
      </c>
      <c r="AK36" s="8" t="e">
        <f>(73*'CASCADE ANALYSIS'!$D18)/135 + $D36 - (32*'CASCADE ANALYSIS'!$D18*'CASCADE ANALYSIS'!$E18)/135 + (32*'CASCADE ANALYSIS'!$D18*$D36)/135 + (4*'CASCADE ANALYSIS'!$D18^2*'CASCADE ANALYSIS'!$E18)/225 + (4*'CASCADE ANALYSIS'!$D18^3*'CASCADE ANALYSIS'!$E18)/1125 - ('CASCADE ANALYSIS'!$D18^4*'CASCADE ANALYSIS'!$E18)/3375 - (4*'CASCADE ANALYSIS'!$D18^2*$D36)/225 - (4*'CASCADE ANALYSIS'!$D18^3*$D36)/1125 + ('CASCADE ANALYSIS'!$D18^4*$D36)/3375 + (481*'CASCADE ANALYSIS'!$D18^2)/2700 - (41*'CASCADE ANALYSIS'!$D18^3)/2250 - (227*'CASCADE ANALYSIS'!$D18^4)/67500 + 'CASCADE ANALYSIS'!$D18^5/3375 - 1</f>
        <v>#VALUE!</v>
      </c>
    </row>
    <row r="37" spans="1:37" ht="15.95" customHeight="1" x14ac:dyDescent="0.25">
      <c r="A37" s="7"/>
      <c r="B37" s="20">
        <v>16</v>
      </c>
      <c r="C37" s="32"/>
      <c r="D37" s="33"/>
      <c r="E37" s="34"/>
      <c r="F37" s="69"/>
      <c r="G37" s="35" t="s">
        <v>11</v>
      </c>
      <c r="H37" s="69"/>
      <c r="I37" s="35" t="s">
        <v>11</v>
      </c>
      <c r="J37" s="36"/>
      <c r="K37" s="7"/>
      <c r="AG37" s="8" t="e">
        <f>'CASCADE ANALYSIS'!$D19/3375 - 'CASCADE ANALYSIS'!$E19/3375 + $D37/3375 + 13/67500</f>
        <v>#VALUE!</v>
      </c>
      <c r="AH37" s="8" t="e">
        <f>(47*'CASCADE ANALYSIS'!$D19)/16875 - (4*'CASCADE ANALYSIS'!$E19)/1125 + (4*$D37)/1125 + (4*'CASCADE ANALYSIS'!$D19*'CASCADE ANALYSIS'!$E19)/3375 - (4*'CASCADE ANALYSIS'!$D19*$D37)/3375 - (4*'CASCADE ANALYSIS'!$D19^2)/3375 + 1/2250</f>
        <v>#VALUE!</v>
      </c>
      <c r="AI37" s="8" t="e">
        <f>(4*'CASCADE ANALYSIS'!$E19)/225 - (43*'CASCADE ANALYSIS'!$D19)/2250 - (4*$D37)/225 + (4*'CASCADE ANALYSIS'!$D19*'CASCADE ANALYSIS'!$E19)/375 - (4*'CASCADE ANALYSIS'!$D19*$D37)/375 - (2*'CASCADE ANALYSIS'!$D19^2*'CASCADE ANALYSIS'!$E19)/1125 + (2*'CASCADE ANALYSIS'!$D19^2*$D37)/1125 - (107*'CASCADE ANALYSIS'!$D19^2)/11250 + (2*'CASCADE ANALYSIS'!$D19^3)/1125 - 53/900</f>
        <v>#VALUE!</v>
      </c>
      <c r="AJ37" s="8" t="e">
        <f>(32*'CASCADE ANALYSIS'!$E19)/135-(161*'CASCADE ANALYSIS'!$D19)/1350-(32*$D37)/135-(8*'CASCADE ANALYSIS'!$D19*'CASCADE ANALYSIS'!$E19)/225+(8*'CASCADE ANALYSIS'!$D19*$D37)/225-(4*'CASCADE ANALYSIS'!$D19^2*'CASCADE ANALYSIS'!$E19)/375+(4*'CASCADE ANALYSIS'!$D19^3*'CASCADE ANALYSIS'!$E19)/3375+(4*'CASCADE ANALYSIS'!$D19^2*$D37)/375-(4*'CASCADE ANALYSIS'!$D19^3*$D37)/3375+(83*'CASCADE ANALYSIS'!$D19^2)/2250+(167*'CASCADE ANALYSIS'!$D19^3)/16875-(4*'CASCADE ANALYSIS'!$D19^4)/3375 + 62/135</f>
        <v>#VALUE!</v>
      </c>
      <c r="AK37" s="8" t="e">
        <f>(73*'CASCADE ANALYSIS'!$D19)/135 + $D37 - (32*'CASCADE ANALYSIS'!$D19*'CASCADE ANALYSIS'!$E19)/135 + (32*'CASCADE ANALYSIS'!$D19*$D37)/135 + (4*'CASCADE ANALYSIS'!$D19^2*'CASCADE ANALYSIS'!$E19)/225 + (4*'CASCADE ANALYSIS'!$D19^3*'CASCADE ANALYSIS'!$E19)/1125 - ('CASCADE ANALYSIS'!$D19^4*'CASCADE ANALYSIS'!$E19)/3375 - (4*'CASCADE ANALYSIS'!$D19^2*$D37)/225 - (4*'CASCADE ANALYSIS'!$D19^3*$D37)/1125 + ('CASCADE ANALYSIS'!$D19^4*$D37)/3375 + (481*'CASCADE ANALYSIS'!$D19^2)/2700 - (41*'CASCADE ANALYSIS'!$D19^3)/2250 - (227*'CASCADE ANALYSIS'!$D19^4)/67500 + 'CASCADE ANALYSIS'!$D19^5/3375 - 1</f>
        <v>#VALUE!</v>
      </c>
    </row>
    <row r="38" spans="1:37" ht="15.95" customHeight="1" x14ac:dyDescent="0.25">
      <c r="A38" s="7"/>
      <c r="B38" s="38">
        <v>17</v>
      </c>
      <c r="C38" s="32"/>
      <c r="D38" s="33"/>
      <c r="E38" s="34"/>
      <c r="F38" s="69"/>
      <c r="G38" s="35" t="s">
        <v>11</v>
      </c>
      <c r="H38" s="69"/>
      <c r="I38" s="35" t="s">
        <v>11</v>
      </c>
      <c r="J38" s="36"/>
      <c r="K38" s="7"/>
      <c r="AG38" s="8" t="e">
        <f>'CASCADE ANALYSIS'!$D20/3375 - 'CASCADE ANALYSIS'!$E20/3375 + $D38/3375 + 13/67500</f>
        <v>#VALUE!</v>
      </c>
      <c r="AH38" s="8" t="e">
        <f>(47*'CASCADE ANALYSIS'!$D20)/16875 - (4*'CASCADE ANALYSIS'!$E20)/1125 + (4*$D38)/1125 + (4*'CASCADE ANALYSIS'!$D20*'CASCADE ANALYSIS'!$E20)/3375 - (4*'CASCADE ANALYSIS'!$D20*$D38)/3375 - (4*'CASCADE ANALYSIS'!$D20^2)/3375 + 1/2250</f>
        <v>#VALUE!</v>
      </c>
      <c r="AI38" s="8" t="e">
        <f>(4*'CASCADE ANALYSIS'!$E20)/225 - (43*'CASCADE ANALYSIS'!$D20)/2250 - (4*$D38)/225 + (4*'CASCADE ANALYSIS'!$D20*'CASCADE ANALYSIS'!$E20)/375 - (4*'CASCADE ANALYSIS'!$D20*$D38)/375 - (2*'CASCADE ANALYSIS'!$D20^2*'CASCADE ANALYSIS'!$E20)/1125 + (2*'CASCADE ANALYSIS'!$D20^2*$D38)/1125 - (107*'CASCADE ANALYSIS'!$D20^2)/11250 + (2*'CASCADE ANALYSIS'!$D20^3)/1125 - 53/900</f>
        <v>#VALUE!</v>
      </c>
      <c r="AJ38" s="8" t="e">
        <f>(32*'CASCADE ANALYSIS'!$E20)/135-(161*'CASCADE ANALYSIS'!$D20)/1350-(32*$D38)/135-(8*'CASCADE ANALYSIS'!$D20*'CASCADE ANALYSIS'!$E20)/225+(8*'CASCADE ANALYSIS'!$D20*$D38)/225-(4*'CASCADE ANALYSIS'!$D20^2*'CASCADE ANALYSIS'!$E20)/375+(4*'CASCADE ANALYSIS'!$D20^3*'CASCADE ANALYSIS'!$E20)/3375+(4*'CASCADE ANALYSIS'!$D20^2*$D38)/375-(4*'CASCADE ANALYSIS'!$D20^3*$D38)/3375+(83*'CASCADE ANALYSIS'!$D20^2)/2250+(167*'CASCADE ANALYSIS'!$D20^3)/16875-(4*'CASCADE ANALYSIS'!$D20^4)/3375 + 62/135</f>
        <v>#VALUE!</v>
      </c>
      <c r="AK38" s="8" t="e">
        <f>(73*'CASCADE ANALYSIS'!$D20)/135 + $D38 - (32*'CASCADE ANALYSIS'!$D20*'CASCADE ANALYSIS'!$E20)/135 + (32*'CASCADE ANALYSIS'!$D20*$D38)/135 + (4*'CASCADE ANALYSIS'!$D20^2*'CASCADE ANALYSIS'!$E20)/225 + (4*'CASCADE ANALYSIS'!$D20^3*'CASCADE ANALYSIS'!$E20)/1125 - ('CASCADE ANALYSIS'!$D20^4*'CASCADE ANALYSIS'!$E20)/3375 - (4*'CASCADE ANALYSIS'!$D20^2*$D38)/225 - (4*'CASCADE ANALYSIS'!$D20^3*$D38)/1125 + ('CASCADE ANALYSIS'!$D20^4*$D38)/3375 + (481*'CASCADE ANALYSIS'!$D20^2)/2700 - (41*'CASCADE ANALYSIS'!$D20^3)/2250 - (227*'CASCADE ANALYSIS'!$D20^4)/67500 + 'CASCADE ANALYSIS'!$D20^5/3375 - 1</f>
        <v>#VALUE!</v>
      </c>
    </row>
    <row r="39" spans="1:37" ht="15.95" customHeight="1" x14ac:dyDescent="0.25">
      <c r="A39" s="7"/>
      <c r="B39" s="38">
        <v>18</v>
      </c>
      <c r="C39" s="32"/>
      <c r="D39" s="33"/>
      <c r="E39" s="34"/>
      <c r="F39" s="69"/>
      <c r="G39" s="35" t="s">
        <v>11</v>
      </c>
      <c r="H39" s="69"/>
      <c r="I39" s="35" t="s">
        <v>11</v>
      </c>
      <c r="J39" s="36"/>
      <c r="K39" s="7"/>
      <c r="AG39" s="8" t="e">
        <f>'CASCADE ANALYSIS'!$D21/3375 - 'CASCADE ANALYSIS'!$E21/3375 + $D39/3375 + 13/67500</f>
        <v>#VALUE!</v>
      </c>
      <c r="AH39" s="8" t="e">
        <f>(47*'CASCADE ANALYSIS'!$D21)/16875 - (4*'CASCADE ANALYSIS'!$E21)/1125 + (4*$D39)/1125 + (4*'CASCADE ANALYSIS'!$D21*'CASCADE ANALYSIS'!$E21)/3375 - (4*'CASCADE ANALYSIS'!$D21*$D39)/3375 - (4*'CASCADE ANALYSIS'!$D21^2)/3375 + 1/2250</f>
        <v>#VALUE!</v>
      </c>
      <c r="AI39" s="8" t="e">
        <f>(4*'CASCADE ANALYSIS'!$E21)/225 - (43*'CASCADE ANALYSIS'!$D21)/2250 - (4*$D39)/225 + (4*'CASCADE ANALYSIS'!$D21*'CASCADE ANALYSIS'!$E21)/375 - (4*'CASCADE ANALYSIS'!$D21*$D39)/375 - (2*'CASCADE ANALYSIS'!$D21^2*'CASCADE ANALYSIS'!$E21)/1125 + (2*'CASCADE ANALYSIS'!$D21^2*$D39)/1125 - (107*'CASCADE ANALYSIS'!$D21^2)/11250 + (2*'CASCADE ANALYSIS'!$D21^3)/1125 - 53/900</f>
        <v>#VALUE!</v>
      </c>
      <c r="AJ39" s="8" t="e">
        <f>(32*'CASCADE ANALYSIS'!$E21)/135-(161*'CASCADE ANALYSIS'!$D21)/1350-(32*$D39)/135-(8*'CASCADE ANALYSIS'!$D21*'CASCADE ANALYSIS'!$E21)/225+(8*'CASCADE ANALYSIS'!$D21*$D39)/225-(4*'CASCADE ANALYSIS'!$D21^2*'CASCADE ANALYSIS'!$E21)/375+(4*'CASCADE ANALYSIS'!$D21^3*'CASCADE ANALYSIS'!$E21)/3375+(4*'CASCADE ANALYSIS'!$D21^2*$D39)/375-(4*'CASCADE ANALYSIS'!$D21^3*$D39)/3375+(83*'CASCADE ANALYSIS'!$D21^2)/2250+(167*'CASCADE ANALYSIS'!$D21^3)/16875-(4*'CASCADE ANALYSIS'!$D21^4)/3375 + 62/135</f>
        <v>#VALUE!</v>
      </c>
      <c r="AK39" s="8" t="e">
        <f>(73*'CASCADE ANALYSIS'!$D21)/135 + $D39 - (32*'CASCADE ANALYSIS'!$D21*'CASCADE ANALYSIS'!$E21)/135 + (32*'CASCADE ANALYSIS'!$D21*$D39)/135 + (4*'CASCADE ANALYSIS'!$D21^2*'CASCADE ANALYSIS'!$E21)/225 + (4*'CASCADE ANALYSIS'!$D21^3*'CASCADE ANALYSIS'!$E21)/1125 - ('CASCADE ANALYSIS'!$D21^4*'CASCADE ANALYSIS'!$E21)/3375 - (4*'CASCADE ANALYSIS'!$D21^2*$D39)/225 - (4*'CASCADE ANALYSIS'!$D21^3*$D39)/1125 + ('CASCADE ANALYSIS'!$D21^4*$D39)/3375 + (481*'CASCADE ANALYSIS'!$D21^2)/2700 - (41*'CASCADE ANALYSIS'!$D21^3)/2250 - (227*'CASCADE ANALYSIS'!$D21^4)/67500 + 'CASCADE ANALYSIS'!$D21^5/3375 - 1</f>
        <v>#VALUE!</v>
      </c>
    </row>
    <row r="40" spans="1:37" ht="15.95" customHeight="1" x14ac:dyDescent="0.25">
      <c r="A40" s="7"/>
      <c r="B40" s="38">
        <v>19</v>
      </c>
      <c r="C40" s="32"/>
      <c r="D40" s="33"/>
      <c r="E40" s="34"/>
      <c r="F40" s="69"/>
      <c r="G40" s="35" t="s">
        <v>11</v>
      </c>
      <c r="H40" s="69"/>
      <c r="I40" s="35" t="s">
        <v>11</v>
      </c>
      <c r="J40" s="36"/>
      <c r="K40" s="7"/>
      <c r="AG40" s="8" t="e">
        <f>'CASCADE ANALYSIS'!$D22/3375 - 'CASCADE ANALYSIS'!$E22/3375 + $D40/3375 + 13/67500</f>
        <v>#VALUE!</v>
      </c>
      <c r="AH40" s="8" t="e">
        <f>(47*'CASCADE ANALYSIS'!$D22)/16875 - (4*'CASCADE ANALYSIS'!$E22)/1125 + (4*$D40)/1125 + (4*'CASCADE ANALYSIS'!$D22*'CASCADE ANALYSIS'!$E22)/3375 - (4*'CASCADE ANALYSIS'!$D22*$D40)/3375 - (4*'CASCADE ANALYSIS'!$D22^2)/3375 + 1/2250</f>
        <v>#VALUE!</v>
      </c>
      <c r="AI40" s="8" t="e">
        <f>(4*'CASCADE ANALYSIS'!$E22)/225 - (43*'CASCADE ANALYSIS'!$D22)/2250 - (4*$D40)/225 + (4*'CASCADE ANALYSIS'!$D22*'CASCADE ANALYSIS'!$E22)/375 - (4*'CASCADE ANALYSIS'!$D22*$D40)/375 - (2*'CASCADE ANALYSIS'!$D22^2*'CASCADE ANALYSIS'!$E22)/1125 + (2*'CASCADE ANALYSIS'!$D22^2*$D40)/1125 - (107*'CASCADE ANALYSIS'!$D22^2)/11250 + (2*'CASCADE ANALYSIS'!$D22^3)/1125 - 53/900</f>
        <v>#VALUE!</v>
      </c>
      <c r="AJ40" s="8" t="e">
        <f>(32*'CASCADE ANALYSIS'!$E22)/135-(161*'CASCADE ANALYSIS'!$D22)/1350-(32*$D40)/135-(8*'CASCADE ANALYSIS'!$D22*'CASCADE ANALYSIS'!$E22)/225+(8*'CASCADE ANALYSIS'!$D22*$D40)/225-(4*'CASCADE ANALYSIS'!$D22^2*'CASCADE ANALYSIS'!$E22)/375+(4*'CASCADE ANALYSIS'!$D22^3*'CASCADE ANALYSIS'!$E22)/3375+(4*'CASCADE ANALYSIS'!$D22^2*$D40)/375-(4*'CASCADE ANALYSIS'!$D22^3*$D40)/3375+(83*'CASCADE ANALYSIS'!$D22^2)/2250+(167*'CASCADE ANALYSIS'!$D22^3)/16875-(4*'CASCADE ANALYSIS'!$D22^4)/3375 + 62/135</f>
        <v>#VALUE!</v>
      </c>
      <c r="AK40" s="8" t="e">
        <f>(73*'CASCADE ANALYSIS'!$D22)/135 + $D40 - (32*'CASCADE ANALYSIS'!$D22*'CASCADE ANALYSIS'!$E22)/135 + (32*'CASCADE ANALYSIS'!$D22*$D40)/135 + (4*'CASCADE ANALYSIS'!$D22^2*'CASCADE ANALYSIS'!$E22)/225 + (4*'CASCADE ANALYSIS'!$D22^3*'CASCADE ANALYSIS'!$E22)/1125 - ('CASCADE ANALYSIS'!$D22^4*'CASCADE ANALYSIS'!$E22)/3375 - (4*'CASCADE ANALYSIS'!$D22^2*$D40)/225 - (4*'CASCADE ANALYSIS'!$D22^3*$D40)/1125 + ('CASCADE ANALYSIS'!$D22^4*$D40)/3375 + (481*'CASCADE ANALYSIS'!$D22^2)/2700 - (41*'CASCADE ANALYSIS'!$D22^3)/2250 - (227*'CASCADE ANALYSIS'!$D22^4)/67500 + 'CASCADE ANALYSIS'!$D22^5/3375 - 1</f>
        <v>#VALUE!</v>
      </c>
    </row>
    <row r="41" spans="1:37" ht="15.95" customHeight="1" x14ac:dyDescent="0.25">
      <c r="A41" s="7"/>
      <c r="B41" s="38">
        <v>20</v>
      </c>
      <c r="C41" s="32"/>
      <c r="D41" s="33"/>
      <c r="E41" s="34"/>
      <c r="F41" s="69"/>
      <c r="G41" s="35" t="s">
        <v>11</v>
      </c>
      <c r="H41" s="69"/>
      <c r="I41" s="35" t="s">
        <v>11</v>
      </c>
      <c r="J41" s="36"/>
      <c r="K41" s="7"/>
      <c r="AG41" s="8" t="e">
        <f>'CASCADE ANALYSIS'!$D23/3375 - 'CASCADE ANALYSIS'!$E23/3375 + $D41/3375 + 13/67500</f>
        <v>#VALUE!</v>
      </c>
      <c r="AH41" s="8" t="e">
        <f>(47*'CASCADE ANALYSIS'!$D23)/16875 - (4*'CASCADE ANALYSIS'!$E23)/1125 + (4*$D41)/1125 + (4*'CASCADE ANALYSIS'!$D23*'CASCADE ANALYSIS'!$E23)/3375 - (4*'CASCADE ANALYSIS'!$D23*$D41)/3375 - (4*'CASCADE ANALYSIS'!$D23^2)/3375 + 1/2250</f>
        <v>#VALUE!</v>
      </c>
      <c r="AI41" s="8" t="e">
        <f>(4*'CASCADE ANALYSIS'!$E23)/225 - (43*'CASCADE ANALYSIS'!$D23)/2250 - (4*$D41)/225 + (4*'CASCADE ANALYSIS'!$D23*'CASCADE ANALYSIS'!$E23)/375 - (4*'CASCADE ANALYSIS'!$D23*$D41)/375 - (2*'CASCADE ANALYSIS'!$D23^2*'CASCADE ANALYSIS'!$E23)/1125 + (2*'CASCADE ANALYSIS'!$D23^2*$D41)/1125 - (107*'CASCADE ANALYSIS'!$D23^2)/11250 + (2*'CASCADE ANALYSIS'!$D23^3)/1125 - 53/900</f>
        <v>#VALUE!</v>
      </c>
      <c r="AJ41" s="8" t="e">
        <f>(32*'CASCADE ANALYSIS'!$E23)/135-(161*'CASCADE ANALYSIS'!$D23)/1350-(32*$D41)/135-(8*'CASCADE ANALYSIS'!$D23*'CASCADE ANALYSIS'!$E23)/225+(8*'CASCADE ANALYSIS'!$D23*$D41)/225-(4*'CASCADE ANALYSIS'!$D23^2*'CASCADE ANALYSIS'!$E23)/375+(4*'CASCADE ANALYSIS'!$D23^3*'CASCADE ANALYSIS'!$E23)/3375+(4*'CASCADE ANALYSIS'!$D23^2*$D41)/375-(4*'CASCADE ANALYSIS'!$D23^3*$D41)/3375+(83*'CASCADE ANALYSIS'!$D23^2)/2250+(167*'CASCADE ANALYSIS'!$D23^3)/16875-(4*'CASCADE ANALYSIS'!$D23^4)/3375 + 62/135</f>
        <v>#VALUE!</v>
      </c>
      <c r="AK41" s="8" t="e">
        <f>(73*'CASCADE ANALYSIS'!$D23)/135 + $D41 - (32*'CASCADE ANALYSIS'!$D23*'CASCADE ANALYSIS'!$E23)/135 + (32*'CASCADE ANALYSIS'!$D23*$D41)/135 + (4*'CASCADE ANALYSIS'!$D23^2*'CASCADE ANALYSIS'!$E23)/225 + (4*'CASCADE ANALYSIS'!$D23^3*'CASCADE ANALYSIS'!$E23)/1125 - ('CASCADE ANALYSIS'!$D23^4*'CASCADE ANALYSIS'!$E23)/3375 - (4*'CASCADE ANALYSIS'!$D23^2*$D41)/225 - (4*'CASCADE ANALYSIS'!$D23^3*$D41)/1125 + ('CASCADE ANALYSIS'!$D23^4*$D41)/3375 + (481*'CASCADE ANALYSIS'!$D23^2)/2700 - (41*'CASCADE ANALYSIS'!$D23^3)/2250 - (227*'CASCADE ANALYSIS'!$D23^4)/67500 + 'CASCADE ANALYSIS'!$D23^5/3375 - 1</f>
        <v>#VALUE!</v>
      </c>
    </row>
    <row r="42" spans="1:37" ht="15.95" customHeight="1" x14ac:dyDescent="0.25">
      <c r="A42" s="7"/>
      <c r="B42" s="38">
        <v>21</v>
      </c>
      <c r="C42" s="32"/>
      <c r="D42" s="33"/>
      <c r="E42" s="34"/>
      <c r="F42" s="69"/>
      <c r="G42" s="35" t="s">
        <v>11</v>
      </c>
      <c r="H42" s="69"/>
      <c r="I42" s="35" t="s">
        <v>11</v>
      </c>
      <c r="J42" s="36"/>
      <c r="K42" s="7"/>
      <c r="AG42" s="8" t="e">
        <f>'CASCADE ANALYSIS'!$D24/3375 - 'CASCADE ANALYSIS'!$E24/3375 + $D42/3375 + 13/67500</f>
        <v>#VALUE!</v>
      </c>
      <c r="AH42" s="8" t="e">
        <f>(47*'CASCADE ANALYSIS'!$D24)/16875 - (4*'CASCADE ANALYSIS'!$E24)/1125 + (4*$D42)/1125 + (4*'CASCADE ANALYSIS'!$D24*'CASCADE ANALYSIS'!$E24)/3375 - (4*'CASCADE ANALYSIS'!$D24*$D42)/3375 - (4*'CASCADE ANALYSIS'!$D24^2)/3375 + 1/2250</f>
        <v>#VALUE!</v>
      </c>
      <c r="AI42" s="8" t="e">
        <f>(4*'CASCADE ANALYSIS'!$E24)/225 - (43*'CASCADE ANALYSIS'!$D24)/2250 - (4*$D42)/225 + (4*'CASCADE ANALYSIS'!$D24*'CASCADE ANALYSIS'!$E24)/375 - (4*'CASCADE ANALYSIS'!$D24*$D42)/375 - (2*'CASCADE ANALYSIS'!$D24^2*'CASCADE ANALYSIS'!$E24)/1125 + (2*'CASCADE ANALYSIS'!$D24^2*$D42)/1125 - (107*'CASCADE ANALYSIS'!$D24^2)/11250 + (2*'CASCADE ANALYSIS'!$D24^3)/1125 - 53/900</f>
        <v>#VALUE!</v>
      </c>
      <c r="AJ42" s="8" t="e">
        <f>(32*'CASCADE ANALYSIS'!$E24)/135-(161*'CASCADE ANALYSIS'!$D24)/1350-(32*$D42)/135-(8*'CASCADE ANALYSIS'!$D24*'CASCADE ANALYSIS'!$E24)/225+(8*'CASCADE ANALYSIS'!$D24*$D42)/225-(4*'CASCADE ANALYSIS'!$D24^2*'CASCADE ANALYSIS'!$E24)/375+(4*'CASCADE ANALYSIS'!$D24^3*'CASCADE ANALYSIS'!$E24)/3375+(4*'CASCADE ANALYSIS'!$D24^2*$D42)/375-(4*'CASCADE ANALYSIS'!$D24^3*$D42)/3375+(83*'CASCADE ANALYSIS'!$D24^2)/2250+(167*'CASCADE ANALYSIS'!$D24^3)/16875-(4*'CASCADE ANALYSIS'!$D24^4)/3375 + 62/135</f>
        <v>#VALUE!</v>
      </c>
      <c r="AK42" s="8" t="e">
        <f>(73*'CASCADE ANALYSIS'!$D24)/135 + $D42 - (32*'CASCADE ANALYSIS'!$D24*'CASCADE ANALYSIS'!$E24)/135 + (32*'CASCADE ANALYSIS'!$D24*$D42)/135 + (4*'CASCADE ANALYSIS'!$D24^2*'CASCADE ANALYSIS'!$E24)/225 + (4*'CASCADE ANALYSIS'!$D24^3*'CASCADE ANALYSIS'!$E24)/1125 - ('CASCADE ANALYSIS'!$D24^4*'CASCADE ANALYSIS'!$E24)/3375 - (4*'CASCADE ANALYSIS'!$D24^2*$D42)/225 - (4*'CASCADE ANALYSIS'!$D24^3*$D42)/1125 + ('CASCADE ANALYSIS'!$D24^4*$D42)/3375 + (481*'CASCADE ANALYSIS'!$D24^2)/2700 - (41*'CASCADE ANALYSIS'!$D24^3)/2250 - (227*'CASCADE ANALYSIS'!$D24^4)/67500 + 'CASCADE ANALYSIS'!$D24^5/3375 - 1</f>
        <v>#VALUE!</v>
      </c>
    </row>
    <row r="43" spans="1:37" x14ac:dyDescent="0.25">
      <c r="A43" s="7"/>
      <c r="B43" s="38">
        <v>22</v>
      </c>
      <c r="C43" s="32"/>
      <c r="D43" s="33"/>
      <c r="E43" s="34"/>
      <c r="F43" s="69"/>
      <c r="G43" s="35" t="s">
        <v>11</v>
      </c>
      <c r="H43" s="69"/>
      <c r="I43" s="35" t="s">
        <v>11</v>
      </c>
      <c r="J43" s="36"/>
      <c r="K43" s="7"/>
      <c r="AG43" s="8" t="e">
        <f>'CASCADE ANALYSIS'!$D25/3375 - 'CASCADE ANALYSIS'!$E25/3375 + $D43/3375 + 13/67500</f>
        <v>#VALUE!</v>
      </c>
      <c r="AH43" s="8" t="e">
        <f>(47*'CASCADE ANALYSIS'!$D25)/16875 - (4*'CASCADE ANALYSIS'!$E25)/1125 + (4*$D43)/1125 + (4*'CASCADE ANALYSIS'!$D25*'CASCADE ANALYSIS'!$E25)/3375 - (4*'CASCADE ANALYSIS'!$D25*$D43)/3375 - (4*'CASCADE ANALYSIS'!$D25^2)/3375 + 1/2250</f>
        <v>#VALUE!</v>
      </c>
      <c r="AI43" s="8" t="e">
        <f>(4*'CASCADE ANALYSIS'!$E25)/225 - (43*'CASCADE ANALYSIS'!$D25)/2250 - (4*$D43)/225 + (4*'CASCADE ANALYSIS'!$D25*'CASCADE ANALYSIS'!$E25)/375 - (4*'CASCADE ANALYSIS'!$D25*$D43)/375 - (2*'CASCADE ANALYSIS'!$D25^2*'CASCADE ANALYSIS'!$E25)/1125 + (2*'CASCADE ANALYSIS'!$D25^2*$D43)/1125 - (107*'CASCADE ANALYSIS'!$D25^2)/11250 + (2*'CASCADE ANALYSIS'!$D25^3)/1125 - 53/900</f>
        <v>#VALUE!</v>
      </c>
      <c r="AJ43" s="8" t="e">
        <f>(32*'CASCADE ANALYSIS'!$E25)/135-(161*'CASCADE ANALYSIS'!$D25)/1350-(32*$D43)/135-(8*'CASCADE ANALYSIS'!$D25*'CASCADE ANALYSIS'!$E25)/225+(8*'CASCADE ANALYSIS'!$D25*$D43)/225-(4*'CASCADE ANALYSIS'!$D25^2*'CASCADE ANALYSIS'!$E25)/375+(4*'CASCADE ANALYSIS'!$D25^3*'CASCADE ANALYSIS'!$E25)/3375+(4*'CASCADE ANALYSIS'!$D25^2*$D43)/375-(4*'CASCADE ANALYSIS'!$D25^3*$D43)/3375+(83*'CASCADE ANALYSIS'!$D25^2)/2250+(167*'CASCADE ANALYSIS'!$D25^3)/16875-(4*'CASCADE ANALYSIS'!$D25^4)/3375 + 62/135</f>
        <v>#VALUE!</v>
      </c>
      <c r="AK43" s="8" t="e">
        <f>(73*'CASCADE ANALYSIS'!$D25)/135 + $D43 - (32*'CASCADE ANALYSIS'!$D25*'CASCADE ANALYSIS'!$E25)/135 + (32*'CASCADE ANALYSIS'!$D25*$D43)/135 + (4*'CASCADE ANALYSIS'!$D25^2*'CASCADE ANALYSIS'!$E25)/225 + (4*'CASCADE ANALYSIS'!$D25^3*'CASCADE ANALYSIS'!$E25)/1125 - ('CASCADE ANALYSIS'!$D25^4*'CASCADE ANALYSIS'!$E25)/3375 - (4*'CASCADE ANALYSIS'!$D25^2*$D43)/225 - (4*'CASCADE ANALYSIS'!$D25^3*$D43)/1125 + ('CASCADE ANALYSIS'!$D25^4*$D43)/3375 + (481*'CASCADE ANALYSIS'!$D25^2)/2700 - (41*'CASCADE ANALYSIS'!$D25^3)/2250 - (227*'CASCADE ANALYSIS'!$D25^4)/67500 + 'CASCADE ANALYSIS'!$D25^5/3375 - 1</f>
        <v>#VALUE!</v>
      </c>
    </row>
    <row r="44" spans="1:37" x14ac:dyDescent="0.25">
      <c r="A44" s="7"/>
      <c r="B44" s="38">
        <v>23</v>
      </c>
      <c r="C44" s="32"/>
      <c r="D44" s="33"/>
      <c r="E44" s="34"/>
      <c r="F44" s="69"/>
      <c r="G44" s="35" t="s">
        <v>11</v>
      </c>
      <c r="H44" s="69"/>
      <c r="I44" s="35" t="s">
        <v>11</v>
      </c>
      <c r="J44" s="36"/>
      <c r="K44" s="7"/>
      <c r="AG44" s="8" t="e">
        <f>'CASCADE ANALYSIS'!$D26/3375 - 'CASCADE ANALYSIS'!$E26/3375 + $D44/3375 + 13/67500</f>
        <v>#VALUE!</v>
      </c>
      <c r="AH44" s="8" t="e">
        <f>(47*'CASCADE ANALYSIS'!$D26)/16875 - (4*'CASCADE ANALYSIS'!$E26)/1125 + (4*$D44)/1125 + (4*'CASCADE ANALYSIS'!$D26*'CASCADE ANALYSIS'!$E26)/3375 - (4*'CASCADE ANALYSIS'!$D26*$D44)/3375 - (4*'CASCADE ANALYSIS'!$D26^2)/3375 + 1/2250</f>
        <v>#VALUE!</v>
      </c>
      <c r="AI44" s="8" t="e">
        <f>(4*'CASCADE ANALYSIS'!$E26)/225 - (43*'CASCADE ANALYSIS'!$D26)/2250 - (4*$D44)/225 + (4*'CASCADE ANALYSIS'!$D26*'CASCADE ANALYSIS'!$E26)/375 - (4*'CASCADE ANALYSIS'!$D26*$D44)/375 - (2*'CASCADE ANALYSIS'!$D26^2*'CASCADE ANALYSIS'!$E26)/1125 + (2*'CASCADE ANALYSIS'!$D26^2*$D44)/1125 - (107*'CASCADE ANALYSIS'!$D26^2)/11250 + (2*'CASCADE ANALYSIS'!$D26^3)/1125 - 53/900</f>
        <v>#VALUE!</v>
      </c>
      <c r="AJ44" s="8" t="e">
        <f>(32*'CASCADE ANALYSIS'!$E26)/135-(161*'CASCADE ANALYSIS'!$D26)/1350-(32*$D44)/135-(8*'CASCADE ANALYSIS'!$D26*'CASCADE ANALYSIS'!$E26)/225+(8*'CASCADE ANALYSIS'!$D26*$D44)/225-(4*'CASCADE ANALYSIS'!$D26^2*'CASCADE ANALYSIS'!$E26)/375+(4*'CASCADE ANALYSIS'!$D26^3*'CASCADE ANALYSIS'!$E26)/3375+(4*'CASCADE ANALYSIS'!$D26^2*$D44)/375-(4*'CASCADE ANALYSIS'!$D26^3*$D44)/3375+(83*'CASCADE ANALYSIS'!$D26^2)/2250+(167*'CASCADE ANALYSIS'!$D26^3)/16875-(4*'CASCADE ANALYSIS'!$D26^4)/3375 + 62/135</f>
        <v>#VALUE!</v>
      </c>
      <c r="AK44" s="8" t="e">
        <f>(73*'CASCADE ANALYSIS'!$D26)/135 + $D44 - (32*'CASCADE ANALYSIS'!$D26*'CASCADE ANALYSIS'!$E26)/135 + (32*'CASCADE ANALYSIS'!$D26*$D44)/135 + (4*'CASCADE ANALYSIS'!$D26^2*'CASCADE ANALYSIS'!$E26)/225 + (4*'CASCADE ANALYSIS'!$D26^3*'CASCADE ANALYSIS'!$E26)/1125 - ('CASCADE ANALYSIS'!$D26^4*'CASCADE ANALYSIS'!$E26)/3375 - (4*'CASCADE ANALYSIS'!$D26^2*$D44)/225 - (4*'CASCADE ANALYSIS'!$D26^3*$D44)/1125 + ('CASCADE ANALYSIS'!$D26^4*$D44)/3375 + (481*'CASCADE ANALYSIS'!$D26^2)/2700 - (41*'CASCADE ANALYSIS'!$D26^3)/2250 - (227*'CASCADE ANALYSIS'!$D26^4)/67500 + 'CASCADE ANALYSIS'!$D26^5/3375 - 1</f>
        <v>#VALUE!</v>
      </c>
    </row>
    <row r="45" spans="1:37" x14ac:dyDescent="0.25">
      <c r="A45" s="7"/>
      <c r="B45" s="38">
        <v>24</v>
      </c>
      <c r="C45" s="32"/>
      <c r="D45" s="33"/>
      <c r="E45" s="34"/>
      <c r="F45" s="69"/>
      <c r="G45" s="35" t="s">
        <v>11</v>
      </c>
      <c r="H45" s="69"/>
      <c r="I45" s="35" t="s">
        <v>11</v>
      </c>
      <c r="J45" s="36"/>
      <c r="K45" s="7"/>
      <c r="AG45" s="8" t="e">
        <f>'CASCADE ANALYSIS'!$D27/3375 - 'CASCADE ANALYSIS'!$E27/3375 + $D45/3375 + 13/67500</f>
        <v>#VALUE!</v>
      </c>
      <c r="AH45" s="8" t="e">
        <f>(47*'CASCADE ANALYSIS'!$D27)/16875 - (4*'CASCADE ANALYSIS'!$E27)/1125 + (4*$D45)/1125 + (4*'CASCADE ANALYSIS'!$D27*'CASCADE ANALYSIS'!$E27)/3375 - (4*'CASCADE ANALYSIS'!$D27*$D45)/3375 - (4*'CASCADE ANALYSIS'!$D27^2)/3375 + 1/2250</f>
        <v>#VALUE!</v>
      </c>
      <c r="AI45" s="8" t="e">
        <f>(4*'CASCADE ANALYSIS'!$E27)/225 - (43*'CASCADE ANALYSIS'!$D27)/2250 - (4*$D45)/225 + (4*'CASCADE ANALYSIS'!$D27*'CASCADE ANALYSIS'!$E27)/375 - (4*'CASCADE ANALYSIS'!$D27*$D45)/375 - (2*'CASCADE ANALYSIS'!$D27^2*'CASCADE ANALYSIS'!$E27)/1125 + (2*'CASCADE ANALYSIS'!$D27^2*$D45)/1125 - (107*'CASCADE ANALYSIS'!$D27^2)/11250 + (2*'CASCADE ANALYSIS'!$D27^3)/1125 - 53/900</f>
        <v>#VALUE!</v>
      </c>
      <c r="AJ45" s="8" t="e">
        <f>(32*'CASCADE ANALYSIS'!$E27)/135-(161*'CASCADE ANALYSIS'!$D27)/1350-(32*$D45)/135-(8*'CASCADE ANALYSIS'!$D27*'CASCADE ANALYSIS'!$E27)/225+(8*'CASCADE ANALYSIS'!$D27*$D45)/225-(4*'CASCADE ANALYSIS'!$D27^2*'CASCADE ANALYSIS'!$E27)/375+(4*'CASCADE ANALYSIS'!$D27^3*'CASCADE ANALYSIS'!$E27)/3375+(4*'CASCADE ANALYSIS'!$D27^2*$D45)/375-(4*'CASCADE ANALYSIS'!$D27^3*$D45)/3375+(83*'CASCADE ANALYSIS'!$D27^2)/2250+(167*'CASCADE ANALYSIS'!$D27^3)/16875-(4*'CASCADE ANALYSIS'!$D27^4)/3375 + 62/135</f>
        <v>#VALUE!</v>
      </c>
      <c r="AK45" s="8" t="e">
        <f>(73*'CASCADE ANALYSIS'!$D27)/135 + $D45 - (32*'CASCADE ANALYSIS'!$D27*'CASCADE ANALYSIS'!$E27)/135 + (32*'CASCADE ANALYSIS'!$D27*$D45)/135 + (4*'CASCADE ANALYSIS'!$D27^2*'CASCADE ANALYSIS'!$E27)/225 + (4*'CASCADE ANALYSIS'!$D27^3*'CASCADE ANALYSIS'!$E27)/1125 - ('CASCADE ANALYSIS'!$D27^4*'CASCADE ANALYSIS'!$E27)/3375 - (4*'CASCADE ANALYSIS'!$D27^2*$D45)/225 - (4*'CASCADE ANALYSIS'!$D27^3*$D45)/1125 + ('CASCADE ANALYSIS'!$D27^4*$D45)/3375 + (481*'CASCADE ANALYSIS'!$D27^2)/2700 - (41*'CASCADE ANALYSIS'!$D27^3)/2250 - (227*'CASCADE ANALYSIS'!$D27^4)/67500 + 'CASCADE ANALYSIS'!$D27^5/3375 - 1</f>
        <v>#VALUE!</v>
      </c>
    </row>
    <row r="46" spans="1:37" x14ac:dyDescent="0.25">
      <c r="A46" s="7"/>
      <c r="B46" s="38">
        <v>25</v>
      </c>
      <c r="C46" s="32"/>
      <c r="D46" s="33"/>
      <c r="E46" s="34"/>
      <c r="F46" s="69"/>
      <c r="G46" s="35" t="s">
        <v>11</v>
      </c>
      <c r="H46" s="69"/>
      <c r="I46" s="35" t="s">
        <v>11</v>
      </c>
      <c r="J46" s="36"/>
      <c r="K46" s="7"/>
      <c r="AG46" s="8" t="e">
        <f>'CASCADE ANALYSIS'!$D28/3375 - 'CASCADE ANALYSIS'!$E28/3375 + $D46/3375 + 13/67500</f>
        <v>#VALUE!</v>
      </c>
      <c r="AH46" s="8" t="e">
        <f>(47*'CASCADE ANALYSIS'!$D28)/16875 - (4*'CASCADE ANALYSIS'!$E28)/1125 + (4*$D46)/1125 + (4*'CASCADE ANALYSIS'!$D28*'CASCADE ANALYSIS'!$E28)/3375 - (4*'CASCADE ANALYSIS'!$D28*$D46)/3375 - (4*'CASCADE ANALYSIS'!$D28^2)/3375 + 1/2250</f>
        <v>#VALUE!</v>
      </c>
      <c r="AI46" s="8" t="e">
        <f>(4*'CASCADE ANALYSIS'!$E28)/225 - (43*'CASCADE ANALYSIS'!$D28)/2250 - (4*$D46)/225 + (4*'CASCADE ANALYSIS'!$D28*'CASCADE ANALYSIS'!$E28)/375 - (4*'CASCADE ANALYSIS'!$D28*$D46)/375 - (2*'CASCADE ANALYSIS'!$D28^2*'CASCADE ANALYSIS'!$E28)/1125 + (2*'CASCADE ANALYSIS'!$D28^2*$D46)/1125 - (107*'CASCADE ANALYSIS'!$D28^2)/11250 + (2*'CASCADE ANALYSIS'!$D28^3)/1125 - 53/900</f>
        <v>#VALUE!</v>
      </c>
      <c r="AJ46" s="8" t="e">
        <f>(32*'CASCADE ANALYSIS'!$E28)/135-(161*'CASCADE ANALYSIS'!$D28)/1350-(32*$D46)/135-(8*'CASCADE ANALYSIS'!$D28*'CASCADE ANALYSIS'!$E28)/225+(8*'CASCADE ANALYSIS'!$D28*$D46)/225-(4*'CASCADE ANALYSIS'!$D28^2*'CASCADE ANALYSIS'!$E28)/375+(4*'CASCADE ANALYSIS'!$D28^3*'CASCADE ANALYSIS'!$E28)/3375+(4*'CASCADE ANALYSIS'!$D28^2*$D46)/375-(4*'CASCADE ANALYSIS'!$D28^3*$D46)/3375+(83*'CASCADE ANALYSIS'!$D28^2)/2250+(167*'CASCADE ANALYSIS'!$D28^3)/16875-(4*'CASCADE ANALYSIS'!$D28^4)/3375 + 62/135</f>
        <v>#VALUE!</v>
      </c>
      <c r="AK46" s="8" t="e">
        <f>(73*'CASCADE ANALYSIS'!$D28)/135 + $D46 - (32*'CASCADE ANALYSIS'!$D28*'CASCADE ANALYSIS'!$E28)/135 + (32*'CASCADE ANALYSIS'!$D28*$D46)/135 + (4*'CASCADE ANALYSIS'!$D28^2*'CASCADE ANALYSIS'!$E28)/225 + (4*'CASCADE ANALYSIS'!$D28^3*'CASCADE ANALYSIS'!$E28)/1125 - ('CASCADE ANALYSIS'!$D28^4*'CASCADE ANALYSIS'!$E28)/3375 - (4*'CASCADE ANALYSIS'!$D28^2*$D46)/225 - (4*'CASCADE ANALYSIS'!$D28^3*$D46)/1125 + ('CASCADE ANALYSIS'!$D28^4*$D46)/3375 + (481*'CASCADE ANALYSIS'!$D28^2)/2700 - (41*'CASCADE ANALYSIS'!$D28^3)/2250 - (227*'CASCADE ANALYSIS'!$D28^4)/67500 + 'CASCADE ANALYSIS'!$D28^5/3375 - 1</f>
        <v>#VALUE!</v>
      </c>
    </row>
    <row r="47" spans="1:37" x14ac:dyDescent="0.25">
      <c r="A47" s="7"/>
      <c r="B47" s="38">
        <v>26</v>
      </c>
      <c r="C47" s="32"/>
      <c r="D47" s="33"/>
      <c r="E47" s="34"/>
      <c r="F47" s="69"/>
      <c r="G47" s="35" t="s">
        <v>11</v>
      </c>
      <c r="H47" s="69"/>
      <c r="I47" s="35" t="s">
        <v>11</v>
      </c>
      <c r="J47" s="36"/>
      <c r="K47" s="7"/>
      <c r="AG47" s="8" t="e">
        <f>'CASCADE ANALYSIS'!$D29/3375 - 'CASCADE ANALYSIS'!$E29/3375 + $D47/3375 + 13/67500</f>
        <v>#VALUE!</v>
      </c>
      <c r="AH47" s="8" t="e">
        <f>(47*'CASCADE ANALYSIS'!$D29)/16875 - (4*'CASCADE ANALYSIS'!$E29)/1125 + (4*$D47)/1125 + (4*'CASCADE ANALYSIS'!$D29*'CASCADE ANALYSIS'!$E29)/3375 - (4*'CASCADE ANALYSIS'!$D29*$D47)/3375 - (4*'CASCADE ANALYSIS'!$D29^2)/3375 + 1/2250</f>
        <v>#VALUE!</v>
      </c>
      <c r="AI47" s="8" t="e">
        <f>(4*'CASCADE ANALYSIS'!$E29)/225 - (43*'CASCADE ANALYSIS'!$D29)/2250 - (4*$D47)/225 + (4*'CASCADE ANALYSIS'!$D29*'CASCADE ANALYSIS'!$E29)/375 - (4*'CASCADE ANALYSIS'!$D29*$D47)/375 - (2*'CASCADE ANALYSIS'!$D29^2*'CASCADE ANALYSIS'!$E29)/1125 + (2*'CASCADE ANALYSIS'!$D29^2*$D47)/1125 - (107*'CASCADE ANALYSIS'!$D29^2)/11250 + (2*'CASCADE ANALYSIS'!$D29^3)/1125 - 53/900</f>
        <v>#VALUE!</v>
      </c>
      <c r="AJ47" s="8" t="e">
        <f>(32*'CASCADE ANALYSIS'!$E29)/135-(161*'CASCADE ANALYSIS'!$D29)/1350-(32*$D47)/135-(8*'CASCADE ANALYSIS'!$D29*'CASCADE ANALYSIS'!$E29)/225+(8*'CASCADE ANALYSIS'!$D29*$D47)/225-(4*'CASCADE ANALYSIS'!$D29^2*'CASCADE ANALYSIS'!$E29)/375+(4*'CASCADE ANALYSIS'!$D29^3*'CASCADE ANALYSIS'!$E29)/3375+(4*'CASCADE ANALYSIS'!$D29^2*$D47)/375-(4*'CASCADE ANALYSIS'!$D29^3*$D47)/3375+(83*'CASCADE ANALYSIS'!$D29^2)/2250+(167*'CASCADE ANALYSIS'!$D29^3)/16875-(4*'CASCADE ANALYSIS'!$D29^4)/3375 + 62/135</f>
        <v>#VALUE!</v>
      </c>
      <c r="AK47" s="8" t="e">
        <f>(73*'CASCADE ANALYSIS'!$D29)/135 + $D47 - (32*'CASCADE ANALYSIS'!$D29*'CASCADE ANALYSIS'!$E29)/135 + (32*'CASCADE ANALYSIS'!$D29*$D47)/135 + (4*'CASCADE ANALYSIS'!$D29^2*'CASCADE ANALYSIS'!$E29)/225 + (4*'CASCADE ANALYSIS'!$D29^3*'CASCADE ANALYSIS'!$E29)/1125 - ('CASCADE ANALYSIS'!$D29^4*'CASCADE ANALYSIS'!$E29)/3375 - (4*'CASCADE ANALYSIS'!$D29^2*$D47)/225 - (4*'CASCADE ANALYSIS'!$D29^3*$D47)/1125 + ('CASCADE ANALYSIS'!$D29^4*$D47)/3375 + (481*'CASCADE ANALYSIS'!$D29^2)/2700 - (41*'CASCADE ANALYSIS'!$D29^3)/2250 - (227*'CASCADE ANALYSIS'!$D29^4)/67500 + 'CASCADE ANALYSIS'!$D29^5/3375 - 1</f>
        <v>#VALUE!</v>
      </c>
    </row>
    <row r="48" spans="1:37" x14ac:dyDescent="0.25">
      <c r="A48" s="7"/>
      <c r="B48" s="38">
        <v>27</v>
      </c>
      <c r="C48" s="32"/>
      <c r="D48" s="33"/>
      <c r="E48" s="34"/>
      <c r="F48" s="69"/>
      <c r="G48" s="35" t="s">
        <v>11</v>
      </c>
      <c r="H48" s="69"/>
      <c r="I48" s="35" t="s">
        <v>11</v>
      </c>
      <c r="J48" s="36"/>
      <c r="K48" s="7"/>
      <c r="AG48" s="8" t="e">
        <f>'CASCADE ANALYSIS'!$D30/3375 - 'CASCADE ANALYSIS'!$E30/3375 + $D48/3375 + 13/67500</f>
        <v>#VALUE!</v>
      </c>
      <c r="AH48" s="8" t="e">
        <f>(47*'CASCADE ANALYSIS'!$D30)/16875 - (4*'CASCADE ANALYSIS'!$E30)/1125 + (4*$D48)/1125 + (4*'CASCADE ANALYSIS'!$D30*'CASCADE ANALYSIS'!$E30)/3375 - (4*'CASCADE ANALYSIS'!$D30*$D48)/3375 - (4*'CASCADE ANALYSIS'!$D30^2)/3375 + 1/2250</f>
        <v>#VALUE!</v>
      </c>
      <c r="AI48" s="8" t="e">
        <f>(4*'CASCADE ANALYSIS'!$E30)/225 - (43*'CASCADE ANALYSIS'!$D30)/2250 - (4*$D48)/225 + (4*'CASCADE ANALYSIS'!$D30*'CASCADE ANALYSIS'!$E30)/375 - (4*'CASCADE ANALYSIS'!$D30*$D48)/375 - (2*'CASCADE ANALYSIS'!$D30^2*'CASCADE ANALYSIS'!$E30)/1125 + (2*'CASCADE ANALYSIS'!$D30^2*$D48)/1125 - (107*'CASCADE ANALYSIS'!$D30^2)/11250 + (2*'CASCADE ANALYSIS'!$D30^3)/1125 - 53/900</f>
        <v>#VALUE!</v>
      </c>
      <c r="AJ48" s="8" t="e">
        <f>(32*'CASCADE ANALYSIS'!$E30)/135-(161*'CASCADE ANALYSIS'!$D30)/1350-(32*$D48)/135-(8*'CASCADE ANALYSIS'!$D30*'CASCADE ANALYSIS'!$E30)/225+(8*'CASCADE ANALYSIS'!$D30*$D48)/225-(4*'CASCADE ANALYSIS'!$D30^2*'CASCADE ANALYSIS'!$E30)/375+(4*'CASCADE ANALYSIS'!$D30^3*'CASCADE ANALYSIS'!$E30)/3375+(4*'CASCADE ANALYSIS'!$D30^2*$D48)/375-(4*'CASCADE ANALYSIS'!$D30^3*$D48)/3375+(83*'CASCADE ANALYSIS'!$D30^2)/2250+(167*'CASCADE ANALYSIS'!$D30^3)/16875-(4*'CASCADE ANALYSIS'!$D30^4)/3375 + 62/135</f>
        <v>#VALUE!</v>
      </c>
      <c r="AK48" s="8" t="e">
        <f>(73*'CASCADE ANALYSIS'!$D30)/135 + $D48 - (32*'CASCADE ANALYSIS'!$D30*'CASCADE ANALYSIS'!$E30)/135 + (32*'CASCADE ANALYSIS'!$D30*$D48)/135 + (4*'CASCADE ANALYSIS'!$D30^2*'CASCADE ANALYSIS'!$E30)/225 + (4*'CASCADE ANALYSIS'!$D30^3*'CASCADE ANALYSIS'!$E30)/1125 - ('CASCADE ANALYSIS'!$D30^4*'CASCADE ANALYSIS'!$E30)/3375 - (4*'CASCADE ANALYSIS'!$D30^2*$D48)/225 - (4*'CASCADE ANALYSIS'!$D30^3*$D48)/1125 + ('CASCADE ANALYSIS'!$D30^4*$D48)/3375 + (481*'CASCADE ANALYSIS'!$D30^2)/2700 - (41*'CASCADE ANALYSIS'!$D30^3)/2250 - (227*'CASCADE ANALYSIS'!$D30^4)/67500 + 'CASCADE ANALYSIS'!$D30^5/3375 - 1</f>
        <v>#VALUE!</v>
      </c>
    </row>
    <row r="49" spans="1:37" x14ac:dyDescent="0.25">
      <c r="A49" s="7"/>
      <c r="B49" s="38">
        <v>28</v>
      </c>
      <c r="C49" s="32"/>
      <c r="D49" s="33"/>
      <c r="E49" s="34"/>
      <c r="F49" s="69"/>
      <c r="G49" s="35" t="s">
        <v>11</v>
      </c>
      <c r="H49" s="69"/>
      <c r="I49" s="35" t="s">
        <v>11</v>
      </c>
      <c r="J49" s="36"/>
      <c r="K49" s="7"/>
      <c r="AG49" s="8" t="e">
        <f>'CASCADE ANALYSIS'!$D31/3375 - 'CASCADE ANALYSIS'!$E31/3375 + $D49/3375 + 13/67500</f>
        <v>#VALUE!</v>
      </c>
      <c r="AH49" s="8" t="e">
        <f>(47*'CASCADE ANALYSIS'!$D31)/16875 - (4*'CASCADE ANALYSIS'!$E31)/1125 + (4*$D49)/1125 + (4*'CASCADE ANALYSIS'!$D31*'CASCADE ANALYSIS'!$E31)/3375 - (4*'CASCADE ANALYSIS'!$D31*$D49)/3375 - (4*'CASCADE ANALYSIS'!$D31^2)/3375 + 1/2250</f>
        <v>#VALUE!</v>
      </c>
      <c r="AI49" s="8" t="e">
        <f>(4*'CASCADE ANALYSIS'!$E31)/225 - (43*'CASCADE ANALYSIS'!$D31)/2250 - (4*$D49)/225 + (4*'CASCADE ANALYSIS'!$D31*'CASCADE ANALYSIS'!$E31)/375 - (4*'CASCADE ANALYSIS'!$D31*$D49)/375 - (2*'CASCADE ANALYSIS'!$D31^2*'CASCADE ANALYSIS'!$E31)/1125 + (2*'CASCADE ANALYSIS'!$D31^2*$D49)/1125 - (107*'CASCADE ANALYSIS'!$D31^2)/11250 + (2*'CASCADE ANALYSIS'!$D31^3)/1125 - 53/900</f>
        <v>#VALUE!</v>
      </c>
      <c r="AJ49" s="8" t="e">
        <f>(32*'CASCADE ANALYSIS'!$E31)/135-(161*'CASCADE ANALYSIS'!$D31)/1350-(32*$D49)/135-(8*'CASCADE ANALYSIS'!$D31*'CASCADE ANALYSIS'!$E31)/225+(8*'CASCADE ANALYSIS'!$D31*$D49)/225-(4*'CASCADE ANALYSIS'!$D31^2*'CASCADE ANALYSIS'!$E31)/375+(4*'CASCADE ANALYSIS'!$D31^3*'CASCADE ANALYSIS'!$E31)/3375+(4*'CASCADE ANALYSIS'!$D31^2*$D49)/375-(4*'CASCADE ANALYSIS'!$D31^3*$D49)/3375+(83*'CASCADE ANALYSIS'!$D31^2)/2250+(167*'CASCADE ANALYSIS'!$D31^3)/16875-(4*'CASCADE ANALYSIS'!$D31^4)/3375 + 62/135</f>
        <v>#VALUE!</v>
      </c>
      <c r="AK49" s="8" t="e">
        <f>(73*'CASCADE ANALYSIS'!$D31)/135 + $D49 - (32*'CASCADE ANALYSIS'!$D31*'CASCADE ANALYSIS'!$E31)/135 + (32*'CASCADE ANALYSIS'!$D31*$D49)/135 + (4*'CASCADE ANALYSIS'!$D31^2*'CASCADE ANALYSIS'!$E31)/225 + (4*'CASCADE ANALYSIS'!$D31^3*'CASCADE ANALYSIS'!$E31)/1125 - ('CASCADE ANALYSIS'!$D31^4*'CASCADE ANALYSIS'!$E31)/3375 - (4*'CASCADE ANALYSIS'!$D31^2*$D49)/225 - (4*'CASCADE ANALYSIS'!$D31^3*$D49)/1125 + ('CASCADE ANALYSIS'!$D31^4*$D49)/3375 + (481*'CASCADE ANALYSIS'!$D31^2)/2700 - (41*'CASCADE ANALYSIS'!$D31^3)/2250 - (227*'CASCADE ANALYSIS'!$D31^4)/67500 + 'CASCADE ANALYSIS'!$D31^5/3375 - 1</f>
        <v>#VALUE!</v>
      </c>
    </row>
    <row r="50" spans="1:37" x14ac:dyDescent="0.25">
      <c r="A50" s="7"/>
      <c r="B50" s="38">
        <v>29</v>
      </c>
      <c r="C50" s="32"/>
      <c r="D50" s="33"/>
      <c r="E50" s="34"/>
      <c r="F50" s="69"/>
      <c r="G50" s="35" t="s">
        <v>11</v>
      </c>
      <c r="H50" s="69"/>
      <c r="I50" s="35" t="s">
        <v>11</v>
      </c>
      <c r="J50" s="36"/>
      <c r="K50" s="7"/>
      <c r="AG50" s="8" t="e">
        <f>'CASCADE ANALYSIS'!$D32/3375 - 'CASCADE ANALYSIS'!$E32/3375 + $D50/3375 + 13/67500</f>
        <v>#VALUE!</v>
      </c>
      <c r="AH50" s="8" t="e">
        <f>(47*'CASCADE ANALYSIS'!$D32)/16875 - (4*'CASCADE ANALYSIS'!$E32)/1125 + (4*$D50)/1125 + (4*'CASCADE ANALYSIS'!$D32*'CASCADE ANALYSIS'!$E32)/3375 - (4*'CASCADE ANALYSIS'!$D32*$D50)/3375 - (4*'CASCADE ANALYSIS'!$D32^2)/3375 + 1/2250</f>
        <v>#VALUE!</v>
      </c>
      <c r="AI50" s="8" t="e">
        <f>(4*'CASCADE ANALYSIS'!$E32)/225 - (43*'CASCADE ANALYSIS'!$D32)/2250 - (4*$D50)/225 + (4*'CASCADE ANALYSIS'!$D32*'CASCADE ANALYSIS'!$E32)/375 - (4*'CASCADE ANALYSIS'!$D32*$D50)/375 - (2*'CASCADE ANALYSIS'!$D32^2*'CASCADE ANALYSIS'!$E32)/1125 + (2*'CASCADE ANALYSIS'!$D32^2*$D50)/1125 - (107*'CASCADE ANALYSIS'!$D32^2)/11250 + (2*'CASCADE ANALYSIS'!$D32^3)/1125 - 53/900</f>
        <v>#VALUE!</v>
      </c>
      <c r="AJ50" s="8" t="e">
        <f>(32*'CASCADE ANALYSIS'!$E32)/135-(161*'CASCADE ANALYSIS'!$D32)/1350-(32*$D50)/135-(8*'CASCADE ANALYSIS'!$D32*'CASCADE ANALYSIS'!$E32)/225+(8*'CASCADE ANALYSIS'!$D32*$D50)/225-(4*'CASCADE ANALYSIS'!$D32^2*'CASCADE ANALYSIS'!$E32)/375+(4*'CASCADE ANALYSIS'!$D32^3*'CASCADE ANALYSIS'!$E32)/3375+(4*'CASCADE ANALYSIS'!$D32^2*$D50)/375-(4*'CASCADE ANALYSIS'!$D32^3*$D50)/3375+(83*'CASCADE ANALYSIS'!$D32^2)/2250+(167*'CASCADE ANALYSIS'!$D32^3)/16875-(4*'CASCADE ANALYSIS'!$D32^4)/3375 + 62/135</f>
        <v>#VALUE!</v>
      </c>
      <c r="AK50" s="8" t="e">
        <f>(73*'CASCADE ANALYSIS'!$D32)/135 + $D50 - (32*'CASCADE ANALYSIS'!$D32*'CASCADE ANALYSIS'!$E32)/135 + (32*'CASCADE ANALYSIS'!$D32*$D50)/135 + (4*'CASCADE ANALYSIS'!$D32^2*'CASCADE ANALYSIS'!$E32)/225 + (4*'CASCADE ANALYSIS'!$D32^3*'CASCADE ANALYSIS'!$E32)/1125 - ('CASCADE ANALYSIS'!$D32^4*'CASCADE ANALYSIS'!$E32)/3375 - (4*'CASCADE ANALYSIS'!$D32^2*$D50)/225 - (4*'CASCADE ANALYSIS'!$D32^3*$D50)/1125 + ('CASCADE ANALYSIS'!$D32^4*$D50)/3375 + (481*'CASCADE ANALYSIS'!$D32^2)/2700 - (41*'CASCADE ANALYSIS'!$D32^3)/2250 - (227*'CASCADE ANALYSIS'!$D32^4)/67500 + 'CASCADE ANALYSIS'!$D32^5/3375 - 1</f>
        <v>#VALUE!</v>
      </c>
    </row>
    <row r="51" spans="1:37" x14ac:dyDescent="0.25">
      <c r="A51" s="7"/>
      <c r="B51" s="38">
        <v>30</v>
      </c>
      <c r="C51" s="32"/>
      <c r="D51" s="33"/>
      <c r="E51" s="34"/>
      <c r="F51" s="69"/>
      <c r="G51" s="35" t="s">
        <v>11</v>
      </c>
      <c r="H51" s="69"/>
      <c r="I51" s="35" t="s">
        <v>11</v>
      </c>
      <c r="J51" s="36"/>
      <c r="K51" s="7"/>
      <c r="AG51" s="8" t="e">
        <f>'CASCADE ANALYSIS'!$D33/3375 - 'CASCADE ANALYSIS'!$E33/3375 + $D51/3375 + 13/67500</f>
        <v>#VALUE!</v>
      </c>
      <c r="AH51" s="8" t="e">
        <f>(47*'CASCADE ANALYSIS'!$D33)/16875 - (4*'CASCADE ANALYSIS'!$E33)/1125 + (4*$D51)/1125 + (4*'CASCADE ANALYSIS'!$D33*'CASCADE ANALYSIS'!$E33)/3375 - (4*'CASCADE ANALYSIS'!$D33*$D51)/3375 - (4*'CASCADE ANALYSIS'!$D33^2)/3375 + 1/2250</f>
        <v>#VALUE!</v>
      </c>
      <c r="AI51" s="8" t="e">
        <f>(4*'CASCADE ANALYSIS'!$E33)/225 - (43*'CASCADE ANALYSIS'!$D33)/2250 - (4*$D51)/225 + (4*'CASCADE ANALYSIS'!$D33*'CASCADE ANALYSIS'!$E33)/375 - (4*'CASCADE ANALYSIS'!$D33*$D51)/375 - (2*'CASCADE ANALYSIS'!$D33^2*'CASCADE ANALYSIS'!$E33)/1125 + (2*'CASCADE ANALYSIS'!$D33^2*$D51)/1125 - (107*'CASCADE ANALYSIS'!$D33^2)/11250 + (2*'CASCADE ANALYSIS'!$D33^3)/1125 - 53/900</f>
        <v>#VALUE!</v>
      </c>
      <c r="AJ51" s="8" t="e">
        <f>(32*'CASCADE ANALYSIS'!$E33)/135-(161*'CASCADE ANALYSIS'!$D33)/1350-(32*$D51)/135-(8*'CASCADE ANALYSIS'!$D33*'CASCADE ANALYSIS'!$E33)/225+(8*'CASCADE ANALYSIS'!$D33*$D51)/225-(4*'CASCADE ANALYSIS'!$D33^2*'CASCADE ANALYSIS'!$E33)/375+(4*'CASCADE ANALYSIS'!$D33^3*'CASCADE ANALYSIS'!$E33)/3375+(4*'CASCADE ANALYSIS'!$D33^2*$D51)/375-(4*'CASCADE ANALYSIS'!$D33^3*$D51)/3375+(83*'CASCADE ANALYSIS'!$D33^2)/2250+(167*'CASCADE ANALYSIS'!$D33^3)/16875-(4*'CASCADE ANALYSIS'!$D33^4)/3375 + 62/135</f>
        <v>#VALUE!</v>
      </c>
      <c r="AK51" s="8" t="e">
        <f>(73*'CASCADE ANALYSIS'!$D33)/135 + $D51 - (32*'CASCADE ANALYSIS'!$D33*'CASCADE ANALYSIS'!$E33)/135 + (32*'CASCADE ANALYSIS'!$D33*$D51)/135 + (4*'CASCADE ANALYSIS'!$D33^2*'CASCADE ANALYSIS'!$E33)/225 + (4*'CASCADE ANALYSIS'!$D33^3*'CASCADE ANALYSIS'!$E33)/1125 - ('CASCADE ANALYSIS'!$D33^4*'CASCADE ANALYSIS'!$E33)/3375 - (4*'CASCADE ANALYSIS'!$D33^2*$D51)/225 - (4*'CASCADE ANALYSIS'!$D33^3*$D51)/1125 + ('CASCADE ANALYSIS'!$D33^4*$D51)/3375 + (481*'CASCADE ANALYSIS'!$D33^2)/2700 - (41*'CASCADE ANALYSIS'!$D33^3)/2250 - (227*'CASCADE ANALYSIS'!$D33^4)/67500 + 'CASCADE ANALYSIS'!$D33^5/3375 - 1</f>
        <v>#VALUE!</v>
      </c>
    </row>
    <row r="52" spans="1:37" x14ac:dyDescent="0.25">
      <c r="A52" s="7"/>
      <c r="B52" s="38">
        <v>31</v>
      </c>
      <c r="C52" s="32"/>
      <c r="D52" s="33"/>
      <c r="E52" s="34"/>
      <c r="F52" s="69"/>
      <c r="G52" s="35" t="s">
        <v>11</v>
      </c>
      <c r="H52" s="69"/>
      <c r="I52" s="35" t="s">
        <v>11</v>
      </c>
      <c r="J52" s="36"/>
      <c r="K52" s="7"/>
      <c r="AG52" s="8" t="e">
        <f>'CASCADE ANALYSIS'!$D34/3375 - 'CASCADE ANALYSIS'!$E34/3375 + $D52/3375 + 13/67500</f>
        <v>#VALUE!</v>
      </c>
      <c r="AH52" s="8" t="e">
        <f>(47*'CASCADE ANALYSIS'!$D34)/16875 - (4*'CASCADE ANALYSIS'!$E34)/1125 + (4*$D52)/1125 + (4*'CASCADE ANALYSIS'!$D34*'CASCADE ANALYSIS'!$E34)/3375 - (4*'CASCADE ANALYSIS'!$D34*$D52)/3375 - (4*'CASCADE ANALYSIS'!$D34^2)/3375 + 1/2250</f>
        <v>#VALUE!</v>
      </c>
      <c r="AI52" s="8" t="e">
        <f>(4*'CASCADE ANALYSIS'!$E34)/225 - (43*'CASCADE ANALYSIS'!$D34)/2250 - (4*$D52)/225 + (4*'CASCADE ANALYSIS'!$D34*'CASCADE ANALYSIS'!$E34)/375 - (4*'CASCADE ANALYSIS'!$D34*$D52)/375 - (2*'CASCADE ANALYSIS'!$D34^2*'CASCADE ANALYSIS'!$E34)/1125 + (2*'CASCADE ANALYSIS'!$D34^2*$D52)/1125 - (107*'CASCADE ANALYSIS'!$D34^2)/11250 + (2*'CASCADE ANALYSIS'!$D34^3)/1125 - 53/900</f>
        <v>#VALUE!</v>
      </c>
      <c r="AJ52" s="8" t="e">
        <f>(32*'CASCADE ANALYSIS'!$E34)/135-(161*'CASCADE ANALYSIS'!$D34)/1350-(32*$D52)/135-(8*'CASCADE ANALYSIS'!$D34*'CASCADE ANALYSIS'!$E34)/225+(8*'CASCADE ANALYSIS'!$D34*$D52)/225-(4*'CASCADE ANALYSIS'!$D34^2*'CASCADE ANALYSIS'!$E34)/375+(4*'CASCADE ANALYSIS'!$D34^3*'CASCADE ANALYSIS'!$E34)/3375+(4*'CASCADE ANALYSIS'!$D34^2*$D52)/375-(4*'CASCADE ANALYSIS'!$D34^3*$D52)/3375+(83*'CASCADE ANALYSIS'!$D34^2)/2250+(167*'CASCADE ANALYSIS'!$D34^3)/16875-(4*'CASCADE ANALYSIS'!$D34^4)/3375 + 62/135</f>
        <v>#VALUE!</v>
      </c>
      <c r="AK52" s="8" t="e">
        <f>(73*'CASCADE ANALYSIS'!$D34)/135 + $D52 - (32*'CASCADE ANALYSIS'!$D34*'CASCADE ANALYSIS'!$E34)/135 + (32*'CASCADE ANALYSIS'!$D34*$D52)/135 + (4*'CASCADE ANALYSIS'!$D34^2*'CASCADE ANALYSIS'!$E34)/225 + (4*'CASCADE ANALYSIS'!$D34^3*'CASCADE ANALYSIS'!$E34)/1125 - ('CASCADE ANALYSIS'!$D34^4*'CASCADE ANALYSIS'!$E34)/3375 - (4*'CASCADE ANALYSIS'!$D34^2*$D52)/225 - (4*'CASCADE ANALYSIS'!$D34^3*$D52)/1125 + ('CASCADE ANALYSIS'!$D34^4*$D52)/3375 + (481*'CASCADE ANALYSIS'!$D34^2)/2700 - (41*'CASCADE ANALYSIS'!$D34^3)/2250 - (227*'CASCADE ANALYSIS'!$D34^4)/67500 + 'CASCADE ANALYSIS'!$D34^5/3375 - 1</f>
        <v>#VALUE!</v>
      </c>
    </row>
    <row r="53" spans="1:37" x14ac:dyDescent="0.25">
      <c r="A53" s="7"/>
      <c r="B53" s="38">
        <v>32</v>
      </c>
      <c r="C53" s="32"/>
      <c r="D53" s="33"/>
      <c r="E53" s="34"/>
      <c r="F53" s="69"/>
      <c r="G53" s="35" t="s">
        <v>11</v>
      </c>
      <c r="H53" s="69"/>
      <c r="I53" s="35" t="s">
        <v>11</v>
      </c>
      <c r="J53" s="36"/>
      <c r="K53" s="7"/>
      <c r="AG53" s="8" t="e">
        <f>'CASCADE ANALYSIS'!$D35/3375 - 'CASCADE ANALYSIS'!$E35/3375 + $D53/3375 + 13/67500</f>
        <v>#VALUE!</v>
      </c>
      <c r="AH53" s="8" t="e">
        <f>(47*'CASCADE ANALYSIS'!$D35)/16875 - (4*'CASCADE ANALYSIS'!$E35)/1125 + (4*$D53)/1125 + (4*'CASCADE ANALYSIS'!$D35*'CASCADE ANALYSIS'!$E35)/3375 - (4*'CASCADE ANALYSIS'!$D35*$D53)/3375 - (4*'CASCADE ANALYSIS'!$D35^2)/3375 + 1/2250</f>
        <v>#VALUE!</v>
      </c>
      <c r="AI53" s="8" t="e">
        <f>(4*'CASCADE ANALYSIS'!$E35)/225 - (43*'CASCADE ANALYSIS'!$D35)/2250 - (4*$D53)/225 + (4*'CASCADE ANALYSIS'!$D35*'CASCADE ANALYSIS'!$E35)/375 - (4*'CASCADE ANALYSIS'!$D35*$D53)/375 - (2*'CASCADE ANALYSIS'!$D35^2*'CASCADE ANALYSIS'!$E35)/1125 + (2*'CASCADE ANALYSIS'!$D35^2*$D53)/1125 - (107*'CASCADE ANALYSIS'!$D35^2)/11250 + (2*'CASCADE ANALYSIS'!$D35^3)/1125 - 53/900</f>
        <v>#VALUE!</v>
      </c>
      <c r="AJ53" s="8" t="e">
        <f>(32*'CASCADE ANALYSIS'!$E35)/135-(161*'CASCADE ANALYSIS'!$D35)/1350-(32*$D53)/135-(8*'CASCADE ANALYSIS'!$D35*'CASCADE ANALYSIS'!$E35)/225+(8*'CASCADE ANALYSIS'!$D35*$D53)/225-(4*'CASCADE ANALYSIS'!$D35^2*'CASCADE ANALYSIS'!$E35)/375+(4*'CASCADE ANALYSIS'!$D35^3*'CASCADE ANALYSIS'!$E35)/3375+(4*'CASCADE ANALYSIS'!$D35^2*$D53)/375-(4*'CASCADE ANALYSIS'!$D35^3*$D53)/3375+(83*'CASCADE ANALYSIS'!$D35^2)/2250+(167*'CASCADE ANALYSIS'!$D35^3)/16875-(4*'CASCADE ANALYSIS'!$D35^4)/3375 + 62/135</f>
        <v>#VALUE!</v>
      </c>
      <c r="AK53" s="8" t="e">
        <f>(73*'CASCADE ANALYSIS'!$D35)/135 + $D53 - (32*'CASCADE ANALYSIS'!$D35*'CASCADE ANALYSIS'!$E35)/135 + (32*'CASCADE ANALYSIS'!$D35*$D53)/135 + (4*'CASCADE ANALYSIS'!$D35^2*'CASCADE ANALYSIS'!$E35)/225 + (4*'CASCADE ANALYSIS'!$D35^3*'CASCADE ANALYSIS'!$E35)/1125 - ('CASCADE ANALYSIS'!$D35^4*'CASCADE ANALYSIS'!$E35)/3375 - (4*'CASCADE ANALYSIS'!$D35^2*$D53)/225 - (4*'CASCADE ANALYSIS'!$D35^3*$D53)/1125 + ('CASCADE ANALYSIS'!$D35^4*$D53)/3375 + (481*'CASCADE ANALYSIS'!$D35^2)/2700 - (41*'CASCADE ANALYSIS'!$D35^3)/2250 - (227*'CASCADE ANALYSIS'!$D35^4)/67500 + 'CASCADE ANALYSIS'!$D35^5/3375 - 1</f>
        <v>#VALUE!</v>
      </c>
    </row>
    <row r="54" spans="1:37" x14ac:dyDescent="0.25">
      <c r="A54" s="7"/>
      <c r="B54" s="38">
        <v>33</v>
      </c>
      <c r="C54" s="32"/>
      <c r="D54" s="33"/>
      <c r="E54" s="34"/>
      <c r="F54" s="69"/>
      <c r="G54" s="35" t="s">
        <v>11</v>
      </c>
      <c r="H54" s="69"/>
      <c r="I54" s="35" t="s">
        <v>11</v>
      </c>
      <c r="J54" s="36"/>
      <c r="K54" s="7"/>
      <c r="AG54" s="8" t="e">
        <f>'CASCADE ANALYSIS'!$D36/3375 - 'CASCADE ANALYSIS'!$E36/3375 + $D54/3375 + 13/67500</f>
        <v>#VALUE!</v>
      </c>
      <c r="AH54" s="8" t="e">
        <f>(47*'CASCADE ANALYSIS'!$D36)/16875 - (4*'CASCADE ANALYSIS'!$E36)/1125 + (4*$D54)/1125 + (4*'CASCADE ANALYSIS'!$D36*'CASCADE ANALYSIS'!$E36)/3375 - (4*'CASCADE ANALYSIS'!$D36*$D54)/3375 - (4*'CASCADE ANALYSIS'!$D36^2)/3375 + 1/2250</f>
        <v>#VALUE!</v>
      </c>
      <c r="AI54" s="8" t="e">
        <f>(4*'CASCADE ANALYSIS'!$E36)/225 - (43*'CASCADE ANALYSIS'!$D36)/2250 - (4*$D54)/225 + (4*'CASCADE ANALYSIS'!$D36*'CASCADE ANALYSIS'!$E36)/375 - (4*'CASCADE ANALYSIS'!$D36*$D54)/375 - (2*'CASCADE ANALYSIS'!$D36^2*'CASCADE ANALYSIS'!$E36)/1125 + (2*'CASCADE ANALYSIS'!$D36^2*$D54)/1125 - (107*'CASCADE ANALYSIS'!$D36^2)/11250 + (2*'CASCADE ANALYSIS'!$D36^3)/1125 - 53/900</f>
        <v>#VALUE!</v>
      </c>
      <c r="AJ54" s="8" t="e">
        <f>(32*'CASCADE ANALYSIS'!$E36)/135-(161*'CASCADE ANALYSIS'!$D36)/1350-(32*$D54)/135-(8*'CASCADE ANALYSIS'!$D36*'CASCADE ANALYSIS'!$E36)/225+(8*'CASCADE ANALYSIS'!$D36*$D54)/225-(4*'CASCADE ANALYSIS'!$D36^2*'CASCADE ANALYSIS'!$E36)/375+(4*'CASCADE ANALYSIS'!$D36^3*'CASCADE ANALYSIS'!$E36)/3375+(4*'CASCADE ANALYSIS'!$D36^2*$D54)/375-(4*'CASCADE ANALYSIS'!$D36^3*$D54)/3375+(83*'CASCADE ANALYSIS'!$D36^2)/2250+(167*'CASCADE ANALYSIS'!$D36^3)/16875-(4*'CASCADE ANALYSIS'!$D36^4)/3375 + 62/135</f>
        <v>#VALUE!</v>
      </c>
      <c r="AK54" s="8" t="e">
        <f>(73*'CASCADE ANALYSIS'!$D36)/135 + $D54 - (32*'CASCADE ANALYSIS'!$D36*'CASCADE ANALYSIS'!$E36)/135 + (32*'CASCADE ANALYSIS'!$D36*$D54)/135 + (4*'CASCADE ANALYSIS'!$D36^2*'CASCADE ANALYSIS'!$E36)/225 + (4*'CASCADE ANALYSIS'!$D36^3*'CASCADE ANALYSIS'!$E36)/1125 - ('CASCADE ANALYSIS'!$D36^4*'CASCADE ANALYSIS'!$E36)/3375 - (4*'CASCADE ANALYSIS'!$D36^2*$D54)/225 - (4*'CASCADE ANALYSIS'!$D36^3*$D54)/1125 + ('CASCADE ANALYSIS'!$D36^4*$D54)/3375 + (481*'CASCADE ANALYSIS'!$D36^2)/2700 - (41*'CASCADE ANALYSIS'!$D36^3)/2250 - (227*'CASCADE ANALYSIS'!$D36^4)/67500 + 'CASCADE ANALYSIS'!$D36^5/3375 - 1</f>
        <v>#VALUE!</v>
      </c>
    </row>
    <row r="55" spans="1:37" x14ac:dyDescent="0.25">
      <c r="A55" s="7"/>
      <c r="B55" s="38">
        <v>34</v>
      </c>
      <c r="C55" s="32"/>
      <c r="D55" s="33"/>
      <c r="E55" s="34"/>
      <c r="F55" s="69"/>
      <c r="G55" s="35" t="s">
        <v>11</v>
      </c>
      <c r="H55" s="69"/>
      <c r="I55" s="35" t="s">
        <v>11</v>
      </c>
      <c r="J55" s="36"/>
      <c r="K55" s="7"/>
      <c r="AG55" s="8" t="e">
        <f>'CASCADE ANALYSIS'!$D37/3375 - 'CASCADE ANALYSIS'!$E37/3375 + $D55/3375 + 13/67500</f>
        <v>#VALUE!</v>
      </c>
      <c r="AH55" s="8" t="e">
        <f>(47*'CASCADE ANALYSIS'!$D37)/16875 - (4*'CASCADE ANALYSIS'!$E37)/1125 + (4*$D55)/1125 + (4*'CASCADE ANALYSIS'!$D37*'CASCADE ANALYSIS'!$E37)/3375 - (4*'CASCADE ANALYSIS'!$D37*$D55)/3375 - (4*'CASCADE ANALYSIS'!$D37^2)/3375 + 1/2250</f>
        <v>#VALUE!</v>
      </c>
      <c r="AI55" s="8" t="e">
        <f>(4*'CASCADE ANALYSIS'!$E37)/225 - (43*'CASCADE ANALYSIS'!$D37)/2250 - (4*$D55)/225 + (4*'CASCADE ANALYSIS'!$D37*'CASCADE ANALYSIS'!$E37)/375 - (4*'CASCADE ANALYSIS'!$D37*$D55)/375 - (2*'CASCADE ANALYSIS'!$D37^2*'CASCADE ANALYSIS'!$E37)/1125 + (2*'CASCADE ANALYSIS'!$D37^2*$D55)/1125 - (107*'CASCADE ANALYSIS'!$D37^2)/11250 + (2*'CASCADE ANALYSIS'!$D37^3)/1125 - 53/900</f>
        <v>#VALUE!</v>
      </c>
      <c r="AJ55" s="8" t="e">
        <f>(32*'CASCADE ANALYSIS'!$E37)/135-(161*'CASCADE ANALYSIS'!$D37)/1350-(32*$D55)/135-(8*'CASCADE ANALYSIS'!$D37*'CASCADE ANALYSIS'!$E37)/225+(8*'CASCADE ANALYSIS'!$D37*$D55)/225-(4*'CASCADE ANALYSIS'!$D37^2*'CASCADE ANALYSIS'!$E37)/375+(4*'CASCADE ANALYSIS'!$D37^3*'CASCADE ANALYSIS'!$E37)/3375+(4*'CASCADE ANALYSIS'!$D37^2*$D55)/375-(4*'CASCADE ANALYSIS'!$D37^3*$D55)/3375+(83*'CASCADE ANALYSIS'!$D37^2)/2250+(167*'CASCADE ANALYSIS'!$D37^3)/16875-(4*'CASCADE ANALYSIS'!$D37^4)/3375 + 62/135</f>
        <v>#VALUE!</v>
      </c>
      <c r="AK55" s="8" t="e">
        <f>(73*'CASCADE ANALYSIS'!$D37)/135 + $D55 - (32*'CASCADE ANALYSIS'!$D37*'CASCADE ANALYSIS'!$E37)/135 + (32*'CASCADE ANALYSIS'!$D37*$D55)/135 + (4*'CASCADE ANALYSIS'!$D37^2*'CASCADE ANALYSIS'!$E37)/225 + (4*'CASCADE ANALYSIS'!$D37^3*'CASCADE ANALYSIS'!$E37)/1125 - ('CASCADE ANALYSIS'!$D37^4*'CASCADE ANALYSIS'!$E37)/3375 - (4*'CASCADE ANALYSIS'!$D37^2*$D55)/225 - (4*'CASCADE ANALYSIS'!$D37^3*$D55)/1125 + ('CASCADE ANALYSIS'!$D37^4*$D55)/3375 + (481*'CASCADE ANALYSIS'!$D37^2)/2700 - (41*'CASCADE ANALYSIS'!$D37^3)/2250 - (227*'CASCADE ANALYSIS'!$D37^4)/67500 + 'CASCADE ANALYSIS'!$D37^5/3375 - 1</f>
        <v>#VALUE!</v>
      </c>
    </row>
    <row r="56" spans="1:37" x14ac:dyDescent="0.25">
      <c r="A56" s="7"/>
      <c r="B56" s="38">
        <v>35</v>
      </c>
      <c r="C56" s="32"/>
      <c r="D56" s="33"/>
      <c r="E56" s="34"/>
      <c r="F56" s="69"/>
      <c r="G56" s="35" t="s">
        <v>11</v>
      </c>
      <c r="H56" s="69"/>
      <c r="I56" s="35" t="s">
        <v>11</v>
      </c>
      <c r="J56" s="36"/>
      <c r="K56" s="7"/>
      <c r="AG56" s="8" t="e">
        <f>'CASCADE ANALYSIS'!$D38/3375 - 'CASCADE ANALYSIS'!$E38/3375 + $D56/3375 + 13/67500</f>
        <v>#VALUE!</v>
      </c>
      <c r="AH56" s="8" t="e">
        <f>(47*'CASCADE ANALYSIS'!$D38)/16875 - (4*'CASCADE ANALYSIS'!$E38)/1125 + (4*$D56)/1125 + (4*'CASCADE ANALYSIS'!$D38*'CASCADE ANALYSIS'!$E38)/3375 - (4*'CASCADE ANALYSIS'!$D38*$D56)/3375 - (4*'CASCADE ANALYSIS'!$D38^2)/3375 + 1/2250</f>
        <v>#VALUE!</v>
      </c>
      <c r="AI56" s="8" t="e">
        <f>(4*'CASCADE ANALYSIS'!$E38)/225 - (43*'CASCADE ANALYSIS'!$D38)/2250 - (4*$D56)/225 + (4*'CASCADE ANALYSIS'!$D38*'CASCADE ANALYSIS'!$E38)/375 - (4*'CASCADE ANALYSIS'!$D38*$D56)/375 - (2*'CASCADE ANALYSIS'!$D38^2*'CASCADE ANALYSIS'!$E38)/1125 + (2*'CASCADE ANALYSIS'!$D38^2*$D56)/1125 - (107*'CASCADE ANALYSIS'!$D38^2)/11250 + (2*'CASCADE ANALYSIS'!$D38^3)/1125 - 53/900</f>
        <v>#VALUE!</v>
      </c>
      <c r="AJ56" s="8" t="e">
        <f>(32*'CASCADE ANALYSIS'!$E38)/135-(161*'CASCADE ANALYSIS'!$D38)/1350-(32*$D56)/135-(8*'CASCADE ANALYSIS'!$D38*'CASCADE ANALYSIS'!$E38)/225+(8*'CASCADE ANALYSIS'!$D38*$D56)/225-(4*'CASCADE ANALYSIS'!$D38^2*'CASCADE ANALYSIS'!$E38)/375+(4*'CASCADE ANALYSIS'!$D38^3*'CASCADE ANALYSIS'!$E38)/3375+(4*'CASCADE ANALYSIS'!$D38^2*$D56)/375-(4*'CASCADE ANALYSIS'!$D38^3*$D56)/3375+(83*'CASCADE ANALYSIS'!$D38^2)/2250+(167*'CASCADE ANALYSIS'!$D38^3)/16875-(4*'CASCADE ANALYSIS'!$D38^4)/3375 + 62/135</f>
        <v>#VALUE!</v>
      </c>
      <c r="AK56" s="8" t="e">
        <f>(73*'CASCADE ANALYSIS'!$D38)/135 + $D56 - (32*'CASCADE ANALYSIS'!$D38*'CASCADE ANALYSIS'!$E38)/135 + (32*'CASCADE ANALYSIS'!$D38*$D56)/135 + (4*'CASCADE ANALYSIS'!$D38^2*'CASCADE ANALYSIS'!$E38)/225 + (4*'CASCADE ANALYSIS'!$D38^3*'CASCADE ANALYSIS'!$E38)/1125 - ('CASCADE ANALYSIS'!$D38^4*'CASCADE ANALYSIS'!$E38)/3375 - (4*'CASCADE ANALYSIS'!$D38^2*$D56)/225 - (4*'CASCADE ANALYSIS'!$D38^3*$D56)/1125 + ('CASCADE ANALYSIS'!$D38^4*$D56)/3375 + (481*'CASCADE ANALYSIS'!$D38^2)/2700 - (41*'CASCADE ANALYSIS'!$D38^3)/2250 - (227*'CASCADE ANALYSIS'!$D38^4)/67500 + 'CASCADE ANALYSIS'!$D38^5/3375 - 1</f>
        <v>#VALUE!</v>
      </c>
    </row>
    <row r="57" spans="1:37" x14ac:dyDescent="0.25">
      <c r="A57" s="7"/>
      <c r="B57" s="38">
        <v>36</v>
      </c>
      <c r="C57" s="32"/>
      <c r="D57" s="33"/>
      <c r="E57" s="34"/>
      <c r="F57" s="69"/>
      <c r="G57" s="35" t="s">
        <v>11</v>
      </c>
      <c r="H57" s="69"/>
      <c r="I57" s="35" t="s">
        <v>11</v>
      </c>
      <c r="J57" s="36"/>
      <c r="K57" s="7"/>
      <c r="AG57" s="8" t="e">
        <f>'CASCADE ANALYSIS'!$D39/3375 - 'CASCADE ANALYSIS'!$E39/3375 + $D57/3375 + 13/67500</f>
        <v>#VALUE!</v>
      </c>
      <c r="AH57" s="8" t="e">
        <f>(47*'CASCADE ANALYSIS'!$D39)/16875 - (4*'CASCADE ANALYSIS'!$E39)/1125 + (4*$D57)/1125 + (4*'CASCADE ANALYSIS'!$D39*'CASCADE ANALYSIS'!$E39)/3375 - (4*'CASCADE ANALYSIS'!$D39*$D57)/3375 - (4*'CASCADE ANALYSIS'!$D39^2)/3375 + 1/2250</f>
        <v>#VALUE!</v>
      </c>
      <c r="AI57" s="8" t="e">
        <f>(4*'CASCADE ANALYSIS'!$E39)/225 - (43*'CASCADE ANALYSIS'!$D39)/2250 - (4*$D57)/225 + (4*'CASCADE ANALYSIS'!$D39*'CASCADE ANALYSIS'!$E39)/375 - (4*'CASCADE ANALYSIS'!$D39*$D57)/375 - (2*'CASCADE ANALYSIS'!$D39^2*'CASCADE ANALYSIS'!$E39)/1125 + (2*'CASCADE ANALYSIS'!$D39^2*$D57)/1125 - (107*'CASCADE ANALYSIS'!$D39^2)/11250 + (2*'CASCADE ANALYSIS'!$D39^3)/1125 - 53/900</f>
        <v>#VALUE!</v>
      </c>
      <c r="AJ57" s="8" t="e">
        <f>(32*'CASCADE ANALYSIS'!$E39)/135-(161*'CASCADE ANALYSIS'!$D39)/1350-(32*$D57)/135-(8*'CASCADE ANALYSIS'!$D39*'CASCADE ANALYSIS'!$E39)/225+(8*'CASCADE ANALYSIS'!$D39*$D57)/225-(4*'CASCADE ANALYSIS'!$D39^2*'CASCADE ANALYSIS'!$E39)/375+(4*'CASCADE ANALYSIS'!$D39^3*'CASCADE ANALYSIS'!$E39)/3375+(4*'CASCADE ANALYSIS'!$D39^2*$D57)/375-(4*'CASCADE ANALYSIS'!$D39^3*$D57)/3375+(83*'CASCADE ANALYSIS'!$D39^2)/2250+(167*'CASCADE ANALYSIS'!$D39^3)/16875-(4*'CASCADE ANALYSIS'!$D39^4)/3375 + 62/135</f>
        <v>#VALUE!</v>
      </c>
      <c r="AK57" s="8" t="e">
        <f>(73*'CASCADE ANALYSIS'!$D39)/135 + $D57 - (32*'CASCADE ANALYSIS'!$D39*'CASCADE ANALYSIS'!$E39)/135 + (32*'CASCADE ANALYSIS'!$D39*$D57)/135 + (4*'CASCADE ANALYSIS'!$D39^2*'CASCADE ANALYSIS'!$E39)/225 + (4*'CASCADE ANALYSIS'!$D39^3*'CASCADE ANALYSIS'!$E39)/1125 - ('CASCADE ANALYSIS'!$D39^4*'CASCADE ANALYSIS'!$E39)/3375 - (4*'CASCADE ANALYSIS'!$D39^2*$D57)/225 - (4*'CASCADE ANALYSIS'!$D39^3*$D57)/1125 + ('CASCADE ANALYSIS'!$D39^4*$D57)/3375 + (481*'CASCADE ANALYSIS'!$D39^2)/2700 - (41*'CASCADE ANALYSIS'!$D39^3)/2250 - (227*'CASCADE ANALYSIS'!$D39^4)/67500 + 'CASCADE ANALYSIS'!$D39^5/3375 - 1</f>
        <v>#VALUE!</v>
      </c>
    </row>
    <row r="58" spans="1:37" x14ac:dyDescent="0.25">
      <c r="A58" s="7"/>
      <c r="B58" s="38">
        <v>37</v>
      </c>
      <c r="C58" s="32"/>
      <c r="D58" s="33"/>
      <c r="E58" s="34"/>
      <c r="F58" s="69"/>
      <c r="G58" s="35" t="s">
        <v>11</v>
      </c>
      <c r="H58" s="69"/>
      <c r="I58" s="35" t="s">
        <v>11</v>
      </c>
      <c r="J58" s="36"/>
      <c r="K58" s="7"/>
      <c r="AG58" s="8" t="e">
        <f>'CASCADE ANALYSIS'!$D40/3375 - 'CASCADE ANALYSIS'!$E40/3375 + $D58/3375 + 13/67500</f>
        <v>#VALUE!</v>
      </c>
      <c r="AH58" s="8" t="e">
        <f>(47*'CASCADE ANALYSIS'!$D40)/16875 - (4*'CASCADE ANALYSIS'!$E40)/1125 + (4*$D58)/1125 + (4*'CASCADE ANALYSIS'!$D40*'CASCADE ANALYSIS'!$E40)/3375 - (4*'CASCADE ANALYSIS'!$D40*$D58)/3375 - (4*'CASCADE ANALYSIS'!$D40^2)/3375 + 1/2250</f>
        <v>#VALUE!</v>
      </c>
      <c r="AI58" s="8" t="e">
        <f>(4*'CASCADE ANALYSIS'!$E40)/225 - (43*'CASCADE ANALYSIS'!$D40)/2250 - (4*$D58)/225 + (4*'CASCADE ANALYSIS'!$D40*'CASCADE ANALYSIS'!$E40)/375 - (4*'CASCADE ANALYSIS'!$D40*$D58)/375 - (2*'CASCADE ANALYSIS'!$D40^2*'CASCADE ANALYSIS'!$E40)/1125 + (2*'CASCADE ANALYSIS'!$D40^2*$D58)/1125 - (107*'CASCADE ANALYSIS'!$D40^2)/11250 + (2*'CASCADE ANALYSIS'!$D40^3)/1125 - 53/900</f>
        <v>#VALUE!</v>
      </c>
      <c r="AJ58" s="8" t="e">
        <f>(32*'CASCADE ANALYSIS'!$E40)/135-(161*'CASCADE ANALYSIS'!$D40)/1350-(32*$D58)/135-(8*'CASCADE ANALYSIS'!$D40*'CASCADE ANALYSIS'!$E40)/225+(8*'CASCADE ANALYSIS'!$D40*$D58)/225-(4*'CASCADE ANALYSIS'!$D40^2*'CASCADE ANALYSIS'!$E40)/375+(4*'CASCADE ANALYSIS'!$D40^3*'CASCADE ANALYSIS'!$E40)/3375+(4*'CASCADE ANALYSIS'!$D40^2*$D58)/375-(4*'CASCADE ANALYSIS'!$D40^3*$D58)/3375+(83*'CASCADE ANALYSIS'!$D40^2)/2250+(167*'CASCADE ANALYSIS'!$D40^3)/16875-(4*'CASCADE ANALYSIS'!$D40^4)/3375 + 62/135</f>
        <v>#VALUE!</v>
      </c>
      <c r="AK58" s="8" t="e">
        <f>(73*'CASCADE ANALYSIS'!$D40)/135 + $D58 - (32*'CASCADE ANALYSIS'!$D40*'CASCADE ANALYSIS'!$E40)/135 + (32*'CASCADE ANALYSIS'!$D40*$D58)/135 + (4*'CASCADE ANALYSIS'!$D40^2*'CASCADE ANALYSIS'!$E40)/225 + (4*'CASCADE ANALYSIS'!$D40^3*'CASCADE ANALYSIS'!$E40)/1125 - ('CASCADE ANALYSIS'!$D40^4*'CASCADE ANALYSIS'!$E40)/3375 - (4*'CASCADE ANALYSIS'!$D40^2*$D58)/225 - (4*'CASCADE ANALYSIS'!$D40^3*$D58)/1125 + ('CASCADE ANALYSIS'!$D40^4*$D58)/3375 + (481*'CASCADE ANALYSIS'!$D40^2)/2700 - (41*'CASCADE ANALYSIS'!$D40^3)/2250 - (227*'CASCADE ANALYSIS'!$D40^4)/67500 + 'CASCADE ANALYSIS'!$D40^5/3375 - 1</f>
        <v>#VALUE!</v>
      </c>
    </row>
    <row r="59" spans="1:37" x14ac:dyDescent="0.25">
      <c r="A59" s="7"/>
      <c r="B59" s="38">
        <v>38</v>
      </c>
      <c r="C59" s="32"/>
      <c r="D59" s="33"/>
      <c r="E59" s="34"/>
      <c r="F59" s="69"/>
      <c r="G59" s="35" t="s">
        <v>11</v>
      </c>
      <c r="H59" s="69"/>
      <c r="I59" s="35" t="s">
        <v>11</v>
      </c>
      <c r="J59" s="36"/>
      <c r="K59" s="7"/>
      <c r="AG59" s="8" t="e">
        <f>'CASCADE ANALYSIS'!$D41/3375 - 'CASCADE ANALYSIS'!$E41/3375 + $D59/3375 + 13/67500</f>
        <v>#VALUE!</v>
      </c>
      <c r="AH59" s="8" t="e">
        <f>(47*'CASCADE ANALYSIS'!$D41)/16875 - (4*'CASCADE ANALYSIS'!$E41)/1125 + (4*$D59)/1125 + (4*'CASCADE ANALYSIS'!$D41*'CASCADE ANALYSIS'!$E41)/3375 - (4*'CASCADE ANALYSIS'!$D41*$D59)/3375 - (4*'CASCADE ANALYSIS'!$D41^2)/3375 + 1/2250</f>
        <v>#VALUE!</v>
      </c>
      <c r="AI59" s="8" t="e">
        <f>(4*'CASCADE ANALYSIS'!$E41)/225 - (43*'CASCADE ANALYSIS'!$D41)/2250 - (4*$D59)/225 + (4*'CASCADE ANALYSIS'!$D41*'CASCADE ANALYSIS'!$E41)/375 - (4*'CASCADE ANALYSIS'!$D41*$D59)/375 - (2*'CASCADE ANALYSIS'!$D41^2*'CASCADE ANALYSIS'!$E41)/1125 + (2*'CASCADE ANALYSIS'!$D41^2*$D59)/1125 - (107*'CASCADE ANALYSIS'!$D41^2)/11250 + (2*'CASCADE ANALYSIS'!$D41^3)/1125 - 53/900</f>
        <v>#VALUE!</v>
      </c>
      <c r="AJ59" s="8" t="e">
        <f>(32*'CASCADE ANALYSIS'!$E41)/135-(161*'CASCADE ANALYSIS'!$D41)/1350-(32*$D59)/135-(8*'CASCADE ANALYSIS'!$D41*'CASCADE ANALYSIS'!$E41)/225+(8*'CASCADE ANALYSIS'!$D41*$D59)/225-(4*'CASCADE ANALYSIS'!$D41^2*'CASCADE ANALYSIS'!$E41)/375+(4*'CASCADE ANALYSIS'!$D41^3*'CASCADE ANALYSIS'!$E41)/3375+(4*'CASCADE ANALYSIS'!$D41^2*$D59)/375-(4*'CASCADE ANALYSIS'!$D41^3*$D59)/3375+(83*'CASCADE ANALYSIS'!$D41^2)/2250+(167*'CASCADE ANALYSIS'!$D41^3)/16875-(4*'CASCADE ANALYSIS'!$D41^4)/3375 + 62/135</f>
        <v>#VALUE!</v>
      </c>
      <c r="AK59" s="8" t="e">
        <f>(73*'CASCADE ANALYSIS'!$D41)/135 + $D59 - (32*'CASCADE ANALYSIS'!$D41*'CASCADE ANALYSIS'!$E41)/135 + (32*'CASCADE ANALYSIS'!$D41*$D59)/135 + (4*'CASCADE ANALYSIS'!$D41^2*'CASCADE ANALYSIS'!$E41)/225 + (4*'CASCADE ANALYSIS'!$D41^3*'CASCADE ANALYSIS'!$E41)/1125 - ('CASCADE ANALYSIS'!$D41^4*'CASCADE ANALYSIS'!$E41)/3375 - (4*'CASCADE ANALYSIS'!$D41^2*$D59)/225 - (4*'CASCADE ANALYSIS'!$D41^3*$D59)/1125 + ('CASCADE ANALYSIS'!$D41^4*$D59)/3375 + (481*'CASCADE ANALYSIS'!$D41^2)/2700 - (41*'CASCADE ANALYSIS'!$D41^3)/2250 - (227*'CASCADE ANALYSIS'!$D41^4)/67500 + 'CASCADE ANALYSIS'!$D41^5/3375 - 1</f>
        <v>#VALUE!</v>
      </c>
    </row>
    <row r="60" spans="1:37" x14ac:dyDescent="0.25">
      <c r="A60" s="7"/>
      <c r="B60" s="38">
        <v>39</v>
      </c>
      <c r="C60" s="32"/>
      <c r="D60" s="33"/>
      <c r="E60" s="34"/>
      <c r="F60" s="69"/>
      <c r="G60" s="35" t="s">
        <v>11</v>
      </c>
      <c r="H60" s="69"/>
      <c r="I60" s="35" t="s">
        <v>11</v>
      </c>
      <c r="J60" s="36"/>
      <c r="K60" s="7"/>
      <c r="AG60" s="8" t="e">
        <f>'CASCADE ANALYSIS'!$D42/3375 - 'CASCADE ANALYSIS'!$E42/3375 + $D60/3375 + 13/67500</f>
        <v>#VALUE!</v>
      </c>
      <c r="AH60" s="8" t="e">
        <f>(47*'CASCADE ANALYSIS'!$D42)/16875 - (4*'CASCADE ANALYSIS'!$E42)/1125 + (4*$D60)/1125 + (4*'CASCADE ANALYSIS'!$D42*'CASCADE ANALYSIS'!$E42)/3375 - (4*'CASCADE ANALYSIS'!$D42*$D60)/3375 - (4*'CASCADE ANALYSIS'!$D42^2)/3375 + 1/2250</f>
        <v>#VALUE!</v>
      </c>
      <c r="AI60" s="8" t="e">
        <f>(4*'CASCADE ANALYSIS'!$E42)/225 - (43*'CASCADE ANALYSIS'!$D42)/2250 - (4*$D60)/225 + (4*'CASCADE ANALYSIS'!$D42*'CASCADE ANALYSIS'!$E42)/375 - (4*'CASCADE ANALYSIS'!$D42*$D60)/375 - (2*'CASCADE ANALYSIS'!$D42^2*'CASCADE ANALYSIS'!$E42)/1125 + (2*'CASCADE ANALYSIS'!$D42^2*$D60)/1125 - (107*'CASCADE ANALYSIS'!$D42^2)/11250 + (2*'CASCADE ANALYSIS'!$D42^3)/1125 - 53/900</f>
        <v>#VALUE!</v>
      </c>
      <c r="AJ60" s="8" t="e">
        <f>(32*'CASCADE ANALYSIS'!$E42)/135-(161*'CASCADE ANALYSIS'!$D42)/1350-(32*$D60)/135-(8*'CASCADE ANALYSIS'!$D42*'CASCADE ANALYSIS'!$E42)/225+(8*'CASCADE ANALYSIS'!$D42*$D60)/225-(4*'CASCADE ANALYSIS'!$D42^2*'CASCADE ANALYSIS'!$E42)/375+(4*'CASCADE ANALYSIS'!$D42^3*'CASCADE ANALYSIS'!$E42)/3375+(4*'CASCADE ANALYSIS'!$D42^2*$D60)/375-(4*'CASCADE ANALYSIS'!$D42^3*$D60)/3375+(83*'CASCADE ANALYSIS'!$D42^2)/2250+(167*'CASCADE ANALYSIS'!$D42^3)/16875-(4*'CASCADE ANALYSIS'!$D42^4)/3375 + 62/135</f>
        <v>#VALUE!</v>
      </c>
      <c r="AK60" s="8" t="e">
        <f>(73*'CASCADE ANALYSIS'!$D42)/135 + $D60 - (32*'CASCADE ANALYSIS'!$D42*'CASCADE ANALYSIS'!$E42)/135 + (32*'CASCADE ANALYSIS'!$D42*$D60)/135 + (4*'CASCADE ANALYSIS'!$D42^2*'CASCADE ANALYSIS'!$E42)/225 + (4*'CASCADE ANALYSIS'!$D42^3*'CASCADE ANALYSIS'!$E42)/1125 - ('CASCADE ANALYSIS'!$D42^4*'CASCADE ANALYSIS'!$E42)/3375 - (4*'CASCADE ANALYSIS'!$D42^2*$D60)/225 - (4*'CASCADE ANALYSIS'!$D42^3*$D60)/1125 + ('CASCADE ANALYSIS'!$D42^4*$D60)/3375 + (481*'CASCADE ANALYSIS'!$D42^2)/2700 - (41*'CASCADE ANALYSIS'!$D42^3)/2250 - (227*'CASCADE ANALYSIS'!$D42^4)/67500 + 'CASCADE ANALYSIS'!$D42^5/3375 - 1</f>
        <v>#VALUE!</v>
      </c>
    </row>
    <row r="61" spans="1:37" x14ac:dyDescent="0.25">
      <c r="A61" s="7"/>
      <c r="B61" s="38">
        <v>40</v>
      </c>
      <c r="C61" s="32"/>
      <c r="D61" s="33"/>
      <c r="E61" s="34"/>
      <c r="F61" s="69"/>
      <c r="G61" s="35" t="s">
        <v>11</v>
      </c>
      <c r="H61" s="69"/>
      <c r="I61" s="35" t="s">
        <v>11</v>
      </c>
      <c r="J61" s="36"/>
      <c r="K61" s="7"/>
      <c r="AG61" s="8" t="e">
        <f>'CASCADE ANALYSIS'!$D43/3375 - 'CASCADE ANALYSIS'!$E43/3375 + $D61/3375 + 13/67500</f>
        <v>#VALUE!</v>
      </c>
      <c r="AH61" s="8" t="e">
        <f>(47*'CASCADE ANALYSIS'!$D43)/16875 - (4*'CASCADE ANALYSIS'!$E43)/1125 + (4*$D61)/1125 + (4*'CASCADE ANALYSIS'!$D43*'CASCADE ANALYSIS'!$E43)/3375 - (4*'CASCADE ANALYSIS'!$D43*$D61)/3375 - (4*'CASCADE ANALYSIS'!$D43^2)/3375 + 1/2250</f>
        <v>#VALUE!</v>
      </c>
      <c r="AI61" s="8" t="e">
        <f>(4*'CASCADE ANALYSIS'!$E43)/225 - (43*'CASCADE ANALYSIS'!$D43)/2250 - (4*$D61)/225 + (4*'CASCADE ANALYSIS'!$D43*'CASCADE ANALYSIS'!$E43)/375 - (4*'CASCADE ANALYSIS'!$D43*$D61)/375 - (2*'CASCADE ANALYSIS'!$D43^2*'CASCADE ANALYSIS'!$E43)/1125 + (2*'CASCADE ANALYSIS'!$D43^2*$D61)/1125 - (107*'CASCADE ANALYSIS'!$D43^2)/11250 + (2*'CASCADE ANALYSIS'!$D43^3)/1125 - 53/900</f>
        <v>#VALUE!</v>
      </c>
      <c r="AJ61" s="8" t="e">
        <f>(32*'CASCADE ANALYSIS'!$E43)/135-(161*'CASCADE ANALYSIS'!$D43)/1350-(32*$D61)/135-(8*'CASCADE ANALYSIS'!$D43*'CASCADE ANALYSIS'!$E43)/225+(8*'CASCADE ANALYSIS'!$D43*$D61)/225-(4*'CASCADE ANALYSIS'!$D43^2*'CASCADE ANALYSIS'!$E43)/375+(4*'CASCADE ANALYSIS'!$D43^3*'CASCADE ANALYSIS'!$E43)/3375+(4*'CASCADE ANALYSIS'!$D43^2*$D61)/375-(4*'CASCADE ANALYSIS'!$D43^3*$D61)/3375+(83*'CASCADE ANALYSIS'!$D43^2)/2250+(167*'CASCADE ANALYSIS'!$D43^3)/16875-(4*'CASCADE ANALYSIS'!$D43^4)/3375 + 62/135</f>
        <v>#VALUE!</v>
      </c>
      <c r="AK61" s="8" t="e">
        <f>(73*'CASCADE ANALYSIS'!$D43)/135 + $D61 - (32*'CASCADE ANALYSIS'!$D43*'CASCADE ANALYSIS'!$E43)/135 + (32*'CASCADE ANALYSIS'!$D43*$D61)/135 + (4*'CASCADE ANALYSIS'!$D43^2*'CASCADE ANALYSIS'!$E43)/225 + (4*'CASCADE ANALYSIS'!$D43^3*'CASCADE ANALYSIS'!$E43)/1125 - ('CASCADE ANALYSIS'!$D43^4*'CASCADE ANALYSIS'!$E43)/3375 - (4*'CASCADE ANALYSIS'!$D43^2*$D61)/225 - (4*'CASCADE ANALYSIS'!$D43^3*$D61)/1125 + ('CASCADE ANALYSIS'!$D43^4*$D61)/3375 + (481*'CASCADE ANALYSIS'!$D43^2)/2700 - (41*'CASCADE ANALYSIS'!$D43^3)/2250 - (227*'CASCADE ANALYSIS'!$D43^4)/67500 + 'CASCADE ANALYSIS'!$D43^5/3375 - 1</f>
        <v>#VALUE!</v>
      </c>
    </row>
    <row r="62" spans="1:37" x14ac:dyDescent="0.25">
      <c r="A62" s="7"/>
      <c r="B62" s="38">
        <v>41</v>
      </c>
      <c r="C62" s="32"/>
      <c r="D62" s="33"/>
      <c r="E62" s="34"/>
      <c r="F62" s="69"/>
      <c r="G62" s="35" t="s">
        <v>11</v>
      </c>
      <c r="H62" s="69"/>
      <c r="I62" s="35" t="s">
        <v>11</v>
      </c>
      <c r="J62" s="36"/>
      <c r="K62" s="7"/>
      <c r="AG62" s="8" t="e">
        <f>'CASCADE ANALYSIS'!$D44/3375 - 'CASCADE ANALYSIS'!$E44/3375 + $D62/3375 + 13/67500</f>
        <v>#VALUE!</v>
      </c>
      <c r="AH62" s="8" t="e">
        <f>(47*'CASCADE ANALYSIS'!$D44)/16875 - (4*'CASCADE ANALYSIS'!$E44)/1125 + (4*$D62)/1125 + (4*'CASCADE ANALYSIS'!$D44*'CASCADE ANALYSIS'!$E44)/3375 - (4*'CASCADE ANALYSIS'!$D44*$D62)/3375 - (4*'CASCADE ANALYSIS'!$D44^2)/3375 + 1/2250</f>
        <v>#VALUE!</v>
      </c>
      <c r="AI62" s="8" t="e">
        <f>(4*'CASCADE ANALYSIS'!$E44)/225 - (43*'CASCADE ANALYSIS'!$D44)/2250 - (4*$D62)/225 + (4*'CASCADE ANALYSIS'!$D44*'CASCADE ANALYSIS'!$E44)/375 - (4*'CASCADE ANALYSIS'!$D44*$D62)/375 - (2*'CASCADE ANALYSIS'!$D44^2*'CASCADE ANALYSIS'!$E44)/1125 + (2*'CASCADE ANALYSIS'!$D44^2*$D62)/1125 - (107*'CASCADE ANALYSIS'!$D44^2)/11250 + (2*'CASCADE ANALYSIS'!$D44^3)/1125 - 53/900</f>
        <v>#VALUE!</v>
      </c>
      <c r="AJ62" s="8" t="e">
        <f>(32*'CASCADE ANALYSIS'!$E44)/135-(161*'CASCADE ANALYSIS'!$D44)/1350-(32*$D62)/135-(8*'CASCADE ANALYSIS'!$D44*'CASCADE ANALYSIS'!$E44)/225+(8*'CASCADE ANALYSIS'!$D44*$D62)/225-(4*'CASCADE ANALYSIS'!$D44^2*'CASCADE ANALYSIS'!$E44)/375+(4*'CASCADE ANALYSIS'!$D44^3*'CASCADE ANALYSIS'!$E44)/3375+(4*'CASCADE ANALYSIS'!$D44^2*$D62)/375-(4*'CASCADE ANALYSIS'!$D44^3*$D62)/3375+(83*'CASCADE ANALYSIS'!$D44^2)/2250+(167*'CASCADE ANALYSIS'!$D44^3)/16875-(4*'CASCADE ANALYSIS'!$D44^4)/3375 + 62/135</f>
        <v>#VALUE!</v>
      </c>
      <c r="AK62" s="8" t="e">
        <f>(73*'CASCADE ANALYSIS'!$D44)/135 + $D62 - (32*'CASCADE ANALYSIS'!$D44*'CASCADE ANALYSIS'!$E44)/135 + (32*'CASCADE ANALYSIS'!$D44*$D62)/135 + (4*'CASCADE ANALYSIS'!$D44^2*'CASCADE ANALYSIS'!$E44)/225 + (4*'CASCADE ANALYSIS'!$D44^3*'CASCADE ANALYSIS'!$E44)/1125 - ('CASCADE ANALYSIS'!$D44^4*'CASCADE ANALYSIS'!$E44)/3375 - (4*'CASCADE ANALYSIS'!$D44^2*$D62)/225 - (4*'CASCADE ANALYSIS'!$D44^3*$D62)/1125 + ('CASCADE ANALYSIS'!$D44^4*$D62)/3375 + (481*'CASCADE ANALYSIS'!$D44^2)/2700 - (41*'CASCADE ANALYSIS'!$D44^3)/2250 - (227*'CASCADE ANALYSIS'!$D44^4)/67500 + 'CASCADE ANALYSIS'!$D44^5/3375 - 1</f>
        <v>#VALUE!</v>
      </c>
    </row>
    <row r="63" spans="1:37" x14ac:dyDescent="0.25">
      <c r="A63" s="7"/>
      <c r="B63" s="38">
        <v>42</v>
      </c>
      <c r="C63" s="32"/>
      <c r="D63" s="33"/>
      <c r="E63" s="34"/>
      <c r="F63" s="69"/>
      <c r="G63" s="35" t="s">
        <v>11</v>
      </c>
      <c r="H63" s="69"/>
      <c r="I63" s="35" t="s">
        <v>11</v>
      </c>
      <c r="J63" s="36"/>
      <c r="K63" s="7"/>
      <c r="AG63" s="8" t="e">
        <f>'CASCADE ANALYSIS'!$D45/3375 - 'CASCADE ANALYSIS'!$E45/3375 + $D63/3375 + 13/67500</f>
        <v>#VALUE!</v>
      </c>
      <c r="AH63" s="8" t="e">
        <f>(47*'CASCADE ANALYSIS'!$D45)/16875 - (4*'CASCADE ANALYSIS'!$E45)/1125 + (4*$D63)/1125 + (4*'CASCADE ANALYSIS'!$D45*'CASCADE ANALYSIS'!$E45)/3375 - (4*'CASCADE ANALYSIS'!$D45*$D63)/3375 - (4*'CASCADE ANALYSIS'!$D45^2)/3375 + 1/2250</f>
        <v>#VALUE!</v>
      </c>
      <c r="AI63" s="8" t="e">
        <f>(4*'CASCADE ANALYSIS'!$E45)/225 - (43*'CASCADE ANALYSIS'!$D45)/2250 - (4*$D63)/225 + (4*'CASCADE ANALYSIS'!$D45*'CASCADE ANALYSIS'!$E45)/375 - (4*'CASCADE ANALYSIS'!$D45*$D63)/375 - (2*'CASCADE ANALYSIS'!$D45^2*'CASCADE ANALYSIS'!$E45)/1125 + (2*'CASCADE ANALYSIS'!$D45^2*$D63)/1125 - (107*'CASCADE ANALYSIS'!$D45^2)/11250 + (2*'CASCADE ANALYSIS'!$D45^3)/1125 - 53/900</f>
        <v>#VALUE!</v>
      </c>
      <c r="AJ63" s="8" t="e">
        <f>(32*'CASCADE ANALYSIS'!$E45)/135-(161*'CASCADE ANALYSIS'!$D45)/1350-(32*$D63)/135-(8*'CASCADE ANALYSIS'!$D45*'CASCADE ANALYSIS'!$E45)/225+(8*'CASCADE ANALYSIS'!$D45*$D63)/225-(4*'CASCADE ANALYSIS'!$D45^2*'CASCADE ANALYSIS'!$E45)/375+(4*'CASCADE ANALYSIS'!$D45^3*'CASCADE ANALYSIS'!$E45)/3375+(4*'CASCADE ANALYSIS'!$D45^2*$D63)/375-(4*'CASCADE ANALYSIS'!$D45^3*$D63)/3375+(83*'CASCADE ANALYSIS'!$D45^2)/2250+(167*'CASCADE ANALYSIS'!$D45^3)/16875-(4*'CASCADE ANALYSIS'!$D45^4)/3375 + 62/135</f>
        <v>#VALUE!</v>
      </c>
      <c r="AK63" s="8" t="e">
        <f>(73*'CASCADE ANALYSIS'!$D45)/135 + $D63 - (32*'CASCADE ANALYSIS'!$D45*'CASCADE ANALYSIS'!$E45)/135 + (32*'CASCADE ANALYSIS'!$D45*$D63)/135 + (4*'CASCADE ANALYSIS'!$D45^2*'CASCADE ANALYSIS'!$E45)/225 + (4*'CASCADE ANALYSIS'!$D45^3*'CASCADE ANALYSIS'!$E45)/1125 - ('CASCADE ANALYSIS'!$D45^4*'CASCADE ANALYSIS'!$E45)/3375 - (4*'CASCADE ANALYSIS'!$D45^2*$D63)/225 - (4*'CASCADE ANALYSIS'!$D45^3*$D63)/1125 + ('CASCADE ANALYSIS'!$D45^4*$D63)/3375 + (481*'CASCADE ANALYSIS'!$D45^2)/2700 - (41*'CASCADE ANALYSIS'!$D45^3)/2250 - (227*'CASCADE ANALYSIS'!$D45^4)/67500 + 'CASCADE ANALYSIS'!$D45^5/3375 - 1</f>
        <v>#VALUE!</v>
      </c>
    </row>
    <row r="64" spans="1:37" x14ac:dyDescent="0.25">
      <c r="A64" s="7"/>
      <c r="B64" s="38">
        <v>43</v>
      </c>
      <c r="C64" s="32"/>
      <c r="D64" s="33"/>
      <c r="E64" s="34"/>
      <c r="F64" s="69"/>
      <c r="G64" s="35" t="s">
        <v>11</v>
      </c>
      <c r="H64" s="69"/>
      <c r="I64" s="35" t="s">
        <v>11</v>
      </c>
      <c r="J64" s="36"/>
      <c r="K64" s="7"/>
      <c r="AG64" s="8" t="e">
        <f>'CASCADE ANALYSIS'!$D46/3375 - 'CASCADE ANALYSIS'!$E46/3375 + $D64/3375 + 13/67500</f>
        <v>#VALUE!</v>
      </c>
      <c r="AH64" s="8" t="e">
        <f>(47*'CASCADE ANALYSIS'!$D46)/16875 - (4*'CASCADE ANALYSIS'!$E46)/1125 + (4*$D64)/1125 + (4*'CASCADE ANALYSIS'!$D46*'CASCADE ANALYSIS'!$E46)/3375 - (4*'CASCADE ANALYSIS'!$D46*$D64)/3375 - (4*'CASCADE ANALYSIS'!$D46^2)/3375 + 1/2250</f>
        <v>#VALUE!</v>
      </c>
      <c r="AI64" s="8" t="e">
        <f>(4*'CASCADE ANALYSIS'!$E46)/225 - (43*'CASCADE ANALYSIS'!$D46)/2250 - (4*$D64)/225 + (4*'CASCADE ANALYSIS'!$D46*'CASCADE ANALYSIS'!$E46)/375 - (4*'CASCADE ANALYSIS'!$D46*$D64)/375 - (2*'CASCADE ANALYSIS'!$D46^2*'CASCADE ANALYSIS'!$E46)/1125 + (2*'CASCADE ANALYSIS'!$D46^2*$D64)/1125 - (107*'CASCADE ANALYSIS'!$D46^2)/11250 + (2*'CASCADE ANALYSIS'!$D46^3)/1125 - 53/900</f>
        <v>#VALUE!</v>
      </c>
      <c r="AJ64" s="8" t="e">
        <f>(32*'CASCADE ANALYSIS'!$E46)/135-(161*'CASCADE ANALYSIS'!$D46)/1350-(32*$D64)/135-(8*'CASCADE ANALYSIS'!$D46*'CASCADE ANALYSIS'!$E46)/225+(8*'CASCADE ANALYSIS'!$D46*$D64)/225-(4*'CASCADE ANALYSIS'!$D46^2*'CASCADE ANALYSIS'!$E46)/375+(4*'CASCADE ANALYSIS'!$D46^3*'CASCADE ANALYSIS'!$E46)/3375+(4*'CASCADE ANALYSIS'!$D46^2*$D64)/375-(4*'CASCADE ANALYSIS'!$D46^3*$D64)/3375+(83*'CASCADE ANALYSIS'!$D46^2)/2250+(167*'CASCADE ANALYSIS'!$D46^3)/16875-(4*'CASCADE ANALYSIS'!$D46^4)/3375 + 62/135</f>
        <v>#VALUE!</v>
      </c>
      <c r="AK64" s="8" t="e">
        <f>(73*'CASCADE ANALYSIS'!$D46)/135 + $D64 - (32*'CASCADE ANALYSIS'!$D46*'CASCADE ANALYSIS'!$E46)/135 + (32*'CASCADE ANALYSIS'!$D46*$D64)/135 + (4*'CASCADE ANALYSIS'!$D46^2*'CASCADE ANALYSIS'!$E46)/225 + (4*'CASCADE ANALYSIS'!$D46^3*'CASCADE ANALYSIS'!$E46)/1125 - ('CASCADE ANALYSIS'!$D46^4*'CASCADE ANALYSIS'!$E46)/3375 - (4*'CASCADE ANALYSIS'!$D46^2*$D64)/225 - (4*'CASCADE ANALYSIS'!$D46^3*$D64)/1125 + ('CASCADE ANALYSIS'!$D46^4*$D64)/3375 + (481*'CASCADE ANALYSIS'!$D46^2)/2700 - (41*'CASCADE ANALYSIS'!$D46^3)/2250 - (227*'CASCADE ANALYSIS'!$D46^4)/67500 + 'CASCADE ANALYSIS'!$D46^5/3375 - 1</f>
        <v>#VALUE!</v>
      </c>
    </row>
    <row r="65" spans="1:37" x14ac:dyDescent="0.25">
      <c r="A65" s="7"/>
      <c r="B65" s="38">
        <v>44</v>
      </c>
      <c r="C65" s="32"/>
      <c r="D65" s="33"/>
      <c r="E65" s="34"/>
      <c r="F65" s="69"/>
      <c r="G65" s="35" t="s">
        <v>11</v>
      </c>
      <c r="H65" s="69"/>
      <c r="I65" s="35" t="s">
        <v>11</v>
      </c>
      <c r="J65" s="36"/>
      <c r="K65" s="7"/>
      <c r="AG65" s="8" t="e">
        <f>'CASCADE ANALYSIS'!$D47/3375 - 'CASCADE ANALYSIS'!$E47/3375 + $D65/3375 + 13/67500</f>
        <v>#VALUE!</v>
      </c>
      <c r="AH65" s="8" t="e">
        <f>(47*'CASCADE ANALYSIS'!$D47)/16875 - (4*'CASCADE ANALYSIS'!$E47)/1125 + (4*$D65)/1125 + (4*'CASCADE ANALYSIS'!$D47*'CASCADE ANALYSIS'!$E47)/3375 - (4*'CASCADE ANALYSIS'!$D47*$D65)/3375 - (4*'CASCADE ANALYSIS'!$D47^2)/3375 + 1/2250</f>
        <v>#VALUE!</v>
      </c>
      <c r="AI65" s="8" t="e">
        <f>(4*'CASCADE ANALYSIS'!$E47)/225 - (43*'CASCADE ANALYSIS'!$D47)/2250 - (4*$D65)/225 + (4*'CASCADE ANALYSIS'!$D47*'CASCADE ANALYSIS'!$E47)/375 - (4*'CASCADE ANALYSIS'!$D47*$D65)/375 - (2*'CASCADE ANALYSIS'!$D47^2*'CASCADE ANALYSIS'!$E47)/1125 + (2*'CASCADE ANALYSIS'!$D47^2*$D65)/1125 - (107*'CASCADE ANALYSIS'!$D47^2)/11250 + (2*'CASCADE ANALYSIS'!$D47^3)/1125 - 53/900</f>
        <v>#VALUE!</v>
      </c>
      <c r="AJ65" s="8" t="e">
        <f>(32*'CASCADE ANALYSIS'!$E47)/135-(161*'CASCADE ANALYSIS'!$D47)/1350-(32*$D65)/135-(8*'CASCADE ANALYSIS'!$D47*'CASCADE ANALYSIS'!$E47)/225+(8*'CASCADE ANALYSIS'!$D47*$D65)/225-(4*'CASCADE ANALYSIS'!$D47^2*'CASCADE ANALYSIS'!$E47)/375+(4*'CASCADE ANALYSIS'!$D47^3*'CASCADE ANALYSIS'!$E47)/3375+(4*'CASCADE ANALYSIS'!$D47^2*$D65)/375-(4*'CASCADE ANALYSIS'!$D47^3*$D65)/3375+(83*'CASCADE ANALYSIS'!$D47^2)/2250+(167*'CASCADE ANALYSIS'!$D47^3)/16875-(4*'CASCADE ANALYSIS'!$D47^4)/3375 + 62/135</f>
        <v>#VALUE!</v>
      </c>
      <c r="AK65" s="8" t="e">
        <f>(73*'CASCADE ANALYSIS'!$D47)/135 + $D65 - (32*'CASCADE ANALYSIS'!$D47*'CASCADE ANALYSIS'!$E47)/135 + (32*'CASCADE ANALYSIS'!$D47*$D65)/135 + (4*'CASCADE ANALYSIS'!$D47^2*'CASCADE ANALYSIS'!$E47)/225 + (4*'CASCADE ANALYSIS'!$D47^3*'CASCADE ANALYSIS'!$E47)/1125 - ('CASCADE ANALYSIS'!$D47^4*'CASCADE ANALYSIS'!$E47)/3375 - (4*'CASCADE ANALYSIS'!$D47^2*$D65)/225 - (4*'CASCADE ANALYSIS'!$D47^3*$D65)/1125 + ('CASCADE ANALYSIS'!$D47^4*$D65)/3375 + (481*'CASCADE ANALYSIS'!$D47^2)/2700 - (41*'CASCADE ANALYSIS'!$D47^3)/2250 - (227*'CASCADE ANALYSIS'!$D47^4)/67500 + 'CASCADE ANALYSIS'!$D47^5/3375 - 1</f>
        <v>#VALUE!</v>
      </c>
    </row>
    <row r="66" spans="1:37" x14ac:dyDescent="0.25">
      <c r="A66" s="7"/>
      <c r="B66" s="38">
        <v>45</v>
      </c>
      <c r="C66" s="32"/>
      <c r="D66" s="33"/>
      <c r="E66" s="34"/>
      <c r="F66" s="69"/>
      <c r="G66" s="35" t="s">
        <v>11</v>
      </c>
      <c r="H66" s="69"/>
      <c r="I66" s="35" t="s">
        <v>11</v>
      </c>
      <c r="J66" s="36"/>
      <c r="K66" s="7"/>
      <c r="AG66" s="8" t="e">
        <f>'CASCADE ANALYSIS'!$D48/3375 - 'CASCADE ANALYSIS'!$E48/3375 + $D66/3375 + 13/67500</f>
        <v>#VALUE!</v>
      </c>
      <c r="AH66" s="8" t="e">
        <f>(47*'CASCADE ANALYSIS'!$D48)/16875 - (4*'CASCADE ANALYSIS'!$E48)/1125 + (4*$D66)/1125 + (4*'CASCADE ANALYSIS'!$D48*'CASCADE ANALYSIS'!$E48)/3375 - (4*'CASCADE ANALYSIS'!$D48*$D66)/3375 - (4*'CASCADE ANALYSIS'!$D48^2)/3375 + 1/2250</f>
        <v>#VALUE!</v>
      </c>
      <c r="AI66" s="8" t="e">
        <f>(4*'CASCADE ANALYSIS'!$E48)/225 - (43*'CASCADE ANALYSIS'!$D48)/2250 - (4*$D66)/225 + (4*'CASCADE ANALYSIS'!$D48*'CASCADE ANALYSIS'!$E48)/375 - (4*'CASCADE ANALYSIS'!$D48*$D66)/375 - (2*'CASCADE ANALYSIS'!$D48^2*'CASCADE ANALYSIS'!$E48)/1125 + (2*'CASCADE ANALYSIS'!$D48^2*$D66)/1125 - (107*'CASCADE ANALYSIS'!$D48^2)/11250 + (2*'CASCADE ANALYSIS'!$D48^3)/1125 - 53/900</f>
        <v>#VALUE!</v>
      </c>
      <c r="AJ66" s="8" t="e">
        <f>(32*'CASCADE ANALYSIS'!$E48)/135-(161*'CASCADE ANALYSIS'!$D48)/1350-(32*$D66)/135-(8*'CASCADE ANALYSIS'!$D48*'CASCADE ANALYSIS'!$E48)/225+(8*'CASCADE ANALYSIS'!$D48*$D66)/225-(4*'CASCADE ANALYSIS'!$D48^2*'CASCADE ANALYSIS'!$E48)/375+(4*'CASCADE ANALYSIS'!$D48^3*'CASCADE ANALYSIS'!$E48)/3375+(4*'CASCADE ANALYSIS'!$D48^2*$D66)/375-(4*'CASCADE ANALYSIS'!$D48^3*$D66)/3375+(83*'CASCADE ANALYSIS'!$D48^2)/2250+(167*'CASCADE ANALYSIS'!$D48^3)/16875-(4*'CASCADE ANALYSIS'!$D48^4)/3375 + 62/135</f>
        <v>#VALUE!</v>
      </c>
      <c r="AK66" s="8" t="e">
        <f>(73*'CASCADE ANALYSIS'!$D48)/135 + $D66 - (32*'CASCADE ANALYSIS'!$D48*'CASCADE ANALYSIS'!$E48)/135 + (32*'CASCADE ANALYSIS'!$D48*$D66)/135 + (4*'CASCADE ANALYSIS'!$D48^2*'CASCADE ANALYSIS'!$E48)/225 + (4*'CASCADE ANALYSIS'!$D48^3*'CASCADE ANALYSIS'!$E48)/1125 - ('CASCADE ANALYSIS'!$D48^4*'CASCADE ANALYSIS'!$E48)/3375 - (4*'CASCADE ANALYSIS'!$D48^2*$D66)/225 - (4*'CASCADE ANALYSIS'!$D48^3*$D66)/1125 + ('CASCADE ANALYSIS'!$D48^4*$D66)/3375 + (481*'CASCADE ANALYSIS'!$D48^2)/2700 - (41*'CASCADE ANALYSIS'!$D48^3)/2250 - (227*'CASCADE ANALYSIS'!$D48^4)/67500 + 'CASCADE ANALYSIS'!$D48^5/3375 - 1</f>
        <v>#VALUE!</v>
      </c>
    </row>
    <row r="67" spans="1:37" x14ac:dyDescent="0.25">
      <c r="A67" s="7"/>
      <c r="B67" s="38">
        <v>46</v>
      </c>
      <c r="C67" s="32"/>
      <c r="D67" s="33"/>
      <c r="E67" s="34"/>
      <c r="F67" s="69"/>
      <c r="G67" s="35" t="s">
        <v>11</v>
      </c>
      <c r="H67" s="69"/>
      <c r="I67" s="35" t="s">
        <v>11</v>
      </c>
      <c r="J67" s="36"/>
      <c r="K67" s="7"/>
      <c r="AG67" s="8" t="e">
        <f>'CASCADE ANALYSIS'!$D49/3375 - 'CASCADE ANALYSIS'!$E49/3375 + $D67/3375 + 13/67500</f>
        <v>#VALUE!</v>
      </c>
      <c r="AH67" s="8" t="e">
        <f>(47*'CASCADE ANALYSIS'!$D49)/16875 - (4*'CASCADE ANALYSIS'!$E49)/1125 + (4*$D67)/1125 + (4*'CASCADE ANALYSIS'!$D49*'CASCADE ANALYSIS'!$E49)/3375 - (4*'CASCADE ANALYSIS'!$D49*$D67)/3375 - (4*'CASCADE ANALYSIS'!$D49^2)/3375 + 1/2250</f>
        <v>#VALUE!</v>
      </c>
      <c r="AI67" s="8" t="e">
        <f>(4*'CASCADE ANALYSIS'!$E49)/225 - (43*'CASCADE ANALYSIS'!$D49)/2250 - (4*$D67)/225 + (4*'CASCADE ANALYSIS'!$D49*'CASCADE ANALYSIS'!$E49)/375 - (4*'CASCADE ANALYSIS'!$D49*$D67)/375 - (2*'CASCADE ANALYSIS'!$D49^2*'CASCADE ANALYSIS'!$E49)/1125 + (2*'CASCADE ANALYSIS'!$D49^2*$D67)/1125 - (107*'CASCADE ANALYSIS'!$D49^2)/11250 + (2*'CASCADE ANALYSIS'!$D49^3)/1125 - 53/900</f>
        <v>#VALUE!</v>
      </c>
      <c r="AJ67" s="8" t="e">
        <f>(32*'CASCADE ANALYSIS'!$E49)/135-(161*'CASCADE ANALYSIS'!$D49)/1350-(32*$D67)/135-(8*'CASCADE ANALYSIS'!$D49*'CASCADE ANALYSIS'!$E49)/225+(8*'CASCADE ANALYSIS'!$D49*$D67)/225-(4*'CASCADE ANALYSIS'!$D49^2*'CASCADE ANALYSIS'!$E49)/375+(4*'CASCADE ANALYSIS'!$D49^3*'CASCADE ANALYSIS'!$E49)/3375+(4*'CASCADE ANALYSIS'!$D49^2*$D67)/375-(4*'CASCADE ANALYSIS'!$D49^3*$D67)/3375+(83*'CASCADE ANALYSIS'!$D49^2)/2250+(167*'CASCADE ANALYSIS'!$D49^3)/16875-(4*'CASCADE ANALYSIS'!$D49^4)/3375 + 62/135</f>
        <v>#VALUE!</v>
      </c>
      <c r="AK67" s="8" t="e">
        <f>(73*'CASCADE ANALYSIS'!$D49)/135 + $D67 - (32*'CASCADE ANALYSIS'!$D49*'CASCADE ANALYSIS'!$E49)/135 + (32*'CASCADE ANALYSIS'!$D49*$D67)/135 + (4*'CASCADE ANALYSIS'!$D49^2*'CASCADE ANALYSIS'!$E49)/225 + (4*'CASCADE ANALYSIS'!$D49^3*'CASCADE ANALYSIS'!$E49)/1125 - ('CASCADE ANALYSIS'!$D49^4*'CASCADE ANALYSIS'!$E49)/3375 - (4*'CASCADE ANALYSIS'!$D49^2*$D67)/225 - (4*'CASCADE ANALYSIS'!$D49^3*$D67)/1125 + ('CASCADE ANALYSIS'!$D49^4*$D67)/3375 + (481*'CASCADE ANALYSIS'!$D49^2)/2700 - (41*'CASCADE ANALYSIS'!$D49^3)/2250 - (227*'CASCADE ANALYSIS'!$D49^4)/67500 + 'CASCADE ANALYSIS'!$D49^5/3375 - 1</f>
        <v>#VALUE!</v>
      </c>
    </row>
    <row r="68" spans="1:37" x14ac:dyDescent="0.25">
      <c r="A68" s="7"/>
      <c r="B68" s="38">
        <v>47</v>
      </c>
      <c r="C68" s="32"/>
      <c r="D68" s="33"/>
      <c r="E68" s="34"/>
      <c r="F68" s="69"/>
      <c r="G68" s="35" t="s">
        <v>11</v>
      </c>
      <c r="H68" s="69"/>
      <c r="I68" s="35" t="s">
        <v>11</v>
      </c>
      <c r="J68" s="36"/>
      <c r="K68" s="7"/>
      <c r="AG68" s="8" t="e">
        <f>'CASCADE ANALYSIS'!$D50/3375 - 'CASCADE ANALYSIS'!$E50/3375 + $D68/3375 + 13/67500</f>
        <v>#VALUE!</v>
      </c>
      <c r="AH68" s="8" t="e">
        <f>(47*'CASCADE ANALYSIS'!$D50)/16875 - (4*'CASCADE ANALYSIS'!$E50)/1125 + (4*$D68)/1125 + (4*'CASCADE ANALYSIS'!$D50*'CASCADE ANALYSIS'!$E50)/3375 - (4*'CASCADE ANALYSIS'!$D50*$D68)/3375 - (4*'CASCADE ANALYSIS'!$D50^2)/3375 + 1/2250</f>
        <v>#VALUE!</v>
      </c>
      <c r="AI68" s="8" t="e">
        <f>(4*'CASCADE ANALYSIS'!$E50)/225 - (43*'CASCADE ANALYSIS'!$D50)/2250 - (4*$D68)/225 + (4*'CASCADE ANALYSIS'!$D50*'CASCADE ANALYSIS'!$E50)/375 - (4*'CASCADE ANALYSIS'!$D50*$D68)/375 - (2*'CASCADE ANALYSIS'!$D50^2*'CASCADE ANALYSIS'!$E50)/1125 + (2*'CASCADE ANALYSIS'!$D50^2*$D68)/1125 - (107*'CASCADE ANALYSIS'!$D50^2)/11250 + (2*'CASCADE ANALYSIS'!$D50^3)/1125 - 53/900</f>
        <v>#VALUE!</v>
      </c>
      <c r="AJ68" s="8" t="e">
        <f>(32*'CASCADE ANALYSIS'!$E50)/135-(161*'CASCADE ANALYSIS'!$D50)/1350-(32*$D68)/135-(8*'CASCADE ANALYSIS'!$D50*'CASCADE ANALYSIS'!$E50)/225+(8*'CASCADE ANALYSIS'!$D50*$D68)/225-(4*'CASCADE ANALYSIS'!$D50^2*'CASCADE ANALYSIS'!$E50)/375+(4*'CASCADE ANALYSIS'!$D50^3*'CASCADE ANALYSIS'!$E50)/3375+(4*'CASCADE ANALYSIS'!$D50^2*$D68)/375-(4*'CASCADE ANALYSIS'!$D50^3*$D68)/3375+(83*'CASCADE ANALYSIS'!$D50^2)/2250+(167*'CASCADE ANALYSIS'!$D50^3)/16875-(4*'CASCADE ANALYSIS'!$D50^4)/3375 + 62/135</f>
        <v>#VALUE!</v>
      </c>
      <c r="AK68" s="8" t="e">
        <f>(73*'CASCADE ANALYSIS'!$D50)/135 + $D68 - (32*'CASCADE ANALYSIS'!$D50*'CASCADE ANALYSIS'!$E50)/135 + (32*'CASCADE ANALYSIS'!$D50*$D68)/135 + (4*'CASCADE ANALYSIS'!$D50^2*'CASCADE ANALYSIS'!$E50)/225 + (4*'CASCADE ANALYSIS'!$D50^3*'CASCADE ANALYSIS'!$E50)/1125 - ('CASCADE ANALYSIS'!$D50^4*'CASCADE ANALYSIS'!$E50)/3375 - (4*'CASCADE ANALYSIS'!$D50^2*$D68)/225 - (4*'CASCADE ANALYSIS'!$D50^3*$D68)/1125 + ('CASCADE ANALYSIS'!$D50^4*$D68)/3375 + (481*'CASCADE ANALYSIS'!$D50^2)/2700 - (41*'CASCADE ANALYSIS'!$D50^3)/2250 - (227*'CASCADE ANALYSIS'!$D50^4)/67500 + 'CASCADE ANALYSIS'!$D50^5/3375 - 1</f>
        <v>#VALUE!</v>
      </c>
    </row>
    <row r="69" spans="1:37" x14ac:dyDescent="0.25">
      <c r="A69" s="7"/>
      <c r="B69" s="38">
        <v>48</v>
      </c>
      <c r="C69" s="32"/>
      <c r="D69" s="33"/>
      <c r="E69" s="34"/>
      <c r="F69" s="69"/>
      <c r="G69" s="35" t="s">
        <v>11</v>
      </c>
      <c r="H69" s="69"/>
      <c r="I69" s="35" t="s">
        <v>11</v>
      </c>
      <c r="J69" s="36"/>
      <c r="K69" s="7"/>
      <c r="AG69" s="8" t="e">
        <f>'CASCADE ANALYSIS'!$D51/3375 - 'CASCADE ANALYSIS'!$E51/3375 + $D69/3375 + 13/67500</f>
        <v>#VALUE!</v>
      </c>
      <c r="AH69" s="8" t="e">
        <f>(47*'CASCADE ANALYSIS'!$D51)/16875 - (4*'CASCADE ANALYSIS'!$E51)/1125 + (4*$D69)/1125 + (4*'CASCADE ANALYSIS'!$D51*'CASCADE ANALYSIS'!$E51)/3375 - (4*'CASCADE ANALYSIS'!$D51*$D69)/3375 - (4*'CASCADE ANALYSIS'!$D51^2)/3375 + 1/2250</f>
        <v>#VALUE!</v>
      </c>
      <c r="AI69" s="8" t="e">
        <f>(4*'CASCADE ANALYSIS'!$E51)/225 - (43*'CASCADE ANALYSIS'!$D51)/2250 - (4*$D69)/225 + (4*'CASCADE ANALYSIS'!$D51*'CASCADE ANALYSIS'!$E51)/375 - (4*'CASCADE ANALYSIS'!$D51*$D69)/375 - (2*'CASCADE ANALYSIS'!$D51^2*'CASCADE ANALYSIS'!$E51)/1125 + (2*'CASCADE ANALYSIS'!$D51^2*$D69)/1125 - (107*'CASCADE ANALYSIS'!$D51^2)/11250 + (2*'CASCADE ANALYSIS'!$D51^3)/1125 - 53/900</f>
        <v>#VALUE!</v>
      </c>
      <c r="AJ69" s="8" t="e">
        <f>(32*'CASCADE ANALYSIS'!$E51)/135-(161*'CASCADE ANALYSIS'!$D51)/1350-(32*$D69)/135-(8*'CASCADE ANALYSIS'!$D51*'CASCADE ANALYSIS'!$E51)/225+(8*'CASCADE ANALYSIS'!$D51*$D69)/225-(4*'CASCADE ANALYSIS'!$D51^2*'CASCADE ANALYSIS'!$E51)/375+(4*'CASCADE ANALYSIS'!$D51^3*'CASCADE ANALYSIS'!$E51)/3375+(4*'CASCADE ANALYSIS'!$D51^2*$D69)/375-(4*'CASCADE ANALYSIS'!$D51^3*$D69)/3375+(83*'CASCADE ANALYSIS'!$D51^2)/2250+(167*'CASCADE ANALYSIS'!$D51^3)/16875-(4*'CASCADE ANALYSIS'!$D51^4)/3375 + 62/135</f>
        <v>#VALUE!</v>
      </c>
      <c r="AK69" s="8" t="e">
        <f>(73*'CASCADE ANALYSIS'!$D51)/135 + $D69 - (32*'CASCADE ANALYSIS'!$D51*'CASCADE ANALYSIS'!$E51)/135 + (32*'CASCADE ANALYSIS'!$D51*$D69)/135 + (4*'CASCADE ANALYSIS'!$D51^2*'CASCADE ANALYSIS'!$E51)/225 + (4*'CASCADE ANALYSIS'!$D51^3*'CASCADE ANALYSIS'!$E51)/1125 - ('CASCADE ANALYSIS'!$D51^4*'CASCADE ANALYSIS'!$E51)/3375 - (4*'CASCADE ANALYSIS'!$D51^2*$D69)/225 - (4*'CASCADE ANALYSIS'!$D51^3*$D69)/1125 + ('CASCADE ANALYSIS'!$D51^4*$D69)/3375 + (481*'CASCADE ANALYSIS'!$D51^2)/2700 - (41*'CASCADE ANALYSIS'!$D51^3)/2250 - (227*'CASCADE ANALYSIS'!$D51^4)/67500 + 'CASCADE ANALYSIS'!$D51^5/3375 - 1</f>
        <v>#VALUE!</v>
      </c>
    </row>
    <row r="70" spans="1:37" x14ac:dyDescent="0.25">
      <c r="A70" s="7"/>
      <c r="B70" s="38">
        <v>49</v>
      </c>
      <c r="C70" s="32"/>
      <c r="D70" s="33"/>
      <c r="E70" s="34"/>
      <c r="F70" s="69"/>
      <c r="G70" s="35" t="s">
        <v>11</v>
      </c>
      <c r="H70" s="69"/>
      <c r="I70" s="35" t="s">
        <v>11</v>
      </c>
      <c r="J70" s="36"/>
      <c r="K70" s="7"/>
      <c r="AG70" s="8" t="e">
        <f>'CASCADE ANALYSIS'!$D52/3375 - 'CASCADE ANALYSIS'!$E52/3375 + $D70/3375 + 13/67500</f>
        <v>#VALUE!</v>
      </c>
      <c r="AH70" s="8" t="e">
        <f>(47*'CASCADE ANALYSIS'!$D52)/16875 - (4*'CASCADE ANALYSIS'!$E52)/1125 + (4*$D70)/1125 + (4*'CASCADE ANALYSIS'!$D52*'CASCADE ANALYSIS'!$E52)/3375 - (4*'CASCADE ANALYSIS'!$D52*$D70)/3375 - (4*'CASCADE ANALYSIS'!$D52^2)/3375 + 1/2250</f>
        <v>#VALUE!</v>
      </c>
      <c r="AI70" s="8" t="e">
        <f>(4*'CASCADE ANALYSIS'!$E52)/225 - (43*'CASCADE ANALYSIS'!$D52)/2250 - (4*$D70)/225 + (4*'CASCADE ANALYSIS'!$D52*'CASCADE ANALYSIS'!$E52)/375 - (4*'CASCADE ANALYSIS'!$D52*$D70)/375 - (2*'CASCADE ANALYSIS'!$D52^2*'CASCADE ANALYSIS'!$E52)/1125 + (2*'CASCADE ANALYSIS'!$D52^2*$D70)/1125 - (107*'CASCADE ANALYSIS'!$D52^2)/11250 + (2*'CASCADE ANALYSIS'!$D52^3)/1125 - 53/900</f>
        <v>#VALUE!</v>
      </c>
      <c r="AJ70" s="8" t="e">
        <f>(32*'CASCADE ANALYSIS'!$E52)/135-(161*'CASCADE ANALYSIS'!$D52)/1350-(32*$D70)/135-(8*'CASCADE ANALYSIS'!$D52*'CASCADE ANALYSIS'!$E52)/225+(8*'CASCADE ANALYSIS'!$D52*$D70)/225-(4*'CASCADE ANALYSIS'!$D52^2*'CASCADE ANALYSIS'!$E52)/375+(4*'CASCADE ANALYSIS'!$D52^3*'CASCADE ANALYSIS'!$E52)/3375+(4*'CASCADE ANALYSIS'!$D52^2*$D70)/375-(4*'CASCADE ANALYSIS'!$D52^3*$D70)/3375+(83*'CASCADE ANALYSIS'!$D52^2)/2250+(167*'CASCADE ANALYSIS'!$D52^3)/16875-(4*'CASCADE ANALYSIS'!$D52^4)/3375 + 62/135</f>
        <v>#VALUE!</v>
      </c>
      <c r="AK70" s="8" t="e">
        <f>(73*'CASCADE ANALYSIS'!$D52)/135 + $D70 - (32*'CASCADE ANALYSIS'!$D52*'CASCADE ANALYSIS'!$E52)/135 + (32*'CASCADE ANALYSIS'!$D52*$D70)/135 + (4*'CASCADE ANALYSIS'!$D52^2*'CASCADE ANALYSIS'!$E52)/225 + (4*'CASCADE ANALYSIS'!$D52^3*'CASCADE ANALYSIS'!$E52)/1125 - ('CASCADE ANALYSIS'!$D52^4*'CASCADE ANALYSIS'!$E52)/3375 - (4*'CASCADE ANALYSIS'!$D52^2*$D70)/225 - (4*'CASCADE ANALYSIS'!$D52^3*$D70)/1125 + ('CASCADE ANALYSIS'!$D52^4*$D70)/3375 + (481*'CASCADE ANALYSIS'!$D52^2)/2700 - (41*'CASCADE ANALYSIS'!$D52^3)/2250 - (227*'CASCADE ANALYSIS'!$D52^4)/67500 + 'CASCADE ANALYSIS'!$D52^5/3375 - 1</f>
        <v>#VALUE!</v>
      </c>
    </row>
    <row r="71" spans="1:37" ht="15.75" thickBot="1" x14ac:dyDescent="0.3">
      <c r="A71" s="7"/>
      <c r="B71" s="82">
        <v>50</v>
      </c>
      <c r="C71" s="83"/>
      <c r="D71" s="84"/>
      <c r="E71" s="85"/>
      <c r="F71" s="86"/>
      <c r="G71" s="87" t="s">
        <v>11</v>
      </c>
      <c r="H71" s="86"/>
      <c r="I71" s="87" t="s">
        <v>11</v>
      </c>
      <c r="J71" s="88"/>
      <c r="K71" s="7"/>
      <c r="AG71" s="8" t="e">
        <f>'CASCADE ANALYSIS'!$D53/3375 - 'CASCADE ANALYSIS'!$E53/3375 + $D71/3375 + 13/67500</f>
        <v>#VALUE!</v>
      </c>
      <c r="AH71" s="8" t="e">
        <f>(47*'CASCADE ANALYSIS'!$D53)/16875 - (4*'CASCADE ANALYSIS'!$E53)/1125 + (4*$D71)/1125 + (4*'CASCADE ANALYSIS'!$D53*'CASCADE ANALYSIS'!$E53)/3375 - (4*'CASCADE ANALYSIS'!$D53*$D71)/3375 - (4*'CASCADE ANALYSIS'!$D53^2)/3375 + 1/2250</f>
        <v>#VALUE!</v>
      </c>
      <c r="AI71" s="8" t="e">
        <f>(4*'CASCADE ANALYSIS'!$E53)/225 - (43*'CASCADE ANALYSIS'!$D53)/2250 - (4*$D71)/225 + (4*'CASCADE ANALYSIS'!$D53*'CASCADE ANALYSIS'!$E53)/375 - (4*'CASCADE ANALYSIS'!$D53*$D71)/375 - (2*'CASCADE ANALYSIS'!$D53^2*'CASCADE ANALYSIS'!$E53)/1125 + (2*'CASCADE ANALYSIS'!$D53^2*$D71)/1125 - (107*'CASCADE ANALYSIS'!$D53^2)/11250 + (2*'CASCADE ANALYSIS'!$D53^3)/1125 - 53/900</f>
        <v>#VALUE!</v>
      </c>
      <c r="AJ71" s="8" t="e">
        <f>(32*'CASCADE ANALYSIS'!$E53)/135-(161*'CASCADE ANALYSIS'!$D53)/1350-(32*$D71)/135-(8*'CASCADE ANALYSIS'!$D53*'CASCADE ANALYSIS'!$E53)/225+(8*'CASCADE ANALYSIS'!$D53*$D71)/225-(4*'CASCADE ANALYSIS'!$D53^2*'CASCADE ANALYSIS'!$E53)/375+(4*'CASCADE ANALYSIS'!$D53^3*'CASCADE ANALYSIS'!$E53)/3375+(4*'CASCADE ANALYSIS'!$D53^2*$D71)/375-(4*'CASCADE ANALYSIS'!$D53^3*$D71)/3375+(83*'CASCADE ANALYSIS'!$D53^2)/2250+(167*'CASCADE ANALYSIS'!$D53^3)/16875-(4*'CASCADE ANALYSIS'!$D53^4)/3375 + 62/135</f>
        <v>#VALUE!</v>
      </c>
      <c r="AK71" s="8" t="e">
        <f>(73*'CASCADE ANALYSIS'!$D53)/135 + $D71 - (32*'CASCADE ANALYSIS'!$D53*'CASCADE ANALYSIS'!$E53)/135 + (32*'CASCADE ANALYSIS'!$D53*$D71)/135 + (4*'CASCADE ANALYSIS'!$D53^2*'CASCADE ANALYSIS'!$E53)/225 + (4*'CASCADE ANALYSIS'!$D53^3*'CASCADE ANALYSIS'!$E53)/1125 - ('CASCADE ANALYSIS'!$D53^4*'CASCADE ANALYSIS'!$E53)/3375 - (4*'CASCADE ANALYSIS'!$D53^2*$D71)/225 - (4*'CASCADE ANALYSIS'!$D53^3*$D71)/1125 + ('CASCADE ANALYSIS'!$D53^4*$D71)/3375 + (481*'CASCADE ANALYSIS'!$D53^2)/2700 - (41*'CASCADE ANALYSIS'!$D53^3)/2250 - (227*'CASCADE ANALYSIS'!$D53^4)/67500 + 'CASCADE ANALYSIS'!$D53^5/3375 - 1</f>
        <v>#VALUE!</v>
      </c>
    </row>
    <row r="72" spans="1:37" ht="15.75" thickTop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</sheetData>
  <sheetProtection password="C261" sheet="1" objects="1" scenarios="1" selectLockedCells="1"/>
  <mergeCells count="19">
    <mergeCell ref="B21:C21"/>
    <mergeCell ref="F21:G21"/>
    <mergeCell ref="H21:I21"/>
    <mergeCell ref="B15:C15"/>
    <mergeCell ref="B14:E14"/>
    <mergeCell ref="B2:J2"/>
    <mergeCell ref="B19:C19"/>
    <mergeCell ref="B18:C18"/>
    <mergeCell ref="B17:C17"/>
    <mergeCell ref="B16:C16"/>
    <mergeCell ref="B7:C7"/>
    <mergeCell ref="B6:E6"/>
    <mergeCell ref="B9:C9"/>
    <mergeCell ref="B8:C8"/>
    <mergeCell ref="B12:C12"/>
    <mergeCell ref="B11:C11"/>
    <mergeCell ref="B10:C10"/>
    <mergeCell ref="B3:J3"/>
    <mergeCell ref="B4:J4"/>
  </mergeCells>
  <dataValidations count="1">
    <dataValidation type="list" allowBlank="1" showInputMessage="1" showErrorMessage="1" sqref="I22:I71 G22:G71">
      <formula1>"In,Out"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19" workbookViewId="0">
      <selection activeCell="A55" sqref="A55:XFD1048576"/>
    </sheetView>
  </sheetViews>
  <sheetFormatPr defaultColWidth="0" defaultRowHeight="15.95" customHeight="1" zeroHeight="1" x14ac:dyDescent="0.25"/>
  <cols>
    <col min="1" max="1" width="3.7109375" customWidth="1"/>
    <col min="2" max="2" width="3.7109375" style="4" customWidth="1"/>
    <col min="3" max="23" width="9.7109375" customWidth="1"/>
    <col min="24" max="24" width="3.7109375" customWidth="1"/>
    <col min="25" max="16384" width="9.140625" hidden="1"/>
  </cols>
  <sheetData>
    <row r="1" spans="1:24" ht="15.95" customHeight="1" thickBot="1" x14ac:dyDescent="0.3">
      <c r="A1" s="6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95" customHeight="1" thickTop="1" thickBot="1" x14ac:dyDescent="0.3">
      <c r="A2" s="6"/>
      <c r="B2" s="5"/>
      <c r="C2" s="3"/>
      <c r="D2" s="3"/>
      <c r="E2" s="3"/>
      <c r="F2" s="110" t="s">
        <v>29</v>
      </c>
      <c r="G2" s="111"/>
      <c r="H2" s="111"/>
      <c r="I2" s="111"/>
      <c r="J2" s="111"/>
      <c r="K2" s="111"/>
      <c r="L2" s="111"/>
      <c r="M2" s="111"/>
      <c r="N2" s="111"/>
      <c r="O2" s="110" t="s">
        <v>30</v>
      </c>
      <c r="P2" s="111"/>
      <c r="Q2" s="111"/>
      <c r="R2" s="111"/>
      <c r="S2" s="111"/>
      <c r="T2" s="111"/>
      <c r="U2" s="111"/>
      <c r="V2" s="111"/>
      <c r="W2" s="112"/>
      <c r="X2" s="6"/>
    </row>
    <row r="3" spans="1:24" ht="32.1" customHeight="1" thickTop="1" thickBot="1" x14ac:dyDescent="0.3">
      <c r="A3" s="6"/>
      <c r="B3" s="5"/>
      <c r="C3" s="58" t="s">
        <v>7</v>
      </c>
      <c r="D3" s="59" t="s">
        <v>8</v>
      </c>
      <c r="E3" s="44" t="s">
        <v>12</v>
      </c>
      <c r="F3" s="59" t="s">
        <v>9</v>
      </c>
      <c r="G3" s="44" t="s">
        <v>10</v>
      </c>
      <c r="H3" s="59" t="s">
        <v>36</v>
      </c>
      <c r="I3" s="44" t="s">
        <v>13</v>
      </c>
      <c r="J3" s="59" t="s">
        <v>37</v>
      </c>
      <c r="K3" s="44" t="s">
        <v>25</v>
      </c>
      <c r="L3" s="59" t="s">
        <v>14</v>
      </c>
      <c r="M3" s="44" t="s">
        <v>0</v>
      </c>
      <c r="N3" s="59" t="s">
        <v>1</v>
      </c>
      <c r="O3" s="44" t="s">
        <v>9</v>
      </c>
      <c r="P3" s="59" t="s">
        <v>10</v>
      </c>
      <c r="Q3" s="44" t="s">
        <v>36</v>
      </c>
      <c r="R3" s="59" t="s">
        <v>13</v>
      </c>
      <c r="S3" s="44" t="s">
        <v>37</v>
      </c>
      <c r="T3" s="59" t="s">
        <v>25</v>
      </c>
      <c r="U3" s="44" t="s">
        <v>14</v>
      </c>
      <c r="V3" s="59" t="s">
        <v>0</v>
      </c>
      <c r="W3" s="66" t="s">
        <v>1</v>
      </c>
      <c r="X3" s="6"/>
    </row>
    <row r="4" spans="1:24" ht="15.95" customHeight="1" thickTop="1" x14ac:dyDescent="0.25">
      <c r="A4" s="6"/>
      <c r="B4" s="55">
        <v>1</v>
      </c>
      <c r="C4" s="45" t="str">
        <f>IF(ISBLANK('COMPONENT ENTRY'!$F22),"N/A",IF('COMPONENT ENTRY'!$G22="Out",'COMPONENT ENTRY'!$F22,IF('COMPONENT ENTRY'!$G22="In",'COMPONENT ENTRY'!$F22+'COMPONENT ENTRY'!$D22-1,"INVALID")))</f>
        <v>N/A</v>
      </c>
      <c r="D4" s="60" t="str">
        <f>IF(OR($C4="INVALID",$C4="N/A"),$C4,$C4-'COMPONENT ENTRY'!$D22+1)</f>
        <v>N/A</v>
      </c>
      <c r="E4" s="46" t="str">
        <f>IF(ISBLANK('COMPONENT ENTRY'!$H22),"N/A",IF('COMPONENT ENTRY'!$I22="Out",'COMPONENT ENTRY'!$H22,IF('COMPONENT ENTRY'!$I22="In",$C4+'COMPONENT ENTRY'!$H22-$D4,"INVALID")))</f>
        <v>N/A</v>
      </c>
      <c r="F4" s="60">
        <f>'COMPONENT ENTRY'!$D$7</f>
        <v>-113</v>
      </c>
      <c r="G4" s="46">
        <f>IF(OR(ISBLANK('COMPONENT ENTRY'!$F22),ISBLANK('COMPONENT ENTRY'!$H22)),$F4+'COMPONENT ENTRY'!$D22,IF($E4&lt;$C4,"INVALID",IF($F4&lt;($D4-10),$F4+'COMPONENT ENTRY'!$D22,IF($F4&gt;($D4+5),$E4,'COMPONENT ENTRY'!$AG22*$F4^4+'COMPONENT ENTRY'!$AH22*$F4^3+'COMPONENT ENTRY'!$AI22*$F4^2+'COMPONENT ENTRY'!$AJ22*$F4+'COMPONENT ENTRY'!$AK22))))</f>
        <v>-113</v>
      </c>
      <c r="H4" s="60">
        <f t="shared" ref="H4:H53" si="0">$G4-$F4</f>
        <v>0</v>
      </c>
      <c r="I4" s="46">
        <f>'COMPONENT ENTRY'!$D22-$H4</f>
        <v>0</v>
      </c>
      <c r="J4" s="60" t="str">
        <f>IF(ISBLANK('COMPONENT ENTRY'!$J22),"N/A",'COMPONENT ENTRY'!$J22-$F4)</f>
        <v>N/A</v>
      </c>
      <c r="K4" s="46" t="str">
        <f>IF(ISBLANK('COMPONENT ENTRY'!$J22),"N/A",'COMPONENT ENTRY'!$J22)</f>
        <v>N/A</v>
      </c>
      <c r="L4" s="60" t="str">
        <f>$C4</f>
        <v>N/A</v>
      </c>
      <c r="M4" s="47">
        <f>10*LOG10(10^($H4/10))</f>
        <v>0</v>
      </c>
      <c r="N4" s="63">
        <f>10*LOG10(10^('COMPONENT ENTRY'!$E22/10))</f>
        <v>0</v>
      </c>
      <c r="O4" s="46">
        <f>'COMPONENT ENTRY'!$D$15</f>
        <v>-15</v>
      </c>
      <c r="P4" s="60">
        <f>IF(OR(ISBLANK('COMPONENT ENTRY'!$F22),ISBLANK('COMPONENT ENTRY'!$H22)),$O4+'COMPONENT ENTRY'!$D22,IF($E4&lt;$C4,"INVALID",IF($O4&lt;($D4-10),$O4+'COMPONENT ENTRY'!$D22,IF($O4&gt;($D4+5),$E4,'COMPONENT ENTRY'!$AG22*$O4^4+'COMPONENT ENTRY'!$AH22*$O4^3+'COMPONENT ENTRY'!$AI22*$O4^2+'COMPONENT ENTRY'!$AJ22*$O4+'COMPONENT ENTRY'!$AK22))))</f>
        <v>-15</v>
      </c>
      <c r="Q4" s="46">
        <f t="shared" ref="Q4:Q53" si="1">$P4-$O4</f>
        <v>0</v>
      </c>
      <c r="R4" s="60">
        <f>'COMPONENT ENTRY'!$D22-$Q4</f>
        <v>0</v>
      </c>
      <c r="S4" s="46" t="str">
        <f>IF(ISBLANK('COMPONENT ENTRY'!$J22),"N/A",'COMPONENT ENTRY'!$J22-$O4)</f>
        <v>N/A</v>
      </c>
      <c r="T4" s="60" t="str">
        <f>IF(ISBLANK('COMPONENT ENTRY'!$J22),"N/A",'COMPONENT ENTRY'!$J22)</f>
        <v>N/A</v>
      </c>
      <c r="U4" s="46" t="str">
        <f>$C4</f>
        <v>N/A</v>
      </c>
      <c r="V4" s="63">
        <f>10*LOG10(10^($Q4/10))</f>
        <v>0</v>
      </c>
      <c r="W4" s="48">
        <f>10*LOG10(10^('COMPONENT ENTRY'!$E22/10))</f>
        <v>0</v>
      </c>
      <c r="X4" s="6"/>
    </row>
    <row r="5" spans="1:24" ht="15.95" customHeight="1" x14ac:dyDescent="0.25">
      <c r="A5" s="6"/>
      <c r="B5" s="56">
        <v>2</v>
      </c>
      <c r="C5" s="49" t="str">
        <f>IF(ISBLANK('COMPONENT ENTRY'!$F23),"N/A",IF('COMPONENT ENTRY'!$G23="Out",'COMPONENT ENTRY'!$F23,IF('COMPONENT ENTRY'!$G23="In",'COMPONENT ENTRY'!$F23+'COMPONENT ENTRY'!$D23-1,"INVALID")))</f>
        <v>N/A</v>
      </c>
      <c r="D5" s="61" t="str">
        <f>IF(OR($C5="INVALID",$C5="N/A"),$C5,$C5-'COMPONENT ENTRY'!$D23+1)</f>
        <v>N/A</v>
      </c>
      <c r="E5" s="1" t="str">
        <f>IF(ISBLANK('COMPONENT ENTRY'!$H23),"N/A",IF('COMPONENT ENTRY'!$I23="Out",'COMPONENT ENTRY'!$H23,IF('COMPONENT ENTRY'!$I23="In",$C5+'COMPONENT ENTRY'!$H23-$D5,"INVALID")))</f>
        <v>N/A</v>
      </c>
      <c r="F5" s="61">
        <f t="shared" ref="F5:F53" si="2">$G4</f>
        <v>-113</v>
      </c>
      <c r="G5" s="1">
        <f>IF(OR(ISBLANK('COMPONENT ENTRY'!$F23),ISBLANK('COMPONENT ENTRY'!$H23)),$F5+'COMPONENT ENTRY'!$D23,IF($E5&lt;$C5,"INVALID",IF($F5&lt;($D5-10),$F5+'COMPONENT ENTRY'!$D23,IF($F5&gt;($D5+5),$E5,'COMPONENT ENTRY'!$AG23*$F5^4+'COMPONENT ENTRY'!$AH23*$F5^3+'COMPONENT ENTRY'!$AI23*$F5^2+'COMPONENT ENTRY'!$AJ23*$F5+'COMPONENT ENTRY'!$AK23))))</f>
        <v>-113</v>
      </c>
      <c r="H5" s="61">
        <f t="shared" si="0"/>
        <v>0</v>
      </c>
      <c r="I5" s="1">
        <f>'COMPONENT ENTRY'!$D23-$H5</f>
        <v>0</v>
      </c>
      <c r="J5" s="61" t="str">
        <f>IF(ISBLANK('COMPONENT ENTRY'!$J23),"N/A",'COMPONENT ENTRY'!$J23-$F5)</f>
        <v>N/A</v>
      </c>
      <c r="K5" s="1" t="str">
        <f>IF(ISBLANK('COMPONENT ENTRY'!$J23),$K4,IF(NOT(ISNUMBER($K4)),'COMPONENT ENTRY'!$J23-$M4,IF(($K4+$M4)&gt;'COMPONENT ENTRY'!$J23,'COMPONENT ENTRY'!$J23-$M4,IF(($K4+$M4)&lt;'COMPONENT ENTRY'!$J23,$K4,"INVALID"))))</f>
        <v>N/A</v>
      </c>
      <c r="L5" s="61" t="str">
        <f>IF(OR($C5="INVALID",$L4="INVALID"),"INVALID",IF($L4="N/A",$C5,IF($C5="N/A",$L4+$H5,10*LOG10(1/(1/(10^(($L4+'COMPONENT ENTRY'!$D23)/10))+1/(10^($C5/10)))))))</f>
        <v>N/A</v>
      </c>
      <c r="M5" s="2">
        <f t="shared" ref="M5:M53" si="3">$M4+$H5</f>
        <v>0</v>
      </c>
      <c r="N5" s="64">
        <f>10*LOG10(10^($N4/10)+(10^('COMPONENT ENTRY'!$E23/10)-1)/10^($M4/10))</f>
        <v>0</v>
      </c>
      <c r="O5" s="1">
        <f t="shared" ref="O5:O53" si="4">$P4</f>
        <v>-15</v>
      </c>
      <c r="P5" s="61">
        <f>IF(OR(ISBLANK('COMPONENT ENTRY'!$F23),ISBLANK('COMPONENT ENTRY'!$H23)),$O5+'COMPONENT ENTRY'!$D23,IF($E5&lt;$C5,"INVALID",IF($O5&lt;($D5-10),$O5+'COMPONENT ENTRY'!$D23,IF($O5&gt;($D5+5),$E5,'COMPONENT ENTRY'!$AG23*$O5^4+'COMPONENT ENTRY'!$AH23*$O5^3+'COMPONENT ENTRY'!$AI23*$O5^2+'COMPONENT ENTRY'!$AJ23*$O5+'COMPONENT ENTRY'!$AK23))))</f>
        <v>-15</v>
      </c>
      <c r="Q5" s="1">
        <f t="shared" si="1"/>
        <v>0</v>
      </c>
      <c r="R5" s="61">
        <f>'COMPONENT ENTRY'!$D23-$Q5</f>
        <v>0</v>
      </c>
      <c r="S5" s="1" t="str">
        <f>IF(ISBLANK('COMPONENT ENTRY'!$J23),"N/A",'COMPONENT ENTRY'!$J23-$O5)</f>
        <v>N/A</v>
      </c>
      <c r="T5" s="61" t="str">
        <f>IF(ISBLANK('COMPONENT ENTRY'!$J23),$T4,IF(NOT(ISNUMBER($T4)),'COMPONENT ENTRY'!$J23-$V4,IF(($T4+$V4)&gt;'COMPONENT ENTRY'!$J23,'COMPONENT ENTRY'!$J23-$V4,IF(($T4+$V4)&lt;'COMPONENT ENTRY'!$J23,$T4,"INVALID"))))</f>
        <v>N/A</v>
      </c>
      <c r="U5" s="1" t="str">
        <f>IF(OR($C5="INVALID",$U4="INVALID"),"INVALID",IF($U4="N/A",$C5,IF($C5="N/A",$U4+$Q5,10*LOG10(1/(1/(10^(($U4+'COMPONENT ENTRY'!$D23)/10))+1/(10^($C5/10)))))))</f>
        <v>N/A</v>
      </c>
      <c r="V5" s="64">
        <f t="shared" ref="V5:V53" si="5">$V4+$Q5</f>
        <v>0</v>
      </c>
      <c r="W5" s="50">
        <f>10*LOG10(10^($W4/10)+(10^('COMPONENT ENTRY'!$E23/10)-1)/10^($V4/10))</f>
        <v>0</v>
      </c>
      <c r="X5" s="6"/>
    </row>
    <row r="6" spans="1:24" ht="15.95" customHeight="1" x14ac:dyDescent="0.25">
      <c r="A6" s="6"/>
      <c r="B6" s="56">
        <v>3</v>
      </c>
      <c r="C6" s="49" t="str">
        <f>IF(ISBLANK('COMPONENT ENTRY'!$F24),"N/A",IF('COMPONENT ENTRY'!$G24="Out",'COMPONENT ENTRY'!$F24,IF('COMPONENT ENTRY'!$G24="In",'COMPONENT ENTRY'!$F24+'COMPONENT ENTRY'!$D24-1,"INVALID")))</f>
        <v>N/A</v>
      </c>
      <c r="D6" s="61" t="str">
        <f>IF(OR($C6="INVALID",$C6="N/A"),$C6,$C6-'COMPONENT ENTRY'!$D24+1)</f>
        <v>N/A</v>
      </c>
      <c r="E6" s="1" t="str">
        <f>IF(ISBLANK('COMPONENT ENTRY'!$H24),"N/A",IF('COMPONENT ENTRY'!$I24="Out",'COMPONENT ENTRY'!$H24,IF('COMPONENT ENTRY'!$I24="In",$C6+'COMPONENT ENTRY'!$H24-$D6,"INVALID")))</f>
        <v>N/A</v>
      </c>
      <c r="F6" s="61">
        <f t="shared" si="2"/>
        <v>-113</v>
      </c>
      <c r="G6" s="1">
        <f>IF(OR(ISBLANK('COMPONENT ENTRY'!$F24),ISBLANK('COMPONENT ENTRY'!$H24)),$F6+'COMPONENT ENTRY'!$D24,IF($E6&lt;$C6,"INVALID",IF($F6&lt;($D6-10),$F6+'COMPONENT ENTRY'!$D24,IF($F6&gt;($D6+5),$E6,'COMPONENT ENTRY'!$AG24*$F6^4+'COMPONENT ENTRY'!$AH24*$F6^3+'COMPONENT ENTRY'!$AI24*$F6^2+'COMPONENT ENTRY'!$AJ24*$F6+'COMPONENT ENTRY'!$AK24))))</f>
        <v>-113</v>
      </c>
      <c r="H6" s="61">
        <f t="shared" si="0"/>
        <v>0</v>
      </c>
      <c r="I6" s="1">
        <f>'COMPONENT ENTRY'!$D24-$H6</f>
        <v>0</v>
      </c>
      <c r="J6" s="61" t="str">
        <f>IF(ISBLANK('COMPONENT ENTRY'!$J24),"N/A",'COMPONENT ENTRY'!$J24-$F6)</f>
        <v>N/A</v>
      </c>
      <c r="K6" s="1" t="str">
        <f>IF(ISBLANK('COMPONENT ENTRY'!$J24),$K5,IF(NOT(ISNUMBER($K5)),'COMPONENT ENTRY'!$J24-$M5,IF(($K5+$M5)&gt;'COMPONENT ENTRY'!$J24,'COMPONENT ENTRY'!$J24-$M5,IF(($K5+$M5)&lt;'COMPONENT ENTRY'!$J24,$K5,"INVALID"))))</f>
        <v>N/A</v>
      </c>
      <c r="L6" s="61" t="str">
        <f>IF(OR($C6="INVALID",$L5="INVALID"),"INVALID",IF($L5="N/A",$C6,IF($C6="N/A",$L5+$H6,10*LOG10(1/(1/(10^(($L5+'COMPONENT ENTRY'!$D24)/10))+1/(10^($C6/10)))))))</f>
        <v>N/A</v>
      </c>
      <c r="M6" s="2">
        <f t="shared" si="3"/>
        <v>0</v>
      </c>
      <c r="N6" s="64">
        <f>10*LOG10(10^($N5/10)+(10^('COMPONENT ENTRY'!$E24/10)-1)/10^($M5/10))</f>
        <v>0</v>
      </c>
      <c r="O6" s="1">
        <f t="shared" si="4"/>
        <v>-15</v>
      </c>
      <c r="P6" s="61">
        <f>IF(OR(ISBLANK('COMPONENT ENTRY'!$F24),ISBLANK('COMPONENT ENTRY'!$H24)),$O6+'COMPONENT ENTRY'!$D24,IF($E6&lt;$C6,"INVALID",IF($O6&lt;($D6-10),$O6+'COMPONENT ENTRY'!$D24,IF($O6&gt;($D6+5),$E6,'COMPONENT ENTRY'!$AG24*$O6^4+'COMPONENT ENTRY'!$AH24*$O6^3+'COMPONENT ENTRY'!$AI24*$O6^2+'COMPONENT ENTRY'!$AJ24*$O6+'COMPONENT ENTRY'!$AK24))))</f>
        <v>-15</v>
      </c>
      <c r="Q6" s="1">
        <f t="shared" si="1"/>
        <v>0</v>
      </c>
      <c r="R6" s="61">
        <f>'COMPONENT ENTRY'!$D24-$Q6</f>
        <v>0</v>
      </c>
      <c r="S6" s="1" t="str">
        <f>IF(ISBLANK('COMPONENT ENTRY'!$J24),"N/A",'COMPONENT ENTRY'!$J24-$O6)</f>
        <v>N/A</v>
      </c>
      <c r="T6" s="61" t="str">
        <f>IF(ISBLANK('COMPONENT ENTRY'!$J24),$T5,IF(NOT(ISNUMBER($T5)),'COMPONENT ENTRY'!$J24-$V5,IF(($T5+$V5)&gt;'COMPONENT ENTRY'!$J24,'COMPONENT ENTRY'!$J24-$V5,IF(($T5+$V5)&lt;'COMPONENT ENTRY'!$J24,$T5,"INVALID"))))</f>
        <v>N/A</v>
      </c>
      <c r="U6" s="1" t="str">
        <f>IF(OR($C6="INVALID",$U5="INVALID"),"INVALID",IF($U5="N/A",$C6,IF($C6="N/A",$U5+$Q6,10*LOG10(1/(1/(10^(($U5+'COMPONENT ENTRY'!$D24)/10))+1/(10^($C6/10)))))))</f>
        <v>N/A</v>
      </c>
      <c r="V6" s="64">
        <f t="shared" si="5"/>
        <v>0</v>
      </c>
      <c r="W6" s="50">
        <f>10*LOG10(10^($W5/10)+(10^('COMPONENT ENTRY'!$E24/10)-1)/10^($V5/10))</f>
        <v>0</v>
      </c>
      <c r="X6" s="6"/>
    </row>
    <row r="7" spans="1:24" ht="15.95" customHeight="1" x14ac:dyDescent="0.25">
      <c r="A7" s="6"/>
      <c r="B7" s="56">
        <v>4</v>
      </c>
      <c r="C7" s="49" t="str">
        <f>IF(ISBLANK('COMPONENT ENTRY'!$F25),"N/A",IF('COMPONENT ENTRY'!$G25="Out",'COMPONENT ENTRY'!$F25,IF('COMPONENT ENTRY'!$G25="In",'COMPONENT ENTRY'!$F25+'COMPONENT ENTRY'!$D25-1,"INVALID")))</f>
        <v>N/A</v>
      </c>
      <c r="D7" s="61" t="str">
        <f>IF(OR($C7="INVALID",$C7="N/A"),$C7,$C7-'COMPONENT ENTRY'!$D25+1)</f>
        <v>N/A</v>
      </c>
      <c r="E7" s="1" t="str">
        <f>IF(ISBLANK('COMPONENT ENTRY'!$H25),"N/A",IF('COMPONENT ENTRY'!$I25="Out",'COMPONENT ENTRY'!$H25,IF('COMPONENT ENTRY'!$I25="In",$C7+'COMPONENT ENTRY'!$H25-$D7,"INVALID")))</f>
        <v>N/A</v>
      </c>
      <c r="F7" s="61">
        <f t="shared" si="2"/>
        <v>-113</v>
      </c>
      <c r="G7" s="1">
        <f>IF(OR(ISBLANK('COMPONENT ENTRY'!$F25),ISBLANK('COMPONENT ENTRY'!$H25)),$F7+'COMPONENT ENTRY'!$D25,IF($E7&lt;$C7,"INVALID",IF($F7&lt;($D7-10),$F7+'COMPONENT ENTRY'!$D25,IF($F7&gt;($D7+5),$E7,'COMPONENT ENTRY'!$AG25*$F7^4+'COMPONENT ENTRY'!$AH25*$F7^3+'COMPONENT ENTRY'!$AI25*$F7^2+'COMPONENT ENTRY'!$AJ25*$F7+'COMPONENT ENTRY'!$AK25))))</f>
        <v>-113</v>
      </c>
      <c r="H7" s="61">
        <f t="shared" si="0"/>
        <v>0</v>
      </c>
      <c r="I7" s="1">
        <f>'COMPONENT ENTRY'!$D25-$H7</f>
        <v>0</v>
      </c>
      <c r="J7" s="61" t="str">
        <f>IF(ISBLANK('COMPONENT ENTRY'!$J25),"N/A",'COMPONENT ENTRY'!$J25-$F7)</f>
        <v>N/A</v>
      </c>
      <c r="K7" s="1" t="str">
        <f>IF(ISBLANK('COMPONENT ENTRY'!$J25),$K6,IF(NOT(ISNUMBER($K6)),'COMPONENT ENTRY'!$J25-$M6,IF(($K6+$M6)&gt;'COMPONENT ENTRY'!$J25,'COMPONENT ENTRY'!$J25-$M6,IF(($K6+$M6)&lt;'COMPONENT ENTRY'!$J25,$K6,"INVALID"))))</f>
        <v>N/A</v>
      </c>
      <c r="L7" s="61" t="str">
        <f>IF(OR($C7="INVALID",$L6="INVALID"),"INVALID",IF($L6="N/A",$C7,IF($C7="N/A",$L6+$H7,10*LOG10(1/(1/(10^(($L6+'COMPONENT ENTRY'!$D25)/10))+1/(10^($C7/10)))))))</f>
        <v>N/A</v>
      </c>
      <c r="M7" s="2">
        <f t="shared" si="3"/>
        <v>0</v>
      </c>
      <c r="N7" s="64">
        <f>10*LOG10(10^($N6/10)+(10^('COMPONENT ENTRY'!$E25/10)-1)/10^($M6/10))</f>
        <v>0</v>
      </c>
      <c r="O7" s="1">
        <f t="shared" si="4"/>
        <v>-15</v>
      </c>
      <c r="P7" s="61">
        <f>IF(OR(ISBLANK('COMPONENT ENTRY'!$F25),ISBLANK('COMPONENT ENTRY'!$H25)),$O7+'COMPONENT ENTRY'!$D25,IF($E7&lt;$C7,"INVALID",IF($O7&lt;($D7-10),$O7+'COMPONENT ENTRY'!$D25,IF($O7&gt;($D7+5),$E7,'COMPONENT ENTRY'!$AG25*$O7^4+'COMPONENT ENTRY'!$AH25*$O7^3+'COMPONENT ENTRY'!$AI25*$O7^2+'COMPONENT ENTRY'!$AJ25*$O7+'COMPONENT ENTRY'!$AK25))))</f>
        <v>-15</v>
      </c>
      <c r="Q7" s="1">
        <f t="shared" si="1"/>
        <v>0</v>
      </c>
      <c r="R7" s="61">
        <f>'COMPONENT ENTRY'!$D25-$Q7</f>
        <v>0</v>
      </c>
      <c r="S7" s="1" t="str">
        <f>IF(ISBLANK('COMPONENT ENTRY'!$J25),"N/A",'COMPONENT ENTRY'!$J25-$O7)</f>
        <v>N/A</v>
      </c>
      <c r="T7" s="61" t="str">
        <f>IF(ISBLANK('COMPONENT ENTRY'!$J25),$T6,IF(NOT(ISNUMBER($T6)),'COMPONENT ENTRY'!$J25-$V6,IF(($T6+$V6)&gt;'COMPONENT ENTRY'!$J25,'COMPONENT ENTRY'!$J25-$V6,IF(($T6+$V6)&lt;'COMPONENT ENTRY'!$J25,$T6,"INVALID"))))</f>
        <v>N/A</v>
      </c>
      <c r="U7" s="1" t="str">
        <f>IF(OR($C7="INVALID",$U6="INVALID"),"INVALID",IF($U6="N/A",$C7,IF($C7="N/A",$U6+$Q7,10*LOG10(1/(1/(10^(($U6+'COMPONENT ENTRY'!$D25)/10))+1/(10^($C7/10)))))))</f>
        <v>N/A</v>
      </c>
      <c r="V7" s="64">
        <f t="shared" si="5"/>
        <v>0</v>
      </c>
      <c r="W7" s="50">
        <f>10*LOG10(10^($W6/10)+(10^('COMPONENT ENTRY'!$E25/10)-1)/10^($V6/10))</f>
        <v>0</v>
      </c>
      <c r="X7" s="6"/>
    </row>
    <row r="8" spans="1:24" ht="15.95" customHeight="1" x14ac:dyDescent="0.25">
      <c r="A8" s="6"/>
      <c r="B8" s="56">
        <v>5</v>
      </c>
      <c r="C8" s="49" t="str">
        <f>IF(ISBLANK('COMPONENT ENTRY'!$F26),"N/A",IF('COMPONENT ENTRY'!$G26="Out",'COMPONENT ENTRY'!$F26,IF('COMPONENT ENTRY'!$G26="In",'COMPONENT ENTRY'!$F26+'COMPONENT ENTRY'!$D26-1,"INVALID")))</f>
        <v>N/A</v>
      </c>
      <c r="D8" s="61" t="str">
        <f>IF(OR($C8="INVALID",$C8="N/A"),$C8,$C8-'COMPONENT ENTRY'!$D26+1)</f>
        <v>N/A</v>
      </c>
      <c r="E8" s="1" t="str">
        <f>IF(ISBLANK('COMPONENT ENTRY'!$H26),"N/A",IF('COMPONENT ENTRY'!$I26="Out",'COMPONENT ENTRY'!$H26,IF('COMPONENT ENTRY'!$I26="In",$C8+'COMPONENT ENTRY'!$H26-$D8,"INVALID")))</f>
        <v>N/A</v>
      </c>
      <c r="F8" s="61">
        <f t="shared" si="2"/>
        <v>-113</v>
      </c>
      <c r="G8" s="1">
        <f>IF(OR(ISBLANK('COMPONENT ENTRY'!$F26),ISBLANK('COMPONENT ENTRY'!$H26)),$F8+'COMPONENT ENTRY'!$D26,IF($E8&lt;$C8,"INVALID",IF($F8&lt;($D8-10),$F8+'COMPONENT ENTRY'!$D26,IF($F8&gt;($D8+5),$E8,'COMPONENT ENTRY'!$AG26*$F8^4+'COMPONENT ENTRY'!$AH26*$F8^3+'COMPONENT ENTRY'!$AI26*$F8^2+'COMPONENT ENTRY'!$AJ26*$F8+'COMPONENT ENTRY'!$AK26))))</f>
        <v>-113</v>
      </c>
      <c r="H8" s="61">
        <f t="shared" si="0"/>
        <v>0</v>
      </c>
      <c r="I8" s="1">
        <f>'COMPONENT ENTRY'!$D26-$H8</f>
        <v>0</v>
      </c>
      <c r="J8" s="61" t="str">
        <f>IF(ISBLANK('COMPONENT ENTRY'!$J26),"N/A",'COMPONENT ENTRY'!$J26-$F8)</f>
        <v>N/A</v>
      </c>
      <c r="K8" s="1" t="str">
        <f>IF(ISBLANK('COMPONENT ENTRY'!$J26),$K7,IF(NOT(ISNUMBER($K7)),'COMPONENT ENTRY'!$J26-$M7,IF(($K7+$M7)&gt;'COMPONENT ENTRY'!$J26,'COMPONENT ENTRY'!$J26-$M7,IF(($K7+$M7)&lt;'COMPONENT ENTRY'!$J26,$K7,"INVALID"))))</f>
        <v>N/A</v>
      </c>
      <c r="L8" s="61" t="str">
        <f>IF(OR($C8="INVALID",$L7="INVALID"),"INVALID",IF($L7="N/A",$C8,IF($C8="N/A",$L7+$H8,10*LOG10(1/(1/(10^(($L7+'COMPONENT ENTRY'!$D26)/10))+1/(10^($C8/10)))))))</f>
        <v>N/A</v>
      </c>
      <c r="M8" s="2">
        <f t="shared" si="3"/>
        <v>0</v>
      </c>
      <c r="N8" s="64">
        <f>10*LOG10(10^($N7/10)+(10^('COMPONENT ENTRY'!$E26/10)-1)/10^($M7/10))</f>
        <v>0</v>
      </c>
      <c r="O8" s="1">
        <f t="shared" si="4"/>
        <v>-15</v>
      </c>
      <c r="P8" s="61">
        <f>IF(OR(ISBLANK('COMPONENT ENTRY'!$F26),ISBLANK('COMPONENT ENTRY'!$H26)),$O8+'COMPONENT ENTRY'!$D26,IF($E8&lt;$C8,"INVALID",IF($O8&lt;($D8-10),$O8+'COMPONENT ENTRY'!$D26,IF($O8&gt;($D8+5),$E8,'COMPONENT ENTRY'!$AG26*$O8^4+'COMPONENT ENTRY'!$AH26*$O8^3+'COMPONENT ENTRY'!$AI26*$O8^2+'COMPONENT ENTRY'!$AJ26*$O8+'COMPONENT ENTRY'!$AK26))))</f>
        <v>-15</v>
      </c>
      <c r="Q8" s="1">
        <f t="shared" si="1"/>
        <v>0</v>
      </c>
      <c r="R8" s="61">
        <f>'COMPONENT ENTRY'!$D26-$Q8</f>
        <v>0</v>
      </c>
      <c r="S8" s="1" t="str">
        <f>IF(ISBLANK('COMPONENT ENTRY'!$J26),"N/A",'COMPONENT ENTRY'!$J26-$O8)</f>
        <v>N/A</v>
      </c>
      <c r="T8" s="61" t="str">
        <f>IF(ISBLANK('COMPONENT ENTRY'!$J26),$T7,IF(NOT(ISNUMBER($T7)),'COMPONENT ENTRY'!$J26-$V7,IF(($T7+$V7)&gt;'COMPONENT ENTRY'!$J26,'COMPONENT ENTRY'!$J26-$V7,IF(($T7+$V7)&lt;'COMPONENT ENTRY'!$J26,$T7,"INVALID"))))</f>
        <v>N/A</v>
      </c>
      <c r="U8" s="1" t="str">
        <f>IF(OR($C8="INVALID",$U7="INVALID"),"INVALID",IF($U7="N/A",$C8,IF($C8="N/A",$U7+$Q8,10*LOG10(1/(1/(10^(($U7+'COMPONENT ENTRY'!$D26)/10))+1/(10^($C8/10)))))))</f>
        <v>N/A</v>
      </c>
      <c r="V8" s="64">
        <f t="shared" si="5"/>
        <v>0</v>
      </c>
      <c r="W8" s="50">
        <f>10*LOG10(10^($W7/10)+(10^('COMPONENT ENTRY'!$E26/10)-1)/10^($V7/10))</f>
        <v>0</v>
      </c>
      <c r="X8" s="6"/>
    </row>
    <row r="9" spans="1:24" ht="15.95" customHeight="1" x14ac:dyDescent="0.25">
      <c r="A9" s="6"/>
      <c r="B9" s="56">
        <v>6</v>
      </c>
      <c r="C9" s="49" t="str">
        <f>IF(ISBLANK('COMPONENT ENTRY'!$F27),"N/A",IF('COMPONENT ENTRY'!$G27="Out",'COMPONENT ENTRY'!$F27,IF('COMPONENT ENTRY'!$G27="In",'COMPONENT ENTRY'!$F27+'COMPONENT ENTRY'!$D27-1,"INVALID")))</f>
        <v>N/A</v>
      </c>
      <c r="D9" s="61" t="str">
        <f>IF(OR($C9="INVALID",$C9="N/A"),$C9,$C9-'COMPONENT ENTRY'!$D27+1)</f>
        <v>N/A</v>
      </c>
      <c r="E9" s="1" t="str">
        <f>IF(ISBLANK('COMPONENT ENTRY'!$H27),"N/A",IF('COMPONENT ENTRY'!$I27="Out",'COMPONENT ENTRY'!$H27,IF('COMPONENT ENTRY'!$I27="In",$C9+'COMPONENT ENTRY'!$H27-$D9,"INVALID")))</f>
        <v>N/A</v>
      </c>
      <c r="F9" s="61">
        <f t="shared" si="2"/>
        <v>-113</v>
      </c>
      <c r="G9" s="1">
        <f>IF(OR(ISBLANK('COMPONENT ENTRY'!$F27),ISBLANK('COMPONENT ENTRY'!$H27)),$F9+'COMPONENT ENTRY'!$D27,IF($E9&lt;$C9,"INVALID",IF($F9&lt;($D9-10),$F9+'COMPONENT ENTRY'!$D27,IF($F9&gt;($D9+5),$E9,'COMPONENT ENTRY'!$AG27*$F9^4+'COMPONENT ENTRY'!$AH27*$F9^3+'COMPONENT ENTRY'!$AI27*$F9^2+'COMPONENT ENTRY'!$AJ27*$F9+'COMPONENT ENTRY'!$AK27))))</f>
        <v>-113</v>
      </c>
      <c r="H9" s="61">
        <f t="shared" si="0"/>
        <v>0</v>
      </c>
      <c r="I9" s="1">
        <f>'COMPONENT ENTRY'!$D27-$H9</f>
        <v>0</v>
      </c>
      <c r="J9" s="61" t="str">
        <f>IF(ISBLANK('COMPONENT ENTRY'!$J27),"N/A",'COMPONENT ENTRY'!$J27-$F9)</f>
        <v>N/A</v>
      </c>
      <c r="K9" s="1" t="str">
        <f>IF(ISBLANK('COMPONENT ENTRY'!$J27),$K8,IF(NOT(ISNUMBER($K8)),'COMPONENT ENTRY'!$J27-$M8,IF(($K8+$M8)&gt;'COMPONENT ENTRY'!$J27,'COMPONENT ENTRY'!$J27-$M8,IF(($K8+$M8)&lt;'COMPONENT ENTRY'!$J27,$K8,"INVALID"))))</f>
        <v>N/A</v>
      </c>
      <c r="L9" s="61" t="str">
        <f>IF(OR($C9="INVALID",$L8="INVALID"),"INVALID",IF($L8="N/A",$C9,IF($C9="N/A",$L8+$H9,10*LOG10(1/(1/(10^(($L8+'COMPONENT ENTRY'!$D27)/10))+1/(10^($C9/10)))))))</f>
        <v>N/A</v>
      </c>
      <c r="M9" s="2">
        <f t="shared" si="3"/>
        <v>0</v>
      </c>
      <c r="N9" s="64">
        <f>10*LOG10(10^($N8/10)+(10^('COMPONENT ENTRY'!$E27/10)-1)/10^($M8/10))</f>
        <v>0</v>
      </c>
      <c r="O9" s="1">
        <f t="shared" si="4"/>
        <v>-15</v>
      </c>
      <c r="P9" s="61">
        <f>IF(OR(ISBLANK('COMPONENT ENTRY'!$F27),ISBLANK('COMPONENT ENTRY'!$H27)),$O9+'COMPONENT ENTRY'!$D27,IF($E9&lt;$C9,"INVALID",IF($O9&lt;($D9-10),$O9+'COMPONENT ENTRY'!$D27,IF($O9&gt;($D9+5),$E9,'COMPONENT ENTRY'!$AG27*$O9^4+'COMPONENT ENTRY'!$AH27*$O9^3+'COMPONENT ENTRY'!$AI27*$O9^2+'COMPONENT ENTRY'!$AJ27*$O9+'COMPONENT ENTRY'!$AK27))))</f>
        <v>-15</v>
      </c>
      <c r="Q9" s="1">
        <f t="shared" si="1"/>
        <v>0</v>
      </c>
      <c r="R9" s="61">
        <f>'COMPONENT ENTRY'!$D27-$Q9</f>
        <v>0</v>
      </c>
      <c r="S9" s="1" t="str">
        <f>IF(ISBLANK('COMPONENT ENTRY'!$J27),"N/A",'COMPONENT ENTRY'!$J27-$O9)</f>
        <v>N/A</v>
      </c>
      <c r="T9" s="61" t="str">
        <f>IF(ISBLANK('COMPONENT ENTRY'!$J27),$T8,IF(NOT(ISNUMBER($T8)),'COMPONENT ENTRY'!$J27-$V8,IF(($T8+$V8)&gt;'COMPONENT ENTRY'!$J27,'COMPONENT ENTRY'!$J27-$V8,IF(($T8+$V8)&lt;'COMPONENT ENTRY'!$J27,$T8,"INVALID"))))</f>
        <v>N/A</v>
      </c>
      <c r="U9" s="1" t="str">
        <f>IF(OR($C9="INVALID",$U8="INVALID"),"INVALID",IF($U8="N/A",$C9,IF($C9="N/A",$U8+$Q9,10*LOG10(1/(1/(10^(($U8+'COMPONENT ENTRY'!$D27)/10))+1/(10^($C9/10)))))))</f>
        <v>N/A</v>
      </c>
      <c r="V9" s="64">
        <f t="shared" si="5"/>
        <v>0</v>
      </c>
      <c r="W9" s="50">
        <f>10*LOG10(10^($W8/10)+(10^('COMPONENT ENTRY'!$E27/10)-1)/10^($V8/10))</f>
        <v>0</v>
      </c>
      <c r="X9" s="6"/>
    </row>
    <row r="10" spans="1:24" ht="15.95" customHeight="1" x14ac:dyDescent="0.25">
      <c r="A10" s="6"/>
      <c r="B10" s="56">
        <v>7</v>
      </c>
      <c r="C10" s="49" t="str">
        <f>IF(ISBLANK('COMPONENT ENTRY'!$F28),"N/A",IF('COMPONENT ENTRY'!$G28="Out",'COMPONENT ENTRY'!$F28,IF('COMPONENT ENTRY'!$G28="In",'COMPONENT ENTRY'!$F28+'COMPONENT ENTRY'!$D28-1,"INVALID")))</f>
        <v>N/A</v>
      </c>
      <c r="D10" s="61" t="str">
        <f>IF(OR($C10="INVALID",$C10="N/A"),$C10,$C10-'COMPONENT ENTRY'!$D28+1)</f>
        <v>N/A</v>
      </c>
      <c r="E10" s="1" t="str">
        <f>IF(ISBLANK('COMPONENT ENTRY'!$H28),"N/A",IF('COMPONENT ENTRY'!$I28="Out",'COMPONENT ENTRY'!$H28,IF('COMPONENT ENTRY'!$I28="In",$C10+'COMPONENT ENTRY'!$H28-$D10,"INVALID")))</f>
        <v>N/A</v>
      </c>
      <c r="F10" s="61">
        <f t="shared" si="2"/>
        <v>-113</v>
      </c>
      <c r="G10" s="1">
        <f>IF(OR(ISBLANK('COMPONENT ENTRY'!$F28),ISBLANK('COMPONENT ENTRY'!$H28)),$F10+'COMPONENT ENTRY'!$D28,IF($E10&lt;$C10,"INVALID",IF($F10&lt;($D10-10),$F10+'COMPONENT ENTRY'!$D28,IF($F10&gt;($D10+5),$E10,'COMPONENT ENTRY'!$AG28*$F10^4+'COMPONENT ENTRY'!$AH28*$F10^3+'COMPONENT ENTRY'!$AI28*$F10^2+'COMPONENT ENTRY'!$AJ28*$F10+'COMPONENT ENTRY'!$AK28))))</f>
        <v>-113</v>
      </c>
      <c r="H10" s="61">
        <f t="shared" si="0"/>
        <v>0</v>
      </c>
      <c r="I10" s="1">
        <f>'COMPONENT ENTRY'!$D28-$H10</f>
        <v>0</v>
      </c>
      <c r="J10" s="61" t="str">
        <f>IF(ISBLANK('COMPONENT ENTRY'!$J28),"N/A",'COMPONENT ENTRY'!$J28-$F10)</f>
        <v>N/A</v>
      </c>
      <c r="K10" s="1" t="str">
        <f>IF(ISBLANK('COMPONENT ENTRY'!$J28),$K9,IF(NOT(ISNUMBER($K9)),'COMPONENT ENTRY'!$J28-$M9,IF(($K9+$M9)&gt;'COMPONENT ENTRY'!$J28,'COMPONENT ENTRY'!$J28-$M9,IF(($K9+$M9)&lt;'COMPONENT ENTRY'!$J28,$K9,"INVALID"))))</f>
        <v>N/A</v>
      </c>
      <c r="L10" s="61" t="str">
        <f>IF(OR($C10="INVALID",$L9="INVALID"),"INVALID",IF($L9="N/A",$C10,IF($C10="N/A",$L9+$H10,10*LOG10(1/(1/(10^(($L9+'COMPONENT ENTRY'!$D28)/10))+1/(10^($C10/10)))))))</f>
        <v>N/A</v>
      </c>
      <c r="M10" s="2">
        <f t="shared" si="3"/>
        <v>0</v>
      </c>
      <c r="N10" s="64">
        <f>10*LOG10(10^($N9/10)+(10^('COMPONENT ENTRY'!$E28/10)-1)/10^($M9/10))</f>
        <v>0</v>
      </c>
      <c r="O10" s="1">
        <f t="shared" si="4"/>
        <v>-15</v>
      </c>
      <c r="P10" s="61">
        <f>IF(OR(ISBLANK('COMPONENT ENTRY'!$F28),ISBLANK('COMPONENT ENTRY'!$H28)),$O10+'COMPONENT ENTRY'!$D28,IF($E10&lt;$C10,"INVALID",IF($O10&lt;($D10-10),$O10+'COMPONENT ENTRY'!$D28,IF($O10&gt;($D10+5),$E10,'COMPONENT ENTRY'!$AG28*$O10^4+'COMPONENT ENTRY'!$AH28*$O10^3+'COMPONENT ENTRY'!$AI28*$O10^2+'COMPONENT ENTRY'!$AJ28*$O10+'COMPONENT ENTRY'!$AK28))))</f>
        <v>-15</v>
      </c>
      <c r="Q10" s="1">
        <f t="shared" si="1"/>
        <v>0</v>
      </c>
      <c r="R10" s="61">
        <f>'COMPONENT ENTRY'!$D28-$Q10</f>
        <v>0</v>
      </c>
      <c r="S10" s="1" t="str">
        <f>IF(ISBLANK('COMPONENT ENTRY'!$J28),"N/A",'COMPONENT ENTRY'!$J28-$O10)</f>
        <v>N/A</v>
      </c>
      <c r="T10" s="61" t="str">
        <f>IF(ISBLANK('COMPONENT ENTRY'!$J28),$T9,IF(NOT(ISNUMBER($T9)),'COMPONENT ENTRY'!$J28-$V9,IF(($T9+$V9)&gt;'COMPONENT ENTRY'!$J28,'COMPONENT ENTRY'!$J28-$V9,IF(($T9+$V9)&lt;'COMPONENT ENTRY'!$J28,$T9,"INVALID"))))</f>
        <v>N/A</v>
      </c>
      <c r="U10" s="1" t="str">
        <f>IF(OR($C10="INVALID",$U9="INVALID"),"INVALID",IF($U9="N/A",$C10,IF($C10="N/A",$U9+$Q10,10*LOG10(1/(1/(10^(($U9+'COMPONENT ENTRY'!$D28)/10))+1/(10^($C10/10)))))))</f>
        <v>N/A</v>
      </c>
      <c r="V10" s="64">
        <f t="shared" si="5"/>
        <v>0</v>
      </c>
      <c r="W10" s="50">
        <f>10*LOG10(10^($W9/10)+(10^('COMPONENT ENTRY'!$E28/10)-1)/10^($V9/10))</f>
        <v>0</v>
      </c>
      <c r="X10" s="6"/>
    </row>
    <row r="11" spans="1:24" ht="15.95" customHeight="1" x14ac:dyDescent="0.25">
      <c r="A11" s="6"/>
      <c r="B11" s="56">
        <v>8</v>
      </c>
      <c r="C11" s="49" t="str">
        <f>IF(ISBLANK('COMPONENT ENTRY'!$F29),"N/A",IF('COMPONENT ENTRY'!$G29="Out",'COMPONENT ENTRY'!$F29,IF('COMPONENT ENTRY'!$G29="In",'COMPONENT ENTRY'!$F29+'COMPONENT ENTRY'!$D29-1,"INVALID")))</f>
        <v>N/A</v>
      </c>
      <c r="D11" s="61" t="str">
        <f>IF(OR($C11="INVALID",$C11="N/A"),$C11,$C11-'COMPONENT ENTRY'!$D29+1)</f>
        <v>N/A</v>
      </c>
      <c r="E11" s="1" t="str">
        <f>IF(ISBLANK('COMPONENT ENTRY'!$H29),"N/A",IF('COMPONENT ENTRY'!$I29="Out",'COMPONENT ENTRY'!$H29,IF('COMPONENT ENTRY'!$I29="In",$C11+'COMPONENT ENTRY'!$H29-$D11,"INVALID")))</f>
        <v>N/A</v>
      </c>
      <c r="F11" s="61">
        <f t="shared" si="2"/>
        <v>-113</v>
      </c>
      <c r="G11" s="1">
        <f>IF(OR(ISBLANK('COMPONENT ENTRY'!$F29),ISBLANK('COMPONENT ENTRY'!$H29)),$F11+'COMPONENT ENTRY'!$D29,IF($E11&lt;$C11,"INVALID",IF($F11&lt;($D11-10),$F11+'COMPONENT ENTRY'!$D29,IF($F11&gt;($D11+5),$E11,'COMPONENT ENTRY'!$AG29*$F11^4+'COMPONENT ENTRY'!$AH29*$F11^3+'COMPONENT ENTRY'!$AI29*$F11^2+'COMPONENT ENTRY'!$AJ29*$F11+'COMPONENT ENTRY'!$AK29))))</f>
        <v>-113</v>
      </c>
      <c r="H11" s="61">
        <f t="shared" si="0"/>
        <v>0</v>
      </c>
      <c r="I11" s="1">
        <f>'COMPONENT ENTRY'!$D29-$H11</f>
        <v>0</v>
      </c>
      <c r="J11" s="61" t="str">
        <f>IF(ISBLANK('COMPONENT ENTRY'!$J29),"N/A",'COMPONENT ENTRY'!$J29-$F11)</f>
        <v>N/A</v>
      </c>
      <c r="K11" s="1" t="str">
        <f>IF(ISBLANK('COMPONENT ENTRY'!$J29),$K10,IF(NOT(ISNUMBER($K10)),'COMPONENT ENTRY'!$J29-$M10,IF(($K10+$M10)&gt;'COMPONENT ENTRY'!$J29,'COMPONENT ENTRY'!$J29-$M10,IF(($K10+$M10)&lt;'COMPONENT ENTRY'!$J29,$K10,"INVALID"))))</f>
        <v>N/A</v>
      </c>
      <c r="L11" s="61" t="str">
        <f>IF(OR($C11="INVALID",$L10="INVALID"),"INVALID",IF($L10="N/A",$C11,IF($C11="N/A",$L10+$H11,10*LOG10(1/(1/(10^(($L10+'COMPONENT ENTRY'!$D29)/10))+1/(10^($C11/10)))))))</f>
        <v>N/A</v>
      </c>
      <c r="M11" s="2">
        <f t="shared" si="3"/>
        <v>0</v>
      </c>
      <c r="N11" s="64">
        <f>10*LOG10(10^($N10/10)+(10^('COMPONENT ENTRY'!$E29/10)-1)/10^($M10/10))</f>
        <v>0</v>
      </c>
      <c r="O11" s="1">
        <f t="shared" si="4"/>
        <v>-15</v>
      </c>
      <c r="P11" s="61">
        <f>IF(OR(ISBLANK('COMPONENT ENTRY'!$F29),ISBLANK('COMPONENT ENTRY'!$H29)),$O11+'COMPONENT ENTRY'!$D29,IF($E11&lt;$C11,"INVALID",IF($O11&lt;($D11-10),$O11+'COMPONENT ENTRY'!$D29,IF($O11&gt;($D11+5),$E11,'COMPONENT ENTRY'!$AG29*$O11^4+'COMPONENT ENTRY'!$AH29*$O11^3+'COMPONENT ENTRY'!$AI29*$O11^2+'COMPONENT ENTRY'!$AJ29*$O11+'COMPONENT ENTRY'!$AK29))))</f>
        <v>-15</v>
      </c>
      <c r="Q11" s="1">
        <f t="shared" si="1"/>
        <v>0</v>
      </c>
      <c r="R11" s="61">
        <f>'COMPONENT ENTRY'!$D29-$Q11</f>
        <v>0</v>
      </c>
      <c r="S11" s="1" t="str">
        <f>IF(ISBLANK('COMPONENT ENTRY'!$J29),"N/A",'COMPONENT ENTRY'!$J29-$O11)</f>
        <v>N/A</v>
      </c>
      <c r="T11" s="61" t="str">
        <f>IF(ISBLANK('COMPONENT ENTRY'!$J29),$T10,IF(NOT(ISNUMBER($T10)),'COMPONENT ENTRY'!$J29-$V10,IF(($T10+$V10)&gt;'COMPONENT ENTRY'!$J29,'COMPONENT ENTRY'!$J29-$V10,IF(($T10+$V10)&lt;'COMPONENT ENTRY'!$J29,$T10,"INVALID"))))</f>
        <v>N/A</v>
      </c>
      <c r="U11" s="1" t="str">
        <f>IF(OR($C11="INVALID",$U10="INVALID"),"INVALID",IF($U10="N/A",$C11,IF($C11="N/A",$U10+$Q11,10*LOG10(1/(1/(10^(($U10+'COMPONENT ENTRY'!$D29)/10))+1/(10^($C11/10)))))))</f>
        <v>N/A</v>
      </c>
      <c r="V11" s="64">
        <f t="shared" si="5"/>
        <v>0</v>
      </c>
      <c r="W11" s="50">
        <f>10*LOG10(10^($W10/10)+(10^('COMPONENT ENTRY'!$E29/10)-1)/10^($V10/10))</f>
        <v>0</v>
      </c>
      <c r="X11" s="6"/>
    </row>
    <row r="12" spans="1:24" ht="15.95" customHeight="1" x14ac:dyDescent="0.25">
      <c r="A12" s="6"/>
      <c r="B12" s="56">
        <v>9</v>
      </c>
      <c r="C12" s="49" t="str">
        <f>IF(ISBLANK('COMPONENT ENTRY'!$F30),"N/A",IF('COMPONENT ENTRY'!$G30="Out",'COMPONENT ENTRY'!$F30,IF('COMPONENT ENTRY'!$G30="In",'COMPONENT ENTRY'!$F30+'COMPONENT ENTRY'!$D30-1,"INVALID")))</f>
        <v>N/A</v>
      </c>
      <c r="D12" s="61" t="str">
        <f>IF(OR($C12="INVALID",$C12="N/A"),$C12,$C12-'COMPONENT ENTRY'!$D30+1)</f>
        <v>N/A</v>
      </c>
      <c r="E12" s="1" t="str">
        <f>IF(ISBLANK('COMPONENT ENTRY'!$H30),"N/A",IF('COMPONENT ENTRY'!$I30="Out",'COMPONENT ENTRY'!$H30,IF('COMPONENT ENTRY'!$I30="In",$C12+'COMPONENT ENTRY'!$H30-$D12,"INVALID")))</f>
        <v>N/A</v>
      </c>
      <c r="F12" s="61">
        <f t="shared" si="2"/>
        <v>-113</v>
      </c>
      <c r="G12" s="1">
        <f>IF(OR(ISBLANK('COMPONENT ENTRY'!$F30),ISBLANK('COMPONENT ENTRY'!$H30)),$F12+'COMPONENT ENTRY'!$D30,IF($E12&lt;$C12,"INVALID",IF($F12&lt;($D12-10),$F12+'COMPONENT ENTRY'!$D30,IF($F12&gt;($D12+5),$E12,'COMPONENT ENTRY'!$AG30*$F12^4+'COMPONENT ENTRY'!$AH30*$F12^3+'COMPONENT ENTRY'!$AI30*$F12^2+'COMPONENT ENTRY'!$AJ30*$F12+'COMPONENT ENTRY'!$AK30))))</f>
        <v>-113</v>
      </c>
      <c r="H12" s="61">
        <f t="shared" si="0"/>
        <v>0</v>
      </c>
      <c r="I12" s="1">
        <f>'COMPONENT ENTRY'!$D30-$H12</f>
        <v>0</v>
      </c>
      <c r="J12" s="61" t="str">
        <f>IF(ISBLANK('COMPONENT ENTRY'!$J30),"N/A",'COMPONENT ENTRY'!$J30-$F12)</f>
        <v>N/A</v>
      </c>
      <c r="K12" s="1" t="str">
        <f>IF(ISBLANK('COMPONENT ENTRY'!$J30),$K11,IF(NOT(ISNUMBER($K11)),'COMPONENT ENTRY'!$J30-$M11,IF(($K11+$M11)&gt;'COMPONENT ENTRY'!$J30,'COMPONENT ENTRY'!$J30-$M11,IF(($K11+$M11)&lt;'COMPONENT ENTRY'!$J30,$K11,"INVALID"))))</f>
        <v>N/A</v>
      </c>
      <c r="L12" s="61" t="str">
        <f>IF(OR($C12="INVALID",$L11="INVALID"),"INVALID",IF($L11="N/A",$C12,IF($C12="N/A",$L11+$H12,10*LOG10(1/(1/(10^(($L11+'COMPONENT ENTRY'!$D30)/10))+1/(10^($C12/10)))))))</f>
        <v>N/A</v>
      </c>
      <c r="M12" s="2">
        <f t="shared" si="3"/>
        <v>0</v>
      </c>
      <c r="N12" s="64">
        <f>10*LOG10(10^($N11/10)+(10^('COMPONENT ENTRY'!$E30/10)-1)/10^($M11/10))</f>
        <v>0</v>
      </c>
      <c r="O12" s="1">
        <f t="shared" si="4"/>
        <v>-15</v>
      </c>
      <c r="P12" s="61">
        <f>IF(OR(ISBLANK('COMPONENT ENTRY'!$F30),ISBLANK('COMPONENT ENTRY'!$H30)),$O12+'COMPONENT ENTRY'!$D30,IF($E12&lt;$C12,"INVALID",IF($O12&lt;($D12-10),$O12+'COMPONENT ENTRY'!$D30,IF($O12&gt;($D12+5),$E12,'COMPONENT ENTRY'!$AG30*$O12^4+'COMPONENT ENTRY'!$AH30*$O12^3+'COMPONENT ENTRY'!$AI30*$O12^2+'COMPONENT ENTRY'!$AJ30*$O12+'COMPONENT ENTRY'!$AK30))))</f>
        <v>-15</v>
      </c>
      <c r="Q12" s="1">
        <f t="shared" si="1"/>
        <v>0</v>
      </c>
      <c r="R12" s="61">
        <f>'COMPONENT ENTRY'!$D30-$Q12</f>
        <v>0</v>
      </c>
      <c r="S12" s="1" t="str">
        <f>IF(ISBLANK('COMPONENT ENTRY'!$J30),"N/A",'COMPONENT ENTRY'!$J30-$O12)</f>
        <v>N/A</v>
      </c>
      <c r="T12" s="61" t="str">
        <f>IF(ISBLANK('COMPONENT ENTRY'!$J30),$T11,IF(NOT(ISNUMBER($T11)),'COMPONENT ENTRY'!$J30-$V11,IF(($T11+$V11)&gt;'COMPONENT ENTRY'!$J30,'COMPONENT ENTRY'!$J30-$V11,IF(($T11+$V11)&lt;'COMPONENT ENTRY'!$J30,$T11,"INVALID"))))</f>
        <v>N/A</v>
      </c>
      <c r="U12" s="1" t="str">
        <f>IF(OR($C12="INVALID",$U11="INVALID"),"INVALID",IF($U11="N/A",$C12,IF($C12="N/A",$U11+$Q12,10*LOG10(1/(1/(10^(($U11+'COMPONENT ENTRY'!$D30)/10))+1/(10^($C12/10)))))))</f>
        <v>N/A</v>
      </c>
      <c r="V12" s="64">
        <f t="shared" si="5"/>
        <v>0</v>
      </c>
      <c r="W12" s="50">
        <f>10*LOG10(10^($W11/10)+(10^('COMPONENT ENTRY'!$E30/10)-1)/10^($V11/10))</f>
        <v>0</v>
      </c>
      <c r="X12" s="6"/>
    </row>
    <row r="13" spans="1:24" ht="15.95" customHeight="1" x14ac:dyDescent="0.25">
      <c r="A13" s="6"/>
      <c r="B13" s="56">
        <v>10</v>
      </c>
      <c r="C13" s="49" t="str">
        <f>IF(ISBLANK('COMPONENT ENTRY'!$F31),"N/A",IF('COMPONENT ENTRY'!$G31="Out",'COMPONENT ENTRY'!$F31,IF('COMPONENT ENTRY'!$G31="In",'COMPONENT ENTRY'!$F31+'COMPONENT ENTRY'!$D31-1,"INVALID")))</f>
        <v>N/A</v>
      </c>
      <c r="D13" s="61" t="str">
        <f>IF(OR($C13="INVALID",$C13="N/A"),$C13,$C13-'COMPONENT ENTRY'!$D31+1)</f>
        <v>N/A</v>
      </c>
      <c r="E13" s="1" t="str">
        <f>IF(ISBLANK('COMPONENT ENTRY'!$H31),"N/A",IF('COMPONENT ENTRY'!$I31="Out",'COMPONENT ENTRY'!$H31,IF('COMPONENT ENTRY'!$I31="In",$C13+'COMPONENT ENTRY'!$H31-$D13,"INVALID")))</f>
        <v>N/A</v>
      </c>
      <c r="F13" s="61">
        <f t="shared" si="2"/>
        <v>-113</v>
      </c>
      <c r="G13" s="1">
        <f>IF(OR(ISBLANK('COMPONENT ENTRY'!$F31),ISBLANK('COMPONENT ENTRY'!$H31)),$F13+'COMPONENT ENTRY'!$D31,IF($E13&lt;$C13,"INVALID",IF($F13&lt;($D13-10),$F13+'COMPONENT ENTRY'!$D31,IF($F13&gt;($D13+5),$E13,'COMPONENT ENTRY'!$AG31*$F13^4+'COMPONENT ENTRY'!$AH31*$F13^3+'COMPONENT ENTRY'!$AI31*$F13^2+'COMPONENT ENTRY'!$AJ31*$F13+'COMPONENT ENTRY'!$AK31))))</f>
        <v>-113</v>
      </c>
      <c r="H13" s="61">
        <f t="shared" si="0"/>
        <v>0</v>
      </c>
      <c r="I13" s="1">
        <f>'COMPONENT ENTRY'!$D31-$H13</f>
        <v>0</v>
      </c>
      <c r="J13" s="61" t="str">
        <f>IF(ISBLANK('COMPONENT ENTRY'!$J31),"N/A",'COMPONENT ENTRY'!$J31-$F13)</f>
        <v>N/A</v>
      </c>
      <c r="K13" s="1" t="str">
        <f>IF(ISBLANK('COMPONENT ENTRY'!$J31),$K12,IF(NOT(ISNUMBER($K12)),'COMPONENT ENTRY'!$J31-$M12,IF(($K12+$M12)&gt;'COMPONENT ENTRY'!$J31,'COMPONENT ENTRY'!$J31-$M12,IF(($K12+$M12)&lt;'COMPONENT ENTRY'!$J31,$K12,"INVALID"))))</f>
        <v>N/A</v>
      </c>
      <c r="L13" s="61" t="str">
        <f>IF(OR($C13="INVALID",$L12="INVALID"),"INVALID",IF($L12="N/A",$C13,IF($C13="N/A",$L12+$H13,10*LOG10(1/(1/(10^(($L12+'COMPONENT ENTRY'!$D31)/10))+1/(10^($C13/10)))))))</f>
        <v>N/A</v>
      </c>
      <c r="M13" s="2">
        <f t="shared" si="3"/>
        <v>0</v>
      </c>
      <c r="N13" s="64">
        <f>10*LOG10(10^($N12/10)+(10^('COMPONENT ENTRY'!$E31/10)-1)/10^($M12/10))</f>
        <v>0</v>
      </c>
      <c r="O13" s="1">
        <f t="shared" si="4"/>
        <v>-15</v>
      </c>
      <c r="P13" s="61">
        <f>IF(OR(ISBLANK('COMPONENT ENTRY'!$F31),ISBLANK('COMPONENT ENTRY'!$H31)),$O13+'COMPONENT ENTRY'!$D31,IF($E13&lt;$C13,"INVALID",IF($O13&lt;($D13-10),$O13+'COMPONENT ENTRY'!$D31,IF($O13&gt;($D13+5),$E13,'COMPONENT ENTRY'!$AG31*$O13^4+'COMPONENT ENTRY'!$AH31*$O13^3+'COMPONENT ENTRY'!$AI31*$O13^2+'COMPONENT ENTRY'!$AJ31*$O13+'COMPONENT ENTRY'!$AK31))))</f>
        <v>-15</v>
      </c>
      <c r="Q13" s="1">
        <f t="shared" si="1"/>
        <v>0</v>
      </c>
      <c r="R13" s="61">
        <f>'COMPONENT ENTRY'!$D31-$Q13</f>
        <v>0</v>
      </c>
      <c r="S13" s="1" t="str">
        <f>IF(ISBLANK('COMPONENT ENTRY'!$J31),"N/A",'COMPONENT ENTRY'!$J31-$O13)</f>
        <v>N/A</v>
      </c>
      <c r="T13" s="61" t="str">
        <f>IF(ISBLANK('COMPONENT ENTRY'!$J31),$T12,IF(NOT(ISNUMBER($T12)),'COMPONENT ENTRY'!$J31-$V12,IF(($T12+$V12)&gt;'COMPONENT ENTRY'!$J31,'COMPONENT ENTRY'!$J31-$V12,IF(($T12+$V12)&lt;'COMPONENT ENTRY'!$J31,$T12,"INVALID"))))</f>
        <v>N/A</v>
      </c>
      <c r="U13" s="1" t="str">
        <f>IF(OR($C13="INVALID",$U12="INVALID"),"INVALID",IF($U12="N/A",$C13,IF($C13="N/A",$U12+$Q13,10*LOG10(1/(1/(10^(($U12+'COMPONENT ENTRY'!$D31)/10))+1/(10^($C13/10)))))))</f>
        <v>N/A</v>
      </c>
      <c r="V13" s="64">
        <f t="shared" si="5"/>
        <v>0</v>
      </c>
      <c r="W13" s="50">
        <f>10*LOG10(10^($W12/10)+(10^('COMPONENT ENTRY'!$E31/10)-1)/10^($V12/10))</f>
        <v>0</v>
      </c>
      <c r="X13" s="6"/>
    </row>
    <row r="14" spans="1:24" ht="15.95" customHeight="1" x14ac:dyDescent="0.25">
      <c r="A14" s="6"/>
      <c r="B14" s="56">
        <v>11</v>
      </c>
      <c r="C14" s="49" t="str">
        <f>IF(ISBLANK('COMPONENT ENTRY'!$F32),"N/A",IF('COMPONENT ENTRY'!$G32="Out",'COMPONENT ENTRY'!$F32,IF('COMPONENT ENTRY'!$G32="In",'COMPONENT ENTRY'!$F32+'COMPONENT ENTRY'!$D32-1,"INVALID")))</f>
        <v>N/A</v>
      </c>
      <c r="D14" s="61" t="str">
        <f>IF(OR($C14="INVALID",$C14="N/A"),$C14,$C14-'COMPONENT ENTRY'!$D32+1)</f>
        <v>N/A</v>
      </c>
      <c r="E14" s="1" t="str">
        <f>IF(ISBLANK('COMPONENT ENTRY'!$H32),"N/A",IF('COMPONENT ENTRY'!$I32="Out",'COMPONENT ENTRY'!$H32,IF('COMPONENT ENTRY'!$I32="In",$C14+'COMPONENT ENTRY'!$H32-$D14,"INVALID")))</f>
        <v>N/A</v>
      </c>
      <c r="F14" s="61">
        <f t="shared" si="2"/>
        <v>-113</v>
      </c>
      <c r="G14" s="1">
        <f>IF(OR(ISBLANK('COMPONENT ENTRY'!$F32),ISBLANK('COMPONENT ENTRY'!$H32)),$F14+'COMPONENT ENTRY'!$D32,IF($E14&lt;$C14,"INVALID",IF($F14&lt;($D14-10),$F14+'COMPONENT ENTRY'!$D32,IF($F14&gt;($D14+5),$E14,'COMPONENT ENTRY'!$AG32*$F14^4+'COMPONENT ENTRY'!$AH32*$F14^3+'COMPONENT ENTRY'!$AI32*$F14^2+'COMPONENT ENTRY'!$AJ32*$F14+'COMPONENT ENTRY'!$AK32))))</f>
        <v>-113</v>
      </c>
      <c r="H14" s="61">
        <f t="shared" si="0"/>
        <v>0</v>
      </c>
      <c r="I14" s="1">
        <f>'COMPONENT ENTRY'!$D32-$H14</f>
        <v>0</v>
      </c>
      <c r="J14" s="61" t="str">
        <f>IF(ISBLANK('COMPONENT ENTRY'!$J32),"N/A",'COMPONENT ENTRY'!$J32-$F14)</f>
        <v>N/A</v>
      </c>
      <c r="K14" s="1" t="str">
        <f>IF(ISBLANK('COMPONENT ENTRY'!$J32),$K13,IF(NOT(ISNUMBER($K13)),'COMPONENT ENTRY'!$J32-$M13,IF(($K13+$M13)&gt;'COMPONENT ENTRY'!$J32,'COMPONENT ENTRY'!$J32-$M13,IF(($K13+$M13)&lt;'COMPONENT ENTRY'!$J32,$K13,"INVALID"))))</f>
        <v>N/A</v>
      </c>
      <c r="L14" s="61" t="str">
        <f>IF(OR($C14="INVALID",$L13="INVALID"),"INVALID",IF($L13="N/A",$C14,IF($C14="N/A",$L13+$H14,10*LOG10(1/(1/(10^(($L13+'COMPONENT ENTRY'!$D32)/10))+1/(10^($C14/10)))))))</f>
        <v>N/A</v>
      </c>
      <c r="M14" s="2">
        <f t="shared" si="3"/>
        <v>0</v>
      </c>
      <c r="N14" s="64">
        <f>10*LOG10(10^($N13/10)+(10^('COMPONENT ENTRY'!$E32/10)-1)/10^($M13/10))</f>
        <v>0</v>
      </c>
      <c r="O14" s="1">
        <f t="shared" si="4"/>
        <v>-15</v>
      </c>
      <c r="P14" s="61">
        <f>IF(OR(ISBLANK('COMPONENT ENTRY'!$F32),ISBLANK('COMPONENT ENTRY'!$H32)),$O14+'COMPONENT ENTRY'!$D32,IF($E14&lt;$C14,"INVALID",IF($O14&lt;($D14-10),$O14+'COMPONENT ENTRY'!$D32,IF($O14&gt;($D14+5),$E14,'COMPONENT ENTRY'!$AG32*$O14^4+'COMPONENT ENTRY'!$AH32*$O14^3+'COMPONENT ENTRY'!$AI32*$O14^2+'COMPONENT ENTRY'!$AJ32*$O14+'COMPONENT ENTRY'!$AK32))))</f>
        <v>-15</v>
      </c>
      <c r="Q14" s="1">
        <f t="shared" si="1"/>
        <v>0</v>
      </c>
      <c r="R14" s="61">
        <f>'COMPONENT ENTRY'!$D32-$Q14</f>
        <v>0</v>
      </c>
      <c r="S14" s="1" t="str">
        <f>IF(ISBLANK('COMPONENT ENTRY'!$J32),"N/A",'COMPONENT ENTRY'!$J32-$O14)</f>
        <v>N/A</v>
      </c>
      <c r="T14" s="61" t="str">
        <f>IF(ISBLANK('COMPONENT ENTRY'!$J32),$T13,IF(NOT(ISNUMBER($T13)),'COMPONENT ENTRY'!$J32-$V13,IF(($T13+$V13)&gt;'COMPONENT ENTRY'!$J32,'COMPONENT ENTRY'!$J32-$V13,IF(($T13+$V13)&lt;'COMPONENT ENTRY'!$J32,$T13,"INVALID"))))</f>
        <v>N/A</v>
      </c>
      <c r="U14" s="1" t="str">
        <f>IF(OR($C14="INVALID",$U13="INVALID"),"INVALID",IF($U13="N/A",$C14,IF($C14="N/A",$U13+$Q14,10*LOG10(1/(1/(10^(($U13+'COMPONENT ENTRY'!$D32)/10))+1/(10^($C14/10)))))))</f>
        <v>N/A</v>
      </c>
      <c r="V14" s="64">
        <f t="shared" si="5"/>
        <v>0</v>
      </c>
      <c r="W14" s="50">
        <f>10*LOG10(10^($W13/10)+(10^('COMPONENT ENTRY'!$E32/10)-1)/10^($V13/10))</f>
        <v>0</v>
      </c>
      <c r="X14" s="6"/>
    </row>
    <row r="15" spans="1:24" ht="15.95" customHeight="1" x14ac:dyDescent="0.25">
      <c r="A15" s="6"/>
      <c r="B15" s="56">
        <v>12</v>
      </c>
      <c r="C15" s="49" t="str">
        <f>IF(ISBLANK('COMPONENT ENTRY'!$F33),"N/A",IF('COMPONENT ENTRY'!$G33="Out",'COMPONENT ENTRY'!$F33,IF('COMPONENT ENTRY'!$G33="In",'COMPONENT ENTRY'!$F33+'COMPONENT ENTRY'!$D33-1,"INVALID")))</f>
        <v>N/A</v>
      </c>
      <c r="D15" s="61" t="str">
        <f>IF(OR($C15="INVALID",$C15="N/A"),$C15,$C15-'COMPONENT ENTRY'!$D33+1)</f>
        <v>N/A</v>
      </c>
      <c r="E15" s="1" t="str">
        <f>IF(ISBLANK('COMPONENT ENTRY'!$H33),"N/A",IF('COMPONENT ENTRY'!$I33="Out",'COMPONENT ENTRY'!$H33,IF('COMPONENT ENTRY'!$I33="In",$C15+'COMPONENT ENTRY'!$H33-$D15,"INVALID")))</f>
        <v>N/A</v>
      </c>
      <c r="F15" s="61">
        <f t="shared" si="2"/>
        <v>-113</v>
      </c>
      <c r="G15" s="1">
        <f>IF(OR(ISBLANK('COMPONENT ENTRY'!$F33),ISBLANK('COMPONENT ENTRY'!$H33)),$F15+'COMPONENT ENTRY'!$D33,IF($E15&lt;$C15,"INVALID",IF($F15&lt;($D15-10),$F15+'COMPONENT ENTRY'!$D33,IF($F15&gt;($D15+5),$E15,'COMPONENT ENTRY'!$AG33*$F15^4+'COMPONENT ENTRY'!$AH33*$F15^3+'COMPONENT ENTRY'!$AI33*$F15^2+'COMPONENT ENTRY'!$AJ33*$F15+'COMPONENT ENTRY'!$AK33))))</f>
        <v>-113</v>
      </c>
      <c r="H15" s="61">
        <f t="shared" si="0"/>
        <v>0</v>
      </c>
      <c r="I15" s="1">
        <f>'COMPONENT ENTRY'!$D33-$H15</f>
        <v>0</v>
      </c>
      <c r="J15" s="61" t="str">
        <f>IF(ISBLANK('COMPONENT ENTRY'!$J33),"N/A",'COMPONENT ENTRY'!$J33-$F15)</f>
        <v>N/A</v>
      </c>
      <c r="K15" s="1" t="str">
        <f>IF(ISBLANK('COMPONENT ENTRY'!$J33),$K14,IF(NOT(ISNUMBER($K14)),'COMPONENT ENTRY'!$J33-$M14,IF(($K14+$M14)&gt;'COMPONENT ENTRY'!$J33,'COMPONENT ENTRY'!$J33-$M14,IF(($K14+$M14)&lt;'COMPONENT ENTRY'!$J33,$K14,"INVALID"))))</f>
        <v>N/A</v>
      </c>
      <c r="L15" s="61" t="str">
        <f>IF(OR($C15="INVALID",$L14="INVALID"),"INVALID",IF($L14="N/A",$C15,IF($C15="N/A",$L14+$H15,10*LOG10(1/(1/(10^(($L14+'COMPONENT ENTRY'!$D33)/10))+1/(10^($C15/10)))))))</f>
        <v>N/A</v>
      </c>
      <c r="M15" s="2">
        <f t="shared" si="3"/>
        <v>0</v>
      </c>
      <c r="N15" s="64">
        <f>10*LOG10(10^($N14/10)+(10^('COMPONENT ENTRY'!$E33/10)-1)/10^($M14/10))</f>
        <v>0</v>
      </c>
      <c r="O15" s="1">
        <f t="shared" si="4"/>
        <v>-15</v>
      </c>
      <c r="P15" s="61">
        <f>IF(OR(ISBLANK('COMPONENT ENTRY'!$F33),ISBLANK('COMPONENT ENTRY'!$H33)),$O15+'COMPONENT ENTRY'!$D33,IF($E15&lt;$C15,"INVALID",IF($O15&lt;($D15-10),$O15+'COMPONENT ENTRY'!$D33,IF($O15&gt;($D15+5),$E15,'COMPONENT ENTRY'!$AG33*$O15^4+'COMPONENT ENTRY'!$AH33*$O15^3+'COMPONENT ENTRY'!$AI33*$O15^2+'COMPONENT ENTRY'!$AJ33*$O15+'COMPONENT ENTRY'!$AK33))))</f>
        <v>-15</v>
      </c>
      <c r="Q15" s="1">
        <f t="shared" si="1"/>
        <v>0</v>
      </c>
      <c r="R15" s="61">
        <f>'COMPONENT ENTRY'!$D33-$Q15</f>
        <v>0</v>
      </c>
      <c r="S15" s="1" t="str">
        <f>IF(ISBLANK('COMPONENT ENTRY'!$J33),"N/A",'COMPONENT ENTRY'!$J33-$O15)</f>
        <v>N/A</v>
      </c>
      <c r="T15" s="61" t="str">
        <f>IF(ISBLANK('COMPONENT ENTRY'!$J33),$T14,IF(NOT(ISNUMBER($T14)),'COMPONENT ENTRY'!$J33-$V14,IF(($T14+$V14)&gt;'COMPONENT ENTRY'!$J33,'COMPONENT ENTRY'!$J33-$V14,IF(($T14+$V14)&lt;'COMPONENT ENTRY'!$J33,$T14,"INVALID"))))</f>
        <v>N/A</v>
      </c>
      <c r="U15" s="1" t="str">
        <f>IF(OR($C15="INVALID",$U14="INVALID"),"INVALID",IF($U14="N/A",$C15,IF($C15="N/A",$U14+$Q15,10*LOG10(1/(1/(10^(($U14+'COMPONENT ENTRY'!$D33)/10))+1/(10^($C15/10)))))))</f>
        <v>N/A</v>
      </c>
      <c r="V15" s="64">
        <f t="shared" si="5"/>
        <v>0</v>
      </c>
      <c r="W15" s="50">
        <f>10*LOG10(10^($W14/10)+(10^('COMPONENT ENTRY'!$E33/10)-1)/10^($V14/10))</f>
        <v>0</v>
      </c>
      <c r="X15" s="6"/>
    </row>
    <row r="16" spans="1:24" ht="15.95" customHeight="1" x14ac:dyDescent="0.25">
      <c r="A16" s="6"/>
      <c r="B16" s="56">
        <v>13</v>
      </c>
      <c r="C16" s="49" t="str">
        <f>IF(ISBLANK('COMPONENT ENTRY'!$F34),"N/A",IF('COMPONENT ENTRY'!$G34="Out",'COMPONENT ENTRY'!$F34,IF('COMPONENT ENTRY'!$G34="In",'COMPONENT ENTRY'!$F34+'COMPONENT ENTRY'!$D34-1,"INVALID")))</f>
        <v>N/A</v>
      </c>
      <c r="D16" s="61" t="str">
        <f>IF(OR($C16="INVALID",$C16="N/A"),$C16,$C16-'COMPONENT ENTRY'!$D34+1)</f>
        <v>N/A</v>
      </c>
      <c r="E16" s="1" t="str">
        <f>IF(ISBLANK('COMPONENT ENTRY'!$H34),"N/A",IF('COMPONENT ENTRY'!$I34="Out",'COMPONENT ENTRY'!$H34,IF('COMPONENT ENTRY'!$I34="In",$C16+'COMPONENT ENTRY'!$H34-$D16,"INVALID")))</f>
        <v>N/A</v>
      </c>
      <c r="F16" s="61">
        <f t="shared" si="2"/>
        <v>-113</v>
      </c>
      <c r="G16" s="1">
        <f>IF(OR(ISBLANK('COMPONENT ENTRY'!$F34),ISBLANK('COMPONENT ENTRY'!$H34)),$F16+'COMPONENT ENTRY'!$D34,IF($E16&lt;$C16,"INVALID",IF($F16&lt;($D16-10),$F16+'COMPONENT ENTRY'!$D34,IF($F16&gt;($D16+5),$E16,'COMPONENT ENTRY'!$AG34*$F16^4+'COMPONENT ENTRY'!$AH34*$F16^3+'COMPONENT ENTRY'!$AI34*$F16^2+'COMPONENT ENTRY'!$AJ34*$F16+'COMPONENT ENTRY'!$AK34))))</f>
        <v>-113</v>
      </c>
      <c r="H16" s="61">
        <f t="shared" si="0"/>
        <v>0</v>
      </c>
      <c r="I16" s="1">
        <f>'COMPONENT ENTRY'!$D34-$H16</f>
        <v>0</v>
      </c>
      <c r="J16" s="61" t="str">
        <f>IF(ISBLANK('COMPONENT ENTRY'!$J34),"N/A",'COMPONENT ENTRY'!$J34-$F16)</f>
        <v>N/A</v>
      </c>
      <c r="K16" s="1" t="str">
        <f>IF(ISBLANK('COMPONENT ENTRY'!$J34),$K15,IF(NOT(ISNUMBER($K15)),'COMPONENT ENTRY'!$J34-$M15,IF(($K15+$M15)&gt;'COMPONENT ENTRY'!$J34,'COMPONENT ENTRY'!$J34-$M15,IF(($K15+$M15)&lt;'COMPONENT ENTRY'!$J34,$K15,"INVALID"))))</f>
        <v>N/A</v>
      </c>
      <c r="L16" s="61" t="str">
        <f>IF(OR($C16="INVALID",$L15="INVALID"),"INVALID",IF($L15="N/A",$C16,IF($C16="N/A",$L15+$H16,10*LOG10(1/(1/(10^(($L15+'COMPONENT ENTRY'!$D34)/10))+1/(10^($C16/10)))))))</f>
        <v>N/A</v>
      </c>
      <c r="M16" s="2">
        <f t="shared" si="3"/>
        <v>0</v>
      </c>
      <c r="N16" s="64">
        <f>10*LOG10(10^($N15/10)+(10^('COMPONENT ENTRY'!$E34/10)-1)/10^($M15/10))</f>
        <v>0</v>
      </c>
      <c r="O16" s="1">
        <f t="shared" si="4"/>
        <v>-15</v>
      </c>
      <c r="P16" s="61">
        <f>IF(OR(ISBLANK('COMPONENT ENTRY'!$F34),ISBLANK('COMPONENT ENTRY'!$H34)),$O16+'COMPONENT ENTRY'!$D34,IF($E16&lt;$C16,"INVALID",IF($O16&lt;($D16-10),$O16+'COMPONENT ENTRY'!$D34,IF($O16&gt;($D16+5),$E16,'COMPONENT ENTRY'!$AG34*$O16^4+'COMPONENT ENTRY'!$AH34*$O16^3+'COMPONENT ENTRY'!$AI34*$O16^2+'COMPONENT ENTRY'!$AJ34*$O16+'COMPONENT ENTRY'!$AK34))))</f>
        <v>-15</v>
      </c>
      <c r="Q16" s="1">
        <f t="shared" si="1"/>
        <v>0</v>
      </c>
      <c r="R16" s="61">
        <f>'COMPONENT ENTRY'!$D34-$Q16</f>
        <v>0</v>
      </c>
      <c r="S16" s="1" t="str">
        <f>IF(ISBLANK('COMPONENT ENTRY'!$J34),"N/A",'COMPONENT ENTRY'!$J34-$O16)</f>
        <v>N/A</v>
      </c>
      <c r="T16" s="61" t="str">
        <f>IF(ISBLANK('COMPONENT ENTRY'!$J34),$T15,IF(NOT(ISNUMBER($T15)),'COMPONENT ENTRY'!$J34-$V15,IF(($T15+$V15)&gt;'COMPONENT ENTRY'!$J34,'COMPONENT ENTRY'!$J34-$V15,IF(($T15+$V15)&lt;'COMPONENT ENTRY'!$J34,$T15,"INVALID"))))</f>
        <v>N/A</v>
      </c>
      <c r="U16" s="1" t="str">
        <f>IF(OR($C16="INVALID",$U15="INVALID"),"INVALID",IF($U15="N/A",$C16,IF($C16="N/A",$U15+$Q16,10*LOG10(1/(1/(10^(($U15+'COMPONENT ENTRY'!$D34)/10))+1/(10^($C16/10)))))))</f>
        <v>N/A</v>
      </c>
      <c r="V16" s="64">
        <f t="shared" si="5"/>
        <v>0</v>
      </c>
      <c r="W16" s="50">
        <f>10*LOG10(10^($W15/10)+(10^('COMPONENT ENTRY'!$E34/10)-1)/10^($V15/10))</f>
        <v>0</v>
      </c>
      <c r="X16" s="6"/>
    </row>
    <row r="17" spans="1:24" ht="15.95" customHeight="1" x14ac:dyDescent="0.25">
      <c r="A17" s="6"/>
      <c r="B17" s="56">
        <v>14</v>
      </c>
      <c r="C17" s="49" t="str">
        <f>IF(ISBLANK('COMPONENT ENTRY'!$F35),"N/A",IF('COMPONENT ENTRY'!$G35="Out",'COMPONENT ENTRY'!$F35,IF('COMPONENT ENTRY'!$G35="In",'COMPONENT ENTRY'!$F35+'COMPONENT ENTRY'!$D35-1,"INVALID")))</f>
        <v>N/A</v>
      </c>
      <c r="D17" s="61" t="str">
        <f>IF(OR($C17="INVALID",$C17="N/A"),$C17,$C17-'COMPONENT ENTRY'!$D35+1)</f>
        <v>N/A</v>
      </c>
      <c r="E17" s="1" t="str">
        <f>IF(ISBLANK('COMPONENT ENTRY'!$H35),"N/A",IF('COMPONENT ENTRY'!$I35="Out",'COMPONENT ENTRY'!$H35,IF('COMPONENT ENTRY'!$I35="In",$C17+'COMPONENT ENTRY'!$H35-$D17,"INVALID")))</f>
        <v>N/A</v>
      </c>
      <c r="F17" s="61">
        <f t="shared" si="2"/>
        <v>-113</v>
      </c>
      <c r="G17" s="1">
        <f>IF(OR(ISBLANK('COMPONENT ENTRY'!$F35),ISBLANK('COMPONENT ENTRY'!$H35)),$F17+'COMPONENT ENTRY'!$D35,IF($E17&lt;$C17,"INVALID",IF($F17&lt;($D17-10),$F17+'COMPONENT ENTRY'!$D35,IF($F17&gt;($D17+5),$E17,'COMPONENT ENTRY'!$AG35*$F17^4+'COMPONENT ENTRY'!$AH35*$F17^3+'COMPONENT ENTRY'!$AI35*$F17^2+'COMPONENT ENTRY'!$AJ35*$F17+'COMPONENT ENTRY'!$AK35))))</f>
        <v>-113</v>
      </c>
      <c r="H17" s="61">
        <f t="shared" si="0"/>
        <v>0</v>
      </c>
      <c r="I17" s="1">
        <f>'COMPONENT ENTRY'!$D35-$H17</f>
        <v>0</v>
      </c>
      <c r="J17" s="61" t="str">
        <f>IF(ISBLANK('COMPONENT ENTRY'!$J35),"N/A",'COMPONENT ENTRY'!$J35-$F17)</f>
        <v>N/A</v>
      </c>
      <c r="K17" s="1" t="str">
        <f>IF(ISBLANK('COMPONENT ENTRY'!$J35),$K16,IF(NOT(ISNUMBER($K16)),'COMPONENT ENTRY'!$J35-$M16,IF(($K16+$M16)&gt;'COMPONENT ENTRY'!$J35,'COMPONENT ENTRY'!$J35-$M16,IF(($K16+$M16)&lt;'COMPONENT ENTRY'!$J35,$K16,"INVALID"))))</f>
        <v>N/A</v>
      </c>
      <c r="L17" s="61" t="str">
        <f>IF(OR($C17="INVALID",$L16="INVALID"),"INVALID",IF($L16="N/A",$C17,IF($C17="N/A",$L16+$H17,10*LOG10(1/(1/(10^(($L16+'COMPONENT ENTRY'!$D35)/10))+1/(10^($C17/10)))))))</f>
        <v>N/A</v>
      </c>
      <c r="M17" s="2">
        <f t="shared" si="3"/>
        <v>0</v>
      </c>
      <c r="N17" s="64">
        <f>10*LOG10(10^($N16/10)+(10^('COMPONENT ENTRY'!$E35/10)-1)/10^($M16/10))</f>
        <v>0</v>
      </c>
      <c r="O17" s="1">
        <f t="shared" si="4"/>
        <v>-15</v>
      </c>
      <c r="P17" s="61">
        <f>IF(OR(ISBLANK('COMPONENT ENTRY'!$F35),ISBLANK('COMPONENT ENTRY'!$H35)),$O17+'COMPONENT ENTRY'!$D35,IF($E17&lt;$C17,"INVALID",IF($O17&lt;($D17-10),$O17+'COMPONENT ENTRY'!$D35,IF($O17&gt;($D17+5),$E17,'COMPONENT ENTRY'!$AG35*$O17^4+'COMPONENT ENTRY'!$AH35*$O17^3+'COMPONENT ENTRY'!$AI35*$O17^2+'COMPONENT ENTRY'!$AJ35*$O17+'COMPONENT ENTRY'!$AK35))))</f>
        <v>-15</v>
      </c>
      <c r="Q17" s="1">
        <f t="shared" si="1"/>
        <v>0</v>
      </c>
      <c r="R17" s="61">
        <f>'COMPONENT ENTRY'!$D35-$Q17</f>
        <v>0</v>
      </c>
      <c r="S17" s="1" t="str">
        <f>IF(ISBLANK('COMPONENT ENTRY'!$J35),"N/A",'COMPONENT ENTRY'!$J35-$O17)</f>
        <v>N/A</v>
      </c>
      <c r="T17" s="61" t="str">
        <f>IF(ISBLANK('COMPONENT ENTRY'!$J35),$T16,IF(NOT(ISNUMBER($T16)),'COMPONENT ENTRY'!$J35-$V16,IF(($T16+$V16)&gt;'COMPONENT ENTRY'!$J35,'COMPONENT ENTRY'!$J35-$V16,IF(($T16+$V16)&lt;'COMPONENT ENTRY'!$J35,$T16,"INVALID"))))</f>
        <v>N/A</v>
      </c>
      <c r="U17" s="1" t="str">
        <f>IF(OR($C17="INVALID",$U16="INVALID"),"INVALID",IF($U16="N/A",$C17,IF($C17="N/A",$U16+$Q17,10*LOG10(1/(1/(10^(($U16+'COMPONENT ENTRY'!$D35)/10))+1/(10^($C17/10)))))))</f>
        <v>N/A</v>
      </c>
      <c r="V17" s="64">
        <f t="shared" si="5"/>
        <v>0</v>
      </c>
      <c r="W17" s="50">
        <f>10*LOG10(10^($W16/10)+(10^('COMPONENT ENTRY'!$E35/10)-1)/10^($V16/10))</f>
        <v>0</v>
      </c>
      <c r="X17" s="6"/>
    </row>
    <row r="18" spans="1:24" ht="15.95" customHeight="1" x14ac:dyDescent="0.25">
      <c r="A18" s="6"/>
      <c r="B18" s="56">
        <v>15</v>
      </c>
      <c r="C18" s="49" t="str">
        <f>IF(ISBLANK('COMPONENT ENTRY'!$F36),"N/A",IF('COMPONENT ENTRY'!$G36="Out",'COMPONENT ENTRY'!$F36,IF('COMPONENT ENTRY'!$G36="In",'COMPONENT ENTRY'!$F36+'COMPONENT ENTRY'!$D36-1,"INVALID")))</f>
        <v>N/A</v>
      </c>
      <c r="D18" s="61" t="str">
        <f>IF(OR($C18="INVALID",$C18="N/A"),$C18,$C18-'COMPONENT ENTRY'!$D36+1)</f>
        <v>N/A</v>
      </c>
      <c r="E18" s="1" t="str">
        <f>IF(ISBLANK('COMPONENT ENTRY'!$H36),"N/A",IF('COMPONENT ENTRY'!$I36="Out",'COMPONENT ENTRY'!$H36,IF('COMPONENT ENTRY'!$I36="In",$C18+'COMPONENT ENTRY'!$H36-$D18,"INVALID")))</f>
        <v>N/A</v>
      </c>
      <c r="F18" s="61">
        <f t="shared" si="2"/>
        <v>-113</v>
      </c>
      <c r="G18" s="1">
        <f>IF(OR(ISBLANK('COMPONENT ENTRY'!$F36),ISBLANK('COMPONENT ENTRY'!$H36)),$F18+'COMPONENT ENTRY'!$D36,IF($E18&lt;$C18,"INVALID",IF($F18&lt;($D18-10),$F18+'COMPONENT ENTRY'!$D36,IF($F18&gt;($D18+5),$E18,'COMPONENT ENTRY'!$AG36*$F18^4+'COMPONENT ENTRY'!$AH36*$F18^3+'COMPONENT ENTRY'!$AI36*$F18^2+'COMPONENT ENTRY'!$AJ36*$F18+'COMPONENT ENTRY'!$AK36))))</f>
        <v>-113</v>
      </c>
      <c r="H18" s="61">
        <f t="shared" si="0"/>
        <v>0</v>
      </c>
      <c r="I18" s="1">
        <f>'COMPONENT ENTRY'!$D36-$H18</f>
        <v>0</v>
      </c>
      <c r="J18" s="61" t="str">
        <f>IF(ISBLANK('COMPONENT ENTRY'!$J36),"N/A",'COMPONENT ENTRY'!$J36-$F18)</f>
        <v>N/A</v>
      </c>
      <c r="K18" s="1" t="str">
        <f>IF(ISBLANK('COMPONENT ENTRY'!$J36),$K17,IF(NOT(ISNUMBER($K17)),'COMPONENT ENTRY'!$J36-$M17,IF(($K17+$M17)&gt;'COMPONENT ENTRY'!$J36,'COMPONENT ENTRY'!$J36-$M17,IF(($K17+$M17)&lt;'COMPONENT ENTRY'!$J36,$K17,"INVALID"))))</f>
        <v>N/A</v>
      </c>
      <c r="L18" s="61" t="str">
        <f>IF(OR($C18="INVALID",$L17="INVALID"),"INVALID",IF($L17="N/A",$C18,IF($C18="N/A",$L17+$H18,10*LOG10(1/(1/(10^(($L17+'COMPONENT ENTRY'!$D36)/10))+1/(10^($C18/10)))))))</f>
        <v>N/A</v>
      </c>
      <c r="M18" s="2">
        <f t="shared" si="3"/>
        <v>0</v>
      </c>
      <c r="N18" s="64">
        <f>10*LOG10(10^($N17/10)+(10^('COMPONENT ENTRY'!$E36/10)-1)/10^($M17/10))</f>
        <v>0</v>
      </c>
      <c r="O18" s="1">
        <f t="shared" si="4"/>
        <v>-15</v>
      </c>
      <c r="P18" s="61">
        <f>IF(OR(ISBLANK('COMPONENT ENTRY'!$F36),ISBLANK('COMPONENT ENTRY'!$H36)),$O18+'COMPONENT ENTRY'!$D36,IF($E18&lt;$C18,"INVALID",IF($O18&lt;($D18-10),$O18+'COMPONENT ENTRY'!$D36,IF($O18&gt;($D18+5),$E18,'COMPONENT ENTRY'!$AG36*$O18^4+'COMPONENT ENTRY'!$AH36*$O18^3+'COMPONENT ENTRY'!$AI36*$O18^2+'COMPONENT ENTRY'!$AJ36*$O18+'COMPONENT ENTRY'!$AK36))))</f>
        <v>-15</v>
      </c>
      <c r="Q18" s="1">
        <f t="shared" si="1"/>
        <v>0</v>
      </c>
      <c r="R18" s="61">
        <f>'COMPONENT ENTRY'!$D36-$Q18</f>
        <v>0</v>
      </c>
      <c r="S18" s="1" t="str">
        <f>IF(ISBLANK('COMPONENT ENTRY'!$J36),"N/A",'COMPONENT ENTRY'!$J36-$O18)</f>
        <v>N/A</v>
      </c>
      <c r="T18" s="61" t="str">
        <f>IF(ISBLANK('COMPONENT ENTRY'!$J36),$T17,IF(NOT(ISNUMBER($T17)),'COMPONENT ENTRY'!$J36-$V17,IF(($T17+$V17)&gt;'COMPONENT ENTRY'!$J36,'COMPONENT ENTRY'!$J36-$V17,IF(($T17+$V17)&lt;'COMPONENT ENTRY'!$J36,$T17,"INVALID"))))</f>
        <v>N/A</v>
      </c>
      <c r="U18" s="1" t="str">
        <f>IF(OR($C18="INVALID",$U17="INVALID"),"INVALID",IF($U17="N/A",$C18,IF($C18="N/A",$U17+$Q18,10*LOG10(1/(1/(10^(($U17+'COMPONENT ENTRY'!$D36)/10))+1/(10^($C18/10)))))))</f>
        <v>N/A</v>
      </c>
      <c r="V18" s="64">
        <f t="shared" si="5"/>
        <v>0</v>
      </c>
      <c r="W18" s="50">
        <f>10*LOG10(10^($W17/10)+(10^('COMPONENT ENTRY'!$E36/10)-1)/10^($V17/10))</f>
        <v>0</v>
      </c>
      <c r="X18" s="6"/>
    </row>
    <row r="19" spans="1:24" ht="15.95" customHeight="1" x14ac:dyDescent="0.25">
      <c r="A19" s="6"/>
      <c r="B19" s="56">
        <v>16</v>
      </c>
      <c r="C19" s="49" t="str">
        <f>IF(ISBLANK('COMPONENT ENTRY'!$F37),"N/A",IF('COMPONENT ENTRY'!$G37="Out",'COMPONENT ENTRY'!$F37,IF('COMPONENT ENTRY'!$G37="In",'COMPONENT ENTRY'!$F37+'COMPONENT ENTRY'!$D37-1,"INVALID")))</f>
        <v>N/A</v>
      </c>
      <c r="D19" s="61" t="str">
        <f>IF(OR($C19="INVALID",$C19="N/A"),$C19,$C19-'COMPONENT ENTRY'!$D37+1)</f>
        <v>N/A</v>
      </c>
      <c r="E19" s="1" t="str">
        <f>IF(ISBLANK('COMPONENT ENTRY'!$H37),"N/A",IF('COMPONENT ENTRY'!$I37="Out",'COMPONENT ENTRY'!$H37,IF('COMPONENT ENTRY'!$I37="In",$C19+'COMPONENT ENTRY'!$H37-$D19,"INVALID")))</f>
        <v>N/A</v>
      </c>
      <c r="F19" s="61">
        <f t="shared" si="2"/>
        <v>-113</v>
      </c>
      <c r="G19" s="1">
        <f>IF(OR(ISBLANK('COMPONENT ENTRY'!$F37),ISBLANK('COMPONENT ENTRY'!$H37)),$F19+'COMPONENT ENTRY'!$D37,IF($E19&lt;$C19,"INVALID",IF($F19&lt;($D19-10),$F19+'COMPONENT ENTRY'!$D37,IF($F19&gt;($D19+5),$E19,'COMPONENT ENTRY'!$AG37*$F19^4+'COMPONENT ENTRY'!$AH37*$F19^3+'COMPONENT ENTRY'!$AI37*$F19^2+'COMPONENT ENTRY'!$AJ37*$F19+'COMPONENT ENTRY'!$AK37))))</f>
        <v>-113</v>
      </c>
      <c r="H19" s="61">
        <f t="shared" si="0"/>
        <v>0</v>
      </c>
      <c r="I19" s="1">
        <f>'COMPONENT ENTRY'!$D37-$H19</f>
        <v>0</v>
      </c>
      <c r="J19" s="61" t="str">
        <f>IF(ISBLANK('COMPONENT ENTRY'!$J37),"N/A",'COMPONENT ENTRY'!$J37-$F19)</f>
        <v>N/A</v>
      </c>
      <c r="K19" s="1" t="str">
        <f>IF(ISBLANK('COMPONENT ENTRY'!$J37),$K18,IF(NOT(ISNUMBER($K18)),'COMPONENT ENTRY'!$J37-$M18,IF(($K18+$M18)&gt;'COMPONENT ENTRY'!$J37,'COMPONENT ENTRY'!$J37-$M18,IF(($K18+$M18)&lt;'COMPONENT ENTRY'!$J37,$K18,"INVALID"))))</f>
        <v>N/A</v>
      </c>
      <c r="L19" s="61" t="str">
        <f>IF(OR($C19="INVALID",$L18="INVALID"),"INVALID",IF($L18="N/A",$C19,IF($C19="N/A",$L18+$H19,10*LOG10(1/(1/(10^(($L18+'COMPONENT ENTRY'!$D37)/10))+1/(10^($C19/10)))))))</f>
        <v>N/A</v>
      </c>
      <c r="M19" s="2">
        <f t="shared" si="3"/>
        <v>0</v>
      </c>
      <c r="N19" s="64">
        <f>10*LOG10(10^($N18/10)+(10^('COMPONENT ENTRY'!$E37/10)-1)/10^($M18/10))</f>
        <v>0</v>
      </c>
      <c r="O19" s="1">
        <f t="shared" si="4"/>
        <v>-15</v>
      </c>
      <c r="P19" s="61">
        <f>IF(OR(ISBLANK('COMPONENT ENTRY'!$F37),ISBLANK('COMPONENT ENTRY'!$H37)),$O19+'COMPONENT ENTRY'!$D37,IF($E19&lt;$C19,"INVALID",IF($O19&lt;($D19-10),$O19+'COMPONENT ENTRY'!$D37,IF($O19&gt;($D19+5),$E19,'COMPONENT ENTRY'!$AG37*$O19^4+'COMPONENT ENTRY'!$AH37*$O19^3+'COMPONENT ENTRY'!$AI37*$O19^2+'COMPONENT ENTRY'!$AJ37*$O19+'COMPONENT ENTRY'!$AK37))))</f>
        <v>-15</v>
      </c>
      <c r="Q19" s="1">
        <f t="shared" si="1"/>
        <v>0</v>
      </c>
      <c r="R19" s="61">
        <f>'COMPONENT ENTRY'!$D37-$Q19</f>
        <v>0</v>
      </c>
      <c r="S19" s="1" t="str">
        <f>IF(ISBLANK('COMPONENT ENTRY'!$J37),"N/A",'COMPONENT ENTRY'!$J37-$O19)</f>
        <v>N/A</v>
      </c>
      <c r="T19" s="61" t="str">
        <f>IF(ISBLANK('COMPONENT ENTRY'!$J37),$T18,IF(NOT(ISNUMBER($T18)),'COMPONENT ENTRY'!$J37-$V18,IF(($T18+$V18)&gt;'COMPONENT ENTRY'!$J37,'COMPONENT ENTRY'!$J37-$V18,IF(($T18+$V18)&lt;'COMPONENT ENTRY'!$J37,$T18,"INVALID"))))</f>
        <v>N/A</v>
      </c>
      <c r="U19" s="1" t="str">
        <f>IF(OR($C19="INVALID",$U18="INVALID"),"INVALID",IF($U18="N/A",$C19,IF($C19="N/A",$U18+$Q19,10*LOG10(1/(1/(10^(($U18+'COMPONENT ENTRY'!$D37)/10))+1/(10^($C19/10)))))))</f>
        <v>N/A</v>
      </c>
      <c r="V19" s="64">
        <f t="shared" si="5"/>
        <v>0</v>
      </c>
      <c r="W19" s="50">
        <f>10*LOG10(10^($W18/10)+(10^('COMPONENT ENTRY'!$E37/10)-1)/10^($V18/10))</f>
        <v>0</v>
      </c>
      <c r="X19" s="6"/>
    </row>
    <row r="20" spans="1:24" ht="15.95" customHeight="1" x14ac:dyDescent="0.25">
      <c r="A20" s="6"/>
      <c r="B20" s="56">
        <v>17</v>
      </c>
      <c r="C20" s="49" t="str">
        <f>IF(ISBLANK('COMPONENT ENTRY'!$F38),"N/A",IF('COMPONENT ENTRY'!$G38="Out",'COMPONENT ENTRY'!$F38,IF('COMPONENT ENTRY'!$G38="In",'COMPONENT ENTRY'!$F38+'COMPONENT ENTRY'!$D38-1,"INVALID")))</f>
        <v>N/A</v>
      </c>
      <c r="D20" s="61" t="str">
        <f>IF(OR($C20="INVALID",$C20="N/A"),$C20,$C20-'COMPONENT ENTRY'!$D38+1)</f>
        <v>N/A</v>
      </c>
      <c r="E20" s="1" t="str">
        <f>IF(ISBLANK('COMPONENT ENTRY'!$H38),"N/A",IF('COMPONENT ENTRY'!$I38="Out",'COMPONENT ENTRY'!$H38,IF('COMPONENT ENTRY'!$I38="In",$C20+'COMPONENT ENTRY'!$H38-$D20,"INVALID")))</f>
        <v>N/A</v>
      </c>
      <c r="F20" s="61">
        <f t="shared" si="2"/>
        <v>-113</v>
      </c>
      <c r="G20" s="1">
        <f>IF(OR(ISBLANK('COMPONENT ENTRY'!$F38),ISBLANK('COMPONENT ENTRY'!$H38)),$F20+'COMPONENT ENTRY'!$D38,IF($E20&lt;$C20,"INVALID",IF($F20&lt;($D20-10),$F20+'COMPONENT ENTRY'!$D38,IF($F20&gt;($D20+5),$E20,'COMPONENT ENTRY'!$AG38*$F20^4+'COMPONENT ENTRY'!$AH38*$F20^3+'COMPONENT ENTRY'!$AI38*$F20^2+'COMPONENT ENTRY'!$AJ38*$F20+'COMPONENT ENTRY'!$AK38))))</f>
        <v>-113</v>
      </c>
      <c r="H20" s="61">
        <f t="shared" si="0"/>
        <v>0</v>
      </c>
      <c r="I20" s="1">
        <f>'COMPONENT ENTRY'!$D38-$H20</f>
        <v>0</v>
      </c>
      <c r="J20" s="61" t="str">
        <f>IF(ISBLANK('COMPONENT ENTRY'!$J38),"N/A",'COMPONENT ENTRY'!$J38-$F20)</f>
        <v>N/A</v>
      </c>
      <c r="K20" s="1" t="str">
        <f>IF(ISBLANK('COMPONENT ENTRY'!$J38),$K19,IF(NOT(ISNUMBER($K19)),'COMPONENT ENTRY'!$J38-$M19,IF(($K19+$M19)&gt;'COMPONENT ENTRY'!$J38,'COMPONENT ENTRY'!$J38-$M19,IF(($K19+$M19)&lt;'COMPONENT ENTRY'!$J38,$K19,"INVALID"))))</f>
        <v>N/A</v>
      </c>
      <c r="L20" s="61" t="str">
        <f>IF(OR($C20="INVALID",$L19="INVALID"),"INVALID",IF($L19="N/A",$C20,IF($C20="N/A",$L19+$H20,10*LOG10(1/(1/(10^(($L19+'COMPONENT ENTRY'!$D38)/10))+1/(10^($C20/10)))))))</f>
        <v>N/A</v>
      </c>
      <c r="M20" s="2">
        <f t="shared" si="3"/>
        <v>0</v>
      </c>
      <c r="N20" s="64">
        <f>10*LOG10(10^($N19/10)+(10^('COMPONENT ENTRY'!$E38/10)-1)/10^($M19/10))</f>
        <v>0</v>
      </c>
      <c r="O20" s="1">
        <f t="shared" si="4"/>
        <v>-15</v>
      </c>
      <c r="P20" s="61">
        <f>IF(OR(ISBLANK('COMPONENT ENTRY'!$F38),ISBLANK('COMPONENT ENTRY'!$H38)),$O20+'COMPONENT ENTRY'!$D38,IF($E20&lt;$C20,"INVALID",IF($O20&lt;($D20-10),$O20+'COMPONENT ENTRY'!$D38,IF($O20&gt;($D20+5),$E20,'COMPONENT ENTRY'!$AG38*$O20^4+'COMPONENT ENTRY'!$AH38*$O20^3+'COMPONENT ENTRY'!$AI38*$O20^2+'COMPONENT ENTRY'!$AJ38*$O20+'COMPONENT ENTRY'!$AK38))))</f>
        <v>-15</v>
      </c>
      <c r="Q20" s="1">
        <f t="shared" si="1"/>
        <v>0</v>
      </c>
      <c r="R20" s="61">
        <f>'COMPONENT ENTRY'!$D38-$Q20</f>
        <v>0</v>
      </c>
      <c r="S20" s="1" t="str">
        <f>IF(ISBLANK('COMPONENT ENTRY'!$J38),"N/A",'COMPONENT ENTRY'!$J38-$O20)</f>
        <v>N/A</v>
      </c>
      <c r="T20" s="61" t="str">
        <f>IF(ISBLANK('COMPONENT ENTRY'!$J38),$T19,IF(NOT(ISNUMBER($T19)),'COMPONENT ENTRY'!$J38-$V19,IF(($T19+$V19)&gt;'COMPONENT ENTRY'!$J38,'COMPONENT ENTRY'!$J38-$V19,IF(($T19+$V19)&lt;'COMPONENT ENTRY'!$J38,$T19,"INVALID"))))</f>
        <v>N/A</v>
      </c>
      <c r="U20" s="1" t="str">
        <f>IF(OR($C20="INVALID",$U19="INVALID"),"INVALID",IF($U19="N/A",$C20,IF($C20="N/A",$U19+$Q20,10*LOG10(1/(1/(10^(($U19+'COMPONENT ENTRY'!$D38)/10))+1/(10^($C20/10)))))))</f>
        <v>N/A</v>
      </c>
      <c r="V20" s="64">
        <f t="shared" si="5"/>
        <v>0</v>
      </c>
      <c r="W20" s="50">
        <f>10*LOG10(10^($W19/10)+(10^('COMPONENT ENTRY'!$E38/10)-1)/10^($V19/10))</f>
        <v>0</v>
      </c>
      <c r="X20" s="6"/>
    </row>
    <row r="21" spans="1:24" ht="15.95" customHeight="1" x14ac:dyDescent="0.25">
      <c r="A21" s="6"/>
      <c r="B21" s="56">
        <v>18</v>
      </c>
      <c r="C21" s="49" t="str">
        <f>IF(ISBLANK('COMPONENT ENTRY'!$F39),"N/A",IF('COMPONENT ENTRY'!$G39="Out",'COMPONENT ENTRY'!$F39,IF('COMPONENT ENTRY'!$G39="In",'COMPONENT ENTRY'!$F39+'COMPONENT ENTRY'!$D39-1,"INVALID")))</f>
        <v>N/A</v>
      </c>
      <c r="D21" s="61" t="str">
        <f>IF(OR($C21="INVALID",$C21="N/A"),$C21,$C21-'COMPONENT ENTRY'!$D39+1)</f>
        <v>N/A</v>
      </c>
      <c r="E21" s="1" t="str">
        <f>IF(ISBLANK('COMPONENT ENTRY'!$H39),"N/A",IF('COMPONENT ENTRY'!$I39="Out",'COMPONENT ENTRY'!$H39,IF('COMPONENT ENTRY'!$I39="In",$C21+'COMPONENT ENTRY'!$H39-$D21,"INVALID")))</f>
        <v>N/A</v>
      </c>
      <c r="F21" s="61">
        <f t="shared" si="2"/>
        <v>-113</v>
      </c>
      <c r="G21" s="1">
        <f>IF(OR(ISBLANK('COMPONENT ENTRY'!$F39),ISBLANK('COMPONENT ENTRY'!$H39)),$F21+'COMPONENT ENTRY'!$D39,IF($E21&lt;$C21,"INVALID",IF($F21&lt;($D21-10),$F21+'COMPONENT ENTRY'!$D39,IF($F21&gt;($D21+5),$E21,'COMPONENT ENTRY'!$AG39*$F21^4+'COMPONENT ENTRY'!$AH39*$F21^3+'COMPONENT ENTRY'!$AI39*$F21^2+'COMPONENT ENTRY'!$AJ39*$F21+'COMPONENT ENTRY'!$AK39))))</f>
        <v>-113</v>
      </c>
      <c r="H21" s="61">
        <f t="shared" si="0"/>
        <v>0</v>
      </c>
      <c r="I21" s="1">
        <f>'COMPONENT ENTRY'!$D39-$H21</f>
        <v>0</v>
      </c>
      <c r="J21" s="61" t="str">
        <f>IF(ISBLANK('COMPONENT ENTRY'!$J39),"N/A",'COMPONENT ENTRY'!$J39-$F21)</f>
        <v>N/A</v>
      </c>
      <c r="K21" s="1" t="str">
        <f>IF(ISBLANK('COMPONENT ENTRY'!$J39),$K20,IF(NOT(ISNUMBER($K20)),'COMPONENT ENTRY'!$J39-$M20,IF(($K20+$M20)&gt;'COMPONENT ENTRY'!$J39,'COMPONENT ENTRY'!$J39-$M20,IF(($K20+$M20)&lt;'COMPONENT ENTRY'!$J39,$K20,"INVALID"))))</f>
        <v>N/A</v>
      </c>
      <c r="L21" s="61" t="str">
        <f>IF(OR($C21="INVALID",$L20="INVALID"),"INVALID",IF($L20="N/A",$C21,IF($C21="N/A",$L20+$H21,10*LOG10(1/(1/(10^(($L20+'COMPONENT ENTRY'!$D39)/10))+1/(10^($C21/10)))))))</f>
        <v>N/A</v>
      </c>
      <c r="M21" s="2">
        <f t="shared" si="3"/>
        <v>0</v>
      </c>
      <c r="N21" s="64">
        <f>10*LOG10(10^($N20/10)+(10^('COMPONENT ENTRY'!$E39/10)-1)/10^($M20/10))</f>
        <v>0</v>
      </c>
      <c r="O21" s="1">
        <f t="shared" si="4"/>
        <v>-15</v>
      </c>
      <c r="P21" s="61">
        <f>IF(OR(ISBLANK('COMPONENT ENTRY'!$F39),ISBLANK('COMPONENT ENTRY'!$H39)),$O21+'COMPONENT ENTRY'!$D39,IF($E21&lt;$C21,"INVALID",IF($O21&lt;($D21-10),$O21+'COMPONENT ENTRY'!$D39,IF($O21&gt;($D21+5),$E21,'COMPONENT ENTRY'!$AG39*$O21^4+'COMPONENT ENTRY'!$AH39*$O21^3+'COMPONENT ENTRY'!$AI39*$O21^2+'COMPONENT ENTRY'!$AJ39*$O21+'COMPONENT ENTRY'!$AK39))))</f>
        <v>-15</v>
      </c>
      <c r="Q21" s="1">
        <f t="shared" si="1"/>
        <v>0</v>
      </c>
      <c r="R21" s="61">
        <f>'COMPONENT ENTRY'!$D39-$Q21</f>
        <v>0</v>
      </c>
      <c r="S21" s="1" t="str">
        <f>IF(ISBLANK('COMPONENT ENTRY'!$J39),"N/A",'COMPONENT ENTRY'!$J39-$O21)</f>
        <v>N/A</v>
      </c>
      <c r="T21" s="61" t="str">
        <f>IF(ISBLANK('COMPONENT ENTRY'!$J39),$T20,IF(NOT(ISNUMBER($T20)),'COMPONENT ENTRY'!$J39-$V20,IF(($T20+$V20)&gt;'COMPONENT ENTRY'!$J39,'COMPONENT ENTRY'!$J39-$V20,IF(($T20+$V20)&lt;'COMPONENT ENTRY'!$J39,$T20,"INVALID"))))</f>
        <v>N/A</v>
      </c>
      <c r="U21" s="1" t="str">
        <f>IF(OR($C21="INVALID",$U20="INVALID"),"INVALID",IF($U20="N/A",$C21,IF($C21="N/A",$U20+$Q21,10*LOG10(1/(1/(10^(($U20+'COMPONENT ENTRY'!$D39)/10))+1/(10^($C21/10)))))))</f>
        <v>N/A</v>
      </c>
      <c r="V21" s="64">
        <f t="shared" si="5"/>
        <v>0</v>
      </c>
      <c r="W21" s="50">
        <f>10*LOG10(10^($W20/10)+(10^('COMPONENT ENTRY'!$E39/10)-1)/10^($V20/10))</f>
        <v>0</v>
      </c>
      <c r="X21" s="6"/>
    </row>
    <row r="22" spans="1:24" ht="15.95" customHeight="1" x14ac:dyDescent="0.25">
      <c r="A22" s="6"/>
      <c r="B22" s="56">
        <v>19</v>
      </c>
      <c r="C22" s="49" t="str">
        <f>IF(ISBLANK('COMPONENT ENTRY'!$F40),"N/A",IF('COMPONENT ENTRY'!$G40="Out",'COMPONENT ENTRY'!$F40,IF('COMPONENT ENTRY'!$G40="In",'COMPONENT ENTRY'!$F40+'COMPONENT ENTRY'!$D40-1,"INVALID")))</f>
        <v>N/A</v>
      </c>
      <c r="D22" s="61" t="str">
        <f>IF(OR($C22="INVALID",$C22="N/A"),$C22,$C22-'COMPONENT ENTRY'!$D40+1)</f>
        <v>N/A</v>
      </c>
      <c r="E22" s="1" t="str">
        <f>IF(ISBLANK('COMPONENT ENTRY'!$H40),"N/A",IF('COMPONENT ENTRY'!$I40="Out",'COMPONENT ENTRY'!$H40,IF('COMPONENT ENTRY'!$I40="In",$C22+'COMPONENT ENTRY'!$H40-$D22,"INVALID")))</f>
        <v>N/A</v>
      </c>
      <c r="F22" s="61">
        <f t="shared" si="2"/>
        <v>-113</v>
      </c>
      <c r="G22" s="1">
        <f>IF(OR(ISBLANK('COMPONENT ENTRY'!$F40),ISBLANK('COMPONENT ENTRY'!$H40)),$F22+'COMPONENT ENTRY'!$D40,IF($E22&lt;$C22,"INVALID",IF($F22&lt;($D22-10),$F22+'COMPONENT ENTRY'!$D40,IF($F22&gt;($D22+5),$E22,'COMPONENT ENTRY'!$AG40*$F22^4+'COMPONENT ENTRY'!$AH40*$F22^3+'COMPONENT ENTRY'!$AI40*$F22^2+'COMPONENT ENTRY'!$AJ40*$F22+'COMPONENT ENTRY'!$AK40))))</f>
        <v>-113</v>
      </c>
      <c r="H22" s="61">
        <f t="shared" si="0"/>
        <v>0</v>
      </c>
      <c r="I22" s="1">
        <f>'COMPONENT ENTRY'!$D40-$H22</f>
        <v>0</v>
      </c>
      <c r="J22" s="61" t="str">
        <f>IF(ISBLANK('COMPONENT ENTRY'!$J40),"N/A",'COMPONENT ENTRY'!$J40-$F22)</f>
        <v>N/A</v>
      </c>
      <c r="K22" s="1" t="str">
        <f>IF(ISBLANK('COMPONENT ENTRY'!$J40),$K21,IF(NOT(ISNUMBER($K21)),'COMPONENT ENTRY'!$J40-$M21,IF(($K21+$M21)&gt;'COMPONENT ENTRY'!$J40,'COMPONENT ENTRY'!$J40-$M21,IF(($K21+$M21)&lt;'COMPONENT ENTRY'!$J40,$K21,"INVALID"))))</f>
        <v>N/A</v>
      </c>
      <c r="L22" s="61" t="str">
        <f>IF(OR($C22="INVALID",$L21="INVALID"),"INVALID",IF($L21="N/A",$C22,IF($C22="N/A",$L21+$H22,10*LOG10(1/(1/(10^(($L21+'COMPONENT ENTRY'!$D40)/10))+1/(10^($C22/10)))))))</f>
        <v>N/A</v>
      </c>
      <c r="M22" s="2">
        <f t="shared" si="3"/>
        <v>0</v>
      </c>
      <c r="N22" s="64">
        <f>10*LOG10(10^($N21/10)+(10^('COMPONENT ENTRY'!$E40/10)-1)/10^($M21/10))</f>
        <v>0</v>
      </c>
      <c r="O22" s="1">
        <f t="shared" si="4"/>
        <v>-15</v>
      </c>
      <c r="P22" s="61">
        <f>IF(OR(ISBLANK('COMPONENT ENTRY'!$F40),ISBLANK('COMPONENT ENTRY'!$H40)),$O22+'COMPONENT ENTRY'!$D40,IF($E22&lt;$C22,"INVALID",IF($O22&lt;($D22-10),$O22+'COMPONENT ENTRY'!$D40,IF($O22&gt;($D22+5),$E22,'COMPONENT ENTRY'!$AG40*$O22^4+'COMPONENT ENTRY'!$AH40*$O22^3+'COMPONENT ENTRY'!$AI40*$O22^2+'COMPONENT ENTRY'!$AJ40*$O22+'COMPONENT ENTRY'!$AK40))))</f>
        <v>-15</v>
      </c>
      <c r="Q22" s="1">
        <f t="shared" si="1"/>
        <v>0</v>
      </c>
      <c r="R22" s="61">
        <f>'COMPONENT ENTRY'!$D40-$Q22</f>
        <v>0</v>
      </c>
      <c r="S22" s="1" t="str">
        <f>IF(ISBLANK('COMPONENT ENTRY'!$J40),"N/A",'COMPONENT ENTRY'!$J40-$O22)</f>
        <v>N/A</v>
      </c>
      <c r="T22" s="61" t="str">
        <f>IF(ISBLANK('COMPONENT ENTRY'!$J40),$T21,IF(NOT(ISNUMBER($T21)),'COMPONENT ENTRY'!$J40-$V21,IF(($T21+$V21)&gt;'COMPONENT ENTRY'!$J40,'COMPONENT ENTRY'!$J40-$V21,IF(($T21+$V21)&lt;'COMPONENT ENTRY'!$J40,$T21,"INVALID"))))</f>
        <v>N/A</v>
      </c>
      <c r="U22" s="1" t="str">
        <f>IF(OR($C22="INVALID",$U21="INVALID"),"INVALID",IF($U21="N/A",$C22,IF($C22="N/A",$U21+$Q22,10*LOG10(1/(1/(10^(($U21+'COMPONENT ENTRY'!$D40)/10))+1/(10^($C22/10)))))))</f>
        <v>N/A</v>
      </c>
      <c r="V22" s="64">
        <f t="shared" si="5"/>
        <v>0</v>
      </c>
      <c r="W22" s="50">
        <f>10*LOG10(10^($W21/10)+(10^('COMPONENT ENTRY'!$E40/10)-1)/10^($V21/10))</f>
        <v>0</v>
      </c>
      <c r="X22" s="6"/>
    </row>
    <row r="23" spans="1:24" ht="15.95" customHeight="1" x14ac:dyDescent="0.25">
      <c r="A23" s="6"/>
      <c r="B23" s="56">
        <v>20</v>
      </c>
      <c r="C23" s="49" t="str">
        <f>IF(ISBLANK('COMPONENT ENTRY'!$F41),"N/A",IF('COMPONENT ENTRY'!$G41="Out",'COMPONENT ENTRY'!$F41,IF('COMPONENT ENTRY'!$G41="In",'COMPONENT ENTRY'!$F41+'COMPONENT ENTRY'!$D41-1,"INVALID")))</f>
        <v>N/A</v>
      </c>
      <c r="D23" s="61" t="str">
        <f>IF(OR($C23="INVALID",$C23="N/A"),$C23,$C23-'COMPONENT ENTRY'!$D41+1)</f>
        <v>N/A</v>
      </c>
      <c r="E23" s="1" t="str">
        <f>IF(ISBLANK('COMPONENT ENTRY'!$H41),"N/A",IF('COMPONENT ENTRY'!$I41="Out",'COMPONENT ENTRY'!$H41,IF('COMPONENT ENTRY'!$I41="In",$C23+'COMPONENT ENTRY'!$H41-$D23,"INVALID")))</f>
        <v>N/A</v>
      </c>
      <c r="F23" s="61">
        <f t="shared" si="2"/>
        <v>-113</v>
      </c>
      <c r="G23" s="1">
        <f>IF(OR(ISBLANK('COMPONENT ENTRY'!$F41),ISBLANK('COMPONENT ENTRY'!$H41)),$F23+'COMPONENT ENTRY'!$D41,IF($E23&lt;$C23,"INVALID",IF($F23&lt;($D23-10),$F23+'COMPONENT ENTRY'!$D41,IF($F23&gt;($D23+5),$E23,'COMPONENT ENTRY'!$AG41*$F23^4+'COMPONENT ENTRY'!$AH41*$F23^3+'COMPONENT ENTRY'!$AI41*$F23^2+'COMPONENT ENTRY'!$AJ41*$F23+'COMPONENT ENTRY'!$AK41))))</f>
        <v>-113</v>
      </c>
      <c r="H23" s="61">
        <f t="shared" si="0"/>
        <v>0</v>
      </c>
      <c r="I23" s="1">
        <f>'COMPONENT ENTRY'!$D41-$H23</f>
        <v>0</v>
      </c>
      <c r="J23" s="61" t="str">
        <f>IF(ISBLANK('COMPONENT ENTRY'!$J41),"N/A",'COMPONENT ENTRY'!$J41-$F23)</f>
        <v>N/A</v>
      </c>
      <c r="K23" s="1" t="str">
        <f>IF(ISBLANK('COMPONENT ENTRY'!$J41),$K22,IF(NOT(ISNUMBER($K22)),'COMPONENT ENTRY'!$J41-$M22,IF(($K22+$M22)&gt;'COMPONENT ENTRY'!$J41,'COMPONENT ENTRY'!$J41-$M22,IF(($K22+$M22)&lt;'COMPONENT ENTRY'!$J41,$K22,"INVALID"))))</f>
        <v>N/A</v>
      </c>
      <c r="L23" s="61" t="str">
        <f>IF(OR($C23="INVALID",$L22="INVALID"),"INVALID",IF($L22="N/A",$C23,IF($C23="N/A",$L22+$H23,10*LOG10(1/(1/(10^(($L22+'COMPONENT ENTRY'!$D41)/10))+1/(10^($C23/10)))))))</f>
        <v>N/A</v>
      </c>
      <c r="M23" s="2">
        <f t="shared" si="3"/>
        <v>0</v>
      </c>
      <c r="N23" s="64">
        <f>10*LOG10(10^($N22/10)+(10^('COMPONENT ENTRY'!$E41/10)-1)/10^($M22/10))</f>
        <v>0</v>
      </c>
      <c r="O23" s="1">
        <f t="shared" si="4"/>
        <v>-15</v>
      </c>
      <c r="P23" s="61">
        <f>IF(OR(ISBLANK('COMPONENT ENTRY'!$F41),ISBLANK('COMPONENT ENTRY'!$H41)),$O23+'COMPONENT ENTRY'!$D41,IF($E23&lt;$C23,"INVALID",IF($O23&lt;($D23-10),$O23+'COMPONENT ENTRY'!$D41,IF($O23&gt;($D23+5),$E23,'COMPONENT ENTRY'!$AG41*$O23^4+'COMPONENT ENTRY'!$AH41*$O23^3+'COMPONENT ENTRY'!$AI41*$O23^2+'COMPONENT ENTRY'!$AJ41*$O23+'COMPONENT ENTRY'!$AK41))))</f>
        <v>-15</v>
      </c>
      <c r="Q23" s="1">
        <f t="shared" si="1"/>
        <v>0</v>
      </c>
      <c r="R23" s="61">
        <f>'COMPONENT ENTRY'!$D41-$Q23</f>
        <v>0</v>
      </c>
      <c r="S23" s="1" t="str">
        <f>IF(ISBLANK('COMPONENT ENTRY'!$J41),"N/A",'COMPONENT ENTRY'!$J41-$O23)</f>
        <v>N/A</v>
      </c>
      <c r="T23" s="61" t="str">
        <f>IF(ISBLANK('COMPONENT ENTRY'!$J41),$T22,IF(NOT(ISNUMBER($T22)),'COMPONENT ENTRY'!$J41-$V22,IF(($T22+$V22)&gt;'COMPONENT ENTRY'!$J41,'COMPONENT ENTRY'!$J41-$V22,IF(($T22+$V22)&lt;'COMPONENT ENTRY'!$J41,$T22,"INVALID"))))</f>
        <v>N/A</v>
      </c>
      <c r="U23" s="1" t="str">
        <f>IF(OR($C23="INVALID",$U22="INVALID"),"INVALID",IF($U22="N/A",$C23,IF($C23="N/A",$U22+$Q23,10*LOG10(1/(1/(10^(($U22+'COMPONENT ENTRY'!$D41)/10))+1/(10^($C23/10)))))))</f>
        <v>N/A</v>
      </c>
      <c r="V23" s="64">
        <f t="shared" si="5"/>
        <v>0</v>
      </c>
      <c r="W23" s="50">
        <f>10*LOG10(10^($W22/10)+(10^('COMPONENT ENTRY'!$E41/10)-1)/10^($V22/10))</f>
        <v>0</v>
      </c>
      <c r="X23" s="6"/>
    </row>
    <row r="24" spans="1:24" ht="15.95" customHeight="1" x14ac:dyDescent="0.25">
      <c r="A24" s="6"/>
      <c r="B24" s="56">
        <v>21</v>
      </c>
      <c r="C24" s="49" t="str">
        <f>IF(ISBLANK('COMPONENT ENTRY'!$F42),"N/A",IF('COMPONENT ENTRY'!$G42="Out",'COMPONENT ENTRY'!$F42,IF('COMPONENT ENTRY'!$G42="In",'COMPONENT ENTRY'!$F42+'COMPONENT ENTRY'!$D42-1,"INVALID")))</f>
        <v>N/A</v>
      </c>
      <c r="D24" s="61" t="str">
        <f>IF(OR($C24="INVALID",$C24="N/A"),$C24,$C24-'COMPONENT ENTRY'!$D42+1)</f>
        <v>N/A</v>
      </c>
      <c r="E24" s="1" t="str">
        <f>IF(ISBLANK('COMPONENT ENTRY'!$H42),"N/A",IF('COMPONENT ENTRY'!$I42="Out",'COMPONENT ENTRY'!$H42,IF('COMPONENT ENTRY'!$I42="In",$C24+'COMPONENT ENTRY'!$H42-$D24,"INVALID")))</f>
        <v>N/A</v>
      </c>
      <c r="F24" s="61">
        <f t="shared" si="2"/>
        <v>-113</v>
      </c>
      <c r="G24" s="1">
        <f>IF(OR(ISBLANK('COMPONENT ENTRY'!$F42),ISBLANK('COMPONENT ENTRY'!$H42)),$F24+'COMPONENT ENTRY'!$D42,IF($E24&lt;$C24,"INVALID",IF($F24&lt;($D24-10),$F24+'COMPONENT ENTRY'!$D42,IF($F24&gt;($D24+5),$E24,'COMPONENT ENTRY'!$AG42*$F24^4+'COMPONENT ENTRY'!$AH42*$F24^3+'COMPONENT ENTRY'!$AI42*$F24^2+'COMPONENT ENTRY'!$AJ42*$F24+'COMPONENT ENTRY'!$AK42))))</f>
        <v>-113</v>
      </c>
      <c r="H24" s="61">
        <f t="shared" si="0"/>
        <v>0</v>
      </c>
      <c r="I24" s="1">
        <f>'COMPONENT ENTRY'!$D42-$H24</f>
        <v>0</v>
      </c>
      <c r="J24" s="61" t="str">
        <f>IF(ISBLANK('COMPONENT ENTRY'!$J42),"N/A",'COMPONENT ENTRY'!$J42-$F24)</f>
        <v>N/A</v>
      </c>
      <c r="K24" s="1" t="str">
        <f>IF(ISBLANK('COMPONENT ENTRY'!$J42),$K23,IF(NOT(ISNUMBER($K23)),'COMPONENT ENTRY'!$J42-$M23,IF(($K23+$M23)&gt;'COMPONENT ENTRY'!$J42,'COMPONENT ENTRY'!$J42-$M23,IF(($K23+$M23)&lt;'COMPONENT ENTRY'!$J42,$K23,"INVALID"))))</f>
        <v>N/A</v>
      </c>
      <c r="L24" s="61" t="str">
        <f>IF(OR($C24="INVALID",$L23="INVALID"),"INVALID",IF($L23="N/A",$C24,IF($C24="N/A",$L23+$H24,10*LOG10(1/(1/(10^(($L23+'COMPONENT ENTRY'!$D42)/10))+1/(10^($C24/10)))))))</f>
        <v>N/A</v>
      </c>
      <c r="M24" s="2">
        <f t="shared" si="3"/>
        <v>0</v>
      </c>
      <c r="N24" s="64">
        <f>10*LOG10(10^($N23/10)+(10^('COMPONENT ENTRY'!$E42/10)-1)/10^($M23/10))</f>
        <v>0</v>
      </c>
      <c r="O24" s="1">
        <f t="shared" si="4"/>
        <v>-15</v>
      </c>
      <c r="P24" s="61">
        <f>IF(OR(ISBLANK('COMPONENT ENTRY'!$F42),ISBLANK('COMPONENT ENTRY'!$H42)),$O24+'COMPONENT ENTRY'!$D42,IF($E24&lt;$C24,"INVALID",IF($O24&lt;($D24-10),$O24+'COMPONENT ENTRY'!$D42,IF($O24&gt;($D24+5),$E24,'COMPONENT ENTRY'!$AG42*$O24^4+'COMPONENT ENTRY'!$AH42*$O24^3+'COMPONENT ENTRY'!$AI42*$O24^2+'COMPONENT ENTRY'!$AJ42*$O24+'COMPONENT ENTRY'!$AK42))))</f>
        <v>-15</v>
      </c>
      <c r="Q24" s="1">
        <f t="shared" si="1"/>
        <v>0</v>
      </c>
      <c r="R24" s="61">
        <f>'COMPONENT ENTRY'!$D42-$Q24</f>
        <v>0</v>
      </c>
      <c r="S24" s="1" t="str">
        <f>IF(ISBLANK('COMPONENT ENTRY'!$J42),"N/A",'COMPONENT ENTRY'!$J42-$O24)</f>
        <v>N/A</v>
      </c>
      <c r="T24" s="61" t="str">
        <f>IF(ISBLANK('COMPONENT ENTRY'!$J42),$T23,IF(NOT(ISNUMBER($T23)),'COMPONENT ENTRY'!$J42-$V23,IF(($T23+$V23)&gt;'COMPONENT ENTRY'!$J42,'COMPONENT ENTRY'!$J42-$V23,IF(($T23+$V23)&lt;'COMPONENT ENTRY'!$J42,$T23,"INVALID"))))</f>
        <v>N/A</v>
      </c>
      <c r="U24" s="1" t="str">
        <f>IF(OR($C24="INVALID",$U23="INVALID"),"INVALID",IF($U23="N/A",$C24,IF($C24="N/A",$U23+$Q24,10*LOG10(1/(1/(10^(($U23+'COMPONENT ENTRY'!$D42)/10))+1/(10^($C24/10)))))))</f>
        <v>N/A</v>
      </c>
      <c r="V24" s="64">
        <f t="shared" si="5"/>
        <v>0</v>
      </c>
      <c r="W24" s="50">
        <f>10*LOG10(10^($W23/10)+(10^('COMPONENT ENTRY'!$E42/10)-1)/10^($V23/10))</f>
        <v>0</v>
      </c>
      <c r="X24" s="6"/>
    </row>
    <row r="25" spans="1:24" ht="15.95" customHeight="1" x14ac:dyDescent="0.25">
      <c r="A25" s="6"/>
      <c r="B25" s="56">
        <v>22</v>
      </c>
      <c r="C25" s="49" t="str">
        <f>IF(ISBLANK('COMPONENT ENTRY'!$F43),"N/A",IF('COMPONENT ENTRY'!$G43="Out",'COMPONENT ENTRY'!$F43,IF('COMPONENT ENTRY'!$G43="In",'COMPONENT ENTRY'!$F43+'COMPONENT ENTRY'!$D43-1,"INVALID")))</f>
        <v>N/A</v>
      </c>
      <c r="D25" s="61" t="str">
        <f>IF(OR($C25="INVALID",$C25="N/A"),$C25,$C25-'COMPONENT ENTRY'!$D43+1)</f>
        <v>N/A</v>
      </c>
      <c r="E25" s="1" t="str">
        <f>IF(ISBLANK('COMPONENT ENTRY'!$H43),"N/A",IF('COMPONENT ENTRY'!$I43="Out",'COMPONENT ENTRY'!$H43,IF('COMPONENT ENTRY'!$I43="In",$C25+'COMPONENT ENTRY'!$H43-$D25,"INVALID")))</f>
        <v>N/A</v>
      </c>
      <c r="F25" s="61">
        <f t="shared" si="2"/>
        <v>-113</v>
      </c>
      <c r="G25" s="1">
        <f>IF(OR(ISBLANK('COMPONENT ENTRY'!$F43),ISBLANK('COMPONENT ENTRY'!$H43)),$F25+'COMPONENT ENTRY'!$D43,IF($E25&lt;$C25,"INVALID",IF($F25&lt;($D25-10),$F25+'COMPONENT ENTRY'!$D43,IF($F25&gt;($D25+5),$E25,'COMPONENT ENTRY'!$AG43*$F25^4+'COMPONENT ENTRY'!$AH43*$F25^3+'COMPONENT ENTRY'!$AI43*$F25^2+'COMPONENT ENTRY'!$AJ43*$F25+'COMPONENT ENTRY'!$AK43))))</f>
        <v>-113</v>
      </c>
      <c r="H25" s="61">
        <f t="shared" si="0"/>
        <v>0</v>
      </c>
      <c r="I25" s="1">
        <f>'COMPONENT ENTRY'!$D43-$H25</f>
        <v>0</v>
      </c>
      <c r="J25" s="61" t="str">
        <f>IF(ISBLANK('COMPONENT ENTRY'!$J43),"N/A",'COMPONENT ENTRY'!$J43-$F25)</f>
        <v>N/A</v>
      </c>
      <c r="K25" s="1" t="str">
        <f>IF(ISBLANK('COMPONENT ENTRY'!$J43),$K24,IF(NOT(ISNUMBER($K24)),'COMPONENT ENTRY'!$J43-$M24,IF(($K24+$M24)&gt;'COMPONENT ENTRY'!$J43,'COMPONENT ENTRY'!$J43-$M24,IF(($K24+$M24)&lt;'COMPONENT ENTRY'!$J43,$K24,"INVALID"))))</f>
        <v>N/A</v>
      </c>
      <c r="L25" s="61" t="str">
        <f>IF(OR($C25="INVALID",$L24="INVALID"),"INVALID",IF($L24="N/A",$C25,IF($C25="N/A",$L24+$H25,10*LOG10(1/(1/(10^(($L24+'COMPONENT ENTRY'!$D43)/10))+1/(10^($C25/10)))))))</f>
        <v>N/A</v>
      </c>
      <c r="M25" s="2">
        <f t="shared" si="3"/>
        <v>0</v>
      </c>
      <c r="N25" s="64">
        <f>10*LOG10(10^($N24/10)+(10^('COMPONENT ENTRY'!$E43/10)-1)/10^($M24/10))</f>
        <v>0</v>
      </c>
      <c r="O25" s="1">
        <f t="shared" si="4"/>
        <v>-15</v>
      </c>
      <c r="P25" s="61">
        <f>IF(OR(ISBLANK('COMPONENT ENTRY'!$F43),ISBLANK('COMPONENT ENTRY'!$H43)),$O25+'COMPONENT ENTRY'!$D43,IF($E25&lt;$C25,"INVALID",IF($O25&lt;($D25-10),$O25+'COMPONENT ENTRY'!$D43,IF($O25&gt;($D25+5),$E25,'COMPONENT ENTRY'!$AG43*$O25^4+'COMPONENT ENTRY'!$AH43*$O25^3+'COMPONENT ENTRY'!$AI43*$O25^2+'COMPONENT ENTRY'!$AJ43*$O25+'COMPONENT ENTRY'!$AK43))))</f>
        <v>-15</v>
      </c>
      <c r="Q25" s="1">
        <f t="shared" si="1"/>
        <v>0</v>
      </c>
      <c r="R25" s="61">
        <f>'COMPONENT ENTRY'!$D43-$Q25</f>
        <v>0</v>
      </c>
      <c r="S25" s="1" t="str">
        <f>IF(ISBLANK('COMPONENT ENTRY'!$J43),"N/A",'COMPONENT ENTRY'!$J43-$O25)</f>
        <v>N/A</v>
      </c>
      <c r="T25" s="61" t="str">
        <f>IF(ISBLANK('COMPONENT ENTRY'!$J43),$T24,IF(NOT(ISNUMBER($T24)),'COMPONENT ENTRY'!$J43-$V24,IF(($T24+$V24)&gt;'COMPONENT ENTRY'!$J43,'COMPONENT ENTRY'!$J43-$V24,IF(($T24+$V24)&lt;'COMPONENT ENTRY'!$J43,$T24,"INVALID"))))</f>
        <v>N/A</v>
      </c>
      <c r="U25" s="1" t="str">
        <f>IF(OR($C25="INVALID",$U24="INVALID"),"INVALID",IF($U24="N/A",$C25,IF($C25="N/A",$U24+$Q25,10*LOG10(1/(1/(10^(($U24+'COMPONENT ENTRY'!$D43)/10))+1/(10^($C25/10)))))))</f>
        <v>N/A</v>
      </c>
      <c r="V25" s="64">
        <f t="shared" si="5"/>
        <v>0</v>
      </c>
      <c r="W25" s="50">
        <f>10*LOG10(10^($W24/10)+(10^('COMPONENT ENTRY'!$E43/10)-1)/10^($V24/10))</f>
        <v>0</v>
      </c>
      <c r="X25" s="6"/>
    </row>
    <row r="26" spans="1:24" ht="15.95" customHeight="1" x14ac:dyDescent="0.25">
      <c r="A26" s="6"/>
      <c r="B26" s="56">
        <v>23</v>
      </c>
      <c r="C26" s="49" t="str">
        <f>IF(ISBLANK('COMPONENT ENTRY'!$F44),"N/A",IF('COMPONENT ENTRY'!$G44="Out",'COMPONENT ENTRY'!$F44,IF('COMPONENT ENTRY'!$G44="In",'COMPONENT ENTRY'!$F44+'COMPONENT ENTRY'!$D44-1,"INVALID")))</f>
        <v>N/A</v>
      </c>
      <c r="D26" s="61" t="str">
        <f>IF(OR($C26="INVALID",$C26="N/A"),$C26,$C26-'COMPONENT ENTRY'!$D44+1)</f>
        <v>N/A</v>
      </c>
      <c r="E26" s="1" t="str">
        <f>IF(ISBLANK('COMPONENT ENTRY'!$H44),"N/A",IF('COMPONENT ENTRY'!$I44="Out",'COMPONENT ENTRY'!$H44,IF('COMPONENT ENTRY'!$I44="In",$C26+'COMPONENT ENTRY'!$H44-$D26,"INVALID")))</f>
        <v>N/A</v>
      </c>
      <c r="F26" s="61">
        <f t="shared" si="2"/>
        <v>-113</v>
      </c>
      <c r="G26" s="1">
        <f>IF(OR(ISBLANK('COMPONENT ENTRY'!$F44),ISBLANK('COMPONENT ENTRY'!$H44)),$F26+'COMPONENT ENTRY'!$D44,IF($E26&lt;$C26,"INVALID",IF($F26&lt;($D26-10),$F26+'COMPONENT ENTRY'!$D44,IF($F26&gt;($D26+5),$E26,'COMPONENT ENTRY'!$AG44*$F26^4+'COMPONENT ENTRY'!$AH44*$F26^3+'COMPONENT ENTRY'!$AI44*$F26^2+'COMPONENT ENTRY'!$AJ44*$F26+'COMPONENT ENTRY'!$AK44))))</f>
        <v>-113</v>
      </c>
      <c r="H26" s="61">
        <f t="shared" si="0"/>
        <v>0</v>
      </c>
      <c r="I26" s="1">
        <f>'COMPONENT ENTRY'!$D44-$H26</f>
        <v>0</v>
      </c>
      <c r="J26" s="61" t="str">
        <f>IF(ISBLANK('COMPONENT ENTRY'!$J44),"N/A",'COMPONENT ENTRY'!$J44-$F26)</f>
        <v>N/A</v>
      </c>
      <c r="K26" s="1" t="str">
        <f>IF(ISBLANK('COMPONENT ENTRY'!$J44),$K25,IF(NOT(ISNUMBER($K25)),'COMPONENT ENTRY'!$J44-$M25,IF(($K25+$M25)&gt;'COMPONENT ENTRY'!$J44,'COMPONENT ENTRY'!$J44-$M25,IF(($K25+$M25)&lt;'COMPONENT ENTRY'!$J44,$K25,"INVALID"))))</f>
        <v>N/A</v>
      </c>
      <c r="L26" s="61" t="str">
        <f>IF(OR($C26="INVALID",$L25="INVALID"),"INVALID",IF($L25="N/A",$C26,IF($C26="N/A",$L25+$H26,10*LOG10(1/(1/(10^(($L25+'COMPONENT ENTRY'!$D44)/10))+1/(10^($C26/10)))))))</f>
        <v>N/A</v>
      </c>
      <c r="M26" s="2">
        <f t="shared" si="3"/>
        <v>0</v>
      </c>
      <c r="N26" s="64">
        <f>10*LOG10(10^($N25/10)+(10^('COMPONENT ENTRY'!$E44/10)-1)/10^($M25/10))</f>
        <v>0</v>
      </c>
      <c r="O26" s="1">
        <f t="shared" si="4"/>
        <v>-15</v>
      </c>
      <c r="P26" s="61">
        <f>IF(OR(ISBLANK('COMPONENT ENTRY'!$F44),ISBLANK('COMPONENT ENTRY'!$H44)),$O26+'COMPONENT ENTRY'!$D44,IF($E26&lt;$C26,"INVALID",IF($O26&lt;($D26-10),$O26+'COMPONENT ENTRY'!$D44,IF($O26&gt;($D26+5),$E26,'COMPONENT ENTRY'!$AG44*$O26^4+'COMPONENT ENTRY'!$AH44*$O26^3+'COMPONENT ENTRY'!$AI44*$O26^2+'COMPONENT ENTRY'!$AJ44*$O26+'COMPONENT ENTRY'!$AK44))))</f>
        <v>-15</v>
      </c>
      <c r="Q26" s="1">
        <f t="shared" si="1"/>
        <v>0</v>
      </c>
      <c r="R26" s="61">
        <f>'COMPONENT ENTRY'!$D44-$Q26</f>
        <v>0</v>
      </c>
      <c r="S26" s="1" t="str">
        <f>IF(ISBLANK('COMPONENT ENTRY'!$J44),"N/A",'COMPONENT ENTRY'!$J44-$O26)</f>
        <v>N/A</v>
      </c>
      <c r="T26" s="61" t="str">
        <f>IF(ISBLANK('COMPONENT ENTRY'!$J44),$T25,IF(NOT(ISNUMBER($T25)),'COMPONENT ENTRY'!$J44-$V25,IF(($T25+$V25)&gt;'COMPONENT ENTRY'!$J44,'COMPONENT ENTRY'!$J44-$V25,IF(($T25+$V25)&lt;'COMPONENT ENTRY'!$J44,$T25,"INVALID"))))</f>
        <v>N/A</v>
      </c>
      <c r="U26" s="1" t="str">
        <f>IF(OR($C26="INVALID",$U25="INVALID"),"INVALID",IF($U25="N/A",$C26,IF($C26="N/A",$U25+$Q26,10*LOG10(1/(1/(10^(($U25+'COMPONENT ENTRY'!$D44)/10))+1/(10^($C26/10)))))))</f>
        <v>N/A</v>
      </c>
      <c r="V26" s="64">
        <f t="shared" si="5"/>
        <v>0</v>
      </c>
      <c r="W26" s="50">
        <f>10*LOG10(10^($W25/10)+(10^('COMPONENT ENTRY'!$E44/10)-1)/10^($V25/10))</f>
        <v>0</v>
      </c>
      <c r="X26" s="6"/>
    </row>
    <row r="27" spans="1:24" ht="15.95" customHeight="1" x14ac:dyDescent="0.25">
      <c r="A27" s="6"/>
      <c r="B27" s="56">
        <v>24</v>
      </c>
      <c r="C27" s="49" t="str">
        <f>IF(ISBLANK('COMPONENT ENTRY'!$F45),"N/A",IF('COMPONENT ENTRY'!$G45="Out",'COMPONENT ENTRY'!$F45,IF('COMPONENT ENTRY'!$G45="In",'COMPONENT ENTRY'!$F45+'COMPONENT ENTRY'!$D45-1,"INVALID")))</f>
        <v>N/A</v>
      </c>
      <c r="D27" s="61" t="str">
        <f>IF(OR($C27="INVALID",$C27="N/A"),$C27,$C27-'COMPONENT ENTRY'!$D45+1)</f>
        <v>N/A</v>
      </c>
      <c r="E27" s="1" t="str">
        <f>IF(ISBLANK('COMPONENT ENTRY'!$H45),"N/A",IF('COMPONENT ENTRY'!$I45="Out",'COMPONENT ENTRY'!$H45,IF('COMPONENT ENTRY'!$I45="In",$C27+'COMPONENT ENTRY'!$H45-$D27,"INVALID")))</f>
        <v>N/A</v>
      </c>
      <c r="F27" s="61">
        <f t="shared" si="2"/>
        <v>-113</v>
      </c>
      <c r="G27" s="1">
        <f>IF(OR(ISBLANK('COMPONENT ENTRY'!$F45),ISBLANK('COMPONENT ENTRY'!$H45)),$F27+'COMPONENT ENTRY'!$D45,IF($E27&lt;$C27,"INVALID",IF($F27&lt;($D27-10),$F27+'COMPONENT ENTRY'!$D45,IF($F27&gt;($D27+5),$E27,'COMPONENT ENTRY'!$AG45*$F27^4+'COMPONENT ENTRY'!$AH45*$F27^3+'COMPONENT ENTRY'!$AI45*$F27^2+'COMPONENT ENTRY'!$AJ45*$F27+'COMPONENT ENTRY'!$AK45))))</f>
        <v>-113</v>
      </c>
      <c r="H27" s="61">
        <f t="shared" si="0"/>
        <v>0</v>
      </c>
      <c r="I27" s="1">
        <f>'COMPONENT ENTRY'!$D45-$H27</f>
        <v>0</v>
      </c>
      <c r="J27" s="61" t="str">
        <f>IF(ISBLANK('COMPONENT ENTRY'!$J45),"N/A",'COMPONENT ENTRY'!$J45-$F27)</f>
        <v>N/A</v>
      </c>
      <c r="K27" s="1" t="str">
        <f>IF(ISBLANK('COMPONENT ENTRY'!$J45),$K26,IF(NOT(ISNUMBER($K26)),'COMPONENT ENTRY'!$J45-$M26,IF(($K26+$M26)&gt;'COMPONENT ENTRY'!$J45,'COMPONENT ENTRY'!$J45-$M26,IF(($K26+$M26)&lt;'COMPONENT ENTRY'!$J45,$K26,"INVALID"))))</f>
        <v>N/A</v>
      </c>
      <c r="L27" s="61" t="str">
        <f>IF(OR($C27="INVALID",$L26="INVALID"),"INVALID",IF($L26="N/A",$C27,IF($C27="N/A",$L26+$H27,10*LOG10(1/(1/(10^(($L26+'COMPONENT ENTRY'!$D45)/10))+1/(10^($C27/10)))))))</f>
        <v>N/A</v>
      </c>
      <c r="M27" s="2">
        <f t="shared" si="3"/>
        <v>0</v>
      </c>
      <c r="N27" s="64">
        <f>10*LOG10(10^($N26/10)+(10^('COMPONENT ENTRY'!$E45/10)-1)/10^($M26/10))</f>
        <v>0</v>
      </c>
      <c r="O27" s="1">
        <f t="shared" si="4"/>
        <v>-15</v>
      </c>
      <c r="P27" s="61">
        <f>IF(OR(ISBLANK('COMPONENT ENTRY'!$F45),ISBLANK('COMPONENT ENTRY'!$H45)),$O27+'COMPONENT ENTRY'!$D45,IF($E27&lt;$C27,"INVALID",IF($O27&lt;($D27-10),$O27+'COMPONENT ENTRY'!$D45,IF($O27&gt;($D27+5),$E27,'COMPONENT ENTRY'!$AG45*$O27^4+'COMPONENT ENTRY'!$AH45*$O27^3+'COMPONENT ENTRY'!$AI45*$O27^2+'COMPONENT ENTRY'!$AJ45*$O27+'COMPONENT ENTRY'!$AK45))))</f>
        <v>-15</v>
      </c>
      <c r="Q27" s="1">
        <f t="shared" si="1"/>
        <v>0</v>
      </c>
      <c r="R27" s="61">
        <f>'COMPONENT ENTRY'!$D45-$Q27</f>
        <v>0</v>
      </c>
      <c r="S27" s="1" t="str">
        <f>IF(ISBLANK('COMPONENT ENTRY'!$J45),"N/A",'COMPONENT ENTRY'!$J45-$O27)</f>
        <v>N/A</v>
      </c>
      <c r="T27" s="61" t="str">
        <f>IF(ISBLANK('COMPONENT ENTRY'!$J45),$T26,IF(NOT(ISNUMBER($T26)),'COMPONENT ENTRY'!$J45-$V26,IF(($T26+$V26)&gt;'COMPONENT ENTRY'!$J45,'COMPONENT ENTRY'!$J45-$V26,IF(($T26+$V26)&lt;'COMPONENT ENTRY'!$J45,$T26,"INVALID"))))</f>
        <v>N/A</v>
      </c>
      <c r="U27" s="1" t="str">
        <f>IF(OR($C27="INVALID",$U26="INVALID"),"INVALID",IF($U26="N/A",$C27,IF($C27="N/A",$U26+$Q27,10*LOG10(1/(1/(10^(($U26+'COMPONENT ENTRY'!$D45)/10))+1/(10^($C27/10)))))))</f>
        <v>N/A</v>
      </c>
      <c r="V27" s="64">
        <f t="shared" si="5"/>
        <v>0</v>
      </c>
      <c r="W27" s="50">
        <f>10*LOG10(10^($W26/10)+(10^('COMPONENT ENTRY'!$E45/10)-1)/10^($V26/10))</f>
        <v>0</v>
      </c>
      <c r="X27" s="6"/>
    </row>
    <row r="28" spans="1:24" ht="15.95" customHeight="1" x14ac:dyDescent="0.25">
      <c r="A28" s="6"/>
      <c r="B28" s="56">
        <v>25</v>
      </c>
      <c r="C28" s="49" t="str">
        <f>IF(ISBLANK('COMPONENT ENTRY'!$F46),"N/A",IF('COMPONENT ENTRY'!$G46="Out",'COMPONENT ENTRY'!$F46,IF('COMPONENT ENTRY'!$G46="In",'COMPONENT ENTRY'!$F46+'COMPONENT ENTRY'!$D46-1,"INVALID")))</f>
        <v>N/A</v>
      </c>
      <c r="D28" s="61" t="str">
        <f>IF(OR($C28="INVALID",$C28="N/A"),$C28,$C28-'COMPONENT ENTRY'!$D46+1)</f>
        <v>N/A</v>
      </c>
      <c r="E28" s="1" t="str">
        <f>IF(ISBLANK('COMPONENT ENTRY'!$H46),"N/A",IF('COMPONENT ENTRY'!$I46="Out",'COMPONENT ENTRY'!$H46,IF('COMPONENT ENTRY'!$I46="In",$C28+'COMPONENT ENTRY'!$H46-$D28,"INVALID")))</f>
        <v>N/A</v>
      </c>
      <c r="F28" s="61">
        <f t="shared" si="2"/>
        <v>-113</v>
      </c>
      <c r="G28" s="1">
        <f>IF(OR(ISBLANK('COMPONENT ENTRY'!$F46),ISBLANK('COMPONENT ENTRY'!$H46)),$F28+'COMPONENT ENTRY'!$D46,IF($E28&lt;$C28,"INVALID",IF($F28&lt;($D28-10),$F28+'COMPONENT ENTRY'!$D46,IF($F28&gt;($D28+5),$E28,'COMPONENT ENTRY'!$AG46*$F28^4+'COMPONENT ENTRY'!$AH46*$F28^3+'COMPONENT ENTRY'!$AI46*$F28^2+'COMPONENT ENTRY'!$AJ46*$F28+'COMPONENT ENTRY'!$AK46))))</f>
        <v>-113</v>
      </c>
      <c r="H28" s="61">
        <f t="shared" si="0"/>
        <v>0</v>
      </c>
      <c r="I28" s="1">
        <f>'COMPONENT ENTRY'!$D46-$H28</f>
        <v>0</v>
      </c>
      <c r="J28" s="61" t="str">
        <f>IF(ISBLANK('COMPONENT ENTRY'!$J46),"N/A",'COMPONENT ENTRY'!$J46-$F28)</f>
        <v>N/A</v>
      </c>
      <c r="K28" s="1" t="str">
        <f>IF(ISBLANK('COMPONENT ENTRY'!$J46),$K27,IF(NOT(ISNUMBER($K27)),'COMPONENT ENTRY'!$J46-$M27,IF(($K27+$M27)&gt;'COMPONENT ENTRY'!$J46,'COMPONENT ENTRY'!$J46-$M27,IF(($K27+$M27)&lt;'COMPONENT ENTRY'!$J46,$K27,"INVALID"))))</f>
        <v>N/A</v>
      </c>
      <c r="L28" s="61" t="str">
        <f>IF(OR($C28="INVALID",$L27="INVALID"),"INVALID",IF($L27="N/A",$C28,IF($C28="N/A",$L27+$H28,10*LOG10(1/(1/(10^(($L27+'COMPONENT ENTRY'!$D46)/10))+1/(10^($C28/10)))))))</f>
        <v>N/A</v>
      </c>
      <c r="M28" s="2">
        <f t="shared" si="3"/>
        <v>0</v>
      </c>
      <c r="N28" s="64">
        <f>10*LOG10(10^($N27/10)+(10^('COMPONENT ENTRY'!$E46/10)-1)/10^($M27/10))</f>
        <v>0</v>
      </c>
      <c r="O28" s="1">
        <f t="shared" si="4"/>
        <v>-15</v>
      </c>
      <c r="P28" s="61">
        <f>IF(OR(ISBLANK('COMPONENT ENTRY'!$F46),ISBLANK('COMPONENT ENTRY'!$H46)),$O28+'COMPONENT ENTRY'!$D46,IF($E28&lt;$C28,"INVALID",IF($O28&lt;($D28-10),$O28+'COMPONENT ENTRY'!$D46,IF($O28&gt;($D28+5),$E28,'COMPONENT ENTRY'!$AG46*$O28^4+'COMPONENT ENTRY'!$AH46*$O28^3+'COMPONENT ENTRY'!$AI46*$O28^2+'COMPONENT ENTRY'!$AJ46*$O28+'COMPONENT ENTRY'!$AK46))))</f>
        <v>-15</v>
      </c>
      <c r="Q28" s="1">
        <f t="shared" si="1"/>
        <v>0</v>
      </c>
      <c r="R28" s="61">
        <f>'COMPONENT ENTRY'!$D46-$Q28</f>
        <v>0</v>
      </c>
      <c r="S28" s="1" t="str">
        <f>IF(ISBLANK('COMPONENT ENTRY'!$J46),"N/A",'COMPONENT ENTRY'!$J46-$O28)</f>
        <v>N/A</v>
      </c>
      <c r="T28" s="61" t="str">
        <f>IF(ISBLANK('COMPONENT ENTRY'!$J46),$T27,IF(NOT(ISNUMBER($T27)),'COMPONENT ENTRY'!$J46-$V27,IF(($T27+$V27)&gt;'COMPONENT ENTRY'!$J46,'COMPONENT ENTRY'!$J46-$V27,IF(($T27+$V27)&lt;'COMPONENT ENTRY'!$J46,$T27,"INVALID"))))</f>
        <v>N/A</v>
      </c>
      <c r="U28" s="1" t="str">
        <f>IF(OR($C28="INVALID",$U27="INVALID"),"INVALID",IF($U27="N/A",$C28,IF($C28="N/A",$U27+$Q28,10*LOG10(1/(1/(10^(($U27+'COMPONENT ENTRY'!$D46)/10))+1/(10^($C28/10)))))))</f>
        <v>N/A</v>
      </c>
      <c r="V28" s="64">
        <f t="shared" si="5"/>
        <v>0</v>
      </c>
      <c r="W28" s="50">
        <f>10*LOG10(10^($W27/10)+(10^('COMPONENT ENTRY'!$E46/10)-1)/10^($V27/10))</f>
        <v>0</v>
      </c>
      <c r="X28" s="6"/>
    </row>
    <row r="29" spans="1:24" ht="15.95" customHeight="1" x14ac:dyDescent="0.25">
      <c r="A29" s="6"/>
      <c r="B29" s="56">
        <v>26</v>
      </c>
      <c r="C29" s="49" t="str">
        <f>IF(ISBLANK('COMPONENT ENTRY'!$F47),"N/A",IF('COMPONENT ENTRY'!$G47="Out",'COMPONENT ENTRY'!$F47,IF('COMPONENT ENTRY'!$G47="In",'COMPONENT ENTRY'!$F47+'COMPONENT ENTRY'!$D47-1,"INVALID")))</f>
        <v>N/A</v>
      </c>
      <c r="D29" s="61" t="str">
        <f>IF(OR($C29="INVALID",$C29="N/A"),$C29,$C29-'COMPONENT ENTRY'!$D47+1)</f>
        <v>N/A</v>
      </c>
      <c r="E29" s="1" t="str">
        <f>IF(ISBLANK('COMPONENT ENTRY'!$H47),"N/A",IF('COMPONENT ENTRY'!$I47="Out",'COMPONENT ENTRY'!$H47,IF('COMPONENT ENTRY'!$I47="In",$C29+'COMPONENT ENTRY'!$H47-$D29,"INVALID")))</f>
        <v>N/A</v>
      </c>
      <c r="F29" s="61">
        <f t="shared" si="2"/>
        <v>-113</v>
      </c>
      <c r="G29" s="1">
        <f>IF(OR(ISBLANK('COMPONENT ENTRY'!$F47),ISBLANK('COMPONENT ENTRY'!$H47)),$F29+'COMPONENT ENTRY'!$D47,IF($E29&lt;$C29,"INVALID",IF($F29&lt;($D29-10),$F29+'COMPONENT ENTRY'!$D47,IF($F29&gt;($D29+5),$E29,'COMPONENT ENTRY'!$AG47*$F29^4+'COMPONENT ENTRY'!$AH47*$F29^3+'COMPONENT ENTRY'!$AI47*$F29^2+'COMPONENT ENTRY'!$AJ47*$F29+'COMPONENT ENTRY'!$AK47))))</f>
        <v>-113</v>
      </c>
      <c r="H29" s="61">
        <f t="shared" si="0"/>
        <v>0</v>
      </c>
      <c r="I29" s="1">
        <f>'COMPONENT ENTRY'!$D47-$H29</f>
        <v>0</v>
      </c>
      <c r="J29" s="61" t="str">
        <f>IF(ISBLANK('COMPONENT ENTRY'!$J47),"N/A",'COMPONENT ENTRY'!$J47-$F29)</f>
        <v>N/A</v>
      </c>
      <c r="K29" s="1" t="str">
        <f>IF(ISBLANK('COMPONENT ENTRY'!$J47),$K28,IF(NOT(ISNUMBER($K28)),'COMPONENT ENTRY'!$J47-$M28,IF(($K28+$M28)&gt;'COMPONENT ENTRY'!$J47,'COMPONENT ENTRY'!$J47-$M28,IF(($K28+$M28)&lt;'COMPONENT ENTRY'!$J47,$K28,"INVALID"))))</f>
        <v>N/A</v>
      </c>
      <c r="L29" s="61" t="str">
        <f>IF(OR($C29="INVALID",$L28="INVALID"),"INVALID",IF($L28="N/A",$C29,IF($C29="N/A",$L28+$H29,10*LOG10(1/(1/(10^(($L28+'COMPONENT ENTRY'!$D47)/10))+1/(10^($C29/10)))))))</f>
        <v>N/A</v>
      </c>
      <c r="M29" s="2">
        <f t="shared" si="3"/>
        <v>0</v>
      </c>
      <c r="N29" s="64">
        <f>10*LOG10(10^($N28/10)+(10^('COMPONENT ENTRY'!$E47/10)-1)/10^($M28/10))</f>
        <v>0</v>
      </c>
      <c r="O29" s="1">
        <f t="shared" si="4"/>
        <v>-15</v>
      </c>
      <c r="P29" s="61">
        <f>IF(OR(ISBLANK('COMPONENT ENTRY'!$F47),ISBLANK('COMPONENT ENTRY'!$H47)),$O29+'COMPONENT ENTRY'!$D47,IF($E29&lt;$C29,"INVALID",IF($O29&lt;($D29-10),$O29+'COMPONENT ENTRY'!$D47,IF($O29&gt;($D29+5),$E29,'COMPONENT ENTRY'!$AG47*$O29^4+'COMPONENT ENTRY'!$AH47*$O29^3+'COMPONENT ENTRY'!$AI47*$O29^2+'COMPONENT ENTRY'!$AJ47*$O29+'COMPONENT ENTRY'!$AK47))))</f>
        <v>-15</v>
      </c>
      <c r="Q29" s="1">
        <f t="shared" si="1"/>
        <v>0</v>
      </c>
      <c r="R29" s="61">
        <f>'COMPONENT ENTRY'!$D47-$Q29</f>
        <v>0</v>
      </c>
      <c r="S29" s="1" t="str">
        <f>IF(ISBLANK('COMPONENT ENTRY'!$J47),"N/A",'COMPONENT ENTRY'!$J47-$O29)</f>
        <v>N/A</v>
      </c>
      <c r="T29" s="61" t="str">
        <f>IF(ISBLANK('COMPONENT ENTRY'!$J47),$T28,IF(NOT(ISNUMBER($T28)),'COMPONENT ENTRY'!$J47-$V28,IF(($T28+$V28)&gt;'COMPONENT ENTRY'!$J47,'COMPONENT ENTRY'!$J47-$V28,IF(($T28+$V28)&lt;'COMPONENT ENTRY'!$J47,$T28,"INVALID"))))</f>
        <v>N/A</v>
      </c>
      <c r="U29" s="1" t="str">
        <f>IF(OR($C29="INVALID",$U28="INVALID"),"INVALID",IF($U28="N/A",$C29,IF($C29="N/A",$U28+$Q29,10*LOG10(1/(1/(10^(($U28+'COMPONENT ENTRY'!$D47)/10))+1/(10^($C29/10)))))))</f>
        <v>N/A</v>
      </c>
      <c r="V29" s="64">
        <f t="shared" si="5"/>
        <v>0</v>
      </c>
      <c r="W29" s="50">
        <f>10*LOG10(10^($W28/10)+(10^('COMPONENT ENTRY'!$E47/10)-1)/10^($V28/10))</f>
        <v>0</v>
      </c>
      <c r="X29" s="6"/>
    </row>
    <row r="30" spans="1:24" ht="15.95" customHeight="1" x14ac:dyDescent="0.25">
      <c r="A30" s="6"/>
      <c r="B30" s="56">
        <v>27</v>
      </c>
      <c r="C30" s="49" t="str">
        <f>IF(ISBLANK('COMPONENT ENTRY'!$F48),"N/A",IF('COMPONENT ENTRY'!$G48="Out",'COMPONENT ENTRY'!$F48,IF('COMPONENT ENTRY'!$G48="In",'COMPONENT ENTRY'!$F48+'COMPONENT ENTRY'!$D48-1,"INVALID")))</f>
        <v>N/A</v>
      </c>
      <c r="D30" s="61" t="str">
        <f>IF(OR($C30="INVALID",$C30="N/A"),$C30,$C30-'COMPONENT ENTRY'!$D48+1)</f>
        <v>N/A</v>
      </c>
      <c r="E30" s="1" t="str">
        <f>IF(ISBLANK('COMPONENT ENTRY'!$H48),"N/A",IF('COMPONENT ENTRY'!$I48="Out",'COMPONENT ENTRY'!$H48,IF('COMPONENT ENTRY'!$I48="In",$C30+'COMPONENT ENTRY'!$H48-$D30,"INVALID")))</f>
        <v>N/A</v>
      </c>
      <c r="F30" s="61">
        <f t="shared" si="2"/>
        <v>-113</v>
      </c>
      <c r="G30" s="1">
        <f>IF(OR(ISBLANK('COMPONENT ENTRY'!$F48),ISBLANK('COMPONENT ENTRY'!$H48)),$F30+'COMPONENT ENTRY'!$D48,IF($E30&lt;$C30,"INVALID",IF($F30&lt;($D30-10),$F30+'COMPONENT ENTRY'!$D48,IF($F30&gt;($D30+5),$E30,'COMPONENT ENTRY'!$AG48*$F30^4+'COMPONENT ENTRY'!$AH48*$F30^3+'COMPONENT ENTRY'!$AI48*$F30^2+'COMPONENT ENTRY'!$AJ48*$F30+'COMPONENT ENTRY'!$AK48))))</f>
        <v>-113</v>
      </c>
      <c r="H30" s="61">
        <f t="shared" si="0"/>
        <v>0</v>
      </c>
      <c r="I30" s="1">
        <f>'COMPONENT ENTRY'!$D48-$H30</f>
        <v>0</v>
      </c>
      <c r="J30" s="61" t="str">
        <f>IF(ISBLANK('COMPONENT ENTRY'!$J48),"N/A",'COMPONENT ENTRY'!$J48-$F30)</f>
        <v>N/A</v>
      </c>
      <c r="K30" s="1" t="str">
        <f>IF(ISBLANK('COMPONENT ENTRY'!$J48),$K29,IF(NOT(ISNUMBER($K29)),'COMPONENT ENTRY'!$J48-$M29,IF(($K29+$M29)&gt;'COMPONENT ENTRY'!$J48,'COMPONENT ENTRY'!$J48-$M29,IF(($K29+$M29)&lt;'COMPONENT ENTRY'!$J48,$K29,"INVALID"))))</f>
        <v>N/A</v>
      </c>
      <c r="L30" s="61" t="str">
        <f>IF(OR($C30="INVALID",$L29="INVALID"),"INVALID",IF($L29="N/A",$C30,IF($C30="N/A",$L29+$H30,10*LOG10(1/(1/(10^(($L29+'COMPONENT ENTRY'!$D48)/10))+1/(10^($C30/10)))))))</f>
        <v>N/A</v>
      </c>
      <c r="M30" s="2">
        <f t="shared" si="3"/>
        <v>0</v>
      </c>
      <c r="N30" s="64">
        <f>10*LOG10(10^($N29/10)+(10^('COMPONENT ENTRY'!$E48/10)-1)/10^($M29/10))</f>
        <v>0</v>
      </c>
      <c r="O30" s="1">
        <f t="shared" si="4"/>
        <v>-15</v>
      </c>
      <c r="P30" s="61">
        <f>IF(OR(ISBLANK('COMPONENT ENTRY'!$F48),ISBLANK('COMPONENT ENTRY'!$H48)),$O30+'COMPONENT ENTRY'!$D48,IF($E30&lt;$C30,"INVALID",IF($O30&lt;($D30-10),$O30+'COMPONENT ENTRY'!$D48,IF($O30&gt;($D30+5),$E30,'COMPONENT ENTRY'!$AG48*$O30^4+'COMPONENT ENTRY'!$AH48*$O30^3+'COMPONENT ENTRY'!$AI48*$O30^2+'COMPONENT ENTRY'!$AJ48*$O30+'COMPONENT ENTRY'!$AK48))))</f>
        <v>-15</v>
      </c>
      <c r="Q30" s="1">
        <f t="shared" si="1"/>
        <v>0</v>
      </c>
      <c r="R30" s="61">
        <f>'COMPONENT ENTRY'!$D48-$Q30</f>
        <v>0</v>
      </c>
      <c r="S30" s="1" t="str">
        <f>IF(ISBLANK('COMPONENT ENTRY'!$J48),"N/A",'COMPONENT ENTRY'!$J48-$O30)</f>
        <v>N/A</v>
      </c>
      <c r="T30" s="61" t="str">
        <f>IF(ISBLANK('COMPONENT ENTRY'!$J48),$T29,IF(NOT(ISNUMBER($T29)),'COMPONENT ENTRY'!$J48-$V29,IF(($T29+$V29)&gt;'COMPONENT ENTRY'!$J48,'COMPONENT ENTRY'!$J48-$V29,IF(($T29+$V29)&lt;'COMPONENT ENTRY'!$J48,$T29,"INVALID"))))</f>
        <v>N/A</v>
      </c>
      <c r="U30" s="1" t="str">
        <f>IF(OR($C30="INVALID",$U29="INVALID"),"INVALID",IF($U29="N/A",$C30,IF($C30="N/A",$U29+$Q30,10*LOG10(1/(1/(10^(($U29+'COMPONENT ENTRY'!$D48)/10))+1/(10^($C30/10)))))))</f>
        <v>N/A</v>
      </c>
      <c r="V30" s="64">
        <f t="shared" si="5"/>
        <v>0</v>
      </c>
      <c r="W30" s="50">
        <f>10*LOG10(10^($W29/10)+(10^('COMPONENT ENTRY'!$E48/10)-1)/10^($V29/10))</f>
        <v>0</v>
      </c>
      <c r="X30" s="6"/>
    </row>
    <row r="31" spans="1:24" ht="15.95" customHeight="1" x14ac:dyDescent="0.25">
      <c r="A31" s="6"/>
      <c r="B31" s="56">
        <v>28</v>
      </c>
      <c r="C31" s="49" t="str">
        <f>IF(ISBLANK('COMPONENT ENTRY'!$F49),"N/A",IF('COMPONENT ENTRY'!$G49="Out",'COMPONENT ENTRY'!$F49,IF('COMPONENT ENTRY'!$G49="In",'COMPONENT ENTRY'!$F49+'COMPONENT ENTRY'!$D49-1,"INVALID")))</f>
        <v>N/A</v>
      </c>
      <c r="D31" s="61" t="str">
        <f>IF(OR($C31="INVALID",$C31="N/A"),$C31,$C31-'COMPONENT ENTRY'!$D49+1)</f>
        <v>N/A</v>
      </c>
      <c r="E31" s="1" t="str">
        <f>IF(ISBLANK('COMPONENT ENTRY'!$H49),"N/A",IF('COMPONENT ENTRY'!$I49="Out",'COMPONENT ENTRY'!$H49,IF('COMPONENT ENTRY'!$I49="In",$C31+'COMPONENT ENTRY'!$H49-$D31,"INVALID")))</f>
        <v>N/A</v>
      </c>
      <c r="F31" s="61">
        <f t="shared" si="2"/>
        <v>-113</v>
      </c>
      <c r="G31" s="1">
        <f>IF(OR(ISBLANK('COMPONENT ENTRY'!$F49),ISBLANK('COMPONENT ENTRY'!$H49)),$F31+'COMPONENT ENTRY'!$D49,IF($E31&lt;$C31,"INVALID",IF($F31&lt;($D31-10),$F31+'COMPONENT ENTRY'!$D49,IF($F31&gt;($D31+5),$E31,'COMPONENT ENTRY'!$AG49*$F31^4+'COMPONENT ENTRY'!$AH49*$F31^3+'COMPONENT ENTRY'!$AI49*$F31^2+'COMPONENT ENTRY'!$AJ49*$F31+'COMPONENT ENTRY'!$AK49))))</f>
        <v>-113</v>
      </c>
      <c r="H31" s="61">
        <f t="shared" si="0"/>
        <v>0</v>
      </c>
      <c r="I31" s="1">
        <f>'COMPONENT ENTRY'!$D49-$H31</f>
        <v>0</v>
      </c>
      <c r="J31" s="61" t="str">
        <f>IF(ISBLANK('COMPONENT ENTRY'!$J49),"N/A",'COMPONENT ENTRY'!$J49-$F31)</f>
        <v>N/A</v>
      </c>
      <c r="K31" s="1" t="str">
        <f>IF(ISBLANK('COMPONENT ENTRY'!$J49),$K30,IF(NOT(ISNUMBER($K30)),'COMPONENT ENTRY'!$J49-$M30,IF(($K30+$M30)&gt;'COMPONENT ENTRY'!$J49,'COMPONENT ENTRY'!$J49-$M30,IF(($K30+$M30)&lt;'COMPONENT ENTRY'!$J49,$K30,"INVALID"))))</f>
        <v>N/A</v>
      </c>
      <c r="L31" s="61" t="str">
        <f>IF(OR($C31="INVALID",$L30="INVALID"),"INVALID",IF($L30="N/A",$C31,IF($C31="N/A",$L30+$H31,10*LOG10(1/(1/(10^(($L30+'COMPONENT ENTRY'!$D49)/10))+1/(10^($C31/10)))))))</f>
        <v>N/A</v>
      </c>
      <c r="M31" s="2">
        <f t="shared" si="3"/>
        <v>0</v>
      </c>
      <c r="N31" s="64">
        <f>10*LOG10(10^($N30/10)+(10^('COMPONENT ENTRY'!$E49/10)-1)/10^($M30/10))</f>
        <v>0</v>
      </c>
      <c r="O31" s="1">
        <f t="shared" si="4"/>
        <v>-15</v>
      </c>
      <c r="P31" s="61">
        <f>IF(OR(ISBLANK('COMPONENT ENTRY'!$F49),ISBLANK('COMPONENT ENTRY'!$H49)),$O31+'COMPONENT ENTRY'!$D49,IF($E31&lt;$C31,"INVALID",IF($O31&lt;($D31-10),$O31+'COMPONENT ENTRY'!$D49,IF($O31&gt;($D31+5),$E31,'COMPONENT ENTRY'!$AG49*$O31^4+'COMPONENT ENTRY'!$AH49*$O31^3+'COMPONENT ENTRY'!$AI49*$O31^2+'COMPONENT ENTRY'!$AJ49*$O31+'COMPONENT ENTRY'!$AK49))))</f>
        <v>-15</v>
      </c>
      <c r="Q31" s="1">
        <f t="shared" si="1"/>
        <v>0</v>
      </c>
      <c r="R31" s="61">
        <f>'COMPONENT ENTRY'!$D49-$Q31</f>
        <v>0</v>
      </c>
      <c r="S31" s="1" t="str">
        <f>IF(ISBLANK('COMPONENT ENTRY'!$J49),"N/A",'COMPONENT ENTRY'!$J49-$O31)</f>
        <v>N/A</v>
      </c>
      <c r="T31" s="61" t="str">
        <f>IF(ISBLANK('COMPONENT ENTRY'!$J49),$T30,IF(NOT(ISNUMBER($T30)),'COMPONENT ENTRY'!$J49-$V30,IF(($T30+$V30)&gt;'COMPONENT ENTRY'!$J49,'COMPONENT ENTRY'!$J49-$V30,IF(($T30+$V30)&lt;'COMPONENT ENTRY'!$J49,$T30,"INVALID"))))</f>
        <v>N/A</v>
      </c>
      <c r="U31" s="1" t="str">
        <f>IF(OR($C31="INVALID",$U30="INVALID"),"INVALID",IF($U30="N/A",$C31,IF($C31="N/A",$U30+$Q31,10*LOG10(1/(1/(10^(($U30+'COMPONENT ENTRY'!$D49)/10))+1/(10^($C31/10)))))))</f>
        <v>N/A</v>
      </c>
      <c r="V31" s="64">
        <f t="shared" si="5"/>
        <v>0</v>
      </c>
      <c r="W31" s="50">
        <f>10*LOG10(10^($W30/10)+(10^('COMPONENT ENTRY'!$E49/10)-1)/10^($V30/10))</f>
        <v>0</v>
      </c>
      <c r="X31" s="6"/>
    </row>
    <row r="32" spans="1:24" ht="15.95" customHeight="1" x14ac:dyDescent="0.25">
      <c r="A32" s="6"/>
      <c r="B32" s="56">
        <v>29</v>
      </c>
      <c r="C32" s="49" t="str">
        <f>IF(ISBLANK('COMPONENT ENTRY'!$F50),"N/A",IF('COMPONENT ENTRY'!$G50="Out",'COMPONENT ENTRY'!$F50,IF('COMPONENT ENTRY'!$G50="In",'COMPONENT ENTRY'!$F50+'COMPONENT ENTRY'!$D50-1,"INVALID")))</f>
        <v>N/A</v>
      </c>
      <c r="D32" s="61" t="str">
        <f>IF(OR($C32="INVALID",$C32="N/A"),$C32,$C32-'COMPONENT ENTRY'!$D50+1)</f>
        <v>N/A</v>
      </c>
      <c r="E32" s="1" t="str">
        <f>IF(ISBLANK('COMPONENT ENTRY'!$H50),"N/A",IF('COMPONENT ENTRY'!$I50="Out",'COMPONENT ENTRY'!$H50,IF('COMPONENT ENTRY'!$I50="In",$C32+'COMPONENT ENTRY'!$H50-$D32,"INVALID")))</f>
        <v>N/A</v>
      </c>
      <c r="F32" s="61">
        <f t="shared" si="2"/>
        <v>-113</v>
      </c>
      <c r="G32" s="1">
        <f>IF(OR(ISBLANK('COMPONENT ENTRY'!$F50),ISBLANK('COMPONENT ENTRY'!$H50)),$F32+'COMPONENT ENTRY'!$D50,IF($E32&lt;$C32,"INVALID",IF($F32&lt;($D32-10),$F32+'COMPONENT ENTRY'!$D50,IF($F32&gt;($D32+5),$E32,'COMPONENT ENTRY'!$AG50*$F32^4+'COMPONENT ENTRY'!$AH50*$F32^3+'COMPONENT ENTRY'!$AI50*$F32^2+'COMPONENT ENTRY'!$AJ50*$F32+'COMPONENT ENTRY'!$AK50))))</f>
        <v>-113</v>
      </c>
      <c r="H32" s="61">
        <f t="shared" si="0"/>
        <v>0</v>
      </c>
      <c r="I32" s="1">
        <f>'COMPONENT ENTRY'!$D50-$H32</f>
        <v>0</v>
      </c>
      <c r="J32" s="61" t="str">
        <f>IF(ISBLANK('COMPONENT ENTRY'!$J50),"N/A",'COMPONENT ENTRY'!$J50-$F32)</f>
        <v>N/A</v>
      </c>
      <c r="K32" s="1" t="str">
        <f>IF(ISBLANK('COMPONENT ENTRY'!$J50),$K31,IF(NOT(ISNUMBER($K31)),'COMPONENT ENTRY'!$J50-$M31,IF(($K31+$M31)&gt;'COMPONENT ENTRY'!$J50,'COMPONENT ENTRY'!$J50-$M31,IF(($K31+$M31)&lt;'COMPONENT ENTRY'!$J50,$K31,"INVALID"))))</f>
        <v>N/A</v>
      </c>
      <c r="L32" s="61" t="str">
        <f>IF(OR($C32="INVALID",$L31="INVALID"),"INVALID",IF($L31="N/A",$C32,IF($C32="N/A",$L31+$H32,10*LOG10(1/(1/(10^(($L31+'COMPONENT ENTRY'!$D50)/10))+1/(10^($C32/10)))))))</f>
        <v>N/A</v>
      </c>
      <c r="M32" s="2">
        <f t="shared" si="3"/>
        <v>0</v>
      </c>
      <c r="N32" s="64">
        <f>10*LOG10(10^($N31/10)+(10^('COMPONENT ENTRY'!$E50/10)-1)/10^($M31/10))</f>
        <v>0</v>
      </c>
      <c r="O32" s="1">
        <f t="shared" si="4"/>
        <v>-15</v>
      </c>
      <c r="P32" s="61">
        <f>IF(OR(ISBLANK('COMPONENT ENTRY'!$F50),ISBLANK('COMPONENT ENTRY'!$H50)),$O32+'COMPONENT ENTRY'!$D50,IF($E32&lt;$C32,"INVALID",IF($O32&lt;($D32-10),$O32+'COMPONENT ENTRY'!$D50,IF($O32&gt;($D32+5),$E32,'COMPONENT ENTRY'!$AG50*$O32^4+'COMPONENT ENTRY'!$AH50*$O32^3+'COMPONENT ENTRY'!$AI50*$O32^2+'COMPONENT ENTRY'!$AJ50*$O32+'COMPONENT ENTRY'!$AK50))))</f>
        <v>-15</v>
      </c>
      <c r="Q32" s="1">
        <f t="shared" si="1"/>
        <v>0</v>
      </c>
      <c r="R32" s="61">
        <f>'COMPONENT ENTRY'!$D50-$Q32</f>
        <v>0</v>
      </c>
      <c r="S32" s="1" t="str">
        <f>IF(ISBLANK('COMPONENT ENTRY'!$J50),"N/A",'COMPONENT ENTRY'!$J50-$O32)</f>
        <v>N/A</v>
      </c>
      <c r="T32" s="61" t="str">
        <f>IF(ISBLANK('COMPONENT ENTRY'!$J50),$T31,IF(NOT(ISNUMBER($T31)),'COMPONENT ENTRY'!$J50-$V31,IF(($T31+$V31)&gt;'COMPONENT ENTRY'!$J50,'COMPONENT ENTRY'!$J50-$V31,IF(($T31+$V31)&lt;'COMPONENT ENTRY'!$J50,$T31,"INVALID"))))</f>
        <v>N/A</v>
      </c>
      <c r="U32" s="1" t="str">
        <f>IF(OR($C32="INVALID",$U31="INVALID"),"INVALID",IF($U31="N/A",$C32,IF($C32="N/A",$U31+$Q32,10*LOG10(1/(1/(10^(($U31+'COMPONENT ENTRY'!$D50)/10))+1/(10^($C32/10)))))))</f>
        <v>N/A</v>
      </c>
      <c r="V32" s="64">
        <f t="shared" si="5"/>
        <v>0</v>
      </c>
      <c r="W32" s="50">
        <f>10*LOG10(10^($W31/10)+(10^('COMPONENT ENTRY'!$E50/10)-1)/10^($V31/10))</f>
        <v>0</v>
      </c>
      <c r="X32" s="6"/>
    </row>
    <row r="33" spans="1:24" ht="15.95" customHeight="1" x14ac:dyDescent="0.25">
      <c r="A33" s="6"/>
      <c r="B33" s="56">
        <v>30</v>
      </c>
      <c r="C33" s="49" t="str">
        <f>IF(ISBLANK('COMPONENT ENTRY'!$F51),"N/A",IF('COMPONENT ENTRY'!$G51="Out",'COMPONENT ENTRY'!$F51,IF('COMPONENT ENTRY'!$G51="In",'COMPONENT ENTRY'!$F51+'COMPONENT ENTRY'!$D51-1,"INVALID")))</f>
        <v>N/A</v>
      </c>
      <c r="D33" s="61" t="str">
        <f>IF(OR($C33="INVALID",$C33="N/A"),$C33,$C33-'COMPONENT ENTRY'!$D51+1)</f>
        <v>N/A</v>
      </c>
      <c r="E33" s="1" t="str">
        <f>IF(ISBLANK('COMPONENT ENTRY'!$H51),"N/A",IF('COMPONENT ENTRY'!$I51="Out",'COMPONENT ENTRY'!$H51,IF('COMPONENT ENTRY'!$I51="In",$C33+'COMPONENT ENTRY'!$H51-$D33,"INVALID")))</f>
        <v>N/A</v>
      </c>
      <c r="F33" s="61">
        <f t="shared" si="2"/>
        <v>-113</v>
      </c>
      <c r="G33" s="1">
        <f>IF(OR(ISBLANK('COMPONENT ENTRY'!$F51),ISBLANK('COMPONENT ENTRY'!$H51)),$F33+'COMPONENT ENTRY'!$D51,IF($E33&lt;$C33,"INVALID",IF($F33&lt;($D33-10),$F33+'COMPONENT ENTRY'!$D51,IF($F33&gt;($D33+5),$E33,'COMPONENT ENTRY'!$AG51*$F33^4+'COMPONENT ENTRY'!$AH51*$F33^3+'COMPONENT ENTRY'!$AI51*$F33^2+'COMPONENT ENTRY'!$AJ51*$F33+'COMPONENT ENTRY'!$AK51))))</f>
        <v>-113</v>
      </c>
      <c r="H33" s="61">
        <f t="shared" si="0"/>
        <v>0</v>
      </c>
      <c r="I33" s="1">
        <f>'COMPONENT ENTRY'!$D51-$H33</f>
        <v>0</v>
      </c>
      <c r="J33" s="61" t="str">
        <f>IF(ISBLANK('COMPONENT ENTRY'!$J51),"N/A",'COMPONENT ENTRY'!$J51-$F33)</f>
        <v>N/A</v>
      </c>
      <c r="K33" s="1" t="str">
        <f>IF(ISBLANK('COMPONENT ENTRY'!$J51),$K32,IF(NOT(ISNUMBER($K32)),'COMPONENT ENTRY'!$J51-$M32,IF(($K32+$M32)&gt;'COMPONENT ENTRY'!$J51,'COMPONENT ENTRY'!$J51-$M32,IF(($K32+$M32)&lt;'COMPONENT ENTRY'!$J51,$K32,"INVALID"))))</f>
        <v>N/A</v>
      </c>
      <c r="L33" s="61" t="str">
        <f>IF(OR($C33="INVALID",$L32="INVALID"),"INVALID",IF($L32="N/A",$C33,IF($C33="N/A",$L32+$H33,10*LOG10(1/(1/(10^(($L32+'COMPONENT ENTRY'!$D51)/10))+1/(10^($C33/10)))))))</f>
        <v>N/A</v>
      </c>
      <c r="M33" s="2">
        <f t="shared" si="3"/>
        <v>0</v>
      </c>
      <c r="N33" s="64">
        <f>10*LOG10(10^($N32/10)+(10^('COMPONENT ENTRY'!$E51/10)-1)/10^($M32/10))</f>
        <v>0</v>
      </c>
      <c r="O33" s="1">
        <f t="shared" si="4"/>
        <v>-15</v>
      </c>
      <c r="P33" s="61">
        <f>IF(OR(ISBLANK('COMPONENT ENTRY'!$F51),ISBLANK('COMPONENT ENTRY'!$H51)),$O33+'COMPONENT ENTRY'!$D51,IF($E33&lt;$C33,"INVALID",IF($O33&lt;($D33-10),$O33+'COMPONENT ENTRY'!$D51,IF($O33&gt;($D33+5),$E33,'COMPONENT ENTRY'!$AG51*$O33^4+'COMPONENT ENTRY'!$AH51*$O33^3+'COMPONENT ENTRY'!$AI51*$O33^2+'COMPONENT ENTRY'!$AJ51*$O33+'COMPONENT ENTRY'!$AK51))))</f>
        <v>-15</v>
      </c>
      <c r="Q33" s="1">
        <f t="shared" si="1"/>
        <v>0</v>
      </c>
      <c r="R33" s="61">
        <f>'COMPONENT ENTRY'!$D51-$Q33</f>
        <v>0</v>
      </c>
      <c r="S33" s="1" t="str">
        <f>IF(ISBLANK('COMPONENT ENTRY'!$J51),"N/A",'COMPONENT ENTRY'!$J51-$O33)</f>
        <v>N/A</v>
      </c>
      <c r="T33" s="61" t="str">
        <f>IF(ISBLANK('COMPONENT ENTRY'!$J51),$T32,IF(NOT(ISNUMBER($T32)),'COMPONENT ENTRY'!$J51-$V32,IF(($T32+$V32)&gt;'COMPONENT ENTRY'!$J51,'COMPONENT ENTRY'!$J51-$V32,IF(($T32+$V32)&lt;'COMPONENT ENTRY'!$J51,$T32,"INVALID"))))</f>
        <v>N/A</v>
      </c>
      <c r="U33" s="1" t="str">
        <f>IF(OR($C33="INVALID",$U32="INVALID"),"INVALID",IF($U32="N/A",$C33,IF($C33="N/A",$U32+$Q33,10*LOG10(1/(1/(10^(($U32+'COMPONENT ENTRY'!$D51)/10))+1/(10^($C33/10)))))))</f>
        <v>N/A</v>
      </c>
      <c r="V33" s="64">
        <f t="shared" si="5"/>
        <v>0</v>
      </c>
      <c r="W33" s="50">
        <f>10*LOG10(10^($W32/10)+(10^('COMPONENT ENTRY'!$E51/10)-1)/10^($V32/10))</f>
        <v>0</v>
      </c>
      <c r="X33" s="6"/>
    </row>
    <row r="34" spans="1:24" ht="15.95" customHeight="1" x14ac:dyDescent="0.25">
      <c r="A34" s="6"/>
      <c r="B34" s="56">
        <v>31</v>
      </c>
      <c r="C34" s="49" t="str">
        <f>IF(ISBLANK('COMPONENT ENTRY'!$F52),"N/A",IF('COMPONENT ENTRY'!$G52="Out",'COMPONENT ENTRY'!$F52,IF('COMPONENT ENTRY'!$G52="In",'COMPONENT ENTRY'!$F52+'COMPONENT ENTRY'!$D52-1,"INVALID")))</f>
        <v>N/A</v>
      </c>
      <c r="D34" s="61" t="str">
        <f>IF(OR($C34="INVALID",$C34="N/A"),$C34,$C34-'COMPONENT ENTRY'!$D52+1)</f>
        <v>N/A</v>
      </c>
      <c r="E34" s="1" t="str">
        <f>IF(ISBLANK('COMPONENT ENTRY'!$H52),"N/A",IF('COMPONENT ENTRY'!$I52="Out",'COMPONENT ENTRY'!$H52,IF('COMPONENT ENTRY'!$I52="In",$C34+'COMPONENT ENTRY'!$H52-$D34,"INVALID")))</f>
        <v>N/A</v>
      </c>
      <c r="F34" s="61">
        <f t="shared" si="2"/>
        <v>-113</v>
      </c>
      <c r="G34" s="1">
        <f>IF(OR(ISBLANK('COMPONENT ENTRY'!$F52),ISBLANK('COMPONENT ENTRY'!$H52)),$F34+'COMPONENT ENTRY'!$D52,IF($E34&lt;$C34,"INVALID",IF($F34&lt;($D34-10),$F34+'COMPONENT ENTRY'!$D52,IF($F34&gt;($D34+5),$E34,'COMPONENT ENTRY'!$AG52*$F34^4+'COMPONENT ENTRY'!$AH52*$F34^3+'COMPONENT ENTRY'!$AI52*$F34^2+'COMPONENT ENTRY'!$AJ52*$F34+'COMPONENT ENTRY'!$AK52))))</f>
        <v>-113</v>
      </c>
      <c r="H34" s="61">
        <f t="shared" si="0"/>
        <v>0</v>
      </c>
      <c r="I34" s="1">
        <f>'COMPONENT ENTRY'!$D52-$H34</f>
        <v>0</v>
      </c>
      <c r="J34" s="61" t="str">
        <f>IF(ISBLANK('COMPONENT ENTRY'!$J52),"N/A",'COMPONENT ENTRY'!$J52-$F34)</f>
        <v>N/A</v>
      </c>
      <c r="K34" s="1" t="str">
        <f>IF(ISBLANK('COMPONENT ENTRY'!$J52),$K33,IF(NOT(ISNUMBER($K33)),'COMPONENT ENTRY'!$J52-$M33,IF(($K33+$M33)&gt;'COMPONENT ENTRY'!$J52,'COMPONENT ENTRY'!$J52-$M33,IF(($K33+$M33)&lt;'COMPONENT ENTRY'!$J52,$K33,"INVALID"))))</f>
        <v>N/A</v>
      </c>
      <c r="L34" s="61" t="str">
        <f>IF(OR($C34="INVALID",$L33="INVALID"),"INVALID",IF($L33="N/A",$C34,IF($C34="N/A",$L33+$H34,10*LOG10(1/(1/(10^(($L33+'COMPONENT ENTRY'!$D52)/10))+1/(10^($C34/10)))))))</f>
        <v>N/A</v>
      </c>
      <c r="M34" s="2">
        <f t="shared" si="3"/>
        <v>0</v>
      </c>
      <c r="N34" s="64">
        <f>10*LOG10(10^($N33/10)+(10^('COMPONENT ENTRY'!$E52/10)-1)/10^($M33/10))</f>
        <v>0</v>
      </c>
      <c r="O34" s="1">
        <f t="shared" si="4"/>
        <v>-15</v>
      </c>
      <c r="P34" s="61">
        <f>IF(OR(ISBLANK('COMPONENT ENTRY'!$F52),ISBLANK('COMPONENT ENTRY'!$H52)),$O34+'COMPONENT ENTRY'!$D52,IF($E34&lt;$C34,"INVALID",IF($O34&lt;($D34-10),$O34+'COMPONENT ENTRY'!$D52,IF($O34&gt;($D34+5),$E34,'COMPONENT ENTRY'!$AG52*$O34^4+'COMPONENT ENTRY'!$AH52*$O34^3+'COMPONENT ENTRY'!$AI52*$O34^2+'COMPONENT ENTRY'!$AJ52*$O34+'COMPONENT ENTRY'!$AK52))))</f>
        <v>-15</v>
      </c>
      <c r="Q34" s="1">
        <f t="shared" si="1"/>
        <v>0</v>
      </c>
      <c r="R34" s="61">
        <f>'COMPONENT ENTRY'!$D52-$Q34</f>
        <v>0</v>
      </c>
      <c r="S34" s="1" t="str">
        <f>IF(ISBLANK('COMPONENT ENTRY'!$J52),"N/A",'COMPONENT ENTRY'!$J52-$O34)</f>
        <v>N/A</v>
      </c>
      <c r="T34" s="61" t="str">
        <f>IF(ISBLANK('COMPONENT ENTRY'!$J52),$T33,IF(NOT(ISNUMBER($T33)),'COMPONENT ENTRY'!$J52-$V33,IF(($T33+$V33)&gt;'COMPONENT ENTRY'!$J52,'COMPONENT ENTRY'!$J52-$V33,IF(($T33+$V33)&lt;'COMPONENT ENTRY'!$J52,$T33,"INVALID"))))</f>
        <v>N/A</v>
      </c>
      <c r="U34" s="1" t="str">
        <f>IF(OR($C34="INVALID",$U33="INVALID"),"INVALID",IF($U33="N/A",$C34,IF($C34="N/A",$U33+$Q34,10*LOG10(1/(1/(10^(($U33+'COMPONENT ENTRY'!$D52)/10))+1/(10^($C34/10)))))))</f>
        <v>N/A</v>
      </c>
      <c r="V34" s="64">
        <f t="shared" si="5"/>
        <v>0</v>
      </c>
      <c r="W34" s="50">
        <f>10*LOG10(10^($W33/10)+(10^('COMPONENT ENTRY'!$E52/10)-1)/10^($V33/10))</f>
        <v>0</v>
      </c>
      <c r="X34" s="6"/>
    </row>
    <row r="35" spans="1:24" ht="15.95" customHeight="1" x14ac:dyDescent="0.25">
      <c r="A35" s="6"/>
      <c r="B35" s="56">
        <v>32</v>
      </c>
      <c r="C35" s="49" t="str">
        <f>IF(ISBLANK('COMPONENT ENTRY'!$F53),"N/A",IF('COMPONENT ENTRY'!$G53="Out",'COMPONENT ENTRY'!$F53,IF('COMPONENT ENTRY'!$G53="In",'COMPONENT ENTRY'!$F53+'COMPONENT ENTRY'!$D53-1,"INVALID")))</f>
        <v>N/A</v>
      </c>
      <c r="D35" s="61" t="str">
        <f>IF(OR($C35="INVALID",$C35="N/A"),$C35,$C35-'COMPONENT ENTRY'!$D53+1)</f>
        <v>N/A</v>
      </c>
      <c r="E35" s="1" t="str">
        <f>IF(ISBLANK('COMPONENT ENTRY'!$H53),"N/A",IF('COMPONENT ENTRY'!$I53="Out",'COMPONENT ENTRY'!$H53,IF('COMPONENT ENTRY'!$I53="In",$C35+'COMPONENT ENTRY'!$H53-$D35,"INVALID")))</f>
        <v>N/A</v>
      </c>
      <c r="F35" s="61">
        <f t="shared" si="2"/>
        <v>-113</v>
      </c>
      <c r="G35" s="1">
        <f>IF(OR(ISBLANK('COMPONENT ENTRY'!$F53),ISBLANK('COMPONENT ENTRY'!$H53)),$F35+'COMPONENT ENTRY'!$D53,IF($E35&lt;$C35,"INVALID",IF($F35&lt;($D35-10),$F35+'COMPONENT ENTRY'!$D53,IF($F35&gt;($D35+5),$E35,'COMPONENT ENTRY'!$AG53*$F35^4+'COMPONENT ENTRY'!$AH53*$F35^3+'COMPONENT ENTRY'!$AI53*$F35^2+'COMPONENT ENTRY'!$AJ53*$F35+'COMPONENT ENTRY'!$AK53))))</f>
        <v>-113</v>
      </c>
      <c r="H35" s="61">
        <f t="shared" si="0"/>
        <v>0</v>
      </c>
      <c r="I35" s="1">
        <f>'COMPONENT ENTRY'!$D53-$H35</f>
        <v>0</v>
      </c>
      <c r="J35" s="61" t="str">
        <f>IF(ISBLANK('COMPONENT ENTRY'!$J53),"N/A",'COMPONENT ENTRY'!$J53-$F35)</f>
        <v>N/A</v>
      </c>
      <c r="K35" s="1" t="str">
        <f>IF(ISBLANK('COMPONENT ENTRY'!$J53),$K34,IF(NOT(ISNUMBER($K34)),'COMPONENT ENTRY'!$J53-$M34,IF(($K34+$M34)&gt;'COMPONENT ENTRY'!$J53,'COMPONENT ENTRY'!$J53-$M34,IF(($K34+$M34)&lt;'COMPONENT ENTRY'!$J53,$K34,"INVALID"))))</f>
        <v>N/A</v>
      </c>
      <c r="L35" s="61" t="str">
        <f>IF(OR($C35="INVALID",$L34="INVALID"),"INVALID",IF($L34="N/A",$C35,IF($C35="N/A",$L34+$H35,10*LOG10(1/(1/(10^(($L34+'COMPONENT ENTRY'!$D53)/10))+1/(10^($C35/10)))))))</f>
        <v>N/A</v>
      </c>
      <c r="M35" s="2">
        <f t="shared" si="3"/>
        <v>0</v>
      </c>
      <c r="N35" s="64">
        <f>10*LOG10(10^($N34/10)+(10^('COMPONENT ENTRY'!$E53/10)-1)/10^($M34/10))</f>
        <v>0</v>
      </c>
      <c r="O35" s="1">
        <f t="shared" si="4"/>
        <v>-15</v>
      </c>
      <c r="P35" s="61">
        <f>IF(OR(ISBLANK('COMPONENT ENTRY'!$F53),ISBLANK('COMPONENT ENTRY'!$H53)),$O35+'COMPONENT ENTRY'!$D53,IF($E35&lt;$C35,"INVALID",IF($O35&lt;($D35-10),$O35+'COMPONENT ENTRY'!$D53,IF($O35&gt;($D35+5),$E35,'COMPONENT ENTRY'!$AG53*$O35^4+'COMPONENT ENTRY'!$AH53*$O35^3+'COMPONENT ENTRY'!$AI53*$O35^2+'COMPONENT ENTRY'!$AJ53*$O35+'COMPONENT ENTRY'!$AK53))))</f>
        <v>-15</v>
      </c>
      <c r="Q35" s="1">
        <f t="shared" si="1"/>
        <v>0</v>
      </c>
      <c r="R35" s="61">
        <f>'COMPONENT ENTRY'!$D53-$Q35</f>
        <v>0</v>
      </c>
      <c r="S35" s="1" t="str">
        <f>IF(ISBLANK('COMPONENT ENTRY'!$J53),"N/A",'COMPONENT ENTRY'!$J53-$O35)</f>
        <v>N/A</v>
      </c>
      <c r="T35" s="61" t="str">
        <f>IF(ISBLANK('COMPONENT ENTRY'!$J53),$T34,IF(NOT(ISNUMBER($T34)),'COMPONENT ENTRY'!$J53-$V34,IF(($T34+$V34)&gt;'COMPONENT ENTRY'!$J53,'COMPONENT ENTRY'!$J53-$V34,IF(($T34+$V34)&lt;'COMPONENT ENTRY'!$J53,$T34,"INVALID"))))</f>
        <v>N/A</v>
      </c>
      <c r="U35" s="1" t="str">
        <f>IF(OR($C35="INVALID",$U34="INVALID"),"INVALID",IF($U34="N/A",$C35,IF($C35="N/A",$U34+$Q35,10*LOG10(1/(1/(10^(($U34+'COMPONENT ENTRY'!$D53)/10))+1/(10^($C35/10)))))))</f>
        <v>N/A</v>
      </c>
      <c r="V35" s="64">
        <f t="shared" si="5"/>
        <v>0</v>
      </c>
      <c r="W35" s="50">
        <f>10*LOG10(10^($W34/10)+(10^('COMPONENT ENTRY'!$E53/10)-1)/10^($V34/10))</f>
        <v>0</v>
      </c>
      <c r="X35" s="6"/>
    </row>
    <row r="36" spans="1:24" ht="15.95" customHeight="1" x14ac:dyDescent="0.25">
      <c r="A36" s="6"/>
      <c r="B36" s="56">
        <v>33</v>
      </c>
      <c r="C36" s="49" t="str">
        <f>IF(ISBLANK('COMPONENT ENTRY'!$F54),"N/A",IF('COMPONENT ENTRY'!$G54="Out",'COMPONENT ENTRY'!$F54,IF('COMPONENT ENTRY'!$G54="In",'COMPONENT ENTRY'!$F54+'COMPONENT ENTRY'!$D54-1,"INVALID")))</f>
        <v>N/A</v>
      </c>
      <c r="D36" s="61" t="str">
        <f>IF(OR($C36="INVALID",$C36="N/A"),$C36,$C36-'COMPONENT ENTRY'!$D54+1)</f>
        <v>N/A</v>
      </c>
      <c r="E36" s="1" t="str">
        <f>IF(ISBLANK('COMPONENT ENTRY'!$H54),"N/A",IF('COMPONENT ENTRY'!$I54="Out",'COMPONENT ENTRY'!$H54,IF('COMPONENT ENTRY'!$I54="In",$C36+'COMPONENT ENTRY'!$H54-$D36,"INVALID")))</f>
        <v>N/A</v>
      </c>
      <c r="F36" s="61">
        <f t="shared" si="2"/>
        <v>-113</v>
      </c>
      <c r="G36" s="1">
        <f>IF(OR(ISBLANK('COMPONENT ENTRY'!$F54),ISBLANK('COMPONENT ENTRY'!$H54)),$F36+'COMPONENT ENTRY'!$D54,IF($E36&lt;$C36,"INVALID",IF($F36&lt;($D36-10),$F36+'COMPONENT ENTRY'!$D54,IF($F36&gt;($D36+5),$E36,'COMPONENT ENTRY'!$AG54*$F36^4+'COMPONENT ENTRY'!$AH54*$F36^3+'COMPONENT ENTRY'!$AI54*$F36^2+'COMPONENT ENTRY'!$AJ54*$F36+'COMPONENT ENTRY'!$AK54))))</f>
        <v>-113</v>
      </c>
      <c r="H36" s="61">
        <f t="shared" si="0"/>
        <v>0</v>
      </c>
      <c r="I36" s="1">
        <f>'COMPONENT ENTRY'!$D54-$H36</f>
        <v>0</v>
      </c>
      <c r="J36" s="61" t="str">
        <f>IF(ISBLANK('COMPONENT ENTRY'!$J54),"N/A",'COMPONENT ENTRY'!$J54-$F36)</f>
        <v>N/A</v>
      </c>
      <c r="K36" s="1" t="str">
        <f>IF(ISBLANK('COMPONENT ENTRY'!$J54),$K35,IF(NOT(ISNUMBER($K35)),'COMPONENT ENTRY'!$J54-$M35,IF(($K35+$M35)&gt;'COMPONENT ENTRY'!$J54,'COMPONENT ENTRY'!$J54-$M35,IF(($K35+$M35)&lt;'COMPONENT ENTRY'!$J54,$K35,"INVALID"))))</f>
        <v>N/A</v>
      </c>
      <c r="L36" s="61" t="str">
        <f>IF(OR($C36="INVALID",$L35="INVALID"),"INVALID",IF($L35="N/A",$C36,IF($C36="N/A",$L35+$H36,10*LOG10(1/(1/(10^(($L35+'COMPONENT ENTRY'!$D54)/10))+1/(10^($C36/10)))))))</f>
        <v>N/A</v>
      </c>
      <c r="M36" s="2">
        <f t="shared" si="3"/>
        <v>0</v>
      </c>
      <c r="N36" s="64">
        <f>10*LOG10(10^($N35/10)+(10^('COMPONENT ENTRY'!$E54/10)-1)/10^($M35/10))</f>
        <v>0</v>
      </c>
      <c r="O36" s="1">
        <f t="shared" si="4"/>
        <v>-15</v>
      </c>
      <c r="P36" s="61">
        <f>IF(OR(ISBLANK('COMPONENT ENTRY'!$F54),ISBLANK('COMPONENT ENTRY'!$H54)),$O36+'COMPONENT ENTRY'!$D54,IF($E36&lt;$C36,"INVALID",IF($O36&lt;($D36-10),$O36+'COMPONENT ENTRY'!$D54,IF($O36&gt;($D36+5),$E36,'COMPONENT ENTRY'!$AG54*$O36^4+'COMPONENT ENTRY'!$AH54*$O36^3+'COMPONENT ENTRY'!$AI54*$O36^2+'COMPONENT ENTRY'!$AJ54*$O36+'COMPONENT ENTRY'!$AK54))))</f>
        <v>-15</v>
      </c>
      <c r="Q36" s="1">
        <f t="shared" si="1"/>
        <v>0</v>
      </c>
      <c r="R36" s="61">
        <f>'COMPONENT ENTRY'!$D54-$Q36</f>
        <v>0</v>
      </c>
      <c r="S36" s="1" t="str">
        <f>IF(ISBLANK('COMPONENT ENTRY'!$J54),"N/A",'COMPONENT ENTRY'!$J54-$O36)</f>
        <v>N/A</v>
      </c>
      <c r="T36" s="61" t="str">
        <f>IF(ISBLANK('COMPONENT ENTRY'!$J54),$T35,IF(NOT(ISNUMBER($T35)),'COMPONENT ENTRY'!$J54-$V35,IF(($T35+$V35)&gt;'COMPONENT ENTRY'!$J54,'COMPONENT ENTRY'!$J54-$V35,IF(($T35+$V35)&lt;'COMPONENT ENTRY'!$J54,$T35,"INVALID"))))</f>
        <v>N/A</v>
      </c>
      <c r="U36" s="1" t="str">
        <f>IF(OR($C36="INVALID",$U35="INVALID"),"INVALID",IF($U35="N/A",$C36,IF($C36="N/A",$U35+$Q36,10*LOG10(1/(1/(10^(($U35+'COMPONENT ENTRY'!$D54)/10))+1/(10^($C36/10)))))))</f>
        <v>N/A</v>
      </c>
      <c r="V36" s="64">
        <f t="shared" si="5"/>
        <v>0</v>
      </c>
      <c r="W36" s="50">
        <f>10*LOG10(10^($W35/10)+(10^('COMPONENT ENTRY'!$E54/10)-1)/10^($V35/10))</f>
        <v>0</v>
      </c>
      <c r="X36" s="6"/>
    </row>
    <row r="37" spans="1:24" ht="15.95" customHeight="1" x14ac:dyDescent="0.25">
      <c r="A37" s="6"/>
      <c r="B37" s="56">
        <v>34</v>
      </c>
      <c r="C37" s="49" t="str">
        <f>IF(ISBLANK('COMPONENT ENTRY'!$F55),"N/A",IF('COMPONENT ENTRY'!$G55="Out",'COMPONENT ENTRY'!$F55,IF('COMPONENT ENTRY'!$G55="In",'COMPONENT ENTRY'!$F55+'COMPONENT ENTRY'!$D55-1,"INVALID")))</f>
        <v>N/A</v>
      </c>
      <c r="D37" s="61" t="str">
        <f>IF(OR($C37="INVALID",$C37="N/A"),$C37,$C37-'COMPONENT ENTRY'!$D55+1)</f>
        <v>N/A</v>
      </c>
      <c r="E37" s="1" t="str">
        <f>IF(ISBLANK('COMPONENT ENTRY'!$H55),"N/A",IF('COMPONENT ENTRY'!$I55="Out",'COMPONENT ENTRY'!$H55,IF('COMPONENT ENTRY'!$I55="In",$C37+'COMPONENT ENTRY'!$H55-$D37,"INVALID")))</f>
        <v>N/A</v>
      </c>
      <c r="F37" s="61">
        <f t="shared" si="2"/>
        <v>-113</v>
      </c>
      <c r="G37" s="1">
        <f>IF(OR(ISBLANK('COMPONENT ENTRY'!$F55),ISBLANK('COMPONENT ENTRY'!$H55)),$F37+'COMPONENT ENTRY'!$D55,IF($E37&lt;$C37,"INVALID",IF($F37&lt;($D37-10),$F37+'COMPONENT ENTRY'!$D55,IF($F37&gt;($D37+5),$E37,'COMPONENT ENTRY'!$AG55*$F37^4+'COMPONENT ENTRY'!$AH55*$F37^3+'COMPONENT ENTRY'!$AI55*$F37^2+'COMPONENT ENTRY'!$AJ55*$F37+'COMPONENT ENTRY'!$AK55))))</f>
        <v>-113</v>
      </c>
      <c r="H37" s="61">
        <f t="shared" si="0"/>
        <v>0</v>
      </c>
      <c r="I37" s="1">
        <f>'COMPONENT ENTRY'!$D55-$H37</f>
        <v>0</v>
      </c>
      <c r="J37" s="61" t="str">
        <f>IF(ISBLANK('COMPONENT ENTRY'!$J55),"N/A",'COMPONENT ENTRY'!$J55-$F37)</f>
        <v>N/A</v>
      </c>
      <c r="K37" s="1" t="str">
        <f>IF(ISBLANK('COMPONENT ENTRY'!$J55),$K36,IF(NOT(ISNUMBER($K36)),'COMPONENT ENTRY'!$J55-$M36,IF(($K36+$M36)&gt;'COMPONENT ENTRY'!$J55,'COMPONENT ENTRY'!$J55-$M36,IF(($K36+$M36)&lt;'COMPONENT ENTRY'!$J55,$K36,"INVALID"))))</f>
        <v>N/A</v>
      </c>
      <c r="L37" s="61" t="str">
        <f>IF(OR($C37="INVALID",$L36="INVALID"),"INVALID",IF($L36="N/A",$C37,IF($C37="N/A",$L36+$H37,10*LOG10(1/(1/(10^(($L36+'COMPONENT ENTRY'!$D55)/10))+1/(10^($C37/10)))))))</f>
        <v>N/A</v>
      </c>
      <c r="M37" s="2">
        <f t="shared" si="3"/>
        <v>0</v>
      </c>
      <c r="N37" s="64">
        <f>10*LOG10(10^($N36/10)+(10^('COMPONENT ENTRY'!$E55/10)-1)/10^($M36/10))</f>
        <v>0</v>
      </c>
      <c r="O37" s="1">
        <f t="shared" si="4"/>
        <v>-15</v>
      </c>
      <c r="P37" s="61">
        <f>IF(OR(ISBLANK('COMPONENT ENTRY'!$F55),ISBLANK('COMPONENT ENTRY'!$H55)),$O37+'COMPONENT ENTRY'!$D55,IF($E37&lt;$C37,"INVALID",IF($O37&lt;($D37-10),$O37+'COMPONENT ENTRY'!$D55,IF($O37&gt;($D37+5),$E37,'COMPONENT ENTRY'!$AG55*$O37^4+'COMPONENT ENTRY'!$AH55*$O37^3+'COMPONENT ENTRY'!$AI55*$O37^2+'COMPONENT ENTRY'!$AJ55*$O37+'COMPONENT ENTRY'!$AK55))))</f>
        <v>-15</v>
      </c>
      <c r="Q37" s="1">
        <f t="shared" si="1"/>
        <v>0</v>
      </c>
      <c r="R37" s="61">
        <f>'COMPONENT ENTRY'!$D55-$Q37</f>
        <v>0</v>
      </c>
      <c r="S37" s="1" t="str">
        <f>IF(ISBLANK('COMPONENT ENTRY'!$J55),"N/A",'COMPONENT ENTRY'!$J55-$O37)</f>
        <v>N/A</v>
      </c>
      <c r="T37" s="61" t="str">
        <f>IF(ISBLANK('COMPONENT ENTRY'!$J55),$T36,IF(NOT(ISNUMBER($T36)),'COMPONENT ENTRY'!$J55-$V36,IF(($T36+$V36)&gt;'COMPONENT ENTRY'!$J55,'COMPONENT ENTRY'!$J55-$V36,IF(($T36+$V36)&lt;'COMPONENT ENTRY'!$J55,$T36,"INVALID"))))</f>
        <v>N/A</v>
      </c>
      <c r="U37" s="1" t="str">
        <f>IF(OR($C37="INVALID",$U36="INVALID"),"INVALID",IF($U36="N/A",$C37,IF($C37="N/A",$U36+$Q37,10*LOG10(1/(1/(10^(($U36+'COMPONENT ENTRY'!$D55)/10))+1/(10^($C37/10)))))))</f>
        <v>N/A</v>
      </c>
      <c r="V37" s="64">
        <f t="shared" si="5"/>
        <v>0</v>
      </c>
      <c r="W37" s="50">
        <f>10*LOG10(10^($W36/10)+(10^('COMPONENT ENTRY'!$E55/10)-1)/10^($V36/10))</f>
        <v>0</v>
      </c>
      <c r="X37" s="6"/>
    </row>
    <row r="38" spans="1:24" ht="15.95" customHeight="1" x14ac:dyDescent="0.25">
      <c r="A38" s="6"/>
      <c r="B38" s="56">
        <v>35</v>
      </c>
      <c r="C38" s="49" t="str">
        <f>IF(ISBLANK('COMPONENT ENTRY'!$F56),"N/A",IF('COMPONENT ENTRY'!$G56="Out",'COMPONENT ENTRY'!$F56,IF('COMPONENT ENTRY'!$G56="In",'COMPONENT ENTRY'!$F56+'COMPONENT ENTRY'!$D56-1,"INVALID")))</f>
        <v>N/A</v>
      </c>
      <c r="D38" s="61" t="str">
        <f>IF(OR($C38="INVALID",$C38="N/A"),$C38,$C38-'COMPONENT ENTRY'!$D56+1)</f>
        <v>N/A</v>
      </c>
      <c r="E38" s="1" t="str">
        <f>IF(ISBLANK('COMPONENT ENTRY'!$H56),"N/A",IF('COMPONENT ENTRY'!$I56="Out",'COMPONENT ENTRY'!$H56,IF('COMPONENT ENTRY'!$I56="In",$C38+'COMPONENT ENTRY'!$H56-$D38,"INVALID")))</f>
        <v>N/A</v>
      </c>
      <c r="F38" s="61">
        <f t="shared" si="2"/>
        <v>-113</v>
      </c>
      <c r="G38" s="1">
        <f>IF(OR(ISBLANK('COMPONENT ENTRY'!$F56),ISBLANK('COMPONENT ENTRY'!$H56)),$F38+'COMPONENT ENTRY'!$D56,IF($E38&lt;$C38,"INVALID",IF($F38&lt;($D38-10),$F38+'COMPONENT ENTRY'!$D56,IF($F38&gt;($D38+5),$E38,'COMPONENT ENTRY'!$AG56*$F38^4+'COMPONENT ENTRY'!$AH56*$F38^3+'COMPONENT ENTRY'!$AI56*$F38^2+'COMPONENT ENTRY'!$AJ56*$F38+'COMPONENT ENTRY'!$AK56))))</f>
        <v>-113</v>
      </c>
      <c r="H38" s="61">
        <f t="shared" si="0"/>
        <v>0</v>
      </c>
      <c r="I38" s="1">
        <f>'COMPONENT ENTRY'!$D56-$H38</f>
        <v>0</v>
      </c>
      <c r="J38" s="61" t="str">
        <f>IF(ISBLANK('COMPONENT ENTRY'!$J56),"N/A",'COMPONENT ENTRY'!$J56-$F38)</f>
        <v>N/A</v>
      </c>
      <c r="K38" s="1" t="str">
        <f>IF(ISBLANK('COMPONENT ENTRY'!$J56),$K37,IF(NOT(ISNUMBER($K37)),'COMPONENT ENTRY'!$J56-$M37,IF(($K37+$M37)&gt;'COMPONENT ENTRY'!$J56,'COMPONENT ENTRY'!$J56-$M37,IF(($K37+$M37)&lt;'COMPONENT ENTRY'!$J56,$K37,"INVALID"))))</f>
        <v>N/A</v>
      </c>
      <c r="L38" s="61" t="str">
        <f>IF(OR($C38="INVALID",$L37="INVALID"),"INVALID",IF($L37="N/A",$C38,IF($C38="N/A",$L37+$H38,10*LOG10(1/(1/(10^(($L37+'COMPONENT ENTRY'!$D56)/10))+1/(10^($C38/10)))))))</f>
        <v>N/A</v>
      </c>
      <c r="M38" s="2">
        <f t="shared" si="3"/>
        <v>0</v>
      </c>
      <c r="N38" s="64">
        <f>10*LOG10(10^($N37/10)+(10^('COMPONENT ENTRY'!$E56/10)-1)/10^($M37/10))</f>
        <v>0</v>
      </c>
      <c r="O38" s="1">
        <f t="shared" si="4"/>
        <v>-15</v>
      </c>
      <c r="P38" s="61">
        <f>IF(OR(ISBLANK('COMPONENT ENTRY'!$F56),ISBLANK('COMPONENT ENTRY'!$H56)),$O38+'COMPONENT ENTRY'!$D56,IF($E38&lt;$C38,"INVALID",IF($O38&lt;($D38-10),$O38+'COMPONENT ENTRY'!$D56,IF($O38&gt;($D38+5),$E38,'COMPONENT ENTRY'!$AG56*$O38^4+'COMPONENT ENTRY'!$AH56*$O38^3+'COMPONENT ENTRY'!$AI56*$O38^2+'COMPONENT ENTRY'!$AJ56*$O38+'COMPONENT ENTRY'!$AK56))))</f>
        <v>-15</v>
      </c>
      <c r="Q38" s="1">
        <f t="shared" si="1"/>
        <v>0</v>
      </c>
      <c r="R38" s="61">
        <f>'COMPONENT ENTRY'!$D56-$Q38</f>
        <v>0</v>
      </c>
      <c r="S38" s="1" t="str">
        <f>IF(ISBLANK('COMPONENT ENTRY'!$J56),"N/A",'COMPONENT ENTRY'!$J56-$O38)</f>
        <v>N/A</v>
      </c>
      <c r="T38" s="61" t="str">
        <f>IF(ISBLANK('COMPONENT ENTRY'!$J56),$T37,IF(NOT(ISNUMBER($T37)),'COMPONENT ENTRY'!$J56-$V37,IF(($T37+$V37)&gt;'COMPONENT ENTRY'!$J56,'COMPONENT ENTRY'!$J56-$V37,IF(($T37+$V37)&lt;'COMPONENT ENTRY'!$J56,$T37,"INVALID"))))</f>
        <v>N/A</v>
      </c>
      <c r="U38" s="1" t="str">
        <f>IF(OR($C38="INVALID",$U37="INVALID"),"INVALID",IF($U37="N/A",$C38,IF($C38="N/A",$U37+$Q38,10*LOG10(1/(1/(10^(($U37+'COMPONENT ENTRY'!$D56)/10))+1/(10^($C38/10)))))))</f>
        <v>N/A</v>
      </c>
      <c r="V38" s="64">
        <f t="shared" si="5"/>
        <v>0</v>
      </c>
      <c r="W38" s="50">
        <f>10*LOG10(10^($W37/10)+(10^('COMPONENT ENTRY'!$E56/10)-1)/10^($V37/10))</f>
        <v>0</v>
      </c>
      <c r="X38" s="6"/>
    </row>
    <row r="39" spans="1:24" ht="15.95" customHeight="1" x14ac:dyDescent="0.25">
      <c r="A39" s="6"/>
      <c r="B39" s="56">
        <v>36</v>
      </c>
      <c r="C39" s="49" t="str">
        <f>IF(ISBLANK('COMPONENT ENTRY'!$F57),"N/A",IF('COMPONENT ENTRY'!$G57="Out",'COMPONENT ENTRY'!$F57,IF('COMPONENT ENTRY'!$G57="In",'COMPONENT ENTRY'!$F57+'COMPONENT ENTRY'!$D57-1,"INVALID")))</f>
        <v>N/A</v>
      </c>
      <c r="D39" s="61" t="str">
        <f>IF(OR($C39="INVALID",$C39="N/A"),$C39,$C39-'COMPONENT ENTRY'!$D57+1)</f>
        <v>N/A</v>
      </c>
      <c r="E39" s="1" t="str">
        <f>IF(ISBLANK('COMPONENT ENTRY'!$H57),"N/A",IF('COMPONENT ENTRY'!$I57="Out",'COMPONENT ENTRY'!$H57,IF('COMPONENT ENTRY'!$I57="In",$C39+'COMPONENT ENTRY'!$H57-$D39,"INVALID")))</f>
        <v>N/A</v>
      </c>
      <c r="F39" s="61">
        <f t="shared" si="2"/>
        <v>-113</v>
      </c>
      <c r="G39" s="1">
        <f>IF(OR(ISBLANK('COMPONENT ENTRY'!$F57),ISBLANK('COMPONENT ENTRY'!$H57)),$F39+'COMPONENT ENTRY'!$D57,IF($E39&lt;$C39,"INVALID",IF($F39&lt;($D39-10),$F39+'COMPONENT ENTRY'!$D57,IF($F39&gt;($D39+5),$E39,'COMPONENT ENTRY'!$AG57*$F39^4+'COMPONENT ENTRY'!$AH57*$F39^3+'COMPONENT ENTRY'!$AI57*$F39^2+'COMPONENT ENTRY'!$AJ57*$F39+'COMPONENT ENTRY'!$AK57))))</f>
        <v>-113</v>
      </c>
      <c r="H39" s="61">
        <f t="shared" si="0"/>
        <v>0</v>
      </c>
      <c r="I39" s="1">
        <f>'COMPONENT ENTRY'!$D57-$H39</f>
        <v>0</v>
      </c>
      <c r="J39" s="61" t="str">
        <f>IF(ISBLANK('COMPONENT ENTRY'!$J57),"N/A",'COMPONENT ENTRY'!$J57-$F39)</f>
        <v>N/A</v>
      </c>
      <c r="K39" s="1" t="str">
        <f>IF(ISBLANK('COMPONENT ENTRY'!$J57),$K38,IF(NOT(ISNUMBER($K38)),'COMPONENT ENTRY'!$J57-$M38,IF(($K38+$M38)&gt;'COMPONENT ENTRY'!$J57,'COMPONENT ENTRY'!$J57-$M38,IF(($K38+$M38)&lt;'COMPONENT ENTRY'!$J57,$K38,"INVALID"))))</f>
        <v>N/A</v>
      </c>
      <c r="L39" s="61" t="str">
        <f>IF(OR($C39="INVALID",$L38="INVALID"),"INVALID",IF($L38="N/A",$C39,IF($C39="N/A",$L38+$H39,10*LOG10(1/(1/(10^(($L38+'COMPONENT ENTRY'!$D57)/10))+1/(10^($C39/10)))))))</f>
        <v>N/A</v>
      </c>
      <c r="M39" s="2">
        <f t="shared" si="3"/>
        <v>0</v>
      </c>
      <c r="N39" s="64">
        <f>10*LOG10(10^($N38/10)+(10^('COMPONENT ENTRY'!$E57/10)-1)/10^($M38/10))</f>
        <v>0</v>
      </c>
      <c r="O39" s="1">
        <f t="shared" si="4"/>
        <v>-15</v>
      </c>
      <c r="P39" s="61">
        <f>IF(OR(ISBLANK('COMPONENT ENTRY'!$F57),ISBLANK('COMPONENT ENTRY'!$H57)),$O39+'COMPONENT ENTRY'!$D57,IF($E39&lt;$C39,"INVALID",IF($O39&lt;($D39-10),$O39+'COMPONENT ENTRY'!$D57,IF($O39&gt;($D39+5),$E39,'COMPONENT ENTRY'!$AG57*$O39^4+'COMPONENT ENTRY'!$AH57*$O39^3+'COMPONENT ENTRY'!$AI57*$O39^2+'COMPONENT ENTRY'!$AJ57*$O39+'COMPONENT ENTRY'!$AK57))))</f>
        <v>-15</v>
      </c>
      <c r="Q39" s="1">
        <f t="shared" si="1"/>
        <v>0</v>
      </c>
      <c r="R39" s="61">
        <f>'COMPONENT ENTRY'!$D57-$Q39</f>
        <v>0</v>
      </c>
      <c r="S39" s="1" t="str">
        <f>IF(ISBLANK('COMPONENT ENTRY'!$J57),"N/A",'COMPONENT ENTRY'!$J57-$O39)</f>
        <v>N/A</v>
      </c>
      <c r="T39" s="61" t="str">
        <f>IF(ISBLANK('COMPONENT ENTRY'!$J57),$T38,IF(NOT(ISNUMBER($T38)),'COMPONENT ENTRY'!$J57-$V38,IF(($T38+$V38)&gt;'COMPONENT ENTRY'!$J57,'COMPONENT ENTRY'!$J57-$V38,IF(($T38+$V38)&lt;'COMPONENT ENTRY'!$J57,$T38,"INVALID"))))</f>
        <v>N/A</v>
      </c>
      <c r="U39" s="1" t="str">
        <f>IF(OR($C39="INVALID",$U38="INVALID"),"INVALID",IF($U38="N/A",$C39,IF($C39="N/A",$U38+$Q39,10*LOG10(1/(1/(10^(($U38+'COMPONENT ENTRY'!$D57)/10))+1/(10^($C39/10)))))))</f>
        <v>N/A</v>
      </c>
      <c r="V39" s="64">
        <f t="shared" si="5"/>
        <v>0</v>
      </c>
      <c r="W39" s="50">
        <f>10*LOG10(10^($W38/10)+(10^('COMPONENT ENTRY'!$E57/10)-1)/10^($V38/10))</f>
        <v>0</v>
      </c>
      <c r="X39" s="6"/>
    </row>
    <row r="40" spans="1:24" ht="15.95" customHeight="1" x14ac:dyDescent="0.25">
      <c r="A40" s="6"/>
      <c r="B40" s="56">
        <v>37</v>
      </c>
      <c r="C40" s="49" t="str">
        <f>IF(ISBLANK('COMPONENT ENTRY'!$F58),"N/A",IF('COMPONENT ENTRY'!$G58="Out",'COMPONENT ENTRY'!$F58,IF('COMPONENT ENTRY'!$G58="In",'COMPONENT ENTRY'!$F58+'COMPONENT ENTRY'!$D58-1,"INVALID")))</f>
        <v>N/A</v>
      </c>
      <c r="D40" s="61" t="str">
        <f>IF(OR($C40="INVALID",$C40="N/A"),$C40,$C40-'COMPONENT ENTRY'!$D58+1)</f>
        <v>N/A</v>
      </c>
      <c r="E40" s="1" t="str">
        <f>IF(ISBLANK('COMPONENT ENTRY'!$H58),"N/A",IF('COMPONENT ENTRY'!$I58="Out",'COMPONENT ENTRY'!$H58,IF('COMPONENT ENTRY'!$I58="In",$C40+'COMPONENT ENTRY'!$H58-$D40,"INVALID")))</f>
        <v>N/A</v>
      </c>
      <c r="F40" s="61">
        <f t="shared" si="2"/>
        <v>-113</v>
      </c>
      <c r="G40" s="1">
        <f>IF(OR(ISBLANK('COMPONENT ENTRY'!$F58),ISBLANK('COMPONENT ENTRY'!$H58)),$F40+'COMPONENT ENTRY'!$D58,IF($E40&lt;$C40,"INVALID",IF($F40&lt;($D40-10),$F40+'COMPONENT ENTRY'!$D58,IF($F40&gt;($D40+5),$E40,'COMPONENT ENTRY'!$AG58*$F40^4+'COMPONENT ENTRY'!$AH58*$F40^3+'COMPONENT ENTRY'!$AI58*$F40^2+'COMPONENT ENTRY'!$AJ58*$F40+'COMPONENT ENTRY'!$AK58))))</f>
        <v>-113</v>
      </c>
      <c r="H40" s="61">
        <f t="shared" si="0"/>
        <v>0</v>
      </c>
      <c r="I40" s="1">
        <f>'COMPONENT ENTRY'!$D58-$H40</f>
        <v>0</v>
      </c>
      <c r="J40" s="61" t="str">
        <f>IF(ISBLANK('COMPONENT ENTRY'!$J58),"N/A",'COMPONENT ENTRY'!$J58-$F40)</f>
        <v>N/A</v>
      </c>
      <c r="K40" s="1" t="str">
        <f>IF(ISBLANK('COMPONENT ENTRY'!$J58),$K39,IF(NOT(ISNUMBER($K39)),'COMPONENT ENTRY'!$J58-$M39,IF(($K39+$M39)&gt;'COMPONENT ENTRY'!$J58,'COMPONENT ENTRY'!$J58-$M39,IF(($K39+$M39)&lt;'COMPONENT ENTRY'!$J58,$K39,"INVALID"))))</f>
        <v>N/A</v>
      </c>
      <c r="L40" s="61" t="str">
        <f>IF(OR($C40="INVALID",$L39="INVALID"),"INVALID",IF($L39="N/A",$C40,IF($C40="N/A",$L39+$H40,10*LOG10(1/(1/(10^(($L39+'COMPONENT ENTRY'!$D58)/10))+1/(10^($C40/10)))))))</f>
        <v>N/A</v>
      </c>
      <c r="M40" s="2">
        <f t="shared" si="3"/>
        <v>0</v>
      </c>
      <c r="N40" s="64">
        <f>10*LOG10(10^($N39/10)+(10^('COMPONENT ENTRY'!$E58/10)-1)/10^($M39/10))</f>
        <v>0</v>
      </c>
      <c r="O40" s="1">
        <f t="shared" si="4"/>
        <v>-15</v>
      </c>
      <c r="P40" s="61">
        <f>IF(OR(ISBLANK('COMPONENT ENTRY'!$F58),ISBLANK('COMPONENT ENTRY'!$H58)),$O40+'COMPONENT ENTRY'!$D58,IF($E40&lt;$C40,"INVALID",IF($O40&lt;($D40-10),$O40+'COMPONENT ENTRY'!$D58,IF($O40&gt;($D40+5),$E40,'COMPONENT ENTRY'!$AG58*$O40^4+'COMPONENT ENTRY'!$AH58*$O40^3+'COMPONENT ENTRY'!$AI58*$O40^2+'COMPONENT ENTRY'!$AJ58*$O40+'COMPONENT ENTRY'!$AK58))))</f>
        <v>-15</v>
      </c>
      <c r="Q40" s="1">
        <f t="shared" si="1"/>
        <v>0</v>
      </c>
      <c r="R40" s="61">
        <f>'COMPONENT ENTRY'!$D58-$Q40</f>
        <v>0</v>
      </c>
      <c r="S40" s="1" t="str">
        <f>IF(ISBLANK('COMPONENT ENTRY'!$J58),"N/A",'COMPONENT ENTRY'!$J58-$O40)</f>
        <v>N/A</v>
      </c>
      <c r="T40" s="61" t="str">
        <f>IF(ISBLANK('COMPONENT ENTRY'!$J58),$T39,IF(NOT(ISNUMBER($T39)),'COMPONENT ENTRY'!$J58-$V39,IF(($T39+$V39)&gt;'COMPONENT ENTRY'!$J58,'COMPONENT ENTRY'!$J58-$V39,IF(($T39+$V39)&lt;'COMPONENT ENTRY'!$J58,$T39,"INVALID"))))</f>
        <v>N/A</v>
      </c>
      <c r="U40" s="1" t="str">
        <f>IF(OR($C40="INVALID",$U39="INVALID"),"INVALID",IF($U39="N/A",$C40,IF($C40="N/A",$U39+$Q40,10*LOG10(1/(1/(10^(($U39+'COMPONENT ENTRY'!$D58)/10))+1/(10^($C40/10)))))))</f>
        <v>N/A</v>
      </c>
      <c r="V40" s="64">
        <f t="shared" si="5"/>
        <v>0</v>
      </c>
      <c r="W40" s="50">
        <f>10*LOG10(10^($W39/10)+(10^('COMPONENT ENTRY'!$E58/10)-1)/10^($V39/10))</f>
        <v>0</v>
      </c>
      <c r="X40" s="6"/>
    </row>
    <row r="41" spans="1:24" ht="15.95" customHeight="1" x14ac:dyDescent="0.25">
      <c r="A41" s="6"/>
      <c r="B41" s="56">
        <v>38</v>
      </c>
      <c r="C41" s="49" t="str">
        <f>IF(ISBLANK('COMPONENT ENTRY'!$F59),"N/A",IF('COMPONENT ENTRY'!$G59="Out",'COMPONENT ENTRY'!$F59,IF('COMPONENT ENTRY'!$G59="In",'COMPONENT ENTRY'!$F59+'COMPONENT ENTRY'!$D59-1,"INVALID")))</f>
        <v>N/A</v>
      </c>
      <c r="D41" s="61" t="str">
        <f>IF(OR($C41="INVALID",$C41="N/A"),$C41,$C41-'COMPONENT ENTRY'!$D59+1)</f>
        <v>N/A</v>
      </c>
      <c r="E41" s="1" t="str">
        <f>IF(ISBLANK('COMPONENT ENTRY'!$H59),"N/A",IF('COMPONENT ENTRY'!$I59="Out",'COMPONENT ENTRY'!$H59,IF('COMPONENT ENTRY'!$I59="In",$C41+'COMPONENT ENTRY'!$H59-$D41,"INVALID")))</f>
        <v>N/A</v>
      </c>
      <c r="F41" s="61">
        <f t="shared" si="2"/>
        <v>-113</v>
      </c>
      <c r="G41" s="1">
        <f>IF(OR(ISBLANK('COMPONENT ENTRY'!$F59),ISBLANK('COMPONENT ENTRY'!$H59)),$F41+'COMPONENT ENTRY'!$D59,IF($E41&lt;$C41,"INVALID",IF($F41&lt;($D41-10),$F41+'COMPONENT ENTRY'!$D59,IF($F41&gt;($D41+5),$E41,'COMPONENT ENTRY'!$AG59*$F41^4+'COMPONENT ENTRY'!$AH59*$F41^3+'COMPONENT ENTRY'!$AI59*$F41^2+'COMPONENT ENTRY'!$AJ59*$F41+'COMPONENT ENTRY'!$AK59))))</f>
        <v>-113</v>
      </c>
      <c r="H41" s="61">
        <f t="shared" si="0"/>
        <v>0</v>
      </c>
      <c r="I41" s="1">
        <f>'COMPONENT ENTRY'!$D59-$H41</f>
        <v>0</v>
      </c>
      <c r="J41" s="61" t="str">
        <f>IF(ISBLANK('COMPONENT ENTRY'!$J59),"N/A",'COMPONENT ENTRY'!$J59-$F41)</f>
        <v>N/A</v>
      </c>
      <c r="K41" s="1" t="str">
        <f>IF(ISBLANK('COMPONENT ENTRY'!$J59),$K40,IF(NOT(ISNUMBER($K40)),'COMPONENT ENTRY'!$J59-$M40,IF(($K40+$M40)&gt;'COMPONENT ENTRY'!$J59,'COMPONENT ENTRY'!$J59-$M40,IF(($K40+$M40)&lt;'COMPONENT ENTRY'!$J59,$K40,"INVALID"))))</f>
        <v>N/A</v>
      </c>
      <c r="L41" s="61" t="str">
        <f>IF(OR($C41="INVALID",$L40="INVALID"),"INVALID",IF($L40="N/A",$C41,IF($C41="N/A",$L40+$H41,10*LOG10(1/(1/(10^(($L40+'COMPONENT ENTRY'!$D59)/10))+1/(10^($C41/10)))))))</f>
        <v>N/A</v>
      </c>
      <c r="M41" s="2">
        <f t="shared" si="3"/>
        <v>0</v>
      </c>
      <c r="N41" s="64">
        <f>10*LOG10(10^($N40/10)+(10^('COMPONENT ENTRY'!$E59/10)-1)/10^($M40/10))</f>
        <v>0</v>
      </c>
      <c r="O41" s="1">
        <f t="shared" si="4"/>
        <v>-15</v>
      </c>
      <c r="P41" s="61">
        <f>IF(OR(ISBLANK('COMPONENT ENTRY'!$F59),ISBLANK('COMPONENT ENTRY'!$H59)),$O41+'COMPONENT ENTRY'!$D59,IF($E41&lt;$C41,"INVALID",IF($O41&lt;($D41-10),$O41+'COMPONENT ENTRY'!$D59,IF($O41&gt;($D41+5),$E41,'COMPONENT ENTRY'!$AG59*$O41^4+'COMPONENT ENTRY'!$AH59*$O41^3+'COMPONENT ENTRY'!$AI59*$O41^2+'COMPONENT ENTRY'!$AJ59*$O41+'COMPONENT ENTRY'!$AK59))))</f>
        <v>-15</v>
      </c>
      <c r="Q41" s="1">
        <f t="shared" si="1"/>
        <v>0</v>
      </c>
      <c r="R41" s="61">
        <f>'COMPONENT ENTRY'!$D59-$Q41</f>
        <v>0</v>
      </c>
      <c r="S41" s="1" t="str">
        <f>IF(ISBLANK('COMPONENT ENTRY'!$J59),"N/A",'COMPONENT ENTRY'!$J59-$O41)</f>
        <v>N/A</v>
      </c>
      <c r="T41" s="61" t="str">
        <f>IF(ISBLANK('COMPONENT ENTRY'!$J59),$T40,IF(NOT(ISNUMBER($T40)),'COMPONENT ENTRY'!$J59-$V40,IF(($T40+$V40)&gt;'COMPONENT ENTRY'!$J59,'COMPONENT ENTRY'!$J59-$V40,IF(($T40+$V40)&lt;'COMPONENT ENTRY'!$J59,$T40,"INVALID"))))</f>
        <v>N/A</v>
      </c>
      <c r="U41" s="1" t="str">
        <f>IF(OR($C41="INVALID",$U40="INVALID"),"INVALID",IF($U40="N/A",$C41,IF($C41="N/A",$U40+$Q41,10*LOG10(1/(1/(10^(($U40+'COMPONENT ENTRY'!$D59)/10))+1/(10^($C41/10)))))))</f>
        <v>N/A</v>
      </c>
      <c r="V41" s="64">
        <f t="shared" si="5"/>
        <v>0</v>
      </c>
      <c r="W41" s="50">
        <f>10*LOG10(10^($W40/10)+(10^('COMPONENT ENTRY'!$E59/10)-1)/10^($V40/10))</f>
        <v>0</v>
      </c>
      <c r="X41" s="6"/>
    </row>
    <row r="42" spans="1:24" ht="15.95" customHeight="1" x14ac:dyDescent="0.25">
      <c r="A42" s="6"/>
      <c r="B42" s="56">
        <v>39</v>
      </c>
      <c r="C42" s="49" t="str">
        <f>IF(ISBLANK('COMPONENT ENTRY'!$F60),"N/A",IF('COMPONENT ENTRY'!$G60="Out",'COMPONENT ENTRY'!$F60,IF('COMPONENT ENTRY'!$G60="In",'COMPONENT ENTRY'!$F60+'COMPONENT ENTRY'!$D60-1,"INVALID")))</f>
        <v>N/A</v>
      </c>
      <c r="D42" s="61" t="str">
        <f>IF(OR($C42="INVALID",$C42="N/A"),$C42,$C42-'COMPONENT ENTRY'!$D60+1)</f>
        <v>N/A</v>
      </c>
      <c r="E42" s="1" t="str">
        <f>IF(ISBLANK('COMPONENT ENTRY'!$H60),"N/A",IF('COMPONENT ENTRY'!$I60="Out",'COMPONENT ENTRY'!$H60,IF('COMPONENT ENTRY'!$I60="In",$C42+'COMPONENT ENTRY'!$H60-$D42,"INVALID")))</f>
        <v>N/A</v>
      </c>
      <c r="F42" s="61">
        <f t="shared" si="2"/>
        <v>-113</v>
      </c>
      <c r="G42" s="1">
        <f>IF(OR(ISBLANK('COMPONENT ENTRY'!$F60),ISBLANK('COMPONENT ENTRY'!$H60)),$F42+'COMPONENT ENTRY'!$D60,IF($E42&lt;$C42,"INVALID",IF($F42&lt;($D42-10),$F42+'COMPONENT ENTRY'!$D60,IF($F42&gt;($D42+5),$E42,'COMPONENT ENTRY'!$AG60*$F42^4+'COMPONENT ENTRY'!$AH60*$F42^3+'COMPONENT ENTRY'!$AI60*$F42^2+'COMPONENT ENTRY'!$AJ60*$F42+'COMPONENT ENTRY'!$AK60))))</f>
        <v>-113</v>
      </c>
      <c r="H42" s="61">
        <f t="shared" si="0"/>
        <v>0</v>
      </c>
      <c r="I42" s="1">
        <f>'COMPONENT ENTRY'!$D60-$H42</f>
        <v>0</v>
      </c>
      <c r="J42" s="61" t="str">
        <f>IF(ISBLANK('COMPONENT ENTRY'!$J60),"N/A",'COMPONENT ENTRY'!$J60-$F42)</f>
        <v>N/A</v>
      </c>
      <c r="K42" s="1" t="str">
        <f>IF(ISBLANK('COMPONENT ENTRY'!$J60),$K41,IF(NOT(ISNUMBER($K41)),'COMPONENT ENTRY'!$J60-$M41,IF(($K41+$M41)&gt;'COMPONENT ENTRY'!$J60,'COMPONENT ENTRY'!$J60-$M41,IF(($K41+$M41)&lt;'COMPONENT ENTRY'!$J60,$K41,"INVALID"))))</f>
        <v>N/A</v>
      </c>
      <c r="L42" s="61" t="str">
        <f>IF(OR($C42="INVALID",$L41="INVALID"),"INVALID",IF($L41="N/A",$C42,IF($C42="N/A",$L41+$H42,10*LOG10(1/(1/(10^(($L41+'COMPONENT ENTRY'!$D60)/10))+1/(10^($C42/10)))))))</f>
        <v>N/A</v>
      </c>
      <c r="M42" s="2">
        <f t="shared" si="3"/>
        <v>0</v>
      </c>
      <c r="N42" s="64">
        <f>10*LOG10(10^($N41/10)+(10^('COMPONENT ENTRY'!$E60/10)-1)/10^($M41/10))</f>
        <v>0</v>
      </c>
      <c r="O42" s="1">
        <f t="shared" si="4"/>
        <v>-15</v>
      </c>
      <c r="P42" s="61">
        <f>IF(OR(ISBLANK('COMPONENT ENTRY'!$F60),ISBLANK('COMPONENT ENTRY'!$H60)),$O42+'COMPONENT ENTRY'!$D60,IF($E42&lt;$C42,"INVALID",IF($O42&lt;($D42-10),$O42+'COMPONENT ENTRY'!$D60,IF($O42&gt;($D42+5),$E42,'COMPONENT ENTRY'!$AG60*$O42^4+'COMPONENT ENTRY'!$AH60*$O42^3+'COMPONENT ENTRY'!$AI60*$O42^2+'COMPONENT ENTRY'!$AJ60*$O42+'COMPONENT ENTRY'!$AK60))))</f>
        <v>-15</v>
      </c>
      <c r="Q42" s="1">
        <f t="shared" si="1"/>
        <v>0</v>
      </c>
      <c r="R42" s="61">
        <f>'COMPONENT ENTRY'!$D60-$Q42</f>
        <v>0</v>
      </c>
      <c r="S42" s="1" t="str">
        <f>IF(ISBLANK('COMPONENT ENTRY'!$J60),"N/A",'COMPONENT ENTRY'!$J60-$O42)</f>
        <v>N/A</v>
      </c>
      <c r="T42" s="61" t="str">
        <f>IF(ISBLANK('COMPONENT ENTRY'!$J60),$T41,IF(NOT(ISNUMBER($T41)),'COMPONENT ENTRY'!$J60-$V41,IF(($T41+$V41)&gt;'COMPONENT ENTRY'!$J60,'COMPONENT ENTRY'!$J60-$V41,IF(($T41+$V41)&lt;'COMPONENT ENTRY'!$J60,$T41,"INVALID"))))</f>
        <v>N/A</v>
      </c>
      <c r="U42" s="1" t="str">
        <f>IF(OR($C42="INVALID",$U41="INVALID"),"INVALID",IF($U41="N/A",$C42,IF($C42="N/A",$U41+$Q42,10*LOG10(1/(1/(10^(($U41+'COMPONENT ENTRY'!$D60)/10))+1/(10^($C42/10)))))))</f>
        <v>N/A</v>
      </c>
      <c r="V42" s="64">
        <f t="shared" si="5"/>
        <v>0</v>
      </c>
      <c r="W42" s="50">
        <f>10*LOG10(10^($W41/10)+(10^('COMPONENT ENTRY'!$E60/10)-1)/10^($V41/10))</f>
        <v>0</v>
      </c>
      <c r="X42" s="6"/>
    </row>
    <row r="43" spans="1:24" ht="15.95" customHeight="1" x14ac:dyDescent="0.25">
      <c r="A43" s="6"/>
      <c r="B43" s="56">
        <v>40</v>
      </c>
      <c r="C43" s="49" t="str">
        <f>IF(ISBLANK('COMPONENT ENTRY'!$F61),"N/A",IF('COMPONENT ENTRY'!$G61="Out",'COMPONENT ENTRY'!$F61,IF('COMPONENT ENTRY'!$G61="In",'COMPONENT ENTRY'!$F61+'COMPONENT ENTRY'!$D61-1,"INVALID")))</f>
        <v>N/A</v>
      </c>
      <c r="D43" s="61" t="str">
        <f>IF(OR($C43="INVALID",$C43="N/A"),$C43,$C43-'COMPONENT ENTRY'!$D61+1)</f>
        <v>N/A</v>
      </c>
      <c r="E43" s="1" t="str">
        <f>IF(ISBLANK('COMPONENT ENTRY'!$H61),"N/A",IF('COMPONENT ENTRY'!$I61="Out",'COMPONENT ENTRY'!$H61,IF('COMPONENT ENTRY'!$I61="In",$C43+'COMPONENT ENTRY'!$H61-$D43,"INVALID")))</f>
        <v>N/A</v>
      </c>
      <c r="F43" s="61">
        <f t="shared" si="2"/>
        <v>-113</v>
      </c>
      <c r="G43" s="1">
        <f>IF(OR(ISBLANK('COMPONENT ENTRY'!$F61),ISBLANK('COMPONENT ENTRY'!$H61)),$F43+'COMPONENT ENTRY'!$D61,IF($E43&lt;$C43,"INVALID",IF($F43&lt;($D43-10),$F43+'COMPONENT ENTRY'!$D61,IF($F43&gt;($D43+5),$E43,'COMPONENT ENTRY'!$AG61*$F43^4+'COMPONENT ENTRY'!$AH61*$F43^3+'COMPONENT ENTRY'!$AI61*$F43^2+'COMPONENT ENTRY'!$AJ61*$F43+'COMPONENT ENTRY'!$AK61))))</f>
        <v>-113</v>
      </c>
      <c r="H43" s="61">
        <f t="shared" si="0"/>
        <v>0</v>
      </c>
      <c r="I43" s="1">
        <f>'COMPONENT ENTRY'!$D61-$H43</f>
        <v>0</v>
      </c>
      <c r="J43" s="61" t="str">
        <f>IF(ISBLANK('COMPONENT ENTRY'!$J61),"N/A",'COMPONENT ENTRY'!$J61-$F43)</f>
        <v>N/A</v>
      </c>
      <c r="K43" s="1" t="str">
        <f>IF(ISBLANK('COMPONENT ENTRY'!$J61),$K42,IF(NOT(ISNUMBER($K42)),'COMPONENT ENTRY'!$J61-$M42,IF(($K42+$M42)&gt;'COMPONENT ENTRY'!$J61,'COMPONENT ENTRY'!$J61-$M42,IF(($K42+$M42)&lt;'COMPONENT ENTRY'!$J61,$K42,"INVALID"))))</f>
        <v>N/A</v>
      </c>
      <c r="L43" s="61" t="str">
        <f>IF(OR($C43="INVALID",$L42="INVALID"),"INVALID",IF($L42="N/A",$C43,IF($C43="N/A",$L42+$H43,10*LOG10(1/(1/(10^(($L42+'COMPONENT ENTRY'!$D61)/10))+1/(10^($C43/10)))))))</f>
        <v>N/A</v>
      </c>
      <c r="M43" s="2">
        <f t="shared" si="3"/>
        <v>0</v>
      </c>
      <c r="N43" s="64">
        <f>10*LOG10(10^($N42/10)+(10^('COMPONENT ENTRY'!$E61/10)-1)/10^($M42/10))</f>
        <v>0</v>
      </c>
      <c r="O43" s="1">
        <f t="shared" si="4"/>
        <v>-15</v>
      </c>
      <c r="P43" s="61">
        <f>IF(OR(ISBLANK('COMPONENT ENTRY'!$F61),ISBLANK('COMPONENT ENTRY'!$H61)),$O43+'COMPONENT ENTRY'!$D61,IF($E43&lt;$C43,"INVALID",IF($O43&lt;($D43-10),$O43+'COMPONENT ENTRY'!$D61,IF($O43&gt;($D43+5),$E43,'COMPONENT ENTRY'!$AG61*$O43^4+'COMPONENT ENTRY'!$AH61*$O43^3+'COMPONENT ENTRY'!$AI61*$O43^2+'COMPONENT ENTRY'!$AJ61*$O43+'COMPONENT ENTRY'!$AK61))))</f>
        <v>-15</v>
      </c>
      <c r="Q43" s="1">
        <f t="shared" si="1"/>
        <v>0</v>
      </c>
      <c r="R43" s="61">
        <f>'COMPONENT ENTRY'!$D61-$Q43</f>
        <v>0</v>
      </c>
      <c r="S43" s="1" t="str">
        <f>IF(ISBLANK('COMPONENT ENTRY'!$J61),"N/A",'COMPONENT ENTRY'!$J61-$O43)</f>
        <v>N/A</v>
      </c>
      <c r="T43" s="61" t="str">
        <f>IF(ISBLANK('COMPONENT ENTRY'!$J61),$T42,IF(NOT(ISNUMBER($T42)),'COMPONENT ENTRY'!$J61-$V42,IF(($T42+$V42)&gt;'COMPONENT ENTRY'!$J61,'COMPONENT ENTRY'!$J61-$V42,IF(($T42+$V42)&lt;'COMPONENT ENTRY'!$J61,$T42,"INVALID"))))</f>
        <v>N/A</v>
      </c>
      <c r="U43" s="1" t="str">
        <f>IF(OR($C43="INVALID",$U42="INVALID"),"INVALID",IF($U42="N/A",$C43,IF($C43="N/A",$U42+$Q43,10*LOG10(1/(1/(10^(($U42+'COMPONENT ENTRY'!$D61)/10))+1/(10^($C43/10)))))))</f>
        <v>N/A</v>
      </c>
      <c r="V43" s="64">
        <f t="shared" si="5"/>
        <v>0</v>
      </c>
      <c r="W43" s="50">
        <f>10*LOG10(10^($W42/10)+(10^('COMPONENT ENTRY'!$E61/10)-1)/10^($V42/10))</f>
        <v>0</v>
      </c>
      <c r="X43" s="6"/>
    </row>
    <row r="44" spans="1:24" ht="15.95" customHeight="1" x14ac:dyDescent="0.25">
      <c r="A44" s="6"/>
      <c r="B44" s="56">
        <v>41</v>
      </c>
      <c r="C44" s="49" t="str">
        <f>IF(ISBLANK('COMPONENT ENTRY'!$F62),"N/A",IF('COMPONENT ENTRY'!$G62="Out",'COMPONENT ENTRY'!$F62,IF('COMPONENT ENTRY'!$G62="In",'COMPONENT ENTRY'!$F62+'COMPONENT ENTRY'!$D62-1,"INVALID")))</f>
        <v>N/A</v>
      </c>
      <c r="D44" s="61" t="str">
        <f>IF(OR($C44="INVALID",$C44="N/A"),$C44,$C44-'COMPONENT ENTRY'!$D62+1)</f>
        <v>N/A</v>
      </c>
      <c r="E44" s="1" t="str">
        <f>IF(ISBLANK('COMPONENT ENTRY'!$H62),"N/A",IF('COMPONENT ENTRY'!$I62="Out",'COMPONENT ENTRY'!$H62,IF('COMPONENT ENTRY'!$I62="In",$C44+'COMPONENT ENTRY'!$H62-$D44,"INVALID")))</f>
        <v>N/A</v>
      </c>
      <c r="F44" s="61">
        <f t="shared" si="2"/>
        <v>-113</v>
      </c>
      <c r="G44" s="1">
        <f>IF(OR(ISBLANK('COMPONENT ENTRY'!$F62),ISBLANK('COMPONENT ENTRY'!$H62)),$F44+'COMPONENT ENTRY'!$D62,IF($E44&lt;$C44,"INVALID",IF($F44&lt;($D44-10),$F44+'COMPONENT ENTRY'!$D62,IF($F44&gt;($D44+5),$E44,'COMPONENT ENTRY'!$AG62*$F44^4+'COMPONENT ENTRY'!$AH62*$F44^3+'COMPONENT ENTRY'!$AI62*$F44^2+'COMPONENT ENTRY'!$AJ62*$F44+'COMPONENT ENTRY'!$AK62))))</f>
        <v>-113</v>
      </c>
      <c r="H44" s="61">
        <f t="shared" si="0"/>
        <v>0</v>
      </c>
      <c r="I44" s="1">
        <f>'COMPONENT ENTRY'!$D62-$H44</f>
        <v>0</v>
      </c>
      <c r="J44" s="61" t="str">
        <f>IF(ISBLANK('COMPONENT ENTRY'!$J62),"N/A",'COMPONENT ENTRY'!$J62-$F44)</f>
        <v>N/A</v>
      </c>
      <c r="K44" s="1" t="str">
        <f>IF(ISBLANK('COMPONENT ENTRY'!$J62),$K43,IF(NOT(ISNUMBER($K43)),'COMPONENT ENTRY'!$J62-$M43,IF(($K43+$M43)&gt;'COMPONENT ENTRY'!$J62,'COMPONENT ENTRY'!$J62-$M43,IF(($K43+$M43)&lt;'COMPONENT ENTRY'!$J62,$K43,"INVALID"))))</f>
        <v>N/A</v>
      </c>
      <c r="L44" s="61" t="str">
        <f>IF(OR($C44="INVALID",$L43="INVALID"),"INVALID",IF($L43="N/A",$C44,IF($C44="N/A",$L43+$H44,10*LOG10(1/(1/(10^(($L43+'COMPONENT ENTRY'!$D62)/10))+1/(10^($C44/10)))))))</f>
        <v>N/A</v>
      </c>
      <c r="M44" s="2">
        <f t="shared" si="3"/>
        <v>0</v>
      </c>
      <c r="N44" s="64">
        <f>10*LOG10(10^($N43/10)+(10^('COMPONENT ENTRY'!$E62/10)-1)/10^($M43/10))</f>
        <v>0</v>
      </c>
      <c r="O44" s="1">
        <f t="shared" si="4"/>
        <v>-15</v>
      </c>
      <c r="P44" s="61">
        <f>IF(OR(ISBLANK('COMPONENT ENTRY'!$F62),ISBLANK('COMPONENT ENTRY'!$H62)),$O44+'COMPONENT ENTRY'!$D62,IF($E44&lt;$C44,"INVALID",IF($O44&lt;($D44-10),$O44+'COMPONENT ENTRY'!$D62,IF($O44&gt;($D44+5),$E44,'COMPONENT ENTRY'!$AG62*$O44^4+'COMPONENT ENTRY'!$AH62*$O44^3+'COMPONENT ENTRY'!$AI62*$O44^2+'COMPONENT ENTRY'!$AJ62*$O44+'COMPONENT ENTRY'!$AK62))))</f>
        <v>-15</v>
      </c>
      <c r="Q44" s="1">
        <f t="shared" si="1"/>
        <v>0</v>
      </c>
      <c r="R44" s="61">
        <f>'COMPONENT ENTRY'!$D62-$Q44</f>
        <v>0</v>
      </c>
      <c r="S44" s="1" t="str">
        <f>IF(ISBLANK('COMPONENT ENTRY'!$J62),"N/A",'COMPONENT ENTRY'!$J62-$O44)</f>
        <v>N/A</v>
      </c>
      <c r="T44" s="61" t="str">
        <f>IF(ISBLANK('COMPONENT ENTRY'!$J62),$T43,IF(NOT(ISNUMBER($T43)),'COMPONENT ENTRY'!$J62-$V43,IF(($T43+$V43)&gt;'COMPONENT ENTRY'!$J62,'COMPONENT ENTRY'!$J62-$V43,IF(($T43+$V43)&lt;'COMPONENT ENTRY'!$J62,$T43,"INVALID"))))</f>
        <v>N/A</v>
      </c>
      <c r="U44" s="1" t="str">
        <f>IF(OR($C44="INVALID",$U43="INVALID"),"INVALID",IF($U43="N/A",$C44,IF($C44="N/A",$U43+$Q44,10*LOG10(1/(1/(10^(($U43+'COMPONENT ENTRY'!$D62)/10))+1/(10^($C44/10)))))))</f>
        <v>N/A</v>
      </c>
      <c r="V44" s="64">
        <f t="shared" si="5"/>
        <v>0</v>
      </c>
      <c r="W44" s="50">
        <f>10*LOG10(10^($W43/10)+(10^('COMPONENT ENTRY'!$E62/10)-1)/10^($V43/10))</f>
        <v>0</v>
      </c>
      <c r="X44" s="6"/>
    </row>
    <row r="45" spans="1:24" ht="15.95" customHeight="1" x14ac:dyDescent="0.25">
      <c r="A45" s="6"/>
      <c r="B45" s="56">
        <v>42</v>
      </c>
      <c r="C45" s="49" t="str">
        <f>IF(ISBLANK('COMPONENT ENTRY'!$F63),"N/A",IF('COMPONENT ENTRY'!$G63="Out",'COMPONENT ENTRY'!$F63,IF('COMPONENT ENTRY'!$G63="In",'COMPONENT ENTRY'!$F63+'COMPONENT ENTRY'!$D63-1,"INVALID")))</f>
        <v>N/A</v>
      </c>
      <c r="D45" s="61" t="str">
        <f>IF(OR($C45="INVALID",$C45="N/A"),$C45,$C45-'COMPONENT ENTRY'!$D63+1)</f>
        <v>N/A</v>
      </c>
      <c r="E45" s="1" t="str">
        <f>IF(ISBLANK('COMPONENT ENTRY'!$H63),"N/A",IF('COMPONENT ENTRY'!$I63="Out",'COMPONENT ENTRY'!$H63,IF('COMPONENT ENTRY'!$I63="In",$C45+'COMPONENT ENTRY'!$H63-$D45,"INVALID")))</f>
        <v>N/A</v>
      </c>
      <c r="F45" s="61">
        <f t="shared" si="2"/>
        <v>-113</v>
      </c>
      <c r="G45" s="1">
        <f>IF(OR(ISBLANK('COMPONENT ENTRY'!$F63),ISBLANK('COMPONENT ENTRY'!$H63)),$F45+'COMPONENT ENTRY'!$D63,IF($E45&lt;$C45,"INVALID",IF($F45&lt;($D45-10),$F45+'COMPONENT ENTRY'!$D63,IF($F45&gt;($D45+5),$E45,'COMPONENT ENTRY'!$AG63*$F45^4+'COMPONENT ENTRY'!$AH63*$F45^3+'COMPONENT ENTRY'!$AI63*$F45^2+'COMPONENT ENTRY'!$AJ63*$F45+'COMPONENT ENTRY'!$AK63))))</f>
        <v>-113</v>
      </c>
      <c r="H45" s="61">
        <f t="shared" si="0"/>
        <v>0</v>
      </c>
      <c r="I45" s="1">
        <f>'COMPONENT ENTRY'!$D63-$H45</f>
        <v>0</v>
      </c>
      <c r="J45" s="61" t="str">
        <f>IF(ISBLANK('COMPONENT ENTRY'!$J63),"N/A",'COMPONENT ENTRY'!$J63-$F45)</f>
        <v>N/A</v>
      </c>
      <c r="K45" s="1" t="str">
        <f>IF(ISBLANK('COMPONENT ENTRY'!$J63),$K44,IF(NOT(ISNUMBER($K44)),'COMPONENT ENTRY'!$J63-$M44,IF(($K44+$M44)&gt;'COMPONENT ENTRY'!$J63,'COMPONENT ENTRY'!$J63-$M44,IF(($K44+$M44)&lt;'COMPONENT ENTRY'!$J63,$K44,"INVALID"))))</f>
        <v>N/A</v>
      </c>
      <c r="L45" s="61" t="str">
        <f>IF(OR($C45="INVALID",$L44="INVALID"),"INVALID",IF($L44="N/A",$C45,IF($C45="N/A",$L44+$H45,10*LOG10(1/(1/(10^(($L44+'COMPONENT ENTRY'!$D63)/10))+1/(10^($C45/10)))))))</f>
        <v>N/A</v>
      </c>
      <c r="M45" s="2">
        <f t="shared" si="3"/>
        <v>0</v>
      </c>
      <c r="N45" s="64">
        <f>10*LOG10(10^($N44/10)+(10^('COMPONENT ENTRY'!$E63/10)-1)/10^($M44/10))</f>
        <v>0</v>
      </c>
      <c r="O45" s="1">
        <f t="shared" si="4"/>
        <v>-15</v>
      </c>
      <c r="P45" s="61">
        <f>IF(OR(ISBLANK('COMPONENT ENTRY'!$F63),ISBLANK('COMPONENT ENTRY'!$H63)),$O45+'COMPONENT ENTRY'!$D63,IF($E45&lt;$C45,"INVALID",IF($O45&lt;($D45-10),$O45+'COMPONENT ENTRY'!$D63,IF($O45&gt;($D45+5),$E45,'COMPONENT ENTRY'!$AG63*$O45^4+'COMPONENT ENTRY'!$AH63*$O45^3+'COMPONENT ENTRY'!$AI63*$O45^2+'COMPONENT ENTRY'!$AJ63*$O45+'COMPONENT ENTRY'!$AK63))))</f>
        <v>-15</v>
      </c>
      <c r="Q45" s="1">
        <f t="shared" si="1"/>
        <v>0</v>
      </c>
      <c r="R45" s="61">
        <f>'COMPONENT ENTRY'!$D63-$Q45</f>
        <v>0</v>
      </c>
      <c r="S45" s="1" t="str">
        <f>IF(ISBLANK('COMPONENT ENTRY'!$J63),"N/A",'COMPONENT ENTRY'!$J63-$O45)</f>
        <v>N/A</v>
      </c>
      <c r="T45" s="61" t="str">
        <f>IF(ISBLANK('COMPONENT ENTRY'!$J63),$T44,IF(NOT(ISNUMBER($T44)),'COMPONENT ENTRY'!$J63-$V44,IF(($T44+$V44)&gt;'COMPONENT ENTRY'!$J63,'COMPONENT ENTRY'!$J63-$V44,IF(($T44+$V44)&lt;'COMPONENT ENTRY'!$J63,$T44,"INVALID"))))</f>
        <v>N/A</v>
      </c>
      <c r="U45" s="1" t="str">
        <f>IF(OR($C45="INVALID",$U44="INVALID"),"INVALID",IF($U44="N/A",$C45,IF($C45="N/A",$U44+$Q45,10*LOG10(1/(1/(10^(($U44+'COMPONENT ENTRY'!$D63)/10))+1/(10^($C45/10)))))))</f>
        <v>N/A</v>
      </c>
      <c r="V45" s="64">
        <f t="shared" si="5"/>
        <v>0</v>
      </c>
      <c r="W45" s="50">
        <f>10*LOG10(10^($W44/10)+(10^('COMPONENT ENTRY'!$E63/10)-1)/10^($V44/10))</f>
        <v>0</v>
      </c>
      <c r="X45" s="6"/>
    </row>
    <row r="46" spans="1:24" ht="15.95" customHeight="1" x14ac:dyDescent="0.25">
      <c r="A46" s="6"/>
      <c r="B46" s="56">
        <v>43</v>
      </c>
      <c r="C46" s="49" t="str">
        <f>IF(ISBLANK('COMPONENT ENTRY'!$F64),"N/A",IF('COMPONENT ENTRY'!$G64="Out",'COMPONENT ENTRY'!$F64,IF('COMPONENT ENTRY'!$G64="In",'COMPONENT ENTRY'!$F64+'COMPONENT ENTRY'!$D64-1,"INVALID")))</f>
        <v>N/A</v>
      </c>
      <c r="D46" s="61" t="str">
        <f>IF(OR($C46="INVALID",$C46="N/A"),$C46,$C46-'COMPONENT ENTRY'!$D64+1)</f>
        <v>N/A</v>
      </c>
      <c r="E46" s="1" t="str">
        <f>IF(ISBLANK('COMPONENT ENTRY'!$H64),"N/A",IF('COMPONENT ENTRY'!$I64="Out",'COMPONENT ENTRY'!$H64,IF('COMPONENT ENTRY'!$I64="In",$C46+'COMPONENT ENTRY'!$H64-$D46,"INVALID")))</f>
        <v>N/A</v>
      </c>
      <c r="F46" s="61">
        <f t="shared" si="2"/>
        <v>-113</v>
      </c>
      <c r="G46" s="1">
        <f>IF(OR(ISBLANK('COMPONENT ENTRY'!$F64),ISBLANK('COMPONENT ENTRY'!$H64)),$F46+'COMPONENT ENTRY'!$D64,IF($E46&lt;$C46,"INVALID",IF($F46&lt;($D46-10),$F46+'COMPONENT ENTRY'!$D64,IF($F46&gt;($D46+5),$E46,'COMPONENT ENTRY'!$AG64*$F46^4+'COMPONENT ENTRY'!$AH64*$F46^3+'COMPONENT ENTRY'!$AI64*$F46^2+'COMPONENT ENTRY'!$AJ64*$F46+'COMPONENT ENTRY'!$AK64))))</f>
        <v>-113</v>
      </c>
      <c r="H46" s="61">
        <f t="shared" si="0"/>
        <v>0</v>
      </c>
      <c r="I46" s="1">
        <f>'COMPONENT ENTRY'!$D64-$H46</f>
        <v>0</v>
      </c>
      <c r="J46" s="61" t="str">
        <f>IF(ISBLANK('COMPONENT ENTRY'!$J64),"N/A",'COMPONENT ENTRY'!$J64-$F46)</f>
        <v>N/A</v>
      </c>
      <c r="K46" s="1" t="str">
        <f>IF(ISBLANK('COMPONENT ENTRY'!$J64),$K45,IF(NOT(ISNUMBER($K45)),'COMPONENT ENTRY'!$J64-$M45,IF(($K45+$M45)&gt;'COMPONENT ENTRY'!$J64,'COMPONENT ENTRY'!$J64-$M45,IF(($K45+$M45)&lt;'COMPONENT ENTRY'!$J64,$K45,"INVALID"))))</f>
        <v>N/A</v>
      </c>
      <c r="L46" s="61" t="str">
        <f>IF(OR($C46="INVALID",$L45="INVALID"),"INVALID",IF($L45="N/A",$C46,IF($C46="N/A",$L45+$H46,10*LOG10(1/(1/(10^(($L45+'COMPONENT ENTRY'!$D64)/10))+1/(10^($C46/10)))))))</f>
        <v>N/A</v>
      </c>
      <c r="M46" s="2">
        <f t="shared" si="3"/>
        <v>0</v>
      </c>
      <c r="N46" s="64">
        <f>10*LOG10(10^($N45/10)+(10^('COMPONENT ENTRY'!$E64/10)-1)/10^($M45/10))</f>
        <v>0</v>
      </c>
      <c r="O46" s="1">
        <f t="shared" si="4"/>
        <v>-15</v>
      </c>
      <c r="P46" s="61">
        <f>IF(OR(ISBLANK('COMPONENT ENTRY'!$F64),ISBLANK('COMPONENT ENTRY'!$H64)),$O46+'COMPONENT ENTRY'!$D64,IF($E46&lt;$C46,"INVALID",IF($O46&lt;($D46-10),$O46+'COMPONENT ENTRY'!$D64,IF($O46&gt;($D46+5),$E46,'COMPONENT ENTRY'!$AG64*$O46^4+'COMPONENT ENTRY'!$AH64*$O46^3+'COMPONENT ENTRY'!$AI64*$O46^2+'COMPONENT ENTRY'!$AJ64*$O46+'COMPONENT ENTRY'!$AK64))))</f>
        <v>-15</v>
      </c>
      <c r="Q46" s="1">
        <f t="shared" si="1"/>
        <v>0</v>
      </c>
      <c r="R46" s="61">
        <f>'COMPONENT ENTRY'!$D64-$Q46</f>
        <v>0</v>
      </c>
      <c r="S46" s="1" t="str">
        <f>IF(ISBLANK('COMPONENT ENTRY'!$J64),"N/A",'COMPONENT ENTRY'!$J64-$O46)</f>
        <v>N/A</v>
      </c>
      <c r="T46" s="61" t="str">
        <f>IF(ISBLANK('COMPONENT ENTRY'!$J64),$T45,IF(NOT(ISNUMBER($T45)),'COMPONENT ENTRY'!$J64-$V45,IF(($T45+$V45)&gt;'COMPONENT ENTRY'!$J64,'COMPONENT ENTRY'!$J64-$V45,IF(($T45+$V45)&lt;'COMPONENT ENTRY'!$J64,$T45,"INVALID"))))</f>
        <v>N/A</v>
      </c>
      <c r="U46" s="1" t="str">
        <f>IF(OR($C46="INVALID",$U45="INVALID"),"INVALID",IF($U45="N/A",$C46,IF($C46="N/A",$U45+$Q46,10*LOG10(1/(1/(10^(($U45+'COMPONENT ENTRY'!$D64)/10))+1/(10^($C46/10)))))))</f>
        <v>N/A</v>
      </c>
      <c r="V46" s="64">
        <f t="shared" si="5"/>
        <v>0</v>
      </c>
      <c r="W46" s="50">
        <f>10*LOG10(10^($W45/10)+(10^('COMPONENT ENTRY'!$E64/10)-1)/10^($V45/10))</f>
        <v>0</v>
      </c>
      <c r="X46" s="6"/>
    </row>
    <row r="47" spans="1:24" ht="15.95" customHeight="1" x14ac:dyDescent="0.25">
      <c r="A47" s="6"/>
      <c r="B47" s="56">
        <v>44</v>
      </c>
      <c r="C47" s="49" t="str">
        <f>IF(ISBLANK('COMPONENT ENTRY'!$F65),"N/A",IF('COMPONENT ENTRY'!$G65="Out",'COMPONENT ENTRY'!$F65,IF('COMPONENT ENTRY'!$G65="In",'COMPONENT ENTRY'!$F65+'COMPONENT ENTRY'!$D65-1,"INVALID")))</f>
        <v>N/A</v>
      </c>
      <c r="D47" s="61" t="str">
        <f>IF(OR($C47="INVALID",$C47="N/A"),$C47,$C47-'COMPONENT ENTRY'!$D65+1)</f>
        <v>N/A</v>
      </c>
      <c r="E47" s="1" t="str">
        <f>IF(ISBLANK('COMPONENT ENTRY'!$H65),"N/A",IF('COMPONENT ENTRY'!$I65="Out",'COMPONENT ENTRY'!$H65,IF('COMPONENT ENTRY'!$I65="In",$C47+'COMPONENT ENTRY'!$H65-$D47,"INVALID")))</f>
        <v>N/A</v>
      </c>
      <c r="F47" s="61">
        <f t="shared" si="2"/>
        <v>-113</v>
      </c>
      <c r="G47" s="1">
        <f>IF(OR(ISBLANK('COMPONENT ENTRY'!$F65),ISBLANK('COMPONENT ENTRY'!$H65)),$F47+'COMPONENT ENTRY'!$D65,IF($E47&lt;$C47,"INVALID",IF($F47&lt;($D47-10),$F47+'COMPONENT ENTRY'!$D65,IF($F47&gt;($D47+5),$E47,'COMPONENT ENTRY'!$AG65*$F47^4+'COMPONENT ENTRY'!$AH65*$F47^3+'COMPONENT ENTRY'!$AI65*$F47^2+'COMPONENT ENTRY'!$AJ65*$F47+'COMPONENT ENTRY'!$AK65))))</f>
        <v>-113</v>
      </c>
      <c r="H47" s="61">
        <f t="shared" si="0"/>
        <v>0</v>
      </c>
      <c r="I47" s="1">
        <f>'COMPONENT ENTRY'!$D65-$H47</f>
        <v>0</v>
      </c>
      <c r="J47" s="61" t="str">
        <f>IF(ISBLANK('COMPONENT ENTRY'!$J65),"N/A",'COMPONENT ENTRY'!$J65-$F47)</f>
        <v>N/A</v>
      </c>
      <c r="K47" s="1" t="str">
        <f>IF(ISBLANK('COMPONENT ENTRY'!$J65),$K46,IF(NOT(ISNUMBER($K46)),'COMPONENT ENTRY'!$J65-$M46,IF(($K46+$M46)&gt;'COMPONENT ENTRY'!$J65,'COMPONENT ENTRY'!$J65-$M46,IF(($K46+$M46)&lt;'COMPONENT ENTRY'!$J65,$K46,"INVALID"))))</f>
        <v>N/A</v>
      </c>
      <c r="L47" s="61" t="str">
        <f>IF(OR($C47="INVALID",$L46="INVALID"),"INVALID",IF($L46="N/A",$C47,IF($C47="N/A",$L46+$H47,10*LOG10(1/(1/(10^(($L46+'COMPONENT ENTRY'!$D65)/10))+1/(10^($C47/10)))))))</f>
        <v>N/A</v>
      </c>
      <c r="M47" s="2">
        <f t="shared" si="3"/>
        <v>0</v>
      </c>
      <c r="N47" s="64">
        <f>10*LOG10(10^($N46/10)+(10^('COMPONENT ENTRY'!$E65/10)-1)/10^($M46/10))</f>
        <v>0</v>
      </c>
      <c r="O47" s="1">
        <f t="shared" si="4"/>
        <v>-15</v>
      </c>
      <c r="P47" s="61">
        <f>IF(OR(ISBLANK('COMPONENT ENTRY'!$F65),ISBLANK('COMPONENT ENTRY'!$H65)),$O47+'COMPONENT ENTRY'!$D65,IF($E47&lt;$C47,"INVALID",IF($O47&lt;($D47-10),$O47+'COMPONENT ENTRY'!$D65,IF($O47&gt;($D47+5),$E47,'COMPONENT ENTRY'!$AG65*$O47^4+'COMPONENT ENTRY'!$AH65*$O47^3+'COMPONENT ENTRY'!$AI65*$O47^2+'COMPONENT ENTRY'!$AJ65*$O47+'COMPONENT ENTRY'!$AK65))))</f>
        <v>-15</v>
      </c>
      <c r="Q47" s="1">
        <f t="shared" si="1"/>
        <v>0</v>
      </c>
      <c r="R47" s="61">
        <f>'COMPONENT ENTRY'!$D65-$Q47</f>
        <v>0</v>
      </c>
      <c r="S47" s="1" t="str">
        <f>IF(ISBLANK('COMPONENT ENTRY'!$J65),"N/A",'COMPONENT ENTRY'!$J65-$O47)</f>
        <v>N/A</v>
      </c>
      <c r="T47" s="61" t="str">
        <f>IF(ISBLANK('COMPONENT ENTRY'!$J65),$T46,IF(NOT(ISNUMBER($T46)),'COMPONENT ENTRY'!$J65-$V46,IF(($T46+$V46)&gt;'COMPONENT ENTRY'!$J65,'COMPONENT ENTRY'!$J65-$V46,IF(($T46+$V46)&lt;'COMPONENT ENTRY'!$J65,$T46,"INVALID"))))</f>
        <v>N/A</v>
      </c>
      <c r="U47" s="1" t="str">
        <f>IF(OR($C47="INVALID",$U46="INVALID"),"INVALID",IF($U46="N/A",$C47,IF($C47="N/A",$U46+$Q47,10*LOG10(1/(1/(10^(($U46+'COMPONENT ENTRY'!$D65)/10))+1/(10^($C47/10)))))))</f>
        <v>N/A</v>
      </c>
      <c r="V47" s="64">
        <f t="shared" si="5"/>
        <v>0</v>
      </c>
      <c r="W47" s="50">
        <f>10*LOG10(10^($W46/10)+(10^('COMPONENT ENTRY'!$E65/10)-1)/10^($V46/10))</f>
        <v>0</v>
      </c>
      <c r="X47" s="6"/>
    </row>
    <row r="48" spans="1:24" ht="15.95" customHeight="1" x14ac:dyDescent="0.25">
      <c r="A48" s="6"/>
      <c r="B48" s="56">
        <v>45</v>
      </c>
      <c r="C48" s="49" t="str">
        <f>IF(ISBLANK('COMPONENT ENTRY'!$F66),"N/A",IF('COMPONENT ENTRY'!$G66="Out",'COMPONENT ENTRY'!$F66,IF('COMPONENT ENTRY'!$G66="In",'COMPONENT ENTRY'!$F66+'COMPONENT ENTRY'!$D66-1,"INVALID")))</f>
        <v>N/A</v>
      </c>
      <c r="D48" s="61" t="str">
        <f>IF(OR($C48="INVALID",$C48="N/A"),$C48,$C48-'COMPONENT ENTRY'!$D66+1)</f>
        <v>N/A</v>
      </c>
      <c r="E48" s="1" t="str">
        <f>IF(ISBLANK('COMPONENT ENTRY'!$H66),"N/A",IF('COMPONENT ENTRY'!$I66="Out",'COMPONENT ENTRY'!$H66,IF('COMPONENT ENTRY'!$I66="In",$C48+'COMPONENT ENTRY'!$H66-$D48,"INVALID")))</f>
        <v>N/A</v>
      </c>
      <c r="F48" s="61">
        <f t="shared" si="2"/>
        <v>-113</v>
      </c>
      <c r="G48" s="1">
        <f>IF(OR(ISBLANK('COMPONENT ENTRY'!$F66),ISBLANK('COMPONENT ENTRY'!$H66)),$F48+'COMPONENT ENTRY'!$D66,IF($E48&lt;$C48,"INVALID",IF($F48&lt;($D48-10),$F48+'COMPONENT ENTRY'!$D66,IF($F48&gt;($D48+5),$E48,'COMPONENT ENTRY'!$AG66*$F48^4+'COMPONENT ENTRY'!$AH66*$F48^3+'COMPONENT ENTRY'!$AI66*$F48^2+'COMPONENT ENTRY'!$AJ66*$F48+'COMPONENT ENTRY'!$AK66))))</f>
        <v>-113</v>
      </c>
      <c r="H48" s="61">
        <f t="shared" si="0"/>
        <v>0</v>
      </c>
      <c r="I48" s="1">
        <f>'COMPONENT ENTRY'!$D66-$H48</f>
        <v>0</v>
      </c>
      <c r="J48" s="61" t="str">
        <f>IF(ISBLANK('COMPONENT ENTRY'!$J66),"N/A",'COMPONENT ENTRY'!$J66-$F48)</f>
        <v>N/A</v>
      </c>
      <c r="K48" s="1" t="str">
        <f>IF(ISBLANK('COMPONENT ENTRY'!$J66),$K47,IF(NOT(ISNUMBER($K47)),'COMPONENT ENTRY'!$J66-$M47,IF(($K47+$M47)&gt;'COMPONENT ENTRY'!$J66,'COMPONENT ENTRY'!$J66-$M47,IF(($K47+$M47)&lt;'COMPONENT ENTRY'!$J66,$K47,"INVALID"))))</f>
        <v>N/A</v>
      </c>
      <c r="L48" s="61" t="str">
        <f>IF(OR($C48="INVALID",$L47="INVALID"),"INVALID",IF($L47="N/A",$C48,IF($C48="N/A",$L47+$H48,10*LOG10(1/(1/(10^(($L47+'COMPONENT ENTRY'!$D66)/10))+1/(10^($C48/10)))))))</f>
        <v>N/A</v>
      </c>
      <c r="M48" s="2">
        <f t="shared" si="3"/>
        <v>0</v>
      </c>
      <c r="N48" s="64">
        <f>10*LOG10(10^($N47/10)+(10^('COMPONENT ENTRY'!$E66/10)-1)/10^($M47/10))</f>
        <v>0</v>
      </c>
      <c r="O48" s="1">
        <f t="shared" si="4"/>
        <v>-15</v>
      </c>
      <c r="P48" s="61">
        <f>IF(OR(ISBLANK('COMPONENT ENTRY'!$F66),ISBLANK('COMPONENT ENTRY'!$H66)),$O48+'COMPONENT ENTRY'!$D66,IF($E48&lt;$C48,"INVALID",IF($O48&lt;($D48-10),$O48+'COMPONENT ENTRY'!$D66,IF($O48&gt;($D48+5),$E48,'COMPONENT ENTRY'!$AG66*$O48^4+'COMPONENT ENTRY'!$AH66*$O48^3+'COMPONENT ENTRY'!$AI66*$O48^2+'COMPONENT ENTRY'!$AJ66*$O48+'COMPONENT ENTRY'!$AK66))))</f>
        <v>-15</v>
      </c>
      <c r="Q48" s="1">
        <f t="shared" si="1"/>
        <v>0</v>
      </c>
      <c r="R48" s="61">
        <f>'COMPONENT ENTRY'!$D66-$Q48</f>
        <v>0</v>
      </c>
      <c r="S48" s="1" t="str">
        <f>IF(ISBLANK('COMPONENT ENTRY'!$J66),"N/A",'COMPONENT ENTRY'!$J66-$O48)</f>
        <v>N/A</v>
      </c>
      <c r="T48" s="61" t="str">
        <f>IF(ISBLANK('COMPONENT ENTRY'!$J66),$T47,IF(NOT(ISNUMBER($T47)),'COMPONENT ENTRY'!$J66-$V47,IF(($T47+$V47)&gt;'COMPONENT ENTRY'!$J66,'COMPONENT ENTRY'!$J66-$V47,IF(($T47+$V47)&lt;'COMPONENT ENTRY'!$J66,$T47,"INVALID"))))</f>
        <v>N/A</v>
      </c>
      <c r="U48" s="1" t="str">
        <f>IF(OR($C48="INVALID",$U47="INVALID"),"INVALID",IF($U47="N/A",$C48,IF($C48="N/A",$U47+$Q48,10*LOG10(1/(1/(10^(($U47+'COMPONENT ENTRY'!$D66)/10))+1/(10^($C48/10)))))))</f>
        <v>N/A</v>
      </c>
      <c r="V48" s="64">
        <f t="shared" si="5"/>
        <v>0</v>
      </c>
      <c r="W48" s="50">
        <f>10*LOG10(10^($W47/10)+(10^('COMPONENT ENTRY'!$E66/10)-1)/10^($V47/10))</f>
        <v>0</v>
      </c>
      <c r="X48" s="6"/>
    </row>
    <row r="49" spans="1:24" ht="15.95" customHeight="1" x14ac:dyDescent="0.25">
      <c r="A49" s="6"/>
      <c r="B49" s="56">
        <v>46</v>
      </c>
      <c r="C49" s="49" t="str">
        <f>IF(ISBLANK('COMPONENT ENTRY'!$F67),"N/A",IF('COMPONENT ENTRY'!$G67="Out",'COMPONENT ENTRY'!$F67,IF('COMPONENT ENTRY'!$G67="In",'COMPONENT ENTRY'!$F67+'COMPONENT ENTRY'!$D67-1,"INVALID")))</f>
        <v>N/A</v>
      </c>
      <c r="D49" s="61" t="str">
        <f>IF(OR($C49="INVALID",$C49="N/A"),$C49,$C49-'COMPONENT ENTRY'!$D67+1)</f>
        <v>N/A</v>
      </c>
      <c r="E49" s="1" t="str">
        <f>IF(ISBLANK('COMPONENT ENTRY'!$H67),"N/A",IF('COMPONENT ENTRY'!$I67="Out",'COMPONENT ENTRY'!$H67,IF('COMPONENT ENTRY'!$I67="In",$C49+'COMPONENT ENTRY'!$H67-$D49,"INVALID")))</f>
        <v>N/A</v>
      </c>
      <c r="F49" s="61">
        <f t="shared" si="2"/>
        <v>-113</v>
      </c>
      <c r="G49" s="1">
        <f>IF(OR(ISBLANK('COMPONENT ENTRY'!$F67),ISBLANK('COMPONENT ENTRY'!$H67)),$F49+'COMPONENT ENTRY'!$D67,IF($E49&lt;$C49,"INVALID",IF($F49&lt;($D49-10),$F49+'COMPONENT ENTRY'!$D67,IF($F49&gt;($D49+5),$E49,'COMPONENT ENTRY'!$AG67*$F49^4+'COMPONENT ENTRY'!$AH67*$F49^3+'COMPONENT ENTRY'!$AI67*$F49^2+'COMPONENT ENTRY'!$AJ67*$F49+'COMPONENT ENTRY'!$AK67))))</f>
        <v>-113</v>
      </c>
      <c r="H49" s="61">
        <f t="shared" si="0"/>
        <v>0</v>
      </c>
      <c r="I49" s="1">
        <f>'COMPONENT ENTRY'!$D67-$H49</f>
        <v>0</v>
      </c>
      <c r="J49" s="61" t="str">
        <f>IF(ISBLANK('COMPONENT ENTRY'!$J67),"N/A",'COMPONENT ENTRY'!$J67-$F49)</f>
        <v>N/A</v>
      </c>
      <c r="K49" s="1" t="str">
        <f>IF(ISBLANK('COMPONENT ENTRY'!$J67),$K48,IF(NOT(ISNUMBER($K48)),'COMPONENT ENTRY'!$J67-$M48,IF(($K48+$M48)&gt;'COMPONENT ENTRY'!$J67,'COMPONENT ENTRY'!$J67-$M48,IF(($K48+$M48)&lt;'COMPONENT ENTRY'!$J67,$K48,"INVALID"))))</f>
        <v>N/A</v>
      </c>
      <c r="L49" s="61" t="str">
        <f>IF(OR($C49="INVALID",$L48="INVALID"),"INVALID",IF($L48="N/A",$C49,IF($C49="N/A",$L48+$H49,10*LOG10(1/(1/(10^(($L48+'COMPONENT ENTRY'!$D67)/10))+1/(10^($C49/10)))))))</f>
        <v>N/A</v>
      </c>
      <c r="M49" s="2">
        <f t="shared" si="3"/>
        <v>0</v>
      </c>
      <c r="N49" s="64">
        <f>10*LOG10(10^($N48/10)+(10^('COMPONENT ENTRY'!$E67/10)-1)/10^($M48/10))</f>
        <v>0</v>
      </c>
      <c r="O49" s="1">
        <f t="shared" si="4"/>
        <v>-15</v>
      </c>
      <c r="P49" s="61">
        <f>IF(OR(ISBLANK('COMPONENT ENTRY'!$F67),ISBLANK('COMPONENT ENTRY'!$H67)),$O49+'COMPONENT ENTRY'!$D67,IF($E49&lt;$C49,"INVALID",IF($O49&lt;($D49-10),$O49+'COMPONENT ENTRY'!$D67,IF($O49&gt;($D49+5),$E49,'COMPONENT ENTRY'!$AG67*$O49^4+'COMPONENT ENTRY'!$AH67*$O49^3+'COMPONENT ENTRY'!$AI67*$O49^2+'COMPONENT ENTRY'!$AJ67*$O49+'COMPONENT ENTRY'!$AK67))))</f>
        <v>-15</v>
      </c>
      <c r="Q49" s="1">
        <f t="shared" si="1"/>
        <v>0</v>
      </c>
      <c r="R49" s="61">
        <f>'COMPONENT ENTRY'!$D67-$Q49</f>
        <v>0</v>
      </c>
      <c r="S49" s="1" t="str">
        <f>IF(ISBLANK('COMPONENT ENTRY'!$J67),"N/A",'COMPONENT ENTRY'!$J67-$O49)</f>
        <v>N/A</v>
      </c>
      <c r="T49" s="61" t="str">
        <f>IF(ISBLANK('COMPONENT ENTRY'!$J67),$T48,IF(NOT(ISNUMBER($T48)),'COMPONENT ENTRY'!$J67-$V48,IF(($T48+$V48)&gt;'COMPONENT ENTRY'!$J67,'COMPONENT ENTRY'!$J67-$V48,IF(($T48+$V48)&lt;'COMPONENT ENTRY'!$J67,$T48,"INVALID"))))</f>
        <v>N/A</v>
      </c>
      <c r="U49" s="1" t="str">
        <f>IF(OR($C49="INVALID",$U48="INVALID"),"INVALID",IF($U48="N/A",$C49,IF($C49="N/A",$U48+$Q49,10*LOG10(1/(1/(10^(($U48+'COMPONENT ENTRY'!$D67)/10))+1/(10^($C49/10)))))))</f>
        <v>N/A</v>
      </c>
      <c r="V49" s="64">
        <f t="shared" si="5"/>
        <v>0</v>
      </c>
      <c r="W49" s="50">
        <f>10*LOG10(10^($W48/10)+(10^('COMPONENT ENTRY'!$E67/10)-1)/10^($V48/10))</f>
        <v>0</v>
      </c>
      <c r="X49" s="6"/>
    </row>
    <row r="50" spans="1:24" ht="15.95" customHeight="1" x14ac:dyDescent="0.25">
      <c r="A50" s="6"/>
      <c r="B50" s="56">
        <v>47</v>
      </c>
      <c r="C50" s="49" t="str">
        <f>IF(ISBLANK('COMPONENT ENTRY'!$F68),"N/A",IF('COMPONENT ENTRY'!$G68="Out",'COMPONENT ENTRY'!$F68,IF('COMPONENT ENTRY'!$G68="In",'COMPONENT ENTRY'!$F68+'COMPONENT ENTRY'!$D68-1,"INVALID")))</f>
        <v>N/A</v>
      </c>
      <c r="D50" s="61" t="str">
        <f>IF(OR($C50="INVALID",$C50="N/A"),$C50,$C50-'COMPONENT ENTRY'!$D68+1)</f>
        <v>N/A</v>
      </c>
      <c r="E50" s="1" t="str">
        <f>IF(ISBLANK('COMPONENT ENTRY'!$H68),"N/A",IF('COMPONENT ENTRY'!$I68="Out",'COMPONENT ENTRY'!$H68,IF('COMPONENT ENTRY'!$I68="In",$C50+'COMPONENT ENTRY'!$H68-$D50,"INVALID")))</f>
        <v>N/A</v>
      </c>
      <c r="F50" s="61">
        <f t="shared" si="2"/>
        <v>-113</v>
      </c>
      <c r="G50" s="1">
        <f>IF(OR(ISBLANK('COMPONENT ENTRY'!$F68),ISBLANK('COMPONENT ENTRY'!$H68)),$F50+'COMPONENT ENTRY'!$D68,IF($E50&lt;$C50,"INVALID",IF($F50&lt;($D50-10),$F50+'COMPONENT ENTRY'!$D68,IF($F50&gt;($D50+5),$E50,'COMPONENT ENTRY'!$AG68*$F50^4+'COMPONENT ENTRY'!$AH68*$F50^3+'COMPONENT ENTRY'!$AI68*$F50^2+'COMPONENT ENTRY'!$AJ68*$F50+'COMPONENT ENTRY'!$AK68))))</f>
        <v>-113</v>
      </c>
      <c r="H50" s="61">
        <f t="shared" si="0"/>
        <v>0</v>
      </c>
      <c r="I50" s="1">
        <f>'COMPONENT ENTRY'!$D68-$H50</f>
        <v>0</v>
      </c>
      <c r="J50" s="61" t="str">
        <f>IF(ISBLANK('COMPONENT ENTRY'!$J68),"N/A",'COMPONENT ENTRY'!$J68-$F50)</f>
        <v>N/A</v>
      </c>
      <c r="K50" s="1" t="str">
        <f>IF(ISBLANK('COMPONENT ENTRY'!$J68),$K49,IF(NOT(ISNUMBER($K49)),'COMPONENT ENTRY'!$J68-$M49,IF(($K49+$M49)&gt;'COMPONENT ENTRY'!$J68,'COMPONENT ENTRY'!$J68-$M49,IF(($K49+$M49)&lt;'COMPONENT ENTRY'!$J68,$K49,"INVALID"))))</f>
        <v>N/A</v>
      </c>
      <c r="L50" s="61" t="str">
        <f>IF(OR($C50="INVALID",$L49="INVALID"),"INVALID",IF($L49="N/A",$C50,IF($C50="N/A",$L49+$H50,10*LOG10(1/(1/(10^(($L49+'COMPONENT ENTRY'!$D68)/10))+1/(10^($C50/10)))))))</f>
        <v>N/A</v>
      </c>
      <c r="M50" s="2">
        <f t="shared" si="3"/>
        <v>0</v>
      </c>
      <c r="N50" s="64">
        <f>10*LOG10(10^($N49/10)+(10^('COMPONENT ENTRY'!$E68/10)-1)/10^($M49/10))</f>
        <v>0</v>
      </c>
      <c r="O50" s="1">
        <f t="shared" si="4"/>
        <v>-15</v>
      </c>
      <c r="P50" s="61">
        <f>IF(OR(ISBLANK('COMPONENT ENTRY'!$F68),ISBLANK('COMPONENT ENTRY'!$H68)),$O50+'COMPONENT ENTRY'!$D68,IF($E50&lt;$C50,"INVALID",IF($O50&lt;($D50-10),$O50+'COMPONENT ENTRY'!$D68,IF($O50&gt;($D50+5),$E50,'COMPONENT ENTRY'!$AG68*$O50^4+'COMPONENT ENTRY'!$AH68*$O50^3+'COMPONENT ENTRY'!$AI68*$O50^2+'COMPONENT ENTRY'!$AJ68*$O50+'COMPONENT ENTRY'!$AK68))))</f>
        <v>-15</v>
      </c>
      <c r="Q50" s="1">
        <f t="shared" si="1"/>
        <v>0</v>
      </c>
      <c r="R50" s="61">
        <f>'COMPONENT ENTRY'!$D68-$Q50</f>
        <v>0</v>
      </c>
      <c r="S50" s="1" t="str">
        <f>IF(ISBLANK('COMPONENT ENTRY'!$J68),"N/A",'COMPONENT ENTRY'!$J68-$O50)</f>
        <v>N/A</v>
      </c>
      <c r="T50" s="61" t="str">
        <f>IF(ISBLANK('COMPONENT ENTRY'!$J68),$T49,IF(NOT(ISNUMBER($T49)),'COMPONENT ENTRY'!$J68-$V49,IF(($T49+$V49)&gt;'COMPONENT ENTRY'!$J68,'COMPONENT ENTRY'!$J68-$V49,IF(($T49+$V49)&lt;'COMPONENT ENTRY'!$J68,$T49,"INVALID"))))</f>
        <v>N/A</v>
      </c>
      <c r="U50" s="1" t="str">
        <f>IF(OR($C50="INVALID",$U49="INVALID"),"INVALID",IF($U49="N/A",$C50,IF($C50="N/A",$U49+$Q50,10*LOG10(1/(1/(10^(($U49+'COMPONENT ENTRY'!$D68)/10))+1/(10^($C50/10)))))))</f>
        <v>N/A</v>
      </c>
      <c r="V50" s="64">
        <f t="shared" si="5"/>
        <v>0</v>
      </c>
      <c r="W50" s="50">
        <f>10*LOG10(10^($W49/10)+(10^('COMPONENT ENTRY'!$E68/10)-1)/10^($V49/10))</f>
        <v>0</v>
      </c>
      <c r="X50" s="6"/>
    </row>
    <row r="51" spans="1:24" ht="15.95" customHeight="1" x14ac:dyDescent="0.25">
      <c r="A51" s="6"/>
      <c r="B51" s="56">
        <v>48</v>
      </c>
      <c r="C51" s="49" t="str">
        <f>IF(ISBLANK('COMPONENT ENTRY'!$F69),"N/A",IF('COMPONENT ENTRY'!$G69="Out",'COMPONENT ENTRY'!$F69,IF('COMPONENT ENTRY'!$G69="In",'COMPONENT ENTRY'!$F69+'COMPONENT ENTRY'!$D69-1,"INVALID")))</f>
        <v>N/A</v>
      </c>
      <c r="D51" s="61" t="str">
        <f>IF(OR($C51="INVALID",$C51="N/A"),$C51,$C51-'COMPONENT ENTRY'!$D69+1)</f>
        <v>N/A</v>
      </c>
      <c r="E51" s="1" t="str">
        <f>IF(ISBLANK('COMPONENT ENTRY'!$H69),"N/A",IF('COMPONENT ENTRY'!$I69="Out",'COMPONENT ENTRY'!$H69,IF('COMPONENT ENTRY'!$I69="In",$C51+'COMPONENT ENTRY'!$H69-$D51,"INVALID")))</f>
        <v>N/A</v>
      </c>
      <c r="F51" s="61">
        <f t="shared" si="2"/>
        <v>-113</v>
      </c>
      <c r="G51" s="1">
        <f>IF(OR(ISBLANK('COMPONENT ENTRY'!$F69),ISBLANK('COMPONENT ENTRY'!$H69)),$F51+'COMPONENT ENTRY'!$D69,IF($E51&lt;$C51,"INVALID",IF($F51&lt;($D51-10),$F51+'COMPONENT ENTRY'!$D69,IF($F51&gt;($D51+5),$E51,'COMPONENT ENTRY'!$AG69*$F51^4+'COMPONENT ENTRY'!$AH69*$F51^3+'COMPONENT ENTRY'!$AI69*$F51^2+'COMPONENT ENTRY'!$AJ69*$F51+'COMPONENT ENTRY'!$AK69))))</f>
        <v>-113</v>
      </c>
      <c r="H51" s="61">
        <f t="shared" si="0"/>
        <v>0</v>
      </c>
      <c r="I51" s="1">
        <f>'COMPONENT ENTRY'!$D69-$H51</f>
        <v>0</v>
      </c>
      <c r="J51" s="61" t="str">
        <f>IF(ISBLANK('COMPONENT ENTRY'!$J69),"N/A",'COMPONENT ENTRY'!$J69-$F51)</f>
        <v>N/A</v>
      </c>
      <c r="K51" s="1" t="str">
        <f>IF(ISBLANK('COMPONENT ENTRY'!$J69),$K50,IF(NOT(ISNUMBER($K50)),'COMPONENT ENTRY'!$J69-$M50,IF(($K50+$M50)&gt;'COMPONENT ENTRY'!$J69,'COMPONENT ENTRY'!$J69-$M50,IF(($K50+$M50)&lt;'COMPONENT ENTRY'!$J69,$K50,"INVALID"))))</f>
        <v>N/A</v>
      </c>
      <c r="L51" s="61" t="str">
        <f>IF(OR($C51="INVALID",$L50="INVALID"),"INVALID",IF($L50="N/A",$C51,IF($C51="N/A",$L50+$H51,10*LOG10(1/(1/(10^(($L50+'COMPONENT ENTRY'!$D69)/10))+1/(10^($C51/10)))))))</f>
        <v>N/A</v>
      </c>
      <c r="M51" s="2">
        <f t="shared" si="3"/>
        <v>0</v>
      </c>
      <c r="N51" s="64">
        <f>10*LOG10(10^($N50/10)+(10^('COMPONENT ENTRY'!$E69/10)-1)/10^($M50/10))</f>
        <v>0</v>
      </c>
      <c r="O51" s="1">
        <f t="shared" si="4"/>
        <v>-15</v>
      </c>
      <c r="P51" s="61">
        <f>IF(OR(ISBLANK('COMPONENT ENTRY'!$F69),ISBLANK('COMPONENT ENTRY'!$H69)),$O51+'COMPONENT ENTRY'!$D69,IF($E51&lt;$C51,"INVALID",IF($O51&lt;($D51-10),$O51+'COMPONENT ENTRY'!$D69,IF($O51&gt;($D51+5),$E51,'COMPONENT ENTRY'!$AG69*$O51^4+'COMPONENT ENTRY'!$AH69*$O51^3+'COMPONENT ENTRY'!$AI69*$O51^2+'COMPONENT ENTRY'!$AJ69*$O51+'COMPONENT ENTRY'!$AK69))))</f>
        <v>-15</v>
      </c>
      <c r="Q51" s="1">
        <f t="shared" si="1"/>
        <v>0</v>
      </c>
      <c r="R51" s="61">
        <f>'COMPONENT ENTRY'!$D69-$Q51</f>
        <v>0</v>
      </c>
      <c r="S51" s="1" t="str">
        <f>IF(ISBLANK('COMPONENT ENTRY'!$J69),"N/A",'COMPONENT ENTRY'!$J69-$O51)</f>
        <v>N/A</v>
      </c>
      <c r="T51" s="61" t="str">
        <f>IF(ISBLANK('COMPONENT ENTRY'!$J69),$T50,IF(NOT(ISNUMBER($T50)),'COMPONENT ENTRY'!$J69-$V50,IF(($T50+$V50)&gt;'COMPONENT ENTRY'!$J69,'COMPONENT ENTRY'!$J69-$V50,IF(($T50+$V50)&lt;'COMPONENT ENTRY'!$J69,$T50,"INVALID"))))</f>
        <v>N/A</v>
      </c>
      <c r="U51" s="1" t="str">
        <f>IF(OR($C51="INVALID",$U50="INVALID"),"INVALID",IF($U50="N/A",$C51,IF($C51="N/A",$U50+$Q51,10*LOG10(1/(1/(10^(($U50+'COMPONENT ENTRY'!$D69)/10))+1/(10^($C51/10)))))))</f>
        <v>N/A</v>
      </c>
      <c r="V51" s="64">
        <f t="shared" si="5"/>
        <v>0</v>
      </c>
      <c r="W51" s="50">
        <f>10*LOG10(10^($W50/10)+(10^('COMPONENT ENTRY'!$E69/10)-1)/10^($V50/10))</f>
        <v>0</v>
      </c>
      <c r="X51" s="6"/>
    </row>
    <row r="52" spans="1:24" ht="15.95" customHeight="1" x14ac:dyDescent="0.25">
      <c r="A52" s="6"/>
      <c r="B52" s="56">
        <v>49</v>
      </c>
      <c r="C52" s="49" t="str">
        <f>IF(ISBLANK('COMPONENT ENTRY'!$F70),"N/A",IF('COMPONENT ENTRY'!$G70="Out",'COMPONENT ENTRY'!$F70,IF('COMPONENT ENTRY'!$G70="In",'COMPONENT ENTRY'!$F70+'COMPONENT ENTRY'!$D70-1,"INVALID")))</f>
        <v>N/A</v>
      </c>
      <c r="D52" s="61" t="str">
        <f>IF(OR($C52="INVALID",$C52="N/A"),$C52,$C52-'COMPONENT ENTRY'!$D70+1)</f>
        <v>N/A</v>
      </c>
      <c r="E52" s="1" t="str">
        <f>IF(ISBLANK('COMPONENT ENTRY'!$H70),"N/A",IF('COMPONENT ENTRY'!$I70="Out",'COMPONENT ENTRY'!$H70,IF('COMPONENT ENTRY'!$I70="In",$C52+'COMPONENT ENTRY'!$H70-$D52,"INVALID")))</f>
        <v>N/A</v>
      </c>
      <c r="F52" s="61">
        <f t="shared" si="2"/>
        <v>-113</v>
      </c>
      <c r="G52" s="1">
        <f>IF(OR(ISBLANK('COMPONENT ENTRY'!$F70),ISBLANK('COMPONENT ENTRY'!$H70)),$F52+'COMPONENT ENTRY'!$D70,IF($E52&lt;$C52,"INVALID",IF($F52&lt;($D52-10),$F52+'COMPONENT ENTRY'!$D70,IF($F52&gt;($D52+5),$E52,'COMPONENT ENTRY'!$AG70*$F52^4+'COMPONENT ENTRY'!$AH70*$F52^3+'COMPONENT ENTRY'!$AI70*$F52^2+'COMPONENT ENTRY'!$AJ70*$F52+'COMPONENT ENTRY'!$AK70))))</f>
        <v>-113</v>
      </c>
      <c r="H52" s="61">
        <f t="shared" si="0"/>
        <v>0</v>
      </c>
      <c r="I52" s="1">
        <f>'COMPONENT ENTRY'!$D70-$H52</f>
        <v>0</v>
      </c>
      <c r="J52" s="61" t="str">
        <f>IF(ISBLANK('COMPONENT ENTRY'!$J70),"N/A",'COMPONENT ENTRY'!$J70-$F52)</f>
        <v>N/A</v>
      </c>
      <c r="K52" s="1" t="str">
        <f>IF(ISBLANK('COMPONENT ENTRY'!$J70),$K51,IF(NOT(ISNUMBER($K51)),'COMPONENT ENTRY'!$J70-$M51,IF(($K51+$M51)&gt;'COMPONENT ENTRY'!$J70,'COMPONENT ENTRY'!$J70-$M51,IF(($K51+$M51)&lt;'COMPONENT ENTRY'!$J70,$K51,"INVALID"))))</f>
        <v>N/A</v>
      </c>
      <c r="L52" s="61" t="str">
        <f>IF(OR($C52="INVALID",$L51="INVALID"),"INVALID",IF($L51="N/A",$C52,IF($C52="N/A",$L51+$H52,10*LOG10(1/(1/(10^(($L51+'COMPONENT ENTRY'!$D70)/10))+1/(10^($C52/10)))))))</f>
        <v>N/A</v>
      </c>
      <c r="M52" s="2">
        <f t="shared" si="3"/>
        <v>0</v>
      </c>
      <c r="N52" s="64">
        <f>10*LOG10(10^($N51/10)+(10^('COMPONENT ENTRY'!$E70/10)-1)/10^($M51/10))</f>
        <v>0</v>
      </c>
      <c r="O52" s="1">
        <f t="shared" si="4"/>
        <v>-15</v>
      </c>
      <c r="P52" s="61">
        <f>IF(OR(ISBLANK('COMPONENT ENTRY'!$F70),ISBLANK('COMPONENT ENTRY'!$H70)),$O52+'COMPONENT ENTRY'!$D70,IF($E52&lt;$C52,"INVALID",IF($O52&lt;($D52-10),$O52+'COMPONENT ENTRY'!$D70,IF($O52&gt;($D52+5),$E52,'COMPONENT ENTRY'!$AG70*$O52^4+'COMPONENT ENTRY'!$AH70*$O52^3+'COMPONENT ENTRY'!$AI70*$O52^2+'COMPONENT ENTRY'!$AJ70*$O52+'COMPONENT ENTRY'!$AK70))))</f>
        <v>-15</v>
      </c>
      <c r="Q52" s="1">
        <f t="shared" si="1"/>
        <v>0</v>
      </c>
      <c r="R52" s="61">
        <f>'COMPONENT ENTRY'!$D70-$Q52</f>
        <v>0</v>
      </c>
      <c r="S52" s="1" t="str">
        <f>IF(ISBLANK('COMPONENT ENTRY'!$J70),"N/A",'COMPONENT ENTRY'!$J70-$O52)</f>
        <v>N/A</v>
      </c>
      <c r="T52" s="61" t="str">
        <f>IF(ISBLANK('COMPONENT ENTRY'!$J70),$T51,IF(NOT(ISNUMBER($T51)),'COMPONENT ENTRY'!$J70-$V51,IF(($T51+$V51)&gt;'COMPONENT ENTRY'!$J70,'COMPONENT ENTRY'!$J70-$V51,IF(($T51+$V51)&lt;'COMPONENT ENTRY'!$J70,$T51,"INVALID"))))</f>
        <v>N/A</v>
      </c>
      <c r="U52" s="1" t="str">
        <f>IF(OR($C52="INVALID",$U51="INVALID"),"INVALID",IF($U51="N/A",$C52,IF($C52="N/A",$U51+$Q52,10*LOG10(1/(1/(10^(($U51+'COMPONENT ENTRY'!$D70)/10))+1/(10^($C52/10)))))))</f>
        <v>N/A</v>
      </c>
      <c r="V52" s="64">
        <f t="shared" si="5"/>
        <v>0</v>
      </c>
      <c r="W52" s="50">
        <f>10*LOG10(10^($W51/10)+(10^('COMPONENT ENTRY'!$E70/10)-1)/10^($V51/10))</f>
        <v>0</v>
      </c>
      <c r="X52" s="6"/>
    </row>
    <row r="53" spans="1:24" ht="15.95" customHeight="1" thickBot="1" x14ac:dyDescent="0.3">
      <c r="A53" s="6"/>
      <c r="B53" s="57">
        <v>50</v>
      </c>
      <c r="C53" s="51" t="str">
        <f>IF(ISBLANK('COMPONENT ENTRY'!$F71),"N/A",IF('COMPONENT ENTRY'!$G71="Out",'COMPONENT ENTRY'!$F71,IF('COMPONENT ENTRY'!$G71="In",'COMPONENT ENTRY'!$F71+'COMPONENT ENTRY'!$D71-1,"INVALID")))</f>
        <v>N/A</v>
      </c>
      <c r="D53" s="62" t="str">
        <f>IF(OR($C53="INVALID",$C53="N/A"),$C53,$C53-'COMPONENT ENTRY'!$D71+1)</f>
        <v>N/A</v>
      </c>
      <c r="E53" s="52" t="str">
        <f>IF(ISBLANK('COMPONENT ENTRY'!$H71),"N/A",IF('COMPONENT ENTRY'!$I71="Out",'COMPONENT ENTRY'!$H71,IF('COMPONENT ENTRY'!$I71="In",$C53+'COMPONENT ENTRY'!$H71-$D53,"INVALID")))</f>
        <v>N/A</v>
      </c>
      <c r="F53" s="62">
        <f t="shared" si="2"/>
        <v>-113</v>
      </c>
      <c r="G53" s="52">
        <f>IF(OR(ISBLANK('COMPONENT ENTRY'!$F71),ISBLANK('COMPONENT ENTRY'!$H71)),$F53+'COMPONENT ENTRY'!$D71,IF($E53&lt;$C53,"INVALID",IF($F53&lt;($D53-10),$F53+'COMPONENT ENTRY'!$D71,IF($F53&gt;($D53+5),$E53,'COMPONENT ENTRY'!$AG71*$F53^4+'COMPONENT ENTRY'!$AH71*$F53^3+'COMPONENT ENTRY'!$AI71*$F53^2+'COMPONENT ENTRY'!$AJ71*$F53+'COMPONENT ENTRY'!$AK71))))</f>
        <v>-113</v>
      </c>
      <c r="H53" s="62">
        <f t="shared" si="0"/>
        <v>0</v>
      </c>
      <c r="I53" s="52">
        <f>'COMPONENT ENTRY'!$D71-$H53</f>
        <v>0</v>
      </c>
      <c r="J53" s="62" t="str">
        <f>IF(ISBLANK('COMPONENT ENTRY'!$J71),"N/A",'COMPONENT ENTRY'!$J71-$F53)</f>
        <v>N/A</v>
      </c>
      <c r="K53" s="52" t="str">
        <f>IF(ISBLANK('COMPONENT ENTRY'!$J71),$K52,IF(NOT(ISNUMBER($K52)),'COMPONENT ENTRY'!$J71-$M52,IF(($K52+$M52)&gt;'COMPONENT ENTRY'!$J71,'COMPONENT ENTRY'!$J71-$M52,IF(($K52+$M52)&lt;'COMPONENT ENTRY'!$J71,$K52,"INVALID"))))</f>
        <v>N/A</v>
      </c>
      <c r="L53" s="62" t="str">
        <f>IF(OR($C53="INVALID",$L52="INVALID"),"INVALID",IF($L52="N/A",$C53,IF($C53="N/A",$L52+$H53,10*LOG10(1/(1/(10^(($L52+'COMPONENT ENTRY'!$D71)/10))+1/(10^($C53/10)))))))</f>
        <v>N/A</v>
      </c>
      <c r="M53" s="53">
        <f t="shared" si="3"/>
        <v>0</v>
      </c>
      <c r="N53" s="65">
        <f>10*LOG10(10^($N52/10)+(10^('COMPONENT ENTRY'!$E71/10)-1)/10^($M52/10))</f>
        <v>0</v>
      </c>
      <c r="O53" s="52">
        <f t="shared" si="4"/>
        <v>-15</v>
      </c>
      <c r="P53" s="62">
        <f>IF(OR(ISBLANK('COMPONENT ENTRY'!$F71),ISBLANK('COMPONENT ENTRY'!$H71)),$O53+'COMPONENT ENTRY'!$D71,IF($E53&lt;$C53,"INVALID",IF($O53&lt;($D53-10),$O53+'COMPONENT ENTRY'!$D71,IF($O53&gt;($D53+5),$E53,'COMPONENT ENTRY'!$AG71*$O53^4+'COMPONENT ENTRY'!$AH71*$O53^3+'COMPONENT ENTRY'!$AI71*$O53^2+'COMPONENT ENTRY'!$AJ71*$O53+'COMPONENT ENTRY'!$AK71))))</f>
        <v>-15</v>
      </c>
      <c r="Q53" s="52">
        <f t="shared" si="1"/>
        <v>0</v>
      </c>
      <c r="R53" s="62">
        <f>'COMPONENT ENTRY'!$D71-$Q53</f>
        <v>0</v>
      </c>
      <c r="S53" s="52" t="str">
        <f>IF(ISBLANK('COMPONENT ENTRY'!$J71),"N/A",'COMPONENT ENTRY'!$J71-$O53)</f>
        <v>N/A</v>
      </c>
      <c r="T53" s="62" t="str">
        <f>IF(ISBLANK('COMPONENT ENTRY'!$J71),$T52,IF(NOT(ISNUMBER($T52)),'COMPONENT ENTRY'!$J71-$V52,IF(($T52+$V52)&gt;'COMPONENT ENTRY'!$J71,'COMPONENT ENTRY'!$J71-$V52,IF(($T52+$V52)&lt;'COMPONENT ENTRY'!$J71,$T52,"INVALID"))))</f>
        <v>N/A</v>
      </c>
      <c r="U53" s="52" t="str">
        <f>IF(OR($C53="INVALID",$U52="INVALID"),"INVALID",IF($U52="N/A",$C53,IF($C53="N/A",$U52+$Q53,10*LOG10(1/(1/(10^(($U52+'COMPONENT ENTRY'!$D71)/10))+1/(10^($C53/10)))))))</f>
        <v>N/A</v>
      </c>
      <c r="V53" s="65">
        <f t="shared" si="5"/>
        <v>0</v>
      </c>
      <c r="W53" s="54">
        <f>10*LOG10(10^($W52/10)+(10^('COMPONENT ENTRY'!$E71/10)-1)/10^($V52/10))</f>
        <v>0</v>
      </c>
      <c r="X53" s="6"/>
    </row>
    <row r="54" spans="1:24" ht="15.95" customHeight="1" thickTop="1" x14ac:dyDescent="0.25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</sheetData>
  <sheetProtection password="C261" sheet="1" objects="1" scenarios="1" selectLockedCells="1"/>
  <mergeCells count="2">
    <mergeCell ref="O2:W2"/>
    <mergeCell ref="F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ENTRY</vt:lpstr>
      <vt:lpstr>CASCADE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Redmond C.</dc:creator>
  <cp:lastModifiedBy>Kelley, Redmond C.</cp:lastModifiedBy>
  <dcterms:created xsi:type="dcterms:W3CDTF">2010-11-24T15:20:38Z</dcterms:created>
  <dcterms:modified xsi:type="dcterms:W3CDTF">2012-08-06T18:27:51Z</dcterms:modified>
</cp:coreProperties>
</file>