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oursera\Data Science\week1\"/>
    </mc:Choice>
  </mc:AlternateContent>
  <bookViews>
    <workbookView xWindow="0" yWindow="0" windowWidth="24000" windowHeight="9135"/>
  </bookViews>
  <sheets>
    <sheet name="Codebook" sheetId="13" r:id="rId1"/>
    <sheet name="Data" sheetId="12" r:id="rId2"/>
    <sheet name="About" sheetId="2" r:id="rId3"/>
  </sheets>
  <calcPr calcId="152511"/>
</workbook>
</file>

<file path=xl/calcChain.xml><?xml version="1.0" encoding="utf-8"?>
<calcChain xmlns="http://schemas.openxmlformats.org/spreadsheetml/2006/main">
  <c r="I2" i="12" l="1"/>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G2"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E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D23" i="2" l="1"/>
  <c r="D22" i="2"/>
  <c r="D21" i="2"/>
  <c r="D20" i="2"/>
  <c r="D61" i="2"/>
  <c r="D60" i="2"/>
  <c r="D59" i="2"/>
  <c r="D58" i="2"/>
  <c r="D120" i="2"/>
  <c r="D119" i="2"/>
  <c r="D118" i="2"/>
  <c r="D117" i="2"/>
  <c r="D152" i="2"/>
  <c r="D151" i="2"/>
  <c r="D150" i="2"/>
  <c r="D83" i="2"/>
  <c r="D82" i="2"/>
  <c r="D149" i="2"/>
  <c r="D84" i="2"/>
  <c r="D81" i="2"/>
  <c r="D141" i="2"/>
  <c r="D139" i="2"/>
  <c r="D108" i="2"/>
  <c r="D73" i="2"/>
  <c r="D13" i="2"/>
  <c r="D11" i="2"/>
  <c r="C2" i="2"/>
</calcChain>
</file>

<file path=xl/sharedStrings.xml><?xml version="1.0" encoding="utf-8"?>
<sst xmlns="http://schemas.openxmlformats.org/spreadsheetml/2006/main" count="291" uniqueCount="217">
  <si>
    <t>Albania</t>
  </si>
  <si>
    <t>Algeria</t>
  </si>
  <si>
    <t>Angola</t>
  </si>
  <si>
    <t>Argentina</t>
  </si>
  <si>
    <t>Australia</t>
  </si>
  <si>
    <t>Austria</t>
  </si>
  <si>
    <t>Bahamas</t>
  </si>
  <si>
    <t>Barbados</t>
  </si>
  <si>
    <t>Belgium</t>
  </si>
  <si>
    <t>Belize</t>
  </si>
  <si>
    <t>Bolivia</t>
  </si>
  <si>
    <t>Botswana</t>
  </si>
  <si>
    <t>Brazil</t>
  </si>
  <si>
    <t>Brunei</t>
  </si>
  <si>
    <t>Bulgaria</t>
  </si>
  <si>
    <t>Burkina Faso</t>
  </si>
  <si>
    <t>Cambodia</t>
  </si>
  <si>
    <t>Cameroon</t>
  </si>
  <si>
    <t>Canada</t>
  </si>
  <si>
    <t>Cape Verde</t>
  </si>
  <si>
    <t>Central African Rep.</t>
  </si>
  <si>
    <t>Chad</t>
  </si>
  <si>
    <t>Chile</t>
  </si>
  <si>
    <t>China</t>
  </si>
  <si>
    <t>Colombia</t>
  </si>
  <si>
    <t>Comoros</t>
  </si>
  <si>
    <t>Congo, Dem. Rep.</t>
  </si>
  <si>
    <t>Congo, Rep.</t>
  </si>
  <si>
    <t>Costa Rica</t>
  </si>
  <si>
    <t>Cote d'Ivoire</t>
  </si>
  <si>
    <t>Cuba</t>
  </si>
  <si>
    <t>Cyprus</t>
  </si>
  <si>
    <t>Denmark</t>
  </si>
  <si>
    <t>Djibouti</t>
  </si>
  <si>
    <t>Dominican Rep.</t>
  </si>
  <si>
    <t>Ecuador</t>
  </si>
  <si>
    <t>Egypt</t>
  </si>
  <si>
    <t>El Salvador</t>
  </si>
  <si>
    <t>Ethiopia</t>
  </si>
  <si>
    <t>Fiji</t>
  </si>
  <si>
    <t>Finland</t>
  </si>
  <si>
    <t>France</t>
  </si>
  <si>
    <t>French Polynesia</t>
  </si>
  <si>
    <t>Gabon</t>
  </si>
  <si>
    <t>Gambia</t>
  </si>
  <si>
    <t>Germany</t>
  </si>
  <si>
    <t>Greece</t>
  </si>
  <si>
    <t>Guatemala</t>
  </si>
  <si>
    <t>Guinea</t>
  </si>
  <si>
    <t>Guyana</t>
  </si>
  <si>
    <t>Haiti</t>
  </si>
  <si>
    <t>Honduras</t>
  </si>
  <si>
    <t>Hungary</t>
  </si>
  <si>
    <t>Iceland</t>
  </si>
  <si>
    <t>India</t>
  </si>
  <si>
    <t>Indonesia</t>
  </si>
  <si>
    <t>Iran</t>
  </si>
  <si>
    <t>Ireland</t>
  </si>
  <si>
    <t>Israel</t>
  </si>
  <si>
    <t>Italy</t>
  </si>
  <si>
    <t>Jamaica</t>
  </si>
  <si>
    <t>Japan</t>
  </si>
  <si>
    <t>Jordan</t>
  </si>
  <si>
    <t>Kenya</t>
  </si>
  <si>
    <t>Korea, Dem. Rep.</t>
  </si>
  <si>
    <t>Korea, Rep.</t>
  </si>
  <si>
    <t>Kuwait</t>
  </si>
  <si>
    <t>Lebanon</t>
  </si>
  <si>
    <t>Lesotho</t>
  </si>
  <si>
    <t>Liberia</t>
  </si>
  <si>
    <t>Libya</t>
  </si>
  <si>
    <t>Madagascar</t>
  </si>
  <si>
    <t>Malawi</t>
  </si>
  <si>
    <t>Malaysia</t>
  </si>
  <si>
    <t>Mali</t>
  </si>
  <si>
    <t>Malta</t>
  </si>
  <si>
    <t>Mauritania</t>
  </si>
  <si>
    <t>Mauritius</t>
  </si>
  <si>
    <t>Mexico</t>
  </si>
  <si>
    <t>Mongolia</t>
  </si>
  <si>
    <t>Morocco</t>
  </si>
  <si>
    <t>Mozambique</t>
  </si>
  <si>
    <t>Myanmar</t>
  </si>
  <si>
    <t>Namibia</t>
  </si>
  <si>
    <t>New Zealand</t>
  </si>
  <si>
    <t>Nicaragua</t>
  </si>
  <si>
    <t>Niger</t>
  </si>
  <si>
    <t>Nigeria</t>
  </si>
  <si>
    <t>Norway</t>
  </si>
  <si>
    <t>Pakistan</t>
  </si>
  <si>
    <t>Panama</t>
  </si>
  <si>
    <t>Paraguay</t>
  </si>
  <si>
    <t>Peru</t>
  </si>
  <si>
    <t>Philippines</t>
  </si>
  <si>
    <t>Poland</t>
  </si>
  <si>
    <t>Portugal</t>
  </si>
  <si>
    <t>Romania</t>
  </si>
  <si>
    <t>Samoa</t>
  </si>
  <si>
    <t>Saudi Arabia</t>
  </si>
  <si>
    <t>Senegal</t>
  </si>
  <si>
    <t>Sierra Leone</t>
  </si>
  <si>
    <t>Solomon Islands</t>
  </si>
  <si>
    <t>South Africa</t>
  </si>
  <si>
    <t>Spain</t>
  </si>
  <si>
    <t>Sri Lanka</t>
  </si>
  <si>
    <t>Sudan</t>
  </si>
  <si>
    <t>Suriname</t>
  </si>
  <si>
    <t>Swaziland</t>
  </si>
  <si>
    <t>Sweden</t>
  </si>
  <si>
    <t>Switzerland</t>
  </si>
  <si>
    <t>Syria</t>
  </si>
  <si>
    <t>Tanzania</t>
  </si>
  <si>
    <t>Thailand</t>
  </si>
  <si>
    <t>Netherlands</t>
  </si>
  <si>
    <t>Togo</t>
  </si>
  <si>
    <t>Trinidad and Tobago</t>
  </si>
  <si>
    <t>Tunisia</t>
  </si>
  <si>
    <t>Turkey</t>
  </si>
  <si>
    <t>Uganda</t>
  </si>
  <si>
    <t>United Arab Emirates</t>
  </si>
  <si>
    <t>United Kingdom</t>
  </si>
  <si>
    <t>United States</t>
  </si>
  <si>
    <t>Uruguay</t>
  </si>
  <si>
    <t>Vanuatu</t>
  </si>
  <si>
    <t>Venezuela</t>
  </si>
  <si>
    <t>Vietnam</t>
  </si>
  <si>
    <t>Yemen, Rep.</t>
  </si>
  <si>
    <t>Zambia</t>
  </si>
  <si>
    <t>Zimbabwe</t>
  </si>
  <si>
    <t>Definition and explanations</t>
  </si>
  <si>
    <t>Indicator name</t>
  </si>
  <si>
    <t xml:space="preserve">Breast cancer, number of new female cases </t>
  </si>
  <si>
    <t>Definition of indicator</t>
  </si>
  <si>
    <t xml:space="preserve">Total number of new female cases of breast cancer during the certain year. </t>
  </si>
  <si>
    <t>Unit of measurement</t>
  </si>
  <si>
    <t xml:space="preserve">Data source </t>
  </si>
  <si>
    <t>Source organization(s)</t>
  </si>
  <si>
    <t>IARC (International Agency for Research on Cancer)</t>
  </si>
  <si>
    <t>Link to source organization</t>
  </si>
  <si>
    <t>Complete reference</t>
  </si>
  <si>
    <t xml:space="preserve">Cancer Mondial, click on "GloboCan 2002" on the top bar, then click on "Tables -&gt; By cancer" to the left. </t>
  </si>
  <si>
    <t>Link to complete reference</t>
  </si>
  <si>
    <t>Specific information about this indicator</t>
  </si>
  <si>
    <t>Uploader</t>
  </si>
  <si>
    <t>Gapminder</t>
  </si>
  <si>
    <t>[Add other fields as required]</t>
  </si>
  <si>
    <t>Footnote</t>
  </si>
  <si>
    <t>As XLS (Excel-file)</t>
  </si>
  <si>
    <t>As CSV (comma separeted file)</t>
  </si>
  <si>
    <t>As PDF</t>
  </si>
  <si>
    <t>TC female (mmol/L), age standardized mean</t>
  </si>
  <si>
    <t>Breast cancer new cases per 100,000 female</t>
  </si>
  <si>
    <t xml:space="preserve">Breast cancer new cases per 100,000 female </t>
  </si>
  <si>
    <t xml:space="preserve">Number of new cases of breast cancer in 100,000 female residents during the certain year. </t>
  </si>
  <si>
    <t>http://www.iarc.fr/</t>
  </si>
  <si>
    <t>IARC Cancer Mondial</t>
  </si>
  <si>
    <t>http://www-dep.iarc.fr/</t>
  </si>
  <si>
    <t xml:space="preserve">Gapminder </t>
  </si>
  <si>
    <t>Methods of data compilation</t>
  </si>
  <si>
    <t xml:space="preserve">Incidence data was compiled by Gapminder using data from IARC GLOBOCAN 2002 (estimates for 2002) and IARC CI5 (Cancer Incidence in 5 Continents) time series data. </t>
  </si>
  <si>
    <t>IARC GLOBOCAN 2002 data: (downloaded in March 2009)</t>
  </si>
  <si>
    <t>(1) goto "http://www-dep.iarc.fr/",</t>
  </si>
  <si>
    <t xml:space="preserve">(2) click on "GLOBOCAN 2002" on the top bar, </t>
  </si>
  <si>
    <t>(3) click on "Tables -&gt; By cancer" to the left.</t>
  </si>
  <si>
    <t>IARC CI5 (vol. I to VIII) time series data: (downloaded in March 2009)</t>
  </si>
  <si>
    <t xml:space="preserve">(2) click on "CI5 I-VIII (Detailed)" on the top bar, </t>
  </si>
  <si>
    <t>(3) click on "Graphs -&gt; Trends -&gt; Summary rate" to the left.</t>
  </si>
  <si>
    <t>Method of combination:</t>
  </si>
  <si>
    <t>Since most of the cancer registries were not national level, we only picked several countries and territories for comparisons: Canada, Costa Rica, Czech Republic, Denmark, Estonia, Finland, Hong Kong, Iceland, New Zealand, Norway, Slovak Republic, Slovenia and Sweden. A direct combination has been done because IARC CI5 time series data stops in year 1997 and all 2002 data comes from IARC GLOBOCAN 2002 data.</t>
  </si>
  <si>
    <t>Sugar per person (g per day)</t>
  </si>
  <si>
    <t>The food consumption quantity (grams per person and day) of sugar and sweeters</t>
  </si>
  <si>
    <t>Grams per person and day</t>
  </si>
  <si>
    <t>FAO stats</t>
  </si>
  <si>
    <t>Downloaded</t>
  </si>
  <si>
    <t>Notes</t>
  </si>
  <si>
    <t>data for 2004 based on a rough extrapolation</t>
  </si>
  <si>
    <t>some other country notes, see fottnotes</t>
  </si>
  <si>
    <t>Food supply (kilocalories / person &amp; day)</t>
  </si>
  <si>
    <t>The total supply of food available in a country, divided by the population and 365 (the number of days in the year).</t>
  </si>
  <si>
    <t>Unit</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</si>
  <si>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</si>
  <si>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 xml:space="preserve">FAO stat, "Food supply (kcal/capita/day); "Grand total". Accessed 2010-10-12. The FAO datapage was last updated: 02 Jume 2010. </t>
  </si>
  <si>
    <t>Uploaded by:</t>
  </si>
  <si>
    <t>Present version uploaded:</t>
  </si>
  <si>
    <t>Mattias Lindgren, Gapminder</t>
  </si>
  <si>
    <t>The mean TC (Total Cholesterol) of the female population, counted in mmol per L; this mean is calculated as if each country has the same age composition as the world population.</t>
  </si>
  <si>
    <t>School of Public Health, Imperial College London</t>
  </si>
  <si>
    <t>MRC-HPA Centre for Environment and Health</t>
  </si>
  <si>
    <t>Download</t>
  </si>
  <si>
    <t>Ethiopia 1961 - 1992: Used data for Ethiopia, including present day Eritrea.</t>
  </si>
  <si>
    <t>Belgium 1961 - 1999: Used data for "Belguim-Luxembourg"</t>
  </si>
  <si>
    <t xml:space="preserve">West Bank and Gaza 1961 - 1995: Deleted the observations, since most years were zero or close to zero, which must be some sort of data error. </t>
  </si>
  <si>
    <t>Ethiopia 1992: assumed to be the same as for "Eritrea and Ethiopia"</t>
  </si>
  <si>
    <t>Belgium 2003: Assumed to be the same as for "Belgium and Luxemburg"</t>
  </si>
  <si>
    <t>All countries 2004: Assumed to be the same as for 2003</t>
  </si>
  <si>
    <t>As ODS (OpenOffice)</t>
  </si>
  <si>
    <t>Variable Name</t>
  </si>
  <si>
    <t>Description of Indicator</t>
  </si>
  <si>
    <t>Main Source</t>
  </si>
  <si>
    <t>meanSugarPerson</t>
  </si>
  <si>
    <t>breastCancer100th</t>
  </si>
  <si>
    <t>breastCancerAll</t>
  </si>
  <si>
    <t>meanFoodPerson</t>
  </si>
  <si>
    <t>meanCholesterol</t>
  </si>
  <si>
    <t xml:space="preserve">Total number of new female cases of breast cancer during the 2002 year. </t>
  </si>
  <si>
    <t xml:space="preserve">Number of new cases of breast cancer in 100,000 female residents during the 2002 year. </t>
  </si>
  <si>
    <t>Mean of the food consumption quantity (grams per person and day) of sugar and sweeters between years 1961 and 2002</t>
  </si>
  <si>
    <t>Mean of the total supply of food (kilocalories / person &amp; day) available in a country, divided by the population and 365 (the number of days in the year) between the years 1961 and 2002.</t>
  </si>
  <si>
    <t>FAO modified</t>
  </si>
  <si>
    <t>.</t>
  </si>
  <si>
    <t>The average of the mean TC (Total Cholesterol) of the female population, counted in mmol per L; (calculated as if each country has the same age composition as the world population) between the years 1980 and 2002.</t>
  </si>
  <si>
    <t>sugarConsumption</t>
  </si>
  <si>
    <t>foodCountryMean</t>
  </si>
  <si>
    <t>cholesterolInBlood</t>
  </si>
  <si>
    <t>Consumption of food based in the meanFoodPerson
(0) food consumption below the world average.
(1) food consumption under the world average.</t>
  </si>
  <si>
    <t>Consumption of sugar based in the meanSugarPerson
(0) Desirable between 0 and 30 g.
(1) Raised between 30 and 60 g.
(2) Borderline high between 60 and 90 g.
(3) High between 90 and 120 g.
(4) Very high under 120g.</t>
  </si>
  <si>
    <t>Total Cholesterol in blood based in the meanCholesterol
(0) Desirable below 5.2 mmol/L
(1) Borderline high between 5.2 and 6.2 mmol/L
(2) High above 6.2 mmol/L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</si>
</sst>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E-00"/>
  </numFmts>
  <fonts count="24" x14ac:knownFonts="1">
    <font>
      <sz val="10"/>
      <color rgb="FF000000"/>
      <name val="Arial"/>
    </font>
    <font>
      <b/>
      <sz val="10"/>
      <color rgb="FF000000"/>
      <name val="Arial"/>
    </font>
    <font>
      <sz val="10"/>
      <color rgb="FF000000"/>
      <name val="Arial"/>
    </font>
    <font>
      <b/>
      <sz val="24"/>
      <color rgb="FF010000"/>
      <name val="Arial"/>
    </font>
    <font>
      <sz val="10"/>
      <name val="Arial"/>
    </font>
    <font>
      <sz val="10"/>
      <color rgb="FF010000"/>
      <name val="Arial"/>
    </font>
    <font>
      <b/>
      <sz val="10"/>
      <color rgb="FF010000"/>
      <name val="Arial"/>
    </font>
    <font>
      <i/>
      <sz val="10"/>
      <color rgb="FF3366FF"/>
      <name val="Arial"/>
    </font>
    <font>
      <u/>
      <sz val="10"/>
      <color rgb="FF0000FF"/>
      <name val="Arial"/>
    </font>
    <font>
      <u/>
      <sz val="10"/>
      <color rgb="FF0000FF"/>
      <name val="Arial"/>
    </font>
    <font>
      <u/>
      <sz val="10"/>
      <color theme="10"/>
      <name val="Arial"/>
    </font>
    <font>
      <sz val="10"/>
      <color rgb="FF000000"/>
      <name val="Arial"/>
      <family val="2"/>
    </font>
    <font>
      <b/>
      <sz val="10"/>
      <color rgb="FF000000"/>
      <name val="Arial"/>
      <family val="2"/>
    </font>
    <font>
      <b/>
      <sz val="11"/>
      <color theme="0"/>
      <name val="Arial"/>
      <family val="2"/>
    </font>
    <font>
      <sz val="10"/>
      <name val="Arial"/>
      <family val="2"/>
    </font>
    <font>
      <b/>
      <sz val="24"/>
      <color rgb="FF010000"/>
      <name val="Arial"/>
      <family val="2"/>
    </font>
    <font>
      <sz val="10"/>
      <color rgb="FF010000"/>
      <name val="Arial"/>
      <family val="2"/>
    </font>
    <font>
      <b/>
      <sz val="10"/>
      <color rgb="FF010000"/>
      <name val="Arial"/>
      <family val="2"/>
    </font>
    <font>
      <i/>
      <sz val="10"/>
      <color rgb="FF3366FF"/>
      <name val="Arial"/>
      <family val="2"/>
    </font>
    <font>
      <i/>
      <u/>
      <sz val="10"/>
      <color rgb="FF0000FF"/>
      <name val="Arial"/>
      <family val="2"/>
    </font>
    <font>
      <b/>
      <i/>
      <sz val="10"/>
      <color rgb="FF000000"/>
      <name val="Arial"/>
      <family val="2"/>
    </font>
    <font>
      <u/>
      <sz val="10"/>
      <color rgb="FF0000FF"/>
      <name val="Arial"/>
      <family val="2"/>
    </font>
    <font>
      <sz val="10"/>
      <color theme="10"/>
      <name val="Arial"/>
      <family val="2"/>
    </font>
    <font>
      <b/>
      <sz val="11"/>
      <color theme="0"/>
      <name val="Arial"/>
    </font>
  </fonts>
  <fills count="8">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8" tint="-0.249977111117893"/>
        <bgColor indexed="64"/>
      </patternFill>
    </fill>
  </fills>
  <borders count="44">
    <border>
      <left/>
      <right/>
      <top/>
      <bottom/>
      <diagonal/>
    </border>
    <border>
      <left style="thin">
        <color rgb="FF000000"/>
      </left>
      <right style="thin">
        <color rgb="FFFFFF99"/>
      </right>
      <top style="thin">
        <color rgb="FF000000"/>
      </top>
      <bottom style="thin">
        <color rgb="FFFFFF99"/>
      </bottom>
      <diagonal/>
    </border>
    <border>
      <left style="thin">
        <color rgb="FFFFFF99"/>
      </left>
      <right/>
      <top style="thin">
        <color rgb="FF000000"/>
      </top>
      <bottom style="thin">
        <color rgb="FFFFFF99"/>
      </bottom>
      <diagonal/>
    </border>
    <border>
      <left/>
      <right style="thin">
        <color rgb="FFFFFF99"/>
      </right>
      <top style="thin">
        <color rgb="FF000000"/>
      </top>
      <bottom style="thin">
        <color rgb="FFFFFF99"/>
      </bottom>
      <diagonal/>
    </border>
    <border>
      <left style="thin">
        <color rgb="FFFFFF99"/>
      </left>
      <right style="thin">
        <color rgb="FF000000"/>
      </right>
      <top style="thin">
        <color rgb="FF000000"/>
      </top>
      <bottom style="thin">
        <color rgb="FFFFFF99"/>
      </bottom>
      <diagonal/>
    </border>
    <border>
      <left style="thin">
        <color rgb="FF000000"/>
      </left>
      <right/>
      <top/>
      <bottom/>
      <diagonal/>
    </border>
    <border>
      <left style="thin">
        <color rgb="FF000000"/>
      </left>
      <right style="thin">
        <color rgb="FFFFFF99"/>
      </right>
      <top style="thin">
        <color rgb="FFFFFF99"/>
      </top>
      <bottom style="thin">
        <color rgb="FFFFFF99"/>
      </bottom>
      <diagonal/>
    </border>
    <border>
      <left style="thin">
        <color rgb="FFFFFF99"/>
      </left>
      <right style="thin">
        <color rgb="FFFFFF99"/>
      </right>
      <top style="thin">
        <color rgb="FFFFFF99"/>
      </top>
      <bottom style="thin">
        <color rgb="FFFFFF99"/>
      </bottom>
      <diagonal/>
    </border>
    <border>
      <left style="thin">
        <color rgb="FFFFFF99"/>
      </left>
      <right style="thin">
        <color rgb="FF000000"/>
      </right>
      <top style="thin">
        <color rgb="FFFFFF99"/>
      </top>
      <bottom style="thin">
        <color rgb="FFFFFF99"/>
      </bottom>
      <diagonal/>
    </border>
    <border>
      <left style="thin">
        <color rgb="FFFFFF99"/>
      </left>
      <right style="thin">
        <color rgb="FFFFFF99"/>
      </right>
      <top style="thin">
        <color rgb="FFFFFF99"/>
      </top>
      <bottom style="thin">
        <color rgb="FF000000"/>
      </bottom>
      <diagonal/>
    </border>
    <border>
      <left style="thin">
        <color rgb="FFFFFF99"/>
      </left>
      <right/>
      <top style="thin">
        <color rgb="FFFFFF99"/>
      </top>
      <bottom style="thin">
        <color rgb="FFFFFF99"/>
      </bottom>
      <diagonal/>
    </border>
    <border>
      <left/>
      <right style="thin">
        <color rgb="FF000000"/>
      </right>
      <top style="thin">
        <color rgb="FFFFFF99"/>
      </top>
      <bottom style="thin">
        <color rgb="FFFFFF99"/>
      </bottom>
      <diagonal/>
    </border>
    <border>
      <left style="thin">
        <color rgb="FFFFFF99"/>
      </left>
      <right style="thin">
        <color rgb="FFFFFF99"/>
      </right>
      <top/>
      <bottom style="thin">
        <color rgb="FFFFFF99"/>
      </bottom>
      <diagonal/>
    </border>
    <border>
      <left style="thin">
        <color rgb="FF000000"/>
      </left>
      <right style="thin">
        <color rgb="FFFFFF99"/>
      </right>
      <top style="thin">
        <color rgb="FFFFFF99"/>
      </top>
      <bottom style="thin">
        <color rgb="FF000000"/>
      </bottom>
      <diagonal/>
    </border>
    <border>
      <left style="thin">
        <color rgb="FFFFFF99"/>
      </left>
      <right style="thin">
        <color rgb="FF000000"/>
      </right>
      <top style="thin">
        <color rgb="FFFFFF99"/>
      </top>
      <bottom style="thin">
        <color rgb="FF000000"/>
      </bottom>
      <diagonal/>
    </border>
    <border>
      <left/>
      <right/>
      <top style="thin">
        <color rgb="FF000000"/>
      </top>
      <bottom/>
      <diagonal/>
    </border>
    <border>
      <left style="thin">
        <color rgb="FF000000"/>
      </left>
      <right/>
      <top style="thin">
        <color rgb="FF000000"/>
      </top>
      <bottom style="thin">
        <color rgb="FFFFFF99"/>
      </bottom>
      <diagonal/>
    </border>
    <border>
      <left/>
      <right style="thin">
        <color rgb="FF000000"/>
      </right>
      <top style="thin">
        <color rgb="FF000000"/>
      </top>
      <bottom style="thin">
        <color rgb="FFFFFF99"/>
      </bottom>
      <diagonal/>
    </border>
    <border>
      <left style="thin">
        <color rgb="FF000000"/>
      </left>
      <right style="thin">
        <color rgb="FF000000"/>
      </right>
      <top style="thin">
        <color rgb="FFFFFF99"/>
      </top>
      <bottom style="thin">
        <color rgb="FFFFFF99"/>
      </bottom>
      <diagonal/>
    </border>
    <border>
      <left style="thin">
        <color rgb="FF000000"/>
      </left>
      <right style="thin">
        <color rgb="FF000000"/>
      </right>
      <top style="thin">
        <color rgb="FF000000"/>
      </top>
      <bottom style="thin">
        <color rgb="FFFFFF99"/>
      </bottom>
      <diagonal/>
    </border>
    <border>
      <left style="thin">
        <color rgb="FFFFFF99"/>
      </left>
      <right/>
      <top style="thin">
        <color rgb="FFFFFF99"/>
      </top>
      <bottom style="thin">
        <color rgb="FF000000"/>
      </bottom>
      <diagonal/>
    </border>
    <border>
      <left/>
      <right/>
      <top/>
      <bottom style="thin">
        <color theme="4" tint="0.3999755851924192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FFFF99"/>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FFFF99"/>
      </left>
      <right style="thin">
        <color rgb="FFFFFF99"/>
      </right>
      <top style="thin">
        <color rgb="FFFFFF99"/>
      </top>
      <bottom/>
      <diagonal/>
    </border>
    <border>
      <left style="thin">
        <color indexed="64"/>
      </left>
      <right style="thin">
        <color indexed="64"/>
      </right>
      <top style="thin">
        <color indexed="64"/>
      </top>
      <bottom style="thin">
        <color rgb="FFFFFF99"/>
      </bottom>
      <diagonal/>
    </border>
    <border>
      <left style="thin">
        <color indexed="64"/>
      </left>
      <right style="thin">
        <color indexed="64"/>
      </right>
      <top style="thin">
        <color rgb="FFFFFF99"/>
      </top>
      <bottom style="thin">
        <color rgb="FFFFFF99"/>
      </bottom>
      <diagonal/>
    </border>
    <border>
      <left style="thin">
        <color indexed="64"/>
      </left>
      <right style="thin">
        <color indexed="64"/>
      </right>
      <top style="thin">
        <color rgb="FFFFFF99"/>
      </top>
      <bottom style="thin">
        <color indexed="64"/>
      </bottom>
      <diagonal/>
    </border>
    <border>
      <left style="thin">
        <color rgb="FFFFFF99"/>
      </left>
      <right/>
      <top/>
      <bottom style="thin">
        <color rgb="FFFFFF9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rgb="FF000000"/>
      </left>
      <right style="thin">
        <color rgb="FFFFFF99"/>
      </right>
      <top style="thin">
        <color rgb="FFFFFF99"/>
      </top>
      <bottom/>
      <diagonal/>
    </border>
    <border>
      <left style="thin">
        <color rgb="FFFFFF99"/>
      </left>
      <right style="thin">
        <color rgb="FF000000"/>
      </right>
      <top style="thin">
        <color rgb="FFFFFF99"/>
      </top>
      <bottom/>
      <diagonal/>
    </border>
    <border>
      <left style="thin">
        <color rgb="FFFFFF99"/>
      </left>
      <right/>
      <top style="thin">
        <color rgb="FFFFFF99"/>
      </top>
      <bottom/>
      <diagonal/>
    </border>
    <border>
      <left/>
      <right style="thin">
        <color rgb="FF000000"/>
      </right>
      <top style="thin">
        <color rgb="FFFFFF99"/>
      </top>
      <bottom/>
      <diagonal/>
    </border>
    <border>
      <left/>
      <right style="thin">
        <color rgb="FF000000"/>
      </right>
      <top style="thin">
        <color rgb="FFFFFF99"/>
      </top>
      <bottom style="thin">
        <color rgb="FF000000"/>
      </bottom>
      <diagonal/>
    </border>
    <border>
      <left/>
      <right/>
      <top/>
      <bottom style="thin">
        <color indexed="64"/>
      </bottom>
      <diagonal/>
    </border>
    <border>
      <left style="thin">
        <color rgb="FFFFFF99"/>
      </left>
      <right/>
      <top/>
      <bottom/>
      <diagonal/>
    </border>
    <border>
      <left style="thin">
        <color rgb="FF000000"/>
      </left>
      <right/>
      <top style="thin">
        <color rgb="FFFFFF99"/>
      </top>
      <bottom/>
      <diagonal/>
    </border>
  </borders>
  <cellStyleXfs count="3">
    <xf numFmtId="0" fontId="0" fillId="0" borderId="0"/>
    <xf numFmtId="0" fontId="10" fillId="0" borderId="0" applyNumberFormat="0" applyFill="0" applyBorder="0" applyAlignment="0" applyProtection="0"/>
    <xf numFmtId="0" fontId="11" fillId="0" borderId="0"/>
  </cellStyleXfs>
  <cellXfs count="140">
    <xf numFmtId="0" fontId="0" fillId="0" borderId="0" xfId="0" applyFont="1" applyAlignment="1">
      <alignment wrapText="1"/>
    </xf>
    <xf numFmtId="0" fontId="11" fillId="0" borderId="0" xfId="0" applyFont="1" applyAlignment="1">
      <alignment wrapText="1"/>
    </xf>
    <xf numFmtId="2" fontId="11" fillId="0" borderId="0" xfId="0" applyNumberFormat="1" applyFont="1" applyAlignment="1">
      <alignment wrapText="1"/>
    </xf>
    <xf numFmtId="0" fontId="13" fillId="2" borderId="21" xfId="0" applyFont="1" applyFill="1" applyBorder="1" applyAlignment="1">
      <alignment horizontal="center" vertical="center" wrapText="1"/>
    </xf>
    <xf numFmtId="0" fontId="13" fillId="0" borderId="21" xfId="0" applyFont="1" applyBorder="1" applyAlignment="1">
      <alignment horizontal="center" vertical="center" wrapText="1"/>
    </xf>
    <xf numFmtId="0" fontId="0" fillId="3" borderId="0" xfId="0" applyFont="1" applyFill="1" applyAlignment="1">
      <alignment wrapText="1"/>
    </xf>
    <xf numFmtId="0" fontId="5" fillId="3" borderId="5" xfId="0" applyFont="1" applyFill="1" applyBorder="1" applyAlignment="1"/>
    <xf numFmtId="0" fontId="2" fillId="3" borderId="0" xfId="0" applyFont="1" applyFill="1" applyAlignment="1"/>
    <xf numFmtId="0" fontId="2" fillId="3" borderId="5" xfId="0" applyFont="1" applyFill="1" applyBorder="1" applyAlignment="1"/>
    <xf numFmtId="0" fontId="9" fillId="3" borderId="30" xfId="0" applyFont="1" applyFill="1" applyBorder="1" applyAlignment="1"/>
    <xf numFmtId="0" fontId="2" fillId="3" borderId="15" xfId="0" applyFont="1" applyFill="1" applyBorder="1" applyAlignment="1"/>
    <xf numFmtId="0" fontId="11" fillId="3" borderId="24" xfId="2" applyFont="1" applyFill="1" applyBorder="1" applyAlignment="1"/>
    <xf numFmtId="0" fontId="11" fillId="3" borderId="23" xfId="2" applyFont="1" applyFill="1" applyBorder="1" applyAlignment="1">
      <alignment wrapText="1"/>
    </xf>
    <xf numFmtId="0" fontId="11" fillId="3" borderId="23" xfId="2" applyFont="1" applyFill="1" applyBorder="1" applyAlignment="1"/>
    <xf numFmtId="0" fontId="20" fillId="3" borderId="23" xfId="2" applyFont="1" applyFill="1" applyBorder="1" applyAlignment="1">
      <alignment wrapText="1"/>
    </xf>
    <xf numFmtId="0" fontId="21" fillId="3" borderId="23" xfId="2" applyFont="1" applyFill="1" applyBorder="1" applyAlignment="1">
      <alignment horizontal="left" wrapText="1"/>
    </xf>
    <xf numFmtId="0" fontId="11" fillId="3" borderId="23" xfId="2" applyFont="1" applyFill="1" applyBorder="1" applyAlignment="1">
      <alignment horizontal="left" wrapText="1"/>
    </xf>
    <xf numFmtId="0" fontId="11" fillId="3" borderId="23" xfId="2" applyFont="1" applyFill="1" applyBorder="1" applyAlignment="1">
      <alignment horizontal="left"/>
    </xf>
    <xf numFmtId="0" fontId="11" fillId="3" borderId="25" xfId="2" applyFont="1" applyFill="1" applyBorder="1" applyAlignment="1">
      <alignment horizontal="left" wrapText="1"/>
    </xf>
    <xf numFmtId="0" fontId="0" fillId="6" borderId="0" xfId="0" applyFont="1" applyFill="1" applyAlignment="1">
      <alignment wrapText="1"/>
    </xf>
    <xf numFmtId="0" fontId="5" fillId="6" borderId="4" xfId="0" applyFont="1" applyFill="1" applyBorder="1" applyAlignment="1"/>
    <xf numFmtId="0" fontId="5" fillId="6" borderId="7" xfId="0" applyFont="1" applyFill="1" applyBorder="1" applyAlignment="1">
      <alignment vertical="top" wrapText="1"/>
    </xf>
    <xf numFmtId="0" fontId="5" fillId="6" borderId="8" xfId="0" applyFont="1" applyFill="1" applyBorder="1" applyAlignment="1"/>
    <xf numFmtId="0" fontId="6" fillId="6" borderId="9" xfId="0" applyFont="1" applyFill="1" applyBorder="1" applyAlignment="1">
      <alignment vertical="top" wrapText="1"/>
    </xf>
    <xf numFmtId="0" fontId="5" fillId="6" borderId="27" xfId="0" applyFont="1" applyFill="1" applyBorder="1" applyAlignment="1"/>
    <xf numFmtId="0" fontId="5" fillId="6" borderId="2" xfId="0" applyFont="1" applyFill="1" applyBorder="1" applyAlignment="1">
      <alignment vertical="top" wrapText="1"/>
    </xf>
    <xf numFmtId="0" fontId="5" fillId="6" borderId="11" xfId="0" applyFont="1" applyFill="1" applyBorder="1" applyAlignment="1"/>
    <xf numFmtId="0" fontId="5" fillId="6" borderId="10" xfId="0" applyFont="1" applyFill="1" applyBorder="1" applyAlignment="1">
      <alignment vertical="top" wrapText="1"/>
    </xf>
    <xf numFmtId="0" fontId="6" fillId="6" borderId="7" xfId="0" applyFont="1" applyFill="1" applyBorder="1" applyAlignment="1">
      <alignment vertical="top" wrapText="1"/>
    </xf>
    <xf numFmtId="0" fontId="5" fillId="6" borderId="12" xfId="0" applyFont="1" applyFill="1" applyBorder="1" applyAlignment="1">
      <alignment vertical="top" wrapText="1"/>
    </xf>
    <xf numFmtId="0" fontId="5" fillId="6" borderId="8" xfId="0" applyFont="1" applyFill="1" applyBorder="1" applyAlignment="1">
      <alignment vertical="top" wrapText="1"/>
    </xf>
    <xf numFmtId="0" fontId="1" fillId="6" borderId="9" xfId="0" applyFont="1" applyFill="1" applyBorder="1" applyAlignment="1"/>
    <xf numFmtId="0" fontId="2" fillId="6" borderId="27" xfId="0" applyFont="1" applyFill="1" applyBorder="1" applyAlignment="1"/>
    <xf numFmtId="0" fontId="2" fillId="6" borderId="8" xfId="0" applyFont="1" applyFill="1" applyBorder="1" applyAlignment="1"/>
    <xf numFmtId="0" fontId="2" fillId="6" borderId="2" xfId="0" applyFont="1" applyFill="1" applyBorder="1" applyAlignment="1"/>
    <xf numFmtId="0" fontId="2" fillId="6" borderId="11" xfId="0" applyFont="1" applyFill="1" applyBorder="1" applyAlignment="1"/>
    <xf numFmtId="0" fontId="2" fillId="6" borderId="10" xfId="0" applyFont="1" applyFill="1" applyBorder="1" applyAlignment="1"/>
    <xf numFmtId="0" fontId="2" fillId="6" borderId="7" xfId="0" applyFont="1" applyFill="1" applyBorder="1" applyAlignment="1"/>
    <xf numFmtId="0" fontId="2" fillId="6" borderId="12" xfId="0" applyFont="1" applyFill="1" applyBorder="1" applyAlignment="1"/>
    <xf numFmtId="0" fontId="2" fillId="6" borderId="9" xfId="0" applyFont="1" applyFill="1" applyBorder="1" applyAlignment="1"/>
    <xf numFmtId="0" fontId="2" fillId="6" borderId="14" xfId="0" applyFont="1" applyFill="1" applyBorder="1" applyAlignment="1"/>
    <xf numFmtId="0" fontId="2" fillId="6" borderId="1" xfId="0" applyFont="1" applyFill="1" applyBorder="1" applyAlignment="1"/>
    <xf numFmtId="0" fontId="2" fillId="6" borderId="6" xfId="0" applyFont="1" applyFill="1" applyBorder="1" applyAlignment="1"/>
    <xf numFmtId="0" fontId="2" fillId="6" borderId="13" xfId="0" applyFont="1" applyFill="1" applyBorder="1" applyAlignment="1"/>
    <xf numFmtId="0" fontId="11" fillId="6" borderId="1" xfId="2" applyFont="1" applyFill="1" applyBorder="1" applyAlignment="1"/>
    <xf numFmtId="0" fontId="16" fillId="6" borderId="4" xfId="2" applyFont="1" applyFill="1" applyBorder="1" applyAlignment="1"/>
    <xf numFmtId="0" fontId="11" fillId="6" borderId="6" xfId="2" applyFont="1" applyFill="1" applyBorder="1" applyAlignment="1"/>
    <xf numFmtId="0" fontId="16" fillId="6" borderId="7" xfId="2" applyFont="1" applyFill="1" applyBorder="1" applyAlignment="1">
      <alignment vertical="top" wrapText="1"/>
    </xf>
    <xf numFmtId="0" fontId="16" fillId="6" borderId="8" xfId="2" applyFont="1" applyFill="1" applyBorder="1" applyAlignment="1"/>
    <xf numFmtId="0" fontId="17" fillId="6" borderId="9" xfId="2" applyFont="1" applyFill="1" applyBorder="1" applyAlignment="1">
      <alignment vertical="top" wrapText="1"/>
    </xf>
    <xf numFmtId="0" fontId="16" fillId="6" borderId="9" xfId="2" applyFont="1" applyFill="1" applyBorder="1" applyAlignment="1"/>
    <xf numFmtId="0" fontId="16" fillId="6" borderId="4" xfId="2" applyFont="1" applyFill="1" applyBorder="1" applyAlignment="1">
      <alignment vertical="top" wrapText="1"/>
    </xf>
    <xf numFmtId="0" fontId="16" fillId="6" borderId="18" xfId="2" applyFont="1" applyFill="1" applyBorder="1" applyAlignment="1"/>
    <xf numFmtId="0" fontId="16" fillId="6" borderId="8" xfId="2" applyFont="1" applyFill="1" applyBorder="1" applyAlignment="1">
      <alignment vertical="top" wrapText="1"/>
    </xf>
    <xf numFmtId="0" fontId="17" fillId="6" borderId="7" xfId="2" applyFont="1" applyFill="1" applyBorder="1" applyAlignment="1">
      <alignment vertical="top" wrapText="1"/>
    </xf>
    <xf numFmtId="0" fontId="16" fillId="6" borderId="12" xfId="2" applyFont="1" applyFill="1" applyBorder="1" applyAlignment="1">
      <alignment vertical="top" wrapText="1"/>
    </xf>
    <xf numFmtId="0" fontId="12" fillId="6" borderId="9" xfId="2" applyFont="1" applyFill="1" applyBorder="1" applyAlignment="1"/>
    <xf numFmtId="0" fontId="11" fillId="6" borderId="9" xfId="2" applyFont="1" applyFill="1" applyBorder="1" applyAlignment="1"/>
    <xf numFmtId="0" fontId="11" fillId="6" borderId="8" xfId="2" applyFont="1" applyFill="1" applyBorder="1" applyAlignment="1"/>
    <xf numFmtId="0" fontId="11" fillId="6" borderId="4" xfId="2" applyFont="1" applyFill="1" applyBorder="1" applyAlignment="1"/>
    <xf numFmtId="0" fontId="11" fillId="6" borderId="18" xfId="2" applyFont="1" applyFill="1" applyBorder="1" applyAlignment="1"/>
    <xf numFmtId="0" fontId="11" fillId="6" borderId="7" xfId="2" applyFont="1" applyFill="1" applyBorder="1" applyAlignment="1"/>
    <xf numFmtId="0" fontId="11" fillId="6" borderId="12" xfId="2" applyFont="1" applyFill="1" applyBorder="1" applyAlignment="1"/>
    <xf numFmtId="0" fontId="11" fillId="6" borderId="13" xfId="2" applyFont="1" applyFill="1" applyBorder="1" applyAlignment="1"/>
    <xf numFmtId="0" fontId="2" fillId="3" borderId="0" xfId="0" applyFont="1" applyFill="1" applyBorder="1" applyAlignment="1"/>
    <xf numFmtId="0" fontId="7" fillId="3" borderId="29" xfId="0" applyFont="1" applyFill="1" applyBorder="1" applyAlignment="1"/>
    <xf numFmtId="0" fontId="7" fillId="3" borderId="30" xfId="0" applyFont="1" applyFill="1" applyBorder="1" applyAlignment="1">
      <alignment vertical="top" wrapText="1"/>
    </xf>
    <xf numFmtId="0" fontId="8" fillId="3" borderId="29" xfId="0" applyFont="1" applyFill="1" applyBorder="1" applyAlignment="1"/>
    <xf numFmtId="164" fontId="7" fillId="3" borderId="28" xfId="0" applyNumberFormat="1" applyFont="1" applyFill="1" applyBorder="1" applyAlignment="1"/>
    <xf numFmtId="164" fontId="2" fillId="3" borderId="30" xfId="0" applyNumberFormat="1" applyFont="1" applyFill="1" applyBorder="1" applyAlignment="1"/>
    <xf numFmtId="0" fontId="0" fillId="3" borderId="0" xfId="0" applyFont="1" applyFill="1" applyBorder="1" applyAlignment="1">
      <alignment wrapText="1"/>
    </xf>
    <xf numFmtId="0" fontId="18" fillId="3" borderId="22" xfId="2" applyFont="1" applyFill="1" applyBorder="1" applyAlignment="1"/>
    <xf numFmtId="0" fontId="18" fillId="3" borderId="23" xfId="2" applyFont="1" applyFill="1" applyBorder="1" applyAlignment="1"/>
    <xf numFmtId="0" fontId="18" fillId="3" borderId="26" xfId="2" applyFont="1" applyFill="1" applyBorder="1" applyAlignment="1">
      <alignment vertical="top" wrapText="1"/>
    </xf>
    <xf numFmtId="0" fontId="19" fillId="3" borderId="23" xfId="2" applyFont="1" applyFill="1" applyBorder="1" applyAlignment="1"/>
    <xf numFmtId="0" fontId="19" fillId="3" borderId="26" xfId="2" applyFont="1" applyFill="1" applyBorder="1" applyAlignment="1"/>
    <xf numFmtId="164" fontId="18" fillId="3" borderId="19" xfId="2" applyNumberFormat="1" applyFont="1" applyFill="1" applyBorder="1" applyAlignment="1"/>
    <xf numFmtId="0" fontId="10" fillId="3" borderId="23" xfId="1" applyFill="1" applyBorder="1" applyAlignment="1"/>
    <xf numFmtId="14" fontId="18" fillId="3" borderId="26" xfId="2" applyNumberFormat="1" applyFont="1" applyFill="1" applyBorder="1" applyAlignment="1">
      <alignment horizontal="left" vertical="top"/>
    </xf>
    <xf numFmtId="0" fontId="18" fillId="3" borderId="33" xfId="2" applyFont="1" applyFill="1" applyBorder="1" applyAlignment="1">
      <alignment horizontal="left" vertical="top" wrapText="1"/>
    </xf>
    <xf numFmtId="0" fontId="10" fillId="3" borderId="33" xfId="1" applyFill="1" applyBorder="1" applyAlignment="1"/>
    <xf numFmtId="0" fontId="10" fillId="3" borderId="34" xfId="1" applyFill="1" applyBorder="1" applyAlignment="1"/>
    <xf numFmtId="0" fontId="18" fillId="3" borderId="32" xfId="2" applyFont="1" applyFill="1" applyBorder="1" applyAlignment="1">
      <alignment vertical="top" wrapText="1"/>
    </xf>
    <xf numFmtId="0" fontId="10" fillId="3" borderId="33" xfId="1" applyFill="1" applyBorder="1" applyAlignment="1">
      <alignment horizontal="left" vertical="top" wrapText="1"/>
    </xf>
    <xf numFmtId="0" fontId="22" fillId="3" borderId="33" xfId="1" applyFont="1" applyFill="1" applyBorder="1" applyAlignment="1"/>
    <xf numFmtId="0" fontId="11" fillId="6" borderId="27" xfId="2" applyFont="1" applyFill="1" applyBorder="1" applyAlignment="1"/>
    <xf numFmtId="0" fontId="11" fillId="6" borderId="2" xfId="2" applyFont="1" applyFill="1" applyBorder="1" applyAlignment="1"/>
    <xf numFmtId="0" fontId="11" fillId="6" borderId="11" xfId="2" applyFont="1" applyFill="1" applyBorder="1" applyAlignment="1"/>
    <xf numFmtId="0" fontId="11" fillId="6" borderId="31" xfId="2" applyFont="1" applyFill="1" applyBorder="1" applyAlignment="1"/>
    <xf numFmtId="0" fontId="11" fillId="6" borderId="10" xfId="2" applyFont="1" applyFill="1" applyBorder="1" applyAlignment="1"/>
    <xf numFmtId="0" fontId="11" fillId="6" borderId="16" xfId="2" applyFont="1" applyFill="1" applyBorder="1" applyAlignment="1"/>
    <xf numFmtId="0" fontId="16" fillId="6" borderId="17" xfId="2" applyFont="1" applyFill="1" applyBorder="1" applyAlignment="1"/>
    <xf numFmtId="0" fontId="2" fillId="6" borderId="36" xfId="0" applyFont="1" applyFill="1" applyBorder="1" applyAlignment="1"/>
    <xf numFmtId="0" fontId="2" fillId="6" borderId="37" xfId="0" applyFont="1" applyFill="1" applyBorder="1" applyAlignment="1"/>
    <xf numFmtId="0" fontId="12" fillId="6" borderId="9" xfId="0" applyFont="1" applyFill="1" applyBorder="1" applyAlignment="1"/>
    <xf numFmtId="0" fontId="11" fillId="6" borderId="2" xfId="0" applyFont="1" applyFill="1" applyBorder="1" applyAlignment="1"/>
    <xf numFmtId="0" fontId="11" fillId="6" borderId="31" xfId="0" applyFont="1" applyFill="1" applyBorder="1" applyAlignment="1"/>
    <xf numFmtId="0" fontId="11" fillId="6" borderId="10" xfId="0" applyFont="1" applyFill="1" applyBorder="1" applyAlignment="1"/>
    <xf numFmtId="0" fontId="11" fillId="6" borderId="36" xfId="2" applyFont="1" applyFill="1" applyBorder="1" applyAlignment="1"/>
    <xf numFmtId="0" fontId="11" fillId="6" borderId="38" xfId="2" applyFont="1" applyFill="1" applyBorder="1" applyAlignment="1"/>
    <xf numFmtId="0" fontId="11" fillId="6" borderId="39" xfId="2" applyFont="1" applyFill="1" applyBorder="1" applyAlignment="1"/>
    <xf numFmtId="0" fontId="11" fillId="6" borderId="20" xfId="2" applyFont="1" applyFill="1" applyBorder="1" applyAlignment="1"/>
    <xf numFmtId="0" fontId="11" fillId="6" borderId="40" xfId="2" applyFont="1" applyFill="1" applyBorder="1" applyAlignment="1"/>
    <xf numFmtId="0" fontId="11" fillId="6" borderId="41" xfId="2" applyFont="1" applyFill="1" applyBorder="1" applyAlignment="1"/>
    <xf numFmtId="0" fontId="11" fillId="6" borderId="42" xfId="2" applyFont="1" applyFill="1" applyBorder="1" applyAlignment="1"/>
    <xf numFmtId="14" fontId="11" fillId="3" borderId="26" xfId="2" applyNumberFormat="1" applyFont="1" applyFill="1" applyBorder="1" applyAlignment="1">
      <alignment horizontal="left" wrapText="1"/>
    </xf>
    <xf numFmtId="164" fontId="18" fillId="3" borderId="33" xfId="0" applyNumberFormat="1" applyFont="1" applyFill="1" applyBorder="1" applyAlignment="1"/>
    <xf numFmtId="164" fontId="18" fillId="3" borderId="34" xfId="0" applyNumberFormat="1" applyFont="1" applyFill="1" applyBorder="1" applyAlignment="1"/>
    <xf numFmtId="164" fontId="18" fillId="3" borderId="32" xfId="0" applyNumberFormat="1" applyFont="1" applyFill="1" applyBorder="1" applyAlignment="1"/>
    <xf numFmtId="164" fontId="10" fillId="3" borderId="28" xfId="1" applyNumberFormat="1" applyFill="1" applyBorder="1" applyAlignment="1"/>
    <xf numFmtId="164" fontId="10" fillId="3" borderId="33" xfId="1" applyNumberFormat="1" applyFill="1" applyBorder="1" applyAlignment="1"/>
    <xf numFmtId="164" fontId="10" fillId="3" borderId="34" xfId="1" applyNumberFormat="1" applyFill="1" applyBorder="1" applyAlignment="1"/>
    <xf numFmtId="14" fontId="11" fillId="6" borderId="0" xfId="2" applyNumberFormat="1" applyFont="1" applyFill="1" applyBorder="1" applyAlignment="1">
      <alignment horizontal="left" wrapText="1"/>
    </xf>
    <xf numFmtId="0" fontId="12" fillId="6" borderId="42" xfId="0" applyFont="1" applyFill="1" applyBorder="1" applyAlignment="1"/>
    <xf numFmtId="0" fontId="11" fillId="6" borderId="43" xfId="2" applyFont="1" applyFill="1" applyBorder="1" applyAlignment="1"/>
    <xf numFmtId="0" fontId="11" fillId="6" borderId="0" xfId="0" applyFont="1" applyFill="1" applyBorder="1" applyAlignment="1"/>
    <xf numFmtId="0" fontId="12" fillId="6" borderId="0" xfId="0" applyFont="1" applyFill="1" applyBorder="1" applyAlignment="1"/>
    <xf numFmtId="0" fontId="11" fillId="6" borderId="42" xfId="0" applyFont="1" applyFill="1" applyBorder="1" applyAlignment="1"/>
    <xf numFmtId="0" fontId="11" fillId="3" borderId="0" xfId="0" applyFont="1" applyFill="1" applyAlignment="1">
      <alignment wrapText="1"/>
    </xf>
    <xf numFmtId="0" fontId="18" fillId="3" borderId="28" xfId="0" applyFont="1" applyFill="1" applyBorder="1" applyAlignment="1"/>
    <xf numFmtId="0" fontId="18" fillId="3" borderId="29" xfId="0" applyFont="1" applyFill="1" applyBorder="1" applyAlignment="1"/>
    <xf numFmtId="0" fontId="13" fillId="7" borderId="35" xfId="0" applyFont="1" applyFill="1" applyBorder="1" applyAlignment="1">
      <alignment horizontal="center" vertical="center" wrapText="1"/>
    </xf>
    <xf numFmtId="0" fontId="11" fillId="4" borderId="35"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8" fillId="3" borderId="32" xfId="2" applyFont="1" applyFill="1" applyBorder="1" applyAlignment="1">
      <alignment horizontal="left" vertical="top" wrapText="1"/>
    </xf>
    <xf numFmtId="0" fontId="18" fillId="3" borderId="33" xfId="2" applyFont="1" applyFill="1" applyBorder="1" applyAlignment="1">
      <alignment horizontal="left" vertical="top" wrapText="1"/>
    </xf>
    <xf numFmtId="0" fontId="15" fillId="6" borderId="35" xfId="0" applyFont="1" applyFill="1" applyBorder="1" applyAlignment="1">
      <alignment vertical="top" wrapText="1"/>
    </xf>
    <xf numFmtId="0" fontId="14" fillId="6" borderId="35" xfId="0" applyFont="1" applyFill="1" applyBorder="1" applyAlignment="1">
      <alignment wrapText="1"/>
    </xf>
    <xf numFmtId="0" fontId="18" fillId="3" borderId="22" xfId="2" applyFont="1" applyFill="1" applyBorder="1" applyAlignment="1">
      <alignment horizontal="left" vertical="top" wrapText="1"/>
    </xf>
    <xf numFmtId="0" fontId="18" fillId="3" borderId="23" xfId="2" applyFont="1" applyFill="1" applyBorder="1" applyAlignment="1">
      <alignment horizontal="left" vertical="top" wrapText="1"/>
    </xf>
    <xf numFmtId="164" fontId="18" fillId="3" borderId="33" xfId="0" applyNumberFormat="1" applyFont="1" applyFill="1" applyBorder="1" applyAlignment="1">
      <alignment horizontal="left" vertical="top" wrapText="1"/>
    </xf>
    <xf numFmtId="164" fontId="18" fillId="3" borderId="34" xfId="0" applyNumberFormat="1" applyFont="1" applyFill="1" applyBorder="1" applyAlignment="1">
      <alignment horizontal="left" vertical="top" wrapText="1"/>
    </xf>
    <xf numFmtId="0" fontId="3" fillId="6" borderId="2" xfId="0" applyFont="1" applyFill="1" applyBorder="1" applyAlignment="1">
      <alignment vertical="top" wrapText="1"/>
    </xf>
    <xf numFmtId="0" fontId="4" fillId="6" borderId="3" xfId="0" applyFont="1" applyFill="1" applyBorder="1" applyAlignment="1">
      <alignment wrapText="1"/>
    </xf>
    <xf numFmtId="0" fontId="15" fillId="6" borderId="2" xfId="2" applyFont="1" applyFill="1" applyBorder="1" applyAlignment="1">
      <alignment vertical="top" wrapText="1"/>
    </xf>
    <xf numFmtId="0" fontId="14" fillId="6" borderId="3" xfId="2" applyFont="1" applyFill="1" applyBorder="1" applyAlignment="1">
      <alignment wrapText="1"/>
    </xf>
    <xf numFmtId="1" fontId="11" fillId="0" borderId="0" xfId="0" applyNumberFormat="1" applyFont="1" applyAlignment="1">
      <alignment wrapText="1"/>
    </xf>
    <xf numFmtId="0" fontId="11" fillId="5" borderId="41" xfId="0" applyFont="1" applyFill="1" applyBorder="1" applyAlignment="1">
      <alignment horizontal="center" vertical="center" wrapText="1"/>
    </xf>
    <xf numFmtId="0" fontId="23" fillId="0" borderId="21" xfId="0" applyFont="1" applyBorder="1" applyAlignment="1">
      <alignment horizontal="center" vertical="center" wrapText="1"/>
    </xf>
  </cellXfs>
  <cellStyles count="3">
    <cellStyle name="Hiperlink" xfId="1" builtinId="8"/>
    <cellStyle name="Normal" xfId="0" builtinId="0"/>
    <cellStyle name="Normal 2" xfId="2"/>
  </cellStyles>
  <dxfs count="14">
    <dxf>
      <font>
        <b val="0"/>
        <i val="0"/>
        <strike val="0"/>
        <condense val="0"/>
        <extend val="0"/>
        <outline val="0"/>
        <shadow val="0"/>
        <u val="none"/>
        <vertAlign val="baseline"/>
        <sz val="10"/>
        <color theme="1"/>
        <name val="Arial"/>
        <scheme val="none"/>
      </font>
      <numFmt numFmtId="1" formatCode="0"/>
      <fill>
        <patternFill patternType="solid">
          <fgColor theme="4" tint="0.79998168889431442"/>
          <bgColor theme="4"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2" formatCode="0.00"/>
      <fill>
        <patternFill patternType="solid">
          <fgColor theme="4" tint="0.79998168889431442"/>
          <bgColor theme="4"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2" formatCode="0.00"/>
      <fill>
        <patternFill patternType="solid">
          <fgColor theme="4" tint="0.79998168889431442"/>
          <bgColor theme="4"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2" formatCode="0.00"/>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scheme val="none"/>
      </font>
      <numFmt numFmtId="2" formatCode="0.00"/>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general" vertical="bottom" textRotation="0" wrapText="1" indent="0" justifyLastLine="0" shrinkToFit="0" readingOrder="0"/>
    </dxf>
    <dxf>
      <font>
        <b/>
        <strike val="0"/>
        <outline val="0"/>
        <shadow val="0"/>
        <u val="none"/>
        <vertAlign val="baseline"/>
        <sz val="11"/>
        <color theme="0"/>
        <name val="Arial"/>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6" name="Tabela27" displayName="Tabela27" ref="A1:I130" totalsRowShown="0" headerRowDxfId="13" dataDxfId="12" headerRowBorderDxfId="10" tableBorderDxfId="11" totalsRowBorderDxfId="9">
  <autoFilter ref="A1:I130"/>
  <tableColumns count="9">
    <tableColumn id="1" name="." dataDxfId="8"/>
    <tableColumn id="2" name="breastCancerAll" dataDxfId="7"/>
    <tableColumn id="3" name="breastCancer100th" dataDxfId="6"/>
    <tableColumn id="4" name="meanSugarPerson" dataDxfId="5"/>
    <tableColumn id="7" name="sugarConsumption" dataDxfId="4">
      <calculatedColumnFormula>IF(Tabela27[[#This Row],[meanSugarPerson]]&lt;=30,0,
  IF(AND(Tabela27[[#This Row],[meanSugarPerson]]&gt;30,Tabela27[[#This Row],[meanSugarPerson]]&lt;=60),1,
    IF(AND(Tabela27[[#This Row],[meanSugarPerson]]&gt;60,Tabela27[[#This Row],[meanSugarPerson]]&lt;=90),2,
      IF(AND(Tabela27[[#This Row],[meanSugarPerson]]&gt;90,Tabela27[[#This Row],[meanSugarPerson]]&lt;=120),3,4
      )
    )
  )
)</calculatedColumnFormula>
    </tableColumn>
    <tableColumn id="5" name="meanFoodPerson" dataDxfId="3"/>
    <tableColumn id="8" name="foodCountryMean" dataDxfId="2">
      <calculatedColumnFormula>IF(Tabela27[[#This Row],[meanFoodPerson]]&lt;(AVERAGE(Tabela27[meanFoodPerson])),0,1)</calculatedColumnFormula>
    </tableColumn>
    <tableColumn id="6" name="meanCholesterol" dataDxfId="1"/>
    <tableColumn id="10" name="cholesterolInBlood" dataDxfId="0">
      <calculatedColumnFormula>IF(Tabela27[[#This Row],[meanCholesterol]]&lt;=5.2,0,IF(AND(Tabela27[[#This Row],[meanCholesterol]]&gt;5.2,Tabela27[[#This Row],[meanCholesterol]]&lt;=6.2),1,2))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www.iarc.fr/" TargetMode="External"/><Relationship Id="rId3" Type="http://schemas.openxmlformats.org/officeDocument/2006/relationships/hyperlink" Target="http://www.iarc.fr/" TargetMode="External"/><Relationship Id="rId7" Type="http://schemas.openxmlformats.org/officeDocument/2006/relationships/hyperlink" Target="http://www.iarc.fr/" TargetMode="External"/><Relationship Id="rId12" Type="http://schemas.openxmlformats.org/officeDocument/2006/relationships/hyperlink" Target="https://spreadsheets.google.com/pub?key=0ArfEDsV3bBwCdGJHcHZkSUdBcU56aS1OT3lLeU4tRHc&amp;output=xls" TargetMode="External"/><Relationship Id="rId2" Type="http://schemas.openxmlformats.org/officeDocument/2006/relationships/hyperlink" Target="http://www-dep.iarc.fr/" TargetMode="External"/><Relationship Id="rId1" Type="http://schemas.openxmlformats.org/officeDocument/2006/relationships/hyperlink" Target="http://www.iarc.fr/" TargetMode="External"/><Relationship Id="rId6" Type="http://schemas.openxmlformats.org/officeDocument/2006/relationships/hyperlink" Target="http://www-dep.iarc.fr/" TargetMode="External"/><Relationship Id="rId11" Type="http://schemas.openxmlformats.org/officeDocument/2006/relationships/hyperlink" Target="https://spreadsheets.google.com/pub?key=0ArfEDsV3bBwCdGJHcHZkSUdBcU56aS1OT3lLeU4tRHc&amp;output=xls" TargetMode="External"/><Relationship Id="rId5" Type="http://schemas.openxmlformats.org/officeDocument/2006/relationships/hyperlink" Target="http://www-dep.iarc.fr/" TargetMode="External"/><Relationship Id="rId10" Type="http://schemas.openxmlformats.org/officeDocument/2006/relationships/hyperlink" Target="https://spreadsheets.google.com/pub?key=0ArfEDsV3bBwCdGJHcHZkSUdBcU56aS1OT3lLeU4tRHc&amp;output=xls" TargetMode="External"/><Relationship Id="rId4" Type="http://schemas.openxmlformats.org/officeDocument/2006/relationships/hyperlink" Target="http://www-dep.iarc.fr/" TargetMode="External"/><Relationship Id="rId9" Type="http://schemas.openxmlformats.org/officeDocument/2006/relationships/hyperlink" Target="https://spreadsheets.google.com/pub?key=0ArfEDsV3bBwCdGJHcHZkSUdBcU56aS1OT3lLeU4tRHc&amp;output=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4"/>
  <sheetViews>
    <sheetView tabSelected="1" topLeftCell="A7" workbookViewId="0">
      <selection activeCell="F7" sqref="F7"/>
    </sheetView>
  </sheetViews>
  <sheetFormatPr defaultRowHeight="12.75" x14ac:dyDescent="0.2"/>
  <cols>
    <col min="1" max="1" width="4.7109375" style="5" customWidth="1"/>
    <col min="2" max="2" width="18.5703125" style="5" customWidth="1"/>
    <col min="3" max="3" width="1" style="5" customWidth="1"/>
    <col min="4" max="4" width="47.5703125" style="5" customWidth="1"/>
    <col min="5" max="5" width="1" style="5" customWidth="1"/>
    <col min="6" max="6" width="31.7109375" style="5" customWidth="1"/>
    <col min="7" max="16384" width="9.140625" style="5"/>
  </cols>
  <sheetData>
    <row r="3" spans="2:6" ht="15" x14ac:dyDescent="0.2">
      <c r="B3" s="121" t="s">
        <v>196</v>
      </c>
      <c r="C3" s="121"/>
      <c r="D3" s="121" t="s">
        <v>197</v>
      </c>
      <c r="E3" s="121"/>
      <c r="F3" s="121" t="s">
        <v>198</v>
      </c>
    </row>
    <row r="4" spans="2:6" ht="30" customHeight="1" x14ac:dyDescent="0.2">
      <c r="B4" s="122" t="s">
        <v>201</v>
      </c>
      <c r="C4" s="122"/>
      <c r="D4" s="122" t="s">
        <v>204</v>
      </c>
      <c r="E4" s="122"/>
      <c r="F4" s="122" t="s">
        <v>137</v>
      </c>
    </row>
    <row r="5" spans="2:6" ht="27" customHeight="1" x14ac:dyDescent="0.2">
      <c r="B5" s="123" t="s">
        <v>200</v>
      </c>
      <c r="C5" s="123"/>
      <c r="D5" s="123" t="s">
        <v>205</v>
      </c>
      <c r="E5" s="123"/>
      <c r="F5" s="123" t="s">
        <v>137</v>
      </c>
    </row>
    <row r="6" spans="2:6" ht="42" customHeight="1" x14ac:dyDescent="0.2">
      <c r="B6" s="124" t="s">
        <v>199</v>
      </c>
      <c r="C6" s="124"/>
      <c r="D6" s="124" t="s">
        <v>206</v>
      </c>
      <c r="E6" s="124"/>
      <c r="F6" s="124" t="s">
        <v>208</v>
      </c>
    </row>
    <row r="7" spans="2:6" ht="79.5" customHeight="1" x14ac:dyDescent="0.2">
      <c r="B7" s="123" t="s">
        <v>211</v>
      </c>
      <c r="C7" s="123"/>
      <c r="D7" s="123" t="s">
        <v>215</v>
      </c>
      <c r="E7" s="123"/>
      <c r="F7" s="123" t="s">
        <v>208</v>
      </c>
    </row>
    <row r="8" spans="2:6" ht="56.25" customHeight="1" x14ac:dyDescent="0.2">
      <c r="B8" s="124" t="s">
        <v>202</v>
      </c>
      <c r="C8" s="124"/>
      <c r="D8" s="124" t="s">
        <v>207</v>
      </c>
      <c r="E8" s="124"/>
      <c r="F8" s="124" t="s">
        <v>208</v>
      </c>
    </row>
    <row r="9" spans="2:6" ht="42.75" customHeight="1" x14ac:dyDescent="0.2">
      <c r="B9" s="123" t="s">
        <v>212</v>
      </c>
      <c r="C9" s="123"/>
      <c r="D9" s="123" t="s">
        <v>214</v>
      </c>
      <c r="E9" s="123"/>
      <c r="F9" s="123" t="s">
        <v>208</v>
      </c>
    </row>
    <row r="10" spans="2:6" ht="65.25" customHeight="1" x14ac:dyDescent="0.2">
      <c r="B10" s="124" t="s">
        <v>203</v>
      </c>
      <c r="C10" s="124"/>
      <c r="D10" s="124" t="s">
        <v>210</v>
      </c>
      <c r="E10" s="124"/>
      <c r="F10" s="124" t="s">
        <v>187</v>
      </c>
    </row>
    <row r="11" spans="2:6" ht="66" customHeight="1" x14ac:dyDescent="0.2">
      <c r="B11" s="138" t="s">
        <v>213</v>
      </c>
      <c r="C11" s="138"/>
      <c r="D11" s="138" t="s">
        <v>216</v>
      </c>
      <c r="E11" s="138"/>
      <c r="F11" s="138" t="s">
        <v>187</v>
      </c>
    </row>
    <row r="14" spans="2:6" x14ac:dyDescent="0.2">
      <c r="D14" s="118"/>
      <c r="E14" s="118"/>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workbookViewId="0">
      <selection activeCell="K12" sqref="K12"/>
    </sheetView>
  </sheetViews>
  <sheetFormatPr defaultRowHeight="12.75" x14ac:dyDescent="0.2"/>
  <cols>
    <col min="1" max="1" width="19" style="5" bestFit="1" customWidth="1"/>
    <col min="2" max="2" width="22" style="5" bestFit="1" customWidth="1"/>
    <col min="3" max="3" width="25" style="5" bestFit="1" customWidth="1"/>
    <col min="4" max="4" width="24.5703125" style="5" bestFit="1" customWidth="1"/>
    <col min="5" max="5" width="24.5703125" style="5" customWidth="1"/>
    <col min="6" max="6" width="23.7109375" style="5" bestFit="1" customWidth="1"/>
    <col min="7" max="7" width="24" style="5" bestFit="1" customWidth="1"/>
    <col min="8" max="8" width="23.140625" style="5" bestFit="1" customWidth="1"/>
    <col min="9" max="9" width="25.140625" style="5" bestFit="1" customWidth="1"/>
    <col min="10" max="16384" width="9.140625" style="5"/>
  </cols>
  <sheetData>
    <row r="1" spans="1:9" ht="15" x14ac:dyDescent="0.2">
      <c r="A1" s="3" t="s">
        <v>209</v>
      </c>
      <c r="B1" s="3" t="s">
        <v>201</v>
      </c>
      <c r="C1" s="3" t="s">
        <v>200</v>
      </c>
      <c r="D1" s="4" t="s">
        <v>199</v>
      </c>
      <c r="E1" s="4" t="s">
        <v>211</v>
      </c>
      <c r="F1" s="4" t="s">
        <v>202</v>
      </c>
      <c r="G1" s="4" t="s">
        <v>212</v>
      </c>
      <c r="H1" s="4" t="s">
        <v>203</v>
      </c>
      <c r="I1" s="139" t="s">
        <v>213</v>
      </c>
    </row>
    <row r="2" spans="1:9" x14ac:dyDescent="0.2">
      <c r="A2" s="1" t="s">
        <v>0</v>
      </c>
      <c r="B2" s="1">
        <v>843</v>
      </c>
      <c r="C2" s="2">
        <v>57.4</v>
      </c>
      <c r="D2" s="2">
        <v>48.730714285714285</v>
      </c>
      <c r="E2"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2" s="2">
        <v>2600.138809523809</v>
      </c>
      <c r="G2" s="137">
        <f>IF(Tabela27[[#This Row],[meanFoodPerson]]&lt;(AVERAGE(Tabela27[meanFoodPerson])),0,1)</f>
        <v>1</v>
      </c>
      <c r="H2" s="2">
        <v>4.9717749999999992</v>
      </c>
      <c r="I2" s="137">
        <f>IF(Tabela27[[#This Row],[meanCholesterol]]&lt;=5.2,0,IF(AND(Tabela27[[#This Row],[meanCholesterol]]&gt;5.2,Tabela27[[#This Row],[meanCholesterol]]&lt;=6.2),1,2))</f>
        <v>0</v>
      </c>
    </row>
    <row r="3" spans="1:9" x14ac:dyDescent="0.2">
      <c r="A3" s="1" t="s">
        <v>1</v>
      </c>
      <c r="B3" s="1">
        <v>2880</v>
      </c>
      <c r="C3" s="2">
        <v>23.5</v>
      </c>
      <c r="D3" s="2">
        <v>67.188809523809525</v>
      </c>
      <c r="E3"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3" s="2">
        <v>2420.2092857142866</v>
      </c>
      <c r="G3" s="137">
        <f>IF(Tabela27[[#This Row],[meanFoodPerson]]&lt;(AVERAGE(Tabela27[meanFoodPerson])),0,1)</f>
        <v>0</v>
      </c>
      <c r="H3" s="2">
        <v>4.931812956521739</v>
      </c>
      <c r="I3" s="137">
        <f>IF(Tabela27[[#This Row],[meanCholesterol]]&lt;=5.2,0,IF(AND(Tabela27[[#This Row],[meanCholesterol]]&gt;5.2,Tabela27[[#This Row],[meanCholesterol]]&lt;=6.2),1,2))</f>
        <v>0</v>
      </c>
    </row>
    <row r="4" spans="1:9" x14ac:dyDescent="0.2">
      <c r="A4" s="1" t="s">
        <v>2</v>
      </c>
      <c r="B4" s="1">
        <v>905</v>
      </c>
      <c r="C4" s="2">
        <v>23.1</v>
      </c>
      <c r="D4" s="2">
        <v>33.010476190476211</v>
      </c>
      <c r="E4"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4" s="2">
        <v>1758.6309523809521</v>
      </c>
      <c r="G4" s="137">
        <f>IF(Tabela27[[#This Row],[meanFoodPerson]]&lt;(AVERAGE(Tabela27[meanFoodPerson])),0,1)</f>
        <v>0</v>
      </c>
      <c r="H4" s="2">
        <v>4.6280470434782623</v>
      </c>
      <c r="I4" s="137">
        <f>IF(Tabela27[[#This Row],[meanCholesterol]]&lt;=5.2,0,IF(AND(Tabela27[[#This Row],[meanCholesterol]]&gt;5.2,Tabela27[[#This Row],[meanCholesterol]]&lt;=6.2),1,2))</f>
        <v>0</v>
      </c>
    </row>
    <row r="5" spans="1:9" x14ac:dyDescent="0.2">
      <c r="A5" s="1" t="s">
        <v>3</v>
      </c>
      <c r="B5" s="1">
        <v>17017</v>
      </c>
      <c r="C5" s="2">
        <v>73.900000000000006</v>
      </c>
      <c r="D5" s="2">
        <v>111.41666666666669</v>
      </c>
      <c r="E5"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5" s="2">
        <v>3136.7047619047621</v>
      </c>
      <c r="G5" s="137">
        <f>IF(Tabela27[[#This Row],[meanFoodPerson]]&lt;(AVERAGE(Tabela27[meanFoodPerson])),0,1)</f>
        <v>1</v>
      </c>
      <c r="H5" s="2">
        <v>5.2695294347826094</v>
      </c>
      <c r="I5" s="137">
        <f>IF(Tabela27[[#This Row],[meanCholesterol]]&lt;=5.2,0,IF(AND(Tabela27[[#This Row],[meanCholesterol]]&gt;5.2,Tabela27[[#This Row],[meanCholesterol]]&lt;=6.2),1,2))</f>
        <v>1</v>
      </c>
    </row>
    <row r="6" spans="1:9" x14ac:dyDescent="0.2">
      <c r="A6" s="1" t="s">
        <v>4</v>
      </c>
      <c r="B6" s="1">
        <v>11176</v>
      </c>
      <c r="C6" s="2">
        <v>83.2</v>
      </c>
      <c r="D6" s="2">
        <v>141.88214285714284</v>
      </c>
      <c r="E6"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6" s="2">
        <v>3105.9449999999997</v>
      </c>
      <c r="G6" s="137">
        <f>IF(Tabela27[[#This Row],[meanFoodPerson]]&lt;(AVERAGE(Tabela27[meanFoodPerson])),0,1)</f>
        <v>1</v>
      </c>
      <c r="H6" s="2">
        <v>5.5669773478260876</v>
      </c>
      <c r="I6" s="137">
        <f>IF(Tabela27[[#This Row],[meanCholesterol]]&lt;=5.2,0,IF(AND(Tabela27[[#This Row],[meanCholesterol]]&gt;5.2,Tabela27[[#This Row],[meanCholesterol]]&lt;=6.2),1,2))</f>
        <v>1</v>
      </c>
    </row>
    <row r="7" spans="1:9" x14ac:dyDescent="0.2">
      <c r="A7" s="1" t="s">
        <v>5</v>
      </c>
      <c r="B7" s="1">
        <v>4635</v>
      </c>
      <c r="C7" s="2">
        <v>70.5</v>
      </c>
      <c r="D7" s="2">
        <v>115.85285714285713</v>
      </c>
      <c r="E7"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7" s="2">
        <v>3396.7033333333334</v>
      </c>
      <c r="G7" s="137">
        <f>IF(Tabela27[[#This Row],[meanFoodPerson]]&lt;(AVERAGE(Tabela27[meanFoodPerson])),0,1)</f>
        <v>1</v>
      </c>
      <c r="H7" s="2">
        <v>5.6238430434782618</v>
      </c>
      <c r="I7" s="137">
        <f>IF(Tabela27[[#This Row],[meanCholesterol]]&lt;=5.2,0,IF(AND(Tabela27[[#This Row],[meanCholesterol]]&gt;5.2,Tabela27[[#This Row],[meanCholesterol]]&lt;=6.2),1,2))</f>
        <v>1</v>
      </c>
    </row>
    <row r="8" spans="1:9" x14ac:dyDescent="0.2">
      <c r="A8" s="1" t="s">
        <v>6</v>
      </c>
      <c r="B8" s="1">
        <v>81</v>
      </c>
      <c r="C8" s="2">
        <v>54.4</v>
      </c>
      <c r="D8" s="2">
        <v>116.17904761904765</v>
      </c>
      <c r="E8"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8" s="2">
        <v>2544.9111904761908</v>
      </c>
      <c r="G8" s="137">
        <f>IF(Tabela27[[#This Row],[meanFoodPerson]]&lt;(AVERAGE(Tabela27[meanFoodPerson])),0,1)</f>
        <v>1</v>
      </c>
      <c r="H8" s="2">
        <v>5.3274192173913049</v>
      </c>
      <c r="I8" s="137">
        <f>IF(Tabela27[[#This Row],[meanCholesterol]]&lt;=5.2,0,IF(AND(Tabela27[[#This Row],[meanCholesterol]]&gt;5.2,Tabela27[[#This Row],[meanCholesterol]]&lt;=6.2),1,2))</f>
        <v>1</v>
      </c>
    </row>
    <row r="9" spans="1:9" x14ac:dyDescent="0.2">
      <c r="A9" s="1" t="s">
        <v>7</v>
      </c>
      <c r="B9" s="1">
        <v>109</v>
      </c>
      <c r="C9" s="2">
        <v>62.5</v>
      </c>
      <c r="D9" s="2">
        <v>153.49047619047613</v>
      </c>
      <c r="E9"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9" s="2">
        <v>2910.0909523809519</v>
      </c>
      <c r="G9" s="137">
        <f>IF(Tabela27[[#This Row],[meanFoodPerson]]&lt;(AVERAGE(Tabela27[meanFoodPerson])),0,1)</f>
        <v>1</v>
      </c>
      <c r="H9" s="2">
        <v>5.1010264347826091</v>
      </c>
      <c r="I9" s="137">
        <f>IF(Tabela27[[#This Row],[meanCholesterol]]&lt;=5.2,0,IF(AND(Tabela27[[#This Row],[meanCholesterol]]&gt;5.2,Tabela27[[#This Row],[meanCholesterol]]&lt;=6.2),1,2))</f>
        <v>0</v>
      </c>
    </row>
    <row r="10" spans="1:9" x14ac:dyDescent="0.2">
      <c r="A10" s="1" t="s">
        <v>8</v>
      </c>
      <c r="B10" s="1">
        <v>7429</v>
      </c>
      <c r="C10" s="2">
        <v>92</v>
      </c>
      <c r="D10" s="2">
        <v>109.32857142857145</v>
      </c>
      <c r="E10"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10" s="2">
        <v>3355.3599999999997</v>
      </c>
      <c r="G10" s="137">
        <f>IF(Tabela27[[#This Row],[meanFoodPerson]]&lt;(AVERAGE(Tabela27[meanFoodPerson])),0,1)</f>
        <v>1</v>
      </c>
      <c r="H10" s="2">
        <v>5.7604815217391305</v>
      </c>
      <c r="I10" s="137">
        <f>IF(Tabela27[[#This Row],[meanCholesterol]]&lt;=5.2,0,IF(AND(Tabela27[[#This Row],[meanCholesterol]]&gt;5.2,Tabela27[[#This Row],[meanCholesterol]]&lt;=6.2),1,2))</f>
        <v>1</v>
      </c>
    </row>
    <row r="11" spans="1:9" x14ac:dyDescent="0.2">
      <c r="A11" s="1" t="s">
        <v>9</v>
      </c>
      <c r="B11" s="1">
        <v>21</v>
      </c>
      <c r="C11" s="2">
        <v>29.8</v>
      </c>
      <c r="D11" s="2">
        <v>122.96238095238095</v>
      </c>
      <c r="E11"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11" s="2">
        <v>2431.1933333333332</v>
      </c>
      <c r="G11" s="137">
        <f>IF(Tabela27[[#This Row],[meanFoodPerson]]&lt;(AVERAGE(Tabela27[meanFoodPerson])),0,1)</f>
        <v>0</v>
      </c>
      <c r="H11" s="2">
        <v>4.8684336521739144</v>
      </c>
      <c r="I11" s="137">
        <f>IF(Tabela27[[#This Row],[meanCholesterol]]&lt;=5.2,0,IF(AND(Tabela27[[#This Row],[meanCholesterol]]&gt;5.2,Tabela27[[#This Row],[meanCholesterol]]&lt;=6.2),1,2))</f>
        <v>0</v>
      </c>
    </row>
    <row r="12" spans="1:9" x14ac:dyDescent="0.2">
      <c r="A12" s="1" t="s">
        <v>10</v>
      </c>
      <c r="B12" s="1">
        <v>765</v>
      </c>
      <c r="C12" s="2">
        <v>24.7</v>
      </c>
      <c r="D12" s="2">
        <v>75.732142857142847</v>
      </c>
      <c r="E12"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12" s="2">
        <v>2011.0580952380949</v>
      </c>
      <c r="G12" s="137">
        <f>IF(Tabela27[[#This Row],[meanFoodPerson]]&lt;(AVERAGE(Tabela27[meanFoodPerson])),0,1)</f>
        <v>0</v>
      </c>
      <c r="H12" s="2">
        <v>4.8155772608695644</v>
      </c>
      <c r="I12" s="137">
        <f>IF(Tabela27[[#This Row],[meanCholesterol]]&lt;=5.2,0,IF(AND(Tabela27[[#This Row],[meanCholesterol]]&gt;5.2,Tabela27[[#This Row],[meanCholesterol]]&lt;=6.2),1,2))</f>
        <v>0</v>
      </c>
    </row>
    <row r="13" spans="1:9" x14ac:dyDescent="0.2">
      <c r="A13" s="1" t="s">
        <v>11</v>
      </c>
      <c r="B13" s="1">
        <v>170</v>
      </c>
      <c r="C13" s="2">
        <v>33.4</v>
      </c>
      <c r="D13" s="2">
        <v>55.381904761904771</v>
      </c>
      <c r="E13"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13" s="2">
        <v>2093.7866666666678</v>
      </c>
      <c r="G13" s="137">
        <f>IF(Tabela27[[#This Row],[meanFoodPerson]]&lt;(AVERAGE(Tabela27[meanFoodPerson])),0,1)</f>
        <v>0</v>
      </c>
      <c r="H13" s="2">
        <v>4.759213913043479</v>
      </c>
      <c r="I13" s="137">
        <f>IF(Tabela27[[#This Row],[meanCholesterol]]&lt;=5.2,0,IF(AND(Tabela27[[#This Row],[meanCholesterol]]&gt;5.2,Tabela27[[#This Row],[meanCholesterol]]&lt;=6.2),1,2))</f>
        <v>0</v>
      </c>
    </row>
    <row r="14" spans="1:9" x14ac:dyDescent="0.2">
      <c r="A14" s="1" t="s">
        <v>12</v>
      </c>
      <c r="B14" s="1">
        <v>37528</v>
      </c>
      <c r="C14" s="2">
        <v>46</v>
      </c>
      <c r="D14" s="2">
        <v>129.61738095238093</v>
      </c>
      <c r="E14"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14" s="2">
        <v>2608.0650000000001</v>
      </c>
      <c r="G14" s="137">
        <f>IF(Tabela27[[#This Row],[meanFoodPerson]]&lt;(AVERAGE(Tabela27[meanFoodPerson])),0,1)</f>
        <v>1</v>
      </c>
      <c r="H14" s="2">
        <v>4.876906434782609</v>
      </c>
      <c r="I14" s="137">
        <f>IF(Tabela27[[#This Row],[meanCholesterol]]&lt;=5.2,0,IF(AND(Tabela27[[#This Row],[meanCholesterol]]&gt;5.2,Tabela27[[#This Row],[meanCholesterol]]&lt;=6.2),1,2))</f>
        <v>0</v>
      </c>
    </row>
    <row r="15" spans="1:9" x14ac:dyDescent="0.2">
      <c r="A15" s="1" t="s">
        <v>13</v>
      </c>
      <c r="B15" s="1">
        <v>28</v>
      </c>
      <c r="C15" s="2">
        <v>20.6</v>
      </c>
      <c r="D15" s="2">
        <v>108.2852380952381</v>
      </c>
      <c r="E15"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15" s="2">
        <v>2467.6773809523802</v>
      </c>
      <c r="G15" s="137">
        <f>IF(Tabela27[[#This Row],[meanFoodPerson]]&lt;(AVERAGE(Tabela27[meanFoodPerson])),0,1)</f>
        <v>0</v>
      </c>
      <c r="H15" s="2">
        <v>5.2640721304347826</v>
      </c>
      <c r="I15" s="137">
        <f>IF(Tabela27[[#This Row],[meanCholesterol]]&lt;=5.2,0,IF(AND(Tabela27[[#This Row],[meanCholesterol]]&gt;5.2,Tabela27[[#This Row],[meanCholesterol]]&lt;=6.2),1,2))</f>
        <v>1</v>
      </c>
    </row>
    <row r="16" spans="1:9" x14ac:dyDescent="0.2">
      <c r="A16" s="1" t="s">
        <v>14</v>
      </c>
      <c r="B16" s="1">
        <v>2928</v>
      </c>
      <c r="C16" s="2">
        <v>46.2</v>
      </c>
      <c r="D16" s="2">
        <v>88.583809523809492</v>
      </c>
      <c r="E16"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16" s="2">
        <v>3321.6883333333335</v>
      </c>
      <c r="G16" s="137">
        <f>IF(Tabela27[[#This Row],[meanFoodPerson]]&lt;(AVERAGE(Tabela27[meanFoodPerson])),0,1)</f>
        <v>1</v>
      </c>
      <c r="H16" s="2">
        <v>5.2765950869565215</v>
      </c>
      <c r="I16" s="137">
        <f>IF(Tabela27[[#This Row],[meanCholesterol]]&lt;=5.2,0,IF(AND(Tabela27[[#This Row],[meanCholesterol]]&gt;5.2,Tabela27[[#This Row],[meanCholesterol]]&lt;=6.2),1,2))</f>
        <v>1</v>
      </c>
    </row>
    <row r="17" spans="1:9" x14ac:dyDescent="0.2">
      <c r="A17" s="1" t="s">
        <v>15</v>
      </c>
      <c r="B17" s="1">
        <v>1177</v>
      </c>
      <c r="C17" s="2">
        <v>30.6</v>
      </c>
      <c r="D17" s="2">
        <v>7.8285714285714292</v>
      </c>
      <c r="E17"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17" s="2">
        <v>2016.1366666666665</v>
      </c>
      <c r="G17" s="137">
        <f>IF(Tabela27[[#This Row],[meanFoodPerson]]&lt;(AVERAGE(Tabela27[meanFoodPerson])),0,1)</f>
        <v>0</v>
      </c>
      <c r="H17" s="2">
        <v>4.2850460434782605</v>
      </c>
      <c r="I17" s="137">
        <f>IF(Tabela27[[#This Row],[meanCholesterol]]&lt;=5.2,0,IF(AND(Tabela27[[#This Row],[meanCholesterol]]&gt;5.2,Tabela27[[#This Row],[meanCholesterol]]&lt;=6.2),1,2))</f>
        <v>0</v>
      </c>
    </row>
    <row r="18" spans="1:9" x14ac:dyDescent="0.2">
      <c r="A18" s="1" t="s">
        <v>16</v>
      </c>
      <c r="B18" s="1">
        <v>1032</v>
      </c>
      <c r="C18" s="2">
        <v>21.5</v>
      </c>
      <c r="D18" s="2">
        <v>15.004761904761908</v>
      </c>
      <c r="E18"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18" s="2">
        <v>1892.3680952380953</v>
      </c>
      <c r="G18" s="137">
        <f>IF(Tabela27[[#This Row],[meanFoodPerson]]&lt;(AVERAGE(Tabela27[meanFoodPerson])),0,1)</f>
        <v>0</v>
      </c>
      <c r="H18" s="2">
        <v>4.3887092608695664</v>
      </c>
      <c r="I18" s="137">
        <f>IF(Tabela27[[#This Row],[meanCholesterol]]&lt;=5.2,0,IF(AND(Tabela27[[#This Row],[meanCholesterol]]&gt;5.2,Tabela27[[#This Row],[meanCholesterol]]&lt;=6.2),1,2))</f>
        <v>0</v>
      </c>
    </row>
    <row r="19" spans="1:9" x14ac:dyDescent="0.2">
      <c r="A19" s="1" t="s">
        <v>17</v>
      </c>
      <c r="B19" s="1">
        <v>1593</v>
      </c>
      <c r="C19" s="2">
        <v>29.7</v>
      </c>
      <c r="D19" s="2">
        <v>14.352380952380951</v>
      </c>
      <c r="E19"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19" s="2">
        <v>2100.2200000000007</v>
      </c>
      <c r="G19" s="137">
        <f>IF(Tabela27[[#This Row],[meanFoodPerson]]&lt;(AVERAGE(Tabela27[meanFoodPerson])),0,1)</f>
        <v>0</v>
      </c>
      <c r="H19" s="2">
        <v>4.5417529999999999</v>
      </c>
      <c r="I19" s="137">
        <f>IF(Tabela27[[#This Row],[meanCholesterol]]&lt;=5.2,0,IF(AND(Tabela27[[#This Row],[meanCholesterol]]&gt;5.2,Tabela27[[#This Row],[meanCholesterol]]&lt;=6.2),1,2))</f>
        <v>0</v>
      </c>
    </row>
    <row r="20" spans="1:9" x14ac:dyDescent="0.2">
      <c r="A20" s="1" t="s">
        <v>18</v>
      </c>
      <c r="B20" s="1">
        <v>19540</v>
      </c>
      <c r="C20" s="2">
        <v>84.3</v>
      </c>
      <c r="D20" s="2">
        <v>126.94309523809527</v>
      </c>
      <c r="E20"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20" s="2">
        <v>3056.5704761904767</v>
      </c>
      <c r="G20" s="137">
        <f>IF(Tabela27[[#This Row],[meanFoodPerson]]&lt;(AVERAGE(Tabela27[meanFoodPerson])),0,1)</f>
        <v>1</v>
      </c>
      <c r="H20" s="2">
        <v>5.4497683913043469</v>
      </c>
      <c r="I20" s="137">
        <f>IF(Tabela27[[#This Row],[meanCholesterol]]&lt;=5.2,0,IF(AND(Tabela27[[#This Row],[meanCholesterol]]&gt;5.2,Tabela27[[#This Row],[meanCholesterol]]&lt;=6.2),1,2))</f>
        <v>1</v>
      </c>
    </row>
    <row r="21" spans="1:9" x14ac:dyDescent="0.2">
      <c r="A21" s="1" t="s">
        <v>19</v>
      </c>
      <c r="B21" s="1">
        <v>47</v>
      </c>
      <c r="C21" s="2">
        <v>28.1</v>
      </c>
      <c r="D21" s="2">
        <v>79.714523809523797</v>
      </c>
      <c r="E21"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21" s="2">
        <v>2130.0542857142855</v>
      </c>
      <c r="G21" s="137">
        <f>IF(Tabela27[[#This Row],[meanFoodPerson]]&lt;(AVERAGE(Tabela27[meanFoodPerson])),0,1)</f>
        <v>0</v>
      </c>
      <c r="H21" s="2">
        <v>4.5267822173913048</v>
      </c>
      <c r="I21" s="137">
        <f>IF(Tabela27[[#This Row],[meanCholesterol]]&lt;=5.2,0,IF(AND(Tabela27[[#This Row],[meanCholesterol]]&gt;5.2,Tabela27[[#This Row],[meanCholesterol]]&lt;=6.2),1,2))</f>
        <v>0</v>
      </c>
    </row>
    <row r="22" spans="1:9" x14ac:dyDescent="0.2">
      <c r="A22" s="1" t="s">
        <v>20</v>
      </c>
      <c r="B22" s="1">
        <v>230</v>
      </c>
      <c r="C22" s="2">
        <v>16.5</v>
      </c>
      <c r="D22" s="2">
        <v>12.656190476190478</v>
      </c>
      <c r="E22"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22" s="2">
        <v>2104.9847619047614</v>
      </c>
      <c r="G22" s="137">
        <f>IF(Tabela27[[#This Row],[meanFoodPerson]]&lt;(AVERAGE(Tabela27[meanFoodPerson])),0,1)</f>
        <v>0</v>
      </c>
      <c r="H22" s="2">
        <v>4.4825867826086956</v>
      </c>
      <c r="I22" s="137">
        <f>IF(Tabela27[[#This Row],[meanCholesterol]]&lt;=5.2,0,IF(AND(Tabela27[[#This Row],[meanCholesterol]]&gt;5.2,Tabela27[[#This Row],[meanCholesterol]]&lt;=6.2),1,2))</f>
        <v>0</v>
      </c>
    </row>
    <row r="23" spans="1:9" x14ac:dyDescent="0.2">
      <c r="A23" s="1" t="s">
        <v>21</v>
      </c>
      <c r="B23" s="1">
        <v>431</v>
      </c>
      <c r="C23" s="2">
        <v>16.5</v>
      </c>
      <c r="D23" s="2">
        <v>16.505238095238091</v>
      </c>
      <c r="E23"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23" s="2">
        <v>1856.9597619047618</v>
      </c>
      <c r="G23" s="137">
        <f>IF(Tabela27[[#This Row],[meanFoodPerson]]&lt;(AVERAGE(Tabela27[meanFoodPerson])),0,1)</f>
        <v>0</v>
      </c>
      <c r="H23" s="2">
        <v>4.3390253043478264</v>
      </c>
      <c r="I23" s="137">
        <f>IF(Tabela27[[#This Row],[meanCholesterol]]&lt;=5.2,0,IF(AND(Tabela27[[#This Row],[meanCholesterol]]&gt;5.2,Tabela27[[#This Row],[meanCholesterol]]&lt;=6.2),1,2))</f>
        <v>0</v>
      </c>
    </row>
    <row r="24" spans="1:9" x14ac:dyDescent="0.2">
      <c r="A24" s="1" t="s">
        <v>22</v>
      </c>
      <c r="B24" s="1">
        <v>3668</v>
      </c>
      <c r="C24" s="2">
        <v>43.9</v>
      </c>
      <c r="D24" s="2">
        <v>104.63190476190476</v>
      </c>
      <c r="E24"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24" s="2">
        <v>2640.9700000000003</v>
      </c>
      <c r="G24" s="137">
        <f>IF(Tabela27[[#This Row],[meanFoodPerson]]&lt;(AVERAGE(Tabela27[meanFoodPerson])),0,1)</f>
        <v>1</v>
      </c>
      <c r="H24" s="2">
        <v>5.1135645652173904</v>
      </c>
      <c r="I24" s="137">
        <f>IF(Tabela27[[#This Row],[meanCholesterol]]&lt;=5.2,0,IF(AND(Tabela27[[#This Row],[meanCholesterol]]&gt;5.2,Tabela27[[#This Row],[meanCholesterol]]&lt;=6.2),1,2))</f>
        <v>0</v>
      </c>
    </row>
    <row r="25" spans="1:9" x14ac:dyDescent="0.2">
      <c r="A25" s="1" t="s">
        <v>23</v>
      </c>
      <c r="B25" s="1">
        <v>126227</v>
      </c>
      <c r="C25" s="2">
        <v>18.7</v>
      </c>
      <c r="D25" s="2">
        <v>13.504285714285718</v>
      </c>
      <c r="E25"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25" s="2">
        <v>2280.3204761904763</v>
      </c>
      <c r="G25" s="137">
        <f>IF(Tabela27[[#This Row],[meanFoodPerson]]&lt;(AVERAGE(Tabela27[meanFoodPerson])),0,1)</f>
        <v>0</v>
      </c>
      <c r="H25" s="2">
        <v>4.3017946521739123</v>
      </c>
      <c r="I25" s="137">
        <f>IF(Tabela27[[#This Row],[meanCholesterol]]&lt;=5.2,0,IF(AND(Tabela27[[#This Row],[meanCholesterol]]&gt;5.2,Tabela27[[#This Row],[meanCholesterol]]&lt;=6.2),1,2))</f>
        <v>0</v>
      </c>
    </row>
    <row r="26" spans="1:9" x14ac:dyDescent="0.2">
      <c r="A26" s="1" t="s">
        <v>24</v>
      </c>
      <c r="B26" s="1">
        <v>5526</v>
      </c>
      <c r="C26" s="2">
        <v>30.3</v>
      </c>
      <c r="D26" s="2">
        <v>137.18571428571423</v>
      </c>
      <c r="E26"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26" s="2">
        <v>2265.7614285714285</v>
      </c>
      <c r="G26" s="137">
        <f>IF(Tabela27[[#This Row],[meanFoodPerson]]&lt;(AVERAGE(Tabela27[meanFoodPerson])),0,1)</f>
        <v>0</v>
      </c>
      <c r="H26" s="2">
        <v>4.9988574347826082</v>
      </c>
      <c r="I26" s="137">
        <f>IF(Tabela27[[#This Row],[meanCholesterol]]&lt;=5.2,0,IF(AND(Tabela27[[#This Row],[meanCholesterol]]&gt;5.2,Tabela27[[#This Row],[meanCholesterol]]&lt;=6.2),1,2))</f>
        <v>0</v>
      </c>
    </row>
    <row r="27" spans="1:9" x14ac:dyDescent="0.2">
      <c r="A27" s="1" t="s">
        <v>25</v>
      </c>
      <c r="B27" s="1">
        <v>45</v>
      </c>
      <c r="C27" s="2">
        <v>19.5</v>
      </c>
      <c r="D27" s="2">
        <v>15.265714285714296</v>
      </c>
      <c r="E27"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27" s="2">
        <v>1851.4602380952381</v>
      </c>
      <c r="G27" s="137">
        <f>IF(Tabela27[[#This Row],[meanFoodPerson]]&lt;(AVERAGE(Tabela27[meanFoodPerson])),0,1)</f>
        <v>0</v>
      </c>
      <c r="H27" s="2">
        <v>4.5139066086956525</v>
      </c>
      <c r="I27" s="137">
        <f>IF(Tabela27[[#This Row],[meanCholesterol]]&lt;=5.2,0,IF(AND(Tabela27[[#This Row],[meanCholesterol]]&gt;5.2,Tabela27[[#This Row],[meanCholesterol]]&lt;=6.2),1,2))</f>
        <v>0</v>
      </c>
    </row>
    <row r="28" spans="1:9" x14ac:dyDescent="0.2">
      <c r="A28" s="1" t="s">
        <v>26</v>
      </c>
      <c r="B28" s="1">
        <v>1641</v>
      </c>
      <c r="C28" s="2">
        <v>10.3</v>
      </c>
      <c r="D28" s="2">
        <v>6.1323809523809496</v>
      </c>
      <c r="E28"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28" s="2">
        <v>2109.7142857142849</v>
      </c>
      <c r="G28" s="137">
        <f>IF(Tabela27[[#This Row],[meanFoodPerson]]&lt;(AVERAGE(Tabela27[meanFoodPerson])),0,1)</f>
        <v>0</v>
      </c>
      <c r="H28" s="2">
        <v>4.320824086956522</v>
      </c>
      <c r="I28" s="137">
        <f>IF(Tabela27[[#This Row],[meanCholesterol]]&lt;=5.2,0,IF(AND(Tabela27[[#This Row],[meanCholesterol]]&gt;5.2,Tabela27[[#This Row],[meanCholesterol]]&lt;=6.2),1,2))</f>
        <v>0</v>
      </c>
    </row>
    <row r="29" spans="1:9" x14ac:dyDescent="0.2">
      <c r="A29" s="1" t="s">
        <v>27</v>
      </c>
      <c r="B29" s="1">
        <v>243</v>
      </c>
      <c r="C29" s="2">
        <v>20.6</v>
      </c>
      <c r="D29" s="2">
        <v>16.961904761904766</v>
      </c>
      <c r="E29"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29" s="2">
        <v>2049.7497619047622</v>
      </c>
      <c r="G29" s="137">
        <f>IF(Tabela27[[#This Row],[meanFoodPerson]]&lt;(AVERAGE(Tabela27[meanFoodPerson])),0,1)</f>
        <v>0</v>
      </c>
      <c r="H29" s="2">
        <v>4.7197459999999998</v>
      </c>
      <c r="I29" s="137">
        <f>IF(Tabela27[[#This Row],[meanCholesterol]]&lt;=5.2,0,IF(AND(Tabela27[[#This Row],[meanCholesterol]]&gt;5.2,Tabela27[[#This Row],[meanCholesterol]]&lt;=6.2),1,2))</f>
        <v>0</v>
      </c>
    </row>
    <row r="30" spans="1:9" x14ac:dyDescent="0.2">
      <c r="A30" s="1" t="s">
        <v>28</v>
      </c>
      <c r="B30" s="1">
        <v>543</v>
      </c>
      <c r="C30" s="2">
        <v>30.9</v>
      </c>
      <c r="D30" s="2">
        <v>156.3588095238095</v>
      </c>
      <c r="E30"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30" s="2">
        <v>2504.2154761904758</v>
      </c>
      <c r="G30" s="137">
        <f>IF(Tabela27[[#This Row],[meanFoodPerson]]&lt;(AVERAGE(Tabela27[meanFoodPerson])),0,1)</f>
        <v>0</v>
      </c>
      <c r="H30" s="2">
        <v>4.894920347826087</v>
      </c>
      <c r="I30" s="137">
        <f>IF(Tabela27[[#This Row],[meanCholesterol]]&lt;=5.2,0,IF(AND(Tabela27[[#This Row],[meanCholesterol]]&gt;5.2,Tabela27[[#This Row],[meanCholesterol]]&lt;=6.2),1,2))</f>
        <v>0</v>
      </c>
    </row>
    <row r="31" spans="1:9" x14ac:dyDescent="0.2">
      <c r="A31" s="1" t="s">
        <v>29</v>
      </c>
      <c r="B31" s="1">
        <v>1437</v>
      </c>
      <c r="C31" s="2">
        <v>26</v>
      </c>
      <c r="D31" s="2">
        <v>24.072857142857131</v>
      </c>
      <c r="E31"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31" s="2">
        <v>2570.4007142857145</v>
      </c>
      <c r="G31" s="137">
        <f>IF(Tabela27[[#This Row],[meanFoodPerson]]&lt;(AVERAGE(Tabela27[meanFoodPerson])),0,1)</f>
        <v>1</v>
      </c>
      <c r="H31" s="2">
        <v>4.5457495652173909</v>
      </c>
      <c r="I31" s="137">
        <f>IF(Tabela27[[#This Row],[meanCholesterol]]&lt;=5.2,0,IF(AND(Tabela27[[#This Row],[meanCholesterol]]&gt;5.2,Tabela27[[#This Row],[meanCholesterol]]&lt;=6.2),1,2))</f>
        <v>0</v>
      </c>
    </row>
    <row r="32" spans="1:9" x14ac:dyDescent="0.2">
      <c r="A32" s="1" t="s">
        <v>30</v>
      </c>
      <c r="B32" s="1">
        <v>2203</v>
      </c>
      <c r="C32" s="2">
        <v>31.2</v>
      </c>
      <c r="D32" s="2">
        <v>158.38285714285712</v>
      </c>
      <c r="E32"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32" s="2">
        <v>2698.5852380952383</v>
      </c>
      <c r="G32" s="137">
        <f>IF(Tabela27[[#This Row],[meanFoodPerson]]&lt;(AVERAGE(Tabela27[meanFoodPerson])),0,1)</f>
        <v>1</v>
      </c>
      <c r="H32" s="2">
        <v>4.9143027391304335</v>
      </c>
      <c r="I32" s="137">
        <f>IF(Tabela27[[#This Row],[meanCholesterol]]&lt;=5.2,0,IF(AND(Tabela27[[#This Row],[meanCholesterol]]&gt;5.2,Tabela27[[#This Row],[meanCholesterol]]&lt;=6.2),1,2))</f>
        <v>0</v>
      </c>
    </row>
    <row r="33" spans="1:9" x14ac:dyDescent="0.2">
      <c r="A33" s="1" t="s">
        <v>31</v>
      </c>
      <c r="B33" s="1">
        <v>349</v>
      </c>
      <c r="C33" s="2">
        <v>67.2</v>
      </c>
      <c r="D33" s="2">
        <v>88.322619047619057</v>
      </c>
      <c r="E33"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33" s="2">
        <v>2932.2340476190479</v>
      </c>
      <c r="G33" s="137">
        <f>IF(Tabela27[[#This Row],[meanFoodPerson]]&lt;(AVERAGE(Tabela27[meanFoodPerson])),0,1)</f>
        <v>1</v>
      </c>
      <c r="H33" s="2">
        <v>5.4018301739130425</v>
      </c>
      <c r="I33" s="137">
        <f>IF(Tabela27[[#This Row],[meanCholesterol]]&lt;=5.2,0,IF(AND(Tabela27[[#This Row],[meanCholesterol]]&gt;5.2,Tabela27[[#This Row],[meanCholesterol]]&lt;=6.2),1,2))</f>
        <v>1</v>
      </c>
    </row>
    <row r="34" spans="1:9" x14ac:dyDescent="0.2">
      <c r="A34" s="1" t="s">
        <v>32</v>
      </c>
      <c r="B34" s="1">
        <v>3879</v>
      </c>
      <c r="C34" s="2">
        <v>88.7</v>
      </c>
      <c r="D34" s="2">
        <v>136.46785714285716</v>
      </c>
      <c r="E34"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34" s="2">
        <v>3168.3564285714288</v>
      </c>
      <c r="G34" s="137">
        <f>IF(Tabela27[[#This Row],[meanFoodPerson]]&lt;(AVERAGE(Tabela27[meanFoodPerson])),0,1)</f>
        <v>1</v>
      </c>
      <c r="H34" s="2">
        <v>5.6950606086956528</v>
      </c>
      <c r="I34" s="137">
        <f>IF(Tabela27[[#This Row],[meanCholesterol]]&lt;=5.2,0,IF(AND(Tabela27[[#This Row],[meanCholesterol]]&gt;5.2,Tabela27[[#This Row],[meanCholesterol]]&lt;=6.2),1,2))</f>
        <v>1</v>
      </c>
    </row>
    <row r="35" spans="1:9" x14ac:dyDescent="0.2">
      <c r="A35" s="1" t="s">
        <v>33</v>
      </c>
      <c r="B35" s="1">
        <v>52</v>
      </c>
      <c r="C35" s="2">
        <v>19.5</v>
      </c>
      <c r="D35" s="2">
        <v>94.128571428571405</v>
      </c>
      <c r="E35"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35" s="2">
        <v>1692.1928571428575</v>
      </c>
      <c r="G35" s="137">
        <f>IF(Tabela27[[#This Row],[meanFoodPerson]]&lt;(AVERAGE(Tabela27[meanFoodPerson])),0,1)</f>
        <v>0</v>
      </c>
      <c r="H35" s="2">
        <v>4.8890210434782606</v>
      </c>
      <c r="I35" s="137">
        <f>IF(Tabela27[[#This Row],[meanCholesterol]]&lt;=5.2,0,IF(AND(Tabela27[[#This Row],[meanCholesterol]]&gt;5.2,Tabela27[[#This Row],[meanCholesterol]]&lt;=6.2),1,2))</f>
        <v>0</v>
      </c>
    </row>
    <row r="36" spans="1:9" x14ac:dyDescent="0.2">
      <c r="A36" s="1" t="s">
        <v>34</v>
      </c>
      <c r="B36" s="1">
        <v>1335</v>
      </c>
      <c r="C36" s="2">
        <v>36.1</v>
      </c>
      <c r="D36" s="2">
        <v>96.15095238095239</v>
      </c>
      <c r="E36"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36" s="2">
        <v>2097.1371428571433</v>
      </c>
      <c r="G36" s="137">
        <f>IF(Tabela27[[#This Row],[meanFoodPerson]]&lt;(AVERAGE(Tabela27[meanFoodPerson])),0,1)</f>
        <v>0</v>
      </c>
      <c r="H36" s="2">
        <v>4.6457109565217385</v>
      </c>
      <c r="I36" s="137">
        <f>IF(Tabela27[[#This Row],[meanCholesterol]]&lt;=5.2,0,IF(AND(Tabela27[[#This Row],[meanCholesterol]]&gt;5.2,Tabela27[[#This Row],[meanCholesterol]]&lt;=6.2),1,2))</f>
        <v>0</v>
      </c>
    </row>
    <row r="37" spans="1:9" x14ac:dyDescent="0.2">
      <c r="A37" s="1" t="s">
        <v>35</v>
      </c>
      <c r="B37" s="1">
        <v>1221</v>
      </c>
      <c r="C37" s="2">
        <v>23.5</v>
      </c>
      <c r="D37" s="2">
        <v>100.71761904761904</v>
      </c>
      <c r="E37"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37" s="2">
        <v>2121.245476190476</v>
      </c>
      <c r="G37" s="137">
        <f>IF(Tabela27[[#This Row],[meanFoodPerson]]&lt;(AVERAGE(Tabela27[meanFoodPerson])),0,1)</f>
        <v>0</v>
      </c>
      <c r="H37" s="2">
        <v>4.9071936956521736</v>
      </c>
      <c r="I37" s="137">
        <f>IF(Tabela27[[#This Row],[meanCholesterol]]&lt;=5.2,0,IF(AND(Tabela27[[#This Row],[meanCholesterol]]&gt;5.2,Tabela27[[#This Row],[meanCholesterol]]&lt;=6.2),1,2))</f>
        <v>0</v>
      </c>
    </row>
    <row r="38" spans="1:9" x14ac:dyDescent="0.2">
      <c r="A38" s="1" t="s">
        <v>36</v>
      </c>
      <c r="B38" s="1">
        <v>6945</v>
      </c>
      <c r="C38" s="2">
        <v>24.2</v>
      </c>
      <c r="D38" s="2">
        <v>65.623333333333349</v>
      </c>
      <c r="E38"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38" s="2">
        <v>2779.4502380952381</v>
      </c>
      <c r="G38" s="137">
        <f>IF(Tabela27[[#This Row],[meanFoodPerson]]&lt;(AVERAGE(Tabela27[meanFoodPerson])),0,1)</f>
        <v>1</v>
      </c>
      <c r="H38" s="2">
        <v>4.7882547391304353</v>
      </c>
      <c r="I38" s="137">
        <f>IF(Tabela27[[#This Row],[meanCholesterol]]&lt;=5.2,0,IF(AND(Tabela27[[#This Row],[meanCholesterol]]&gt;5.2,Tabela27[[#This Row],[meanCholesterol]]&lt;=6.2),1,2))</f>
        <v>0</v>
      </c>
    </row>
    <row r="39" spans="1:9" x14ac:dyDescent="0.2">
      <c r="A39" s="1" t="s">
        <v>37</v>
      </c>
      <c r="B39" s="1">
        <v>352</v>
      </c>
      <c r="C39" s="2">
        <v>13.6</v>
      </c>
      <c r="D39" s="2">
        <v>92.62809523809527</v>
      </c>
      <c r="E39"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39" s="2">
        <v>2134.6961904761897</v>
      </c>
      <c r="G39" s="137">
        <f>IF(Tabela27[[#This Row],[meanFoodPerson]]&lt;(AVERAGE(Tabela27[meanFoodPerson])),0,1)</f>
        <v>0</v>
      </c>
      <c r="H39" s="2">
        <v>4.7347087391304346</v>
      </c>
      <c r="I39" s="137">
        <f>IF(Tabela27[[#This Row],[meanCholesterol]]&lt;=5.2,0,IF(AND(Tabela27[[#This Row],[meanCholesterol]]&gt;5.2,Tabela27[[#This Row],[meanCholesterol]]&lt;=6.2),1,2))</f>
        <v>0</v>
      </c>
    </row>
    <row r="40" spans="1:9" x14ac:dyDescent="0.2">
      <c r="A40" s="1" t="s">
        <v>38</v>
      </c>
      <c r="B40" s="1">
        <v>5142</v>
      </c>
      <c r="C40" s="2">
        <v>24.7</v>
      </c>
      <c r="D40" s="2">
        <v>9.0028571428571453</v>
      </c>
      <c r="E40"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40" s="2">
        <v>1669.1185714285714</v>
      </c>
      <c r="G40" s="137">
        <f>IF(Tabela27[[#This Row],[meanFoodPerson]]&lt;(AVERAGE(Tabela27[meanFoodPerson])),0,1)</f>
        <v>0</v>
      </c>
      <c r="H40" s="2">
        <v>4.2965413913043475</v>
      </c>
      <c r="I40" s="137">
        <f>IF(Tabela27[[#This Row],[meanCholesterol]]&lt;=5.2,0,IF(AND(Tabela27[[#This Row],[meanCholesterol]]&gt;5.2,Tabela27[[#This Row],[meanCholesterol]]&lt;=6.2),1,2))</f>
        <v>0</v>
      </c>
    </row>
    <row r="41" spans="1:9" x14ac:dyDescent="0.2">
      <c r="A41" s="1" t="s">
        <v>39</v>
      </c>
      <c r="B41" s="1">
        <v>104</v>
      </c>
      <c r="C41" s="2">
        <v>31.2</v>
      </c>
      <c r="D41" s="2">
        <v>78.147380952380971</v>
      </c>
      <c r="E41"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41" s="2">
        <v>2590.5271428571427</v>
      </c>
      <c r="G41" s="137">
        <f>IF(Tabela27[[#This Row],[meanFoodPerson]]&lt;(AVERAGE(Tabela27[meanFoodPerson])),0,1)</f>
        <v>1</v>
      </c>
      <c r="H41" s="2">
        <v>4.8909466956521728</v>
      </c>
      <c r="I41" s="137">
        <f>IF(Tabela27[[#This Row],[meanCholesterol]]&lt;=5.2,0,IF(AND(Tabela27[[#This Row],[meanCholesterol]]&gt;5.2,Tabela27[[#This Row],[meanCholesterol]]&lt;=6.2),1,2))</f>
        <v>0</v>
      </c>
    </row>
    <row r="42" spans="1:9" x14ac:dyDescent="0.2">
      <c r="A42" s="1" t="s">
        <v>40</v>
      </c>
      <c r="B42" s="1">
        <v>3609</v>
      </c>
      <c r="C42" s="2">
        <v>84.7</v>
      </c>
      <c r="D42" s="2">
        <v>110.96</v>
      </c>
      <c r="E42"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42" s="2">
        <v>3103.0228571428565</v>
      </c>
      <c r="G42" s="137">
        <f>IF(Tabela27[[#This Row],[meanFoodPerson]]&lt;(AVERAGE(Tabela27[meanFoodPerson])),0,1)</f>
        <v>1</v>
      </c>
      <c r="H42" s="2">
        <v>5.7816196086956531</v>
      </c>
      <c r="I42" s="137">
        <f>IF(Tabela27[[#This Row],[meanCholesterol]]&lt;=5.2,0,IF(AND(Tabela27[[#This Row],[meanCholesterol]]&gt;5.2,Tabela27[[#This Row],[meanCholesterol]]&lt;=6.2),1,2))</f>
        <v>1</v>
      </c>
    </row>
    <row r="43" spans="1:9" x14ac:dyDescent="0.2">
      <c r="A43" s="1" t="s">
        <v>41</v>
      </c>
      <c r="B43" s="1">
        <v>41957</v>
      </c>
      <c r="C43" s="2">
        <v>91.9</v>
      </c>
      <c r="D43" s="2">
        <v>100.78285714285713</v>
      </c>
      <c r="E43"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43" s="2">
        <v>3411.4416666666657</v>
      </c>
      <c r="G43" s="137">
        <f>IF(Tabela27[[#This Row],[meanFoodPerson]]&lt;(AVERAGE(Tabela27[meanFoodPerson])),0,1)</f>
        <v>1</v>
      </c>
      <c r="H43" s="2">
        <v>5.6974705652173911</v>
      </c>
      <c r="I43" s="137">
        <f>IF(Tabela27[[#This Row],[meanCholesterol]]&lt;=5.2,0,IF(AND(Tabela27[[#This Row],[meanCholesterol]]&gt;5.2,Tabela27[[#This Row],[meanCholesterol]]&lt;=6.2),1,2))</f>
        <v>1</v>
      </c>
    </row>
    <row r="44" spans="1:9" x14ac:dyDescent="0.2">
      <c r="A44" s="1" t="s">
        <v>42</v>
      </c>
      <c r="B44" s="1">
        <v>84</v>
      </c>
      <c r="C44" s="2">
        <v>34.200000000000003</v>
      </c>
      <c r="D44" s="2">
        <v>84.603809523809502</v>
      </c>
      <c r="E44"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44" s="2">
        <v>2718.1492857142857</v>
      </c>
      <c r="G44" s="137">
        <f>IF(Tabela27[[#This Row],[meanFoodPerson]]&lt;(AVERAGE(Tabela27[meanFoodPerson])),0,1)</f>
        <v>1</v>
      </c>
      <c r="H44" s="2">
        <v>5.3478891304347824</v>
      </c>
      <c r="I44" s="137">
        <f>IF(Tabela27[[#This Row],[meanCholesterol]]&lt;=5.2,0,IF(AND(Tabela27[[#This Row],[meanCholesterol]]&gt;5.2,Tabela27[[#This Row],[meanCholesterol]]&lt;=6.2),1,2))</f>
        <v>1</v>
      </c>
    </row>
    <row r="45" spans="1:9" x14ac:dyDescent="0.2">
      <c r="A45" s="1" t="s">
        <v>43</v>
      </c>
      <c r="B45" s="1">
        <v>98</v>
      </c>
      <c r="C45" s="2">
        <v>18.2</v>
      </c>
      <c r="D45" s="2">
        <v>38.096428571428547</v>
      </c>
      <c r="E45"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45" s="2">
        <v>2403.1947619047619</v>
      </c>
      <c r="G45" s="137">
        <f>IF(Tabela27[[#This Row],[meanFoodPerson]]&lt;(AVERAGE(Tabela27[meanFoodPerson])),0,1)</f>
        <v>0</v>
      </c>
      <c r="H45" s="2">
        <v>5.1007266086956529</v>
      </c>
      <c r="I45" s="137">
        <f>IF(Tabela27[[#This Row],[meanCholesterol]]&lt;=5.2,0,IF(AND(Tabela27[[#This Row],[meanCholesterol]]&gt;5.2,Tabela27[[#This Row],[meanCholesterol]]&lt;=6.2),1,2))</f>
        <v>0</v>
      </c>
    </row>
    <row r="46" spans="1:9" x14ac:dyDescent="0.2">
      <c r="A46" s="1" t="s">
        <v>44</v>
      </c>
      <c r="B46" s="1">
        <v>34</v>
      </c>
      <c r="C46" s="2">
        <v>6.4</v>
      </c>
      <c r="D46" s="2">
        <v>63.732857142857135</v>
      </c>
      <c r="E46"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46" s="2">
        <v>2249.1602380952377</v>
      </c>
      <c r="G46" s="137">
        <f>IF(Tabela27[[#This Row],[meanFoodPerson]]&lt;(AVERAGE(Tabela27[meanFoodPerson])),0,1)</f>
        <v>0</v>
      </c>
      <c r="H46" s="2">
        <v>4.4601951739130428</v>
      </c>
      <c r="I46" s="137">
        <f>IF(Tabela27[[#This Row],[meanCholesterol]]&lt;=5.2,0,IF(AND(Tabela27[[#This Row],[meanCholesterol]]&gt;5.2,Tabela27[[#This Row],[meanCholesterol]]&lt;=6.2),1,2))</f>
        <v>0</v>
      </c>
    </row>
    <row r="47" spans="1:9" x14ac:dyDescent="0.2">
      <c r="A47" s="1" t="s">
        <v>45</v>
      </c>
      <c r="B47" s="1">
        <v>55689</v>
      </c>
      <c r="C47" s="2">
        <v>79.8</v>
      </c>
      <c r="D47" s="2">
        <v>111.74285714285713</v>
      </c>
      <c r="E47"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47" s="2">
        <v>3268.1457142857148</v>
      </c>
      <c r="G47" s="137">
        <f>IF(Tabela27[[#This Row],[meanFoodPerson]]&lt;(AVERAGE(Tabela27[meanFoodPerson])),0,1)</f>
        <v>1</v>
      </c>
      <c r="H47" s="2">
        <v>5.7716736956521739</v>
      </c>
      <c r="I47" s="137">
        <f>IF(Tabela27[[#This Row],[meanCholesterol]]&lt;=5.2,0,IF(AND(Tabela27[[#This Row],[meanCholesterol]]&gt;5.2,Tabela27[[#This Row],[meanCholesterol]]&lt;=6.2),1,2))</f>
        <v>1</v>
      </c>
    </row>
    <row r="48" spans="1:9" x14ac:dyDescent="0.2">
      <c r="A48" s="1" t="s">
        <v>46</v>
      </c>
      <c r="B48" s="1">
        <v>4543</v>
      </c>
      <c r="C48" s="2">
        <v>51.6</v>
      </c>
      <c r="D48" s="2">
        <v>77.103095238095264</v>
      </c>
      <c r="E48"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48" s="2">
        <v>3337.1271428571422</v>
      </c>
      <c r="G48" s="137">
        <f>IF(Tabela27[[#This Row],[meanFoodPerson]]&lt;(AVERAGE(Tabela27[meanFoodPerson])),0,1)</f>
        <v>1</v>
      </c>
      <c r="H48" s="2">
        <v>5.2553537826086956</v>
      </c>
      <c r="I48" s="137">
        <f>IF(Tabela27[[#This Row],[meanCholesterol]]&lt;=5.2,0,IF(AND(Tabela27[[#This Row],[meanCholesterol]]&gt;5.2,Tabela27[[#This Row],[meanCholesterol]]&lt;=6.2),1,2))</f>
        <v>1</v>
      </c>
    </row>
    <row r="49" spans="1:9" x14ac:dyDescent="0.2">
      <c r="A49" s="1" t="s">
        <v>47</v>
      </c>
      <c r="B49" s="1">
        <v>949</v>
      </c>
      <c r="C49" s="2">
        <v>25.9</v>
      </c>
      <c r="D49" s="2">
        <v>97.194761904761918</v>
      </c>
      <c r="E49"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49" s="2">
        <v>2118.4680952380954</v>
      </c>
      <c r="G49" s="137">
        <f>IF(Tabela27[[#This Row],[meanFoodPerson]]&lt;(AVERAGE(Tabela27[meanFoodPerson])),0,1)</f>
        <v>0</v>
      </c>
      <c r="H49" s="2">
        <v>4.6565557391304351</v>
      </c>
      <c r="I49" s="137">
        <f>IF(Tabela27[[#This Row],[meanCholesterol]]&lt;=5.2,0,IF(AND(Tabela27[[#This Row],[meanCholesterol]]&gt;5.2,Tabela27[[#This Row],[meanCholesterol]]&lt;=6.2),1,2))</f>
        <v>0</v>
      </c>
    </row>
    <row r="50" spans="1:9" x14ac:dyDescent="0.2">
      <c r="A50" s="1" t="s">
        <v>48</v>
      </c>
      <c r="B50" s="1">
        <v>411</v>
      </c>
      <c r="C50" s="2">
        <v>15.3</v>
      </c>
      <c r="D50" s="2">
        <v>17.875238095238092</v>
      </c>
      <c r="E50"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50" s="2">
        <v>2335.2952380952379</v>
      </c>
      <c r="G50" s="137">
        <f>IF(Tabela27[[#This Row],[meanFoodPerson]]&lt;(AVERAGE(Tabela27[meanFoodPerson])),0,1)</f>
        <v>0</v>
      </c>
      <c r="H50" s="2">
        <v>4.3683956521739136</v>
      </c>
      <c r="I50" s="137">
        <f>IF(Tabela27[[#This Row],[meanCholesterol]]&lt;=5.2,0,IF(AND(Tabela27[[#This Row],[meanCholesterol]]&gt;5.2,Tabela27[[#This Row],[meanCholesterol]]&lt;=6.2),1,2))</f>
        <v>0</v>
      </c>
    </row>
    <row r="51" spans="1:9" x14ac:dyDescent="0.2">
      <c r="A51" s="1" t="s">
        <v>49</v>
      </c>
      <c r="B51" s="1">
        <v>96</v>
      </c>
      <c r="C51" s="2">
        <v>29.5</v>
      </c>
      <c r="D51" s="2">
        <v>113.5040476190476</v>
      </c>
      <c r="E51"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51" s="2">
        <v>2426.4221428571423</v>
      </c>
      <c r="G51" s="137">
        <f>IF(Tabela27[[#This Row],[meanFoodPerson]]&lt;(AVERAGE(Tabela27[meanFoodPerson])),0,1)</f>
        <v>0</v>
      </c>
      <c r="H51" s="2">
        <v>4.5354576521739123</v>
      </c>
      <c r="I51" s="137">
        <f>IF(Tabela27[[#This Row],[meanCholesterol]]&lt;=5.2,0,IF(AND(Tabela27[[#This Row],[meanCholesterol]]&gt;5.2,Tabela27[[#This Row],[meanCholesterol]]&lt;=6.2),1,2))</f>
        <v>0</v>
      </c>
    </row>
    <row r="52" spans="1:9" x14ac:dyDescent="0.2">
      <c r="A52" s="1" t="s">
        <v>50</v>
      </c>
      <c r="B52" s="1">
        <v>136</v>
      </c>
      <c r="C52" s="2">
        <v>4.4000000000000004</v>
      </c>
      <c r="D52" s="2">
        <v>60.925476190476175</v>
      </c>
      <c r="E52"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52" s="2">
        <v>1864.2690476190478</v>
      </c>
      <c r="G52" s="137">
        <f>IF(Tabela27[[#This Row],[meanFoodPerson]]&lt;(AVERAGE(Tabela27[meanFoodPerson])),0,1)</f>
        <v>0</v>
      </c>
      <c r="H52" s="2">
        <v>4.4842444347826094</v>
      </c>
      <c r="I52" s="137">
        <f>IF(Tabela27[[#This Row],[meanCholesterol]]&lt;=5.2,0,IF(AND(Tabela27[[#This Row],[meanCholesterol]]&gt;5.2,Tabela27[[#This Row],[meanCholesterol]]&lt;=6.2),1,2))</f>
        <v>0</v>
      </c>
    </row>
    <row r="53" spans="1:9" x14ac:dyDescent="0.2">
      <c r="A53" s="1" t="s">
        <v>51</v>
      </c>
      <c r="B53" s="1">
        <v>546</v>
      </c>
      <c r="C53" s="2">
        <v>25.9</v>
      </c>
      <c r="D53" s="2">
        <v>89.04</v>
      </c>
      <c r="E53"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53" s="2">
        <v>2159.7335714285709</v>
      </c>
      <c r="G53" s="137">
        <f>IF(Tabela27[[#This Row],[meanFoodPerson]]&lt;(AVERAGE(Tabela27[meanFoodPerson])),0,1)</f>
        <v>0</v>
      </c>
      <c r="H53" s="2">
        <v>4.6452668695652175</v>
      </c>
      <c r="I53" s="137">
        <f>IF(Tabela27[[#This Row],[meanCholesterol]]&lt;=5.2,0,IF(AND(Tabela27[[#This Row],[meanCholesterol]]&gt;5.2,Tabela27[[#This Row],[meanCholesterol]]&lt;=6.2),1,2))</f>
        <v>0</v>
      </c>
    </row>
    <row r="54" spans="1:9" x14ac:dyDescent="0.2">
      <c r="A54" s="1" t="s">
        <v>52</v>
      </c>
      <c r="B54" s="1">
        <v>5411</v>
      </c>
      <c r="C54" s="2">
        <v>63</v>
      </c>
      <c r="D54" s="2">
        <v>114.15642857142855</v>
      </c>
      <c r="E54"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54" s="2">
        <v>3381.0011904761909</v>
      </c>
      <c r="G54" s="137">
        <f>IF(Tabela27[[#This Row],[meanFoodPerson]]&lt;(AVERAGE(Tabela27[meanFoodPerson])),0,1)</f>
        <v>1</v>
      </c>
      <c r="H54" s="2">
        <v>5.2522495652173902</v>
      </c>
      <c r="I54" s="137">
        <f>IF(Tabela27[[#This Row],[meanCholesterol]]&lt;=5.2,0,IF(AND(Tabela27[[#This Row],[meanCholesterol]]&gt;5.2,Tabela27[[#This Row],[meanCholesterol]]&lt;=6.2),1,2))</f>
        <v>1</v>
      </c>
    </row>
    <row r="55" spans="1:9" x14ac:dyDescent="0.2">
      <c r="A55" s="1" t="s">
        <v>53</v>
      </c>
      <c r="B55" s="1">
        <v>162</v>
      </c>
      <c r="C55" s="2">
        <v>90</v>
      </c>
      <c r="D55" s="2">
        <v>155.90333333333334</v>
      </c>
      <c r="E55"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55" s="2">
        <v>3111.0797619047621</v>
      </c>
      <c r="G55" s="137">
        <f>IF(Tabela27[[#This Row],[meanFoodPerson]]&lt;(AVERAGE(Tabela27[meanFoodPerson])),0,1)</f>
        <v>1</v>
      </c>
      <c r="H55" s="2">
        <v>5.9403975217391318</v>
      </c>
      <c r="I55" s="137">
        <f>IF(Tabela27[[#This Row],[meanCholesterol]]&lt;=5.2,0,IF(AND(Tabela27[[#This Row],[meanCholesterol]]&gt;5.2,Tabela27[[#This Row],[meanCholesterol]]&lt;=6.2),1,2))</f>
        <v>1</v>
      </c>
    </row>
    <row r="56" spans="1:9" x14ac:dyDescent="0.2">
      <c r="A56" s="1" t="s">
        <v>54</v>
      </c>
      <c r="B56" s="1">
        <v>82951</v>
      </c>
      <c r="C56" s="2">
        <v>19.100000000000001</v>
      </c>
      <c r="D56" s="2">
        <v>56.230952380952367</v>
      </c>
      <c r="E56"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56" s="2">
        <v>2146.397857142857</v>
      </c>
      <c r="G56" s="137">
        <f>IF(Tabela27[[#This Row],[meanFoodPerson]]&lt;(AVERAGE(Tabela27[meanFoodPerson])),0,1)</f>
        <v>0</v>
      </c>
      <c r="H56" s="2">
        <v>4.5414533478260868</v>
      </c>
      <c r="I56" s="137">
        <f>IF(Tabela27[[#This Row],[meanCholesterol]]&lt;=5.2,0,IF(AND(Tabela27[[#This Row],[meanCholesterol]]&gt;5.2,Tabela27[[#This Row],[meanCholesterol]]&lt;=6.2),1,2))</f>
        <v>0</v>
      </c>
    </row>
    <row r="57" spans="1:9" x14ac:dyDescent="0.2">
      <c r="A57" s="1" t="s">
        <v>55</v>
      </c>
      <c r="B57" s="1">
        <v>25208</v>
      </c>
      <c r="C57" s="2">
        <v>26.1</v>
      </c>
      <c r="D57" s="2">
        <v>35.946190476190452</v>
      </c>
      <c r="E57"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57" s="2">
        <v>2210.327619047619</v>
      </c>
      <c r="G57" s="137">
        <f>IF(Tabela27[[#This Row],[meanFoodPerson]]&lt;(AVERAGE(Tabela27[meanFoodPerson])),0,1)</f>
        <v>0</v>
      </c>
      <c r="H57" s="2">
        <v>4.5727327826086963</v>
      </c>
      <c r="I57" s="137">
        <f>IF(Tabela27[[#This Row],[meanCholesterol]]&lt;=5.2,0,IF(AND(Tabela27[[#This Row],[meanCholesterol]]&gt;5.2,Tabela27[[#This Row],[meanCholesterol]]&lt;=6.2),1,2))</f>
        <v>0</v>
      </c>
    </row>
    <row r="58" spans="1:9" x14ac:dyDescent="0.2">
      <c r="A58" s="1" t="s">
        <v>56</v>
      </c>
      <c r="B58" s="1">
        <v>4742</v>
      </c>
      <c r="C58" s="2">
        <v>17.100000000000001</v>
      </c>
      <c r="D58" s="2">
        <v>71.817142857142827</v>
      </c>
      <c r="E58"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58" s="2">
        <v>2559.9633333333336</v>
      </c>
      <c r="G58" s="137">
        <f>IF(Tabela27[[#This Row],[meanFoodPerson]]&lt;(AVERAGE(Tabela27[meanFoodPerson])),0,1)</f>
        <v>1</v>
      </c>
      <c r="H58" s="2">
        <v>5.0601223043478258</v>
      </c>
      <c r="I58" s="137">
        <f>IF(Tabela27[[#This Row],[meanCholesterol]]&lt;=5.2,0,IF(AND(Tabela27[[#This Row],[meanCholesterol]]&gt;5.2,Tabela27[[#This Row],[meanCholesterol]]&lt;=6.2),1,2))</f>
        <v>0</v>
      </c>
    </row>
    <row r="59" spans="1:9" x14ac:dyDescent="0.2">
      <c r="A59" s="1" t="s">
        <v>57</v>
      </c>
      <c r="B59" s="1">
        <v>1874</v>
      </c>
      <c r="C59" s="2">
        <v>74.900000000000006</v>
      </c>
      <c r="D59" s="2">
        <v>131.51000000000002</v>
      </c>
      <c r="E59"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59" s="2">
        <v>3538.3449999999998</v>
      </c>
      <c r="G59" s="137">
        <f>IF(Tabela27[[#This Row],[meanFoodPerson]]&lt;(AVERAGE(Tabela27[meanFoodPerson])),0,1)</f>
        <v>1</v>
      </c>
      <c r="H59" s="2">
        <v>5.6112418695652186</v>
      </c>
      <c r="I59" s="137">
        <f>IF(Tabela27[[#This Row],[meanCholesterol]]&lt;=5.2,0,IF(AND(Tabela27[[#This Row],[meanCholesterol]]&gt;5.2,Tabela27[[#This Row],[meanCholesterol]]&lt;=6.2),1,2))</f>
        <v>1</v>
      </c>
    </row>
    <row r="60" spans="1:9" x14ac:dyDescent="0.2">
      <c r="A60" s="1" t="s">
        <v>58</v>
      </c>
      <c r="B60" s="1">
        <v>3382</v>
      </c>
      <c r="C60" s="2">
        <v>90.8</v>
      </c>
      <c r="D60" s="2">
        <v>110.30761904761907</v>
      </c>
      <c r="E60"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60" s="2">
        <v>3223.6428571428578</v>
      </c>
      <c r="G60" s="137">
        <f>IF(Tabela27[[#This Row],[meanFoodPerson]]&lt;(AVERAGE(Tabela27[meanFoodPerson])),0,1)</f>
        <v>1</v>
      </c>
      <c r="H60" s="2">
        <v>5.5971642173913043</v>
      </c>
      <c r="I60" s="137">
        <f>IF(Tabela27[[#This Row],[meanCholesterol]]&lt;=5.2,0,IF(AND(Tabela27[[#This Row],[meanCholesterol]]&gt;5.2,Tabela27[[#This Row],[meanCholesterol]]&lt;=6.2),1,2))</f>
        <v>1</v>
      </c>
    </row>
    <row r="61" spans="1:9" x14ac:dyDescent="0.2">
      <c r="A61" s="1" t="s">
        <v>59</v>
      </c>
      <c r="B61" s="1">
        <v>36634</v>
      </c>
      <c r="C61" s="2">
        <v>74.400000000000006</v>
      </c>
      <c r="D61" s="2">
        <v>81.863809523809522</v>
      </c>
      <c r="E61"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61" s="2">
        <v>3434.4564285714287</v>
      </c>
      <c r="G61" s="137">
        <f>IF(Tabela27[[#This Row],[meanFoodPerson]]&lt;(AVERAGE(Tabela27[meanFoodPerson])),0,1)</f>
        <v>1</v>
      </c>
      <c r="H61" s="2">
        <v>5.3890281304347818</v>
      </c>
      <c r="I61" s="137">
        <f>IF(Tabela27[[#This Row],[meanCholesterol]]&lt;=5.2,0,IF(AND(Tabela27[[#This Row],[meanCholesterol]]&gt;5.2,Tabela27[[#This Row],[meanCholesterol]]&lt;=6.2),1,2))</f>
        <v>1</v>
      </c>
    </row>
    <row r="62" spans="1:9" x14ac:dyDescent="0.2">
      <c r="A62" s="1" t="s">
        <v>60</v>
      </c>
      <c r="B62" s="1">
        <v>525</v>
      </c>
      <c r="C62" s="2">
        <v>43.5</v>
      </c>
      <c r="D62" s="2">
        <v>133.07523809523809</v>
      </c>
      <c r="E62"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62" s="2">
        <v>2528.2449999999999</v>
      </c>
      <c r="G62" s="137">
        <f>IF(Tabela27[[#This Row],[meanFoodPerson]]&lt;(AVERAGE(Tabela27[meanFoodPerson])),0,1)</f>
        <v>1</v>
      </c>
      <c r="H62" s="2">
        <v>4.828868739130435</v>
      </c>
      <c r="I62" s="137">
        <f>IF(Tabela27[[#This Row],[meanCholesterol]]&lt;=5.2,0,IF(AND(Tabela27[[#This Row],[meanCholesterol]]&gt;5.2,Tabela27[[#This Row],[meanCholesterol]]&lt;=6.2),1,2))</f>
        <v>0</v>
      </c>
    </row>
    <row r="63" spans="1:9" x14ac:dyDescent="0.2">
      <c r="A63" s="1" t="s">
        <v>61</v>
      </c>
      <c r="B63" s="1">
        <v>32245</v>
      </c>
      <c r="C63" s="2">
        <v>32.700000000000003</v>
      </c>
      <c r="D63" s="2">
        <v>80.299047619047613</v>
      </c>
      <c r="E63"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63" s="2">
        <v>2784.847619047619</v>
      </c>
      <c r="G63" s="137">
        <f>IF(Tabela27[[#This Row],[meanFoodPerson]]&lt;(AVERAGE(Tabela27[meanFoodPerson])),0,1)</f>
        <v>1</v>
      </c>
      <c r="H63" s="2">
        <v>5.0845932608695659</v>
      </c>
      <c r="I63" s="137">
        <f>IF(Tabela27[[#This Row],[meanCholesterol]]&lt;=5.2,0,IF(AND(Tabela27[[#This Row],[meanCholesterol]]&gt;5.2,Tabela27[[#This Row],[meanCholesterol]]&lt;=6.2),1,2))</f>
        <v>0</v>
      </c>
    </row>
    <row r="64" spans="1:9" x14ac:dyDescent="0.2">
      <c r="A64" s="1" t="s">
        <v>62</v>
      </c>
      <c r="B64" s="1">
        <v>509</v>
      </c>
      <c r="C64" s="2">
        <v>33</v>
      </c>
      <c r="D64" s="2">
        <v>96.933809523809529</v>
      </c>
      <c r="E64"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64" s="2">
        <v>2497.3980952380953</v>
      </c>
      <c r="G64" s="137">
        <f>IF(Tabela27[[#This Row],[meanFoodPerson]]&lt;(AVERAGE(Tabela27[meanFoodPerson])),0,1)</f>
        <v>0</v>
      </c>
      <c r="H64" s="2">
        <v>5.2132459999999998</v>
      </c>
      <c r="I64" s="137">
        <f>IF(Tabela27[[#This Row],[meanCholesterol]]&lt;=5.2,0,IF(AND(Tabela27[[#This Row],[meanCholesterol]]&gt;5.2,Tabela27[[#This Row],[meanCholesterol]]&lt;=6.2),1,2))</f>
        <v>1</v>
      </c>
    </row>
    <row r="65" spans="1:9" x14ac:dyDescent="0.2">
      <c r="A65" s="1" t="s">
        <v>63</v>
      </c>
      <c r="B65" s="1">
        <v>2422</v>
      </c>
      <c r="C65" s="2">
        <v>25.2</v>
      </c>
      <c r="D65" s="2">
        <v>49.709047619047602</v>
      </c>
      <c r="E65"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65" s="2">
        <v>2193.8354761904761</v>
      </c>
      <c r="G65" s="137">
        <f>IF(Tabela27[[#This Row],[meanFoodPerson]]&lt;(AVERAGE(Tabela27[meanFoodPerson])),0,1)</f>
        <v>0</v>
      </c>
      <c r="H65" s="2">
        <v>4.5161005217391308</v>
      </c>
      <c r="I65" s="137">
        <f>IF(Tabela27[[#This Row],[meanCholesterol]]&lt;=5.2,0,IF(AND(Tabela27[[#This Row],[meanCholesterol]]&gt;5.2,Tabela27[[#This Row],[meanCholesterol]]&lt;=6.2),1,2))</f>
        <v>0</v>
      </c>
    </row>
    <row r="66" spans="1:9" x14ac:dyDescent="0.2">
      <c r="A66" s="1" t="s">
        <v>64</v>
      </c>
      <c r="B66" s="1">
        <v>2388</v>
      </c>
      <c r="C66" s="2">
        <v>20.399999999999999</v>
      </c>
      <c r="D66" s="2">
        <v>13.634761904761907</v>
      </c>
      <c r="E66"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66" s="2">
        <v>2144.1654761904756</v>
      </c>
      <c r="G66" s="137">
        <f>IF(Tabela27[[#This Row],[meanFoodPerson]]&lt;(AVERAGE(Tabela27[meanFoodPerson])),0,1)</f>
        <v>0</v>
      </c>
      <c r="H66" s="2">
        <v>4.5810473913043488</v>
      </c>
      <c r="I66" s="137">
        <f>IF(Tabela27[[#This Row],[meanCholesterol]]&lt;=5.2,0,IF(AND(Tabela27[[#This Row],[meanCholesterol]]&gt;5.2,Tabela27[[#This Row],[meanCholesterol]]&lt;=6.2),1,2))</f>
        <v>0</v>
      </c>
    </row>
    <row r="67" spans="1:9" x14ac:dyDescent="0.2">
      <c r="A67" s="1" t="s">
        <v>65</v>
      </c>
      <c r="B67" s="1">
        <v>5511</v>
      </c>
      <c r="C67" s="2">
        <v>20.399999999999999</v>
      </c>
      <c r="D67" s="2">
        <v>48.859047619047637</v>
      </c>
      <c r="E67"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67" s="2">
        <v>2883.3911904761908</v>
      </c>
      <c r="G67" s="137">
        <f>IF(Tabela27[[#This Row],[meanFoodPerson]]&lt;(AVERAGE(Tabela27[meanFoodPerson])),0,1)</f>
        <v>1</v>
      </c>
      <c r="H67" s="2">
        <v>4.8202738260869555</v>
      </c>
      <c r="I67" s="137">
        <f>IF(Tabela27[[#This Row],[meanCholesterol]]&lt;=5.2,0,IF(AND(Tabela27[[#This Row],[meanCholesterol]]&gt;5.2,Tabela27[[#This Row],[meanCholesterol]]&lt;=6.2),1,2))</f>
        <v>0</v>
      </c>
    </row>
    <row r="68" spans="1:9" x14ac:dyDescent="0.2">
      <c r="A68" s="1" t="s">
        <v>66</v>
      </c>
      <c r="B68" s="1">
        <v>194</v>
      </c>
      <c r="C68" s="2">
        <v>31.8</v>
      </c>
      <c r="D68" s="2">
        <v>103.45761904761905</v>
      </c>
      <c r="E68"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68" s="2">
        <v>2770.6295238095236</v>
      </c>
      <c r="G68" s="137">
        <f>IF(Tabela27[[#This Row],[meanFoodPerson]]&lt;(AVERAGE(Tabela27[meanFoodPerson])),0,1)</f>
        <v>1</v>
      </c>
      <c r="H68" s="2">
        <v>5.4854020434782589</v>
      </c>
      <c r="I68" s="137">
        <f>IF(Tabela27[[#This Row],[meanCholesterol]]&lt;=5.2,0,IF(AND(Tabela27[[#This Row],[meanCholesterol]]&gt;5.2,Tabela27[[#This Row],[meanCholesterol]]&lt;=6.2),1,2))</f>
        <v>1</v>
      </c>
    </row>
    <row r="69" spans="1:9" x14ac:dyDescent="0.2">
      <c r="A69" s="1" t="s">
        <v>67</v>
      </c>
      <c r="B69" s="1">
        <v>816</v>
      </c>
      <c r="C69" s="2">
        <v>52.5</v>
      </c>
      <c r="D69" s="2">
        <v>85.582619047619048</v>
      </c>
      <c r="E69"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69" s="2">
        <v>2666.7338095238097</v>
      </c>
      <c r="G69" s="137">
        <f>IF(Tabela27[[#This Row],[meanFoodPerson]]&lt;(AVERAGE(Tabela27[meanFoodPerson])),0,1)</f>
        <v>1</v>
      </c>
      <c r="H69" s="2">
        <v>5.0386157826086944</v>
      </c>
      <c r="I69" s="137">
        <f>IF(Tabela27[[#This Row],[meanCholesterol]]&lt;=5.2,0,IF(AND(Tabela27[[#This Row],[meanCholesterol]]&gt;5.2,Tabela27[[#This Row],[meanCholesterol]]&lt;=6.2),1,2))</f>
        <v>0</v>
      </c>
    </row>
    <row r="70" spans="1:9" x14ac:dyDescent="0.2">
      <c r="A70" s="1" t="s">
        <v>68</v>
      </c>
      <c r="B70" s="1">
        <v>102</v>
      </c>
      <c r="C70" s="2">
        <v>13.1</v>
      </c>
      <c r="D70" s="2">
        <v>43.773571428571387</v>
      </c>
      <c r="E70"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70" s="2">
        <v>2234.1654761904756</v>
      </c>
      <c r="G70" s="137">
        <f>IF(Tabela27[[#This Row],[meanFoodPerson]]&lt;(AVERAGE(Tabela27[meanFoodPerson])),0,1)</f>
        <v>0</v>
      </c>
      <c r="H70" s="2">
        <v>4.3739924347826085</v>
      </c>
      <c r="I70" s="137">
        <f>IF(Tabela27[[#This Row],[meanCholesterol]]&lt;=5.2,0,IF(AND(Tabela27[[#This Row],[meanCholesterol]]&gt;5.2,Tabela27[[#This Row],[meanCholesterol]]&lt;=6.2),1,2))</f>
        <v>0</v>
      </c>
    </row>
    <row r="71" spans="1:9" x14ac:dyDescent="0.2">
      <c r="A71" s="1" t="s">
        <v>69</v>
      </c>
      <c r="B71" s="1">
        <v>166</v>
      </c>
      <c r="C71" s="2">
        <v>18.8</v>
      </c>
      <c r="D71" s="2">
        <v>12.199523809523804</v>
      </c>
      <c r="E71"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71" s="2">
        <v>2304.8150000000001</v>
      </c>
      <c r="G71" s="137">
        <f>IF(Tabela27[[#This Row],[meanFoodPerson]]&lt;(AVERAGE(Tabela27[meanFoodPerson])),0,1)</f>
        <v>0</v>
      </c>
      <c r="H71" s="2">
        <v>4.4144875217391313</v>
      </c>
      <c r="I71" s="137">
        <f>IF(Tabela27[[#This Row],[meanCholesterol]]&lt;=5.2,0,IF(AND(Tabela27[[#This Row],[meanCholesterol]]&gt;5.2,Tabela27[[#This Row],[meanCholesterol]]&lt;=6.2),1,2))</f>
        <v>0</v>
      </c>
    </row>
    <row r="72" spans="1:9" x14ac:dyDescent="0.2">
      <c r="A72" s="1" t="s">
        <v>70</v>
      </c>
      <c r="B72" s="1">
        <v>463</v>
      </c>
      <c r="C72" s="2">
        <v>23.4</v>
      </c>
      <c r="D72" s="2">
        <v>93.541428571428568</v>
      </c>
      <c r="E72"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72" s="2">
        <v>2844.4857142857145</v>
      </c>
      <c r="G72" s="137">
        <f>IF(Tabela27[[#This Row],[meanFoodPerson]]&lt;(AVERAGE(Tabela27[meanFoodPerson])),0,1)</f>
        <v>1</v>
      </c>
      <c r="H72" s="2">
        <v>5.1021609130434777</v>
      </c>
      <c r="I72" s="137">
        <f>IF(Tabela27[[#This Row],[meanCholesterol]]&lt;=5.2,0,IF(AND(Tabela27[[#This Row],[meanCholesterol]]&gt;5.2,Tabela27[[#This Row],[meanCholesterol]]&lt;=6.2),1,2))</f>
        <v>0</v>
      </c>
    </row>
    <row r="73" spans="1:9" x14ac:dyDescent="0.2">
      <c r="A73" s="1" t="s">
        <v>71</v>
      </c>
      <c r="B73" s="1">
        <v>1027</v>
      </c>
      <c r="C73" s="2">
        <v>19.5</v>
      </c>
      <c r="D73" s="2">
        <v>25.834285714285702</v>
      </c>
      <c r="E73"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73" s="2">
        <v>2375.0807142857134</v>
      </c>
      <c r="G73" s="137">
        <f>IF(Tabela27[[#This Row],[meanFoodPerson]]&lt;(AVERAGE(Tabela27[meanFoodPerson])),0,1)</f>
        <v>0</v>
      </c>
      <c r="H73" s="2">
        <v>4.4884385217391314</v>
      </c>
      <c r="I73" s="137">
        <f>IF(Tabela27[[#This Row],[meanCholesterol]]&lt;=5.2,0,IF(AND(Tabela27[[#This Row],[meanCholesterol]]&gt;5.2,Tabela27[[#This Row],[meanCholesterol]]&lt;=6.2),1,2))</f>
        <v>0</v>
      </c>
    </row>
    <row r="74" spans="1:9" x14ac:dyDescent="0.2">
      <c r="A74" s="1" t="s">
        <v>72</v>
      </c>
      <c r="B74" s="1">
        <v>391</v>
      </c>
      <c r="C74" s="2">
        <v>10.5</v>
      </c>
      <c r="D74" s="2">
        <v>24.007619047619055</v>
      </c>
      <c r="E74"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74" s="2">
        <v>2142.8930952380956</v>
      </c>
      <c r="G74" s="137">
        <f>IF(Tabela27[[#This Row],[meanFoodPerson]]&lt;(AVERAGE(Tabela27[meanFoodPerson])),0,1)</f>
        <v>0</v>
      </c>
      <c r="H74" s="2">
        <v>4.3844002173913035</v>
      </c>
      <c r="I74" s="137">
        <f>IF(Tabela27[[#This Row],[meanCholesterol]]&lt;=5.2,0,IF(AND(Tabela27[[#This Row],[meanCholesterol]]&gt;5.2,Tabela27[[#This Row],[meanCholesterol]]&lt;=6.2),1,2))</f>
        <v>0</v>
      </c>
    </row>
    <row r="75" spans="1:9" x14ac:dyDescent="0.2">
      <c r="A75" s="1" t="s">
        <v>73</v>
      </c>
      <c r="B75" s="1">
        <v>2974</v>
      </c>
      <c r="C75" s="2">
        <v>30.8</v>
      </c>
      <c r="D75" s="2">
        <v>97.912380952380971</v>
      </c>
      <c r="E75"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75" s="2">
        <v>2682.5999999999995</v>
      </c>
      <c r="G75" s="137">
        <f>IF(Tabela27[[#This Row],[meanFoodPerson]]&lt;(AVERAGE(Tabela27[meanFoodPerson])),0,1)</f>
        <v>1</v>
      </c>
      <c r="H75" s="2">
        <v>4.9492162173913039</v>
      </c>
      <c r="I75" s="137">
        <f>IF(Tabela27[[#This Row],[meanCholesterol]]&lt;=5.2,0,IF(AND(Tabela27[[#This Row],[meanCholesterol]]&gt;5.2,Tabela27[[#This Row],[meanCholesterol]]&lt;=6.2),1,2))</f>
        <v>0</v>
      </c>
    </row>
    <row r="76" spans="1:9" x14ac:dyDescent="0.2">
      <c r="A76" s="1" t="s">
        <v>74</v>
      </c>
      <c r="B76" s="1">
        <v>694</v>
      </c>
      <c r="C76" s="2">
        <v>18.2</v>
      </c>
      <c r="D76" s="2">
        <v>16.961904761904758</v>
      </c>
      <c r="E76"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76" s="2">
        <v>1896.547619047619</v>
      </c>
      <c r="G76" s="137">
        <f>IF(Tabela27[[#This Row],[meanFoodPerson]]&lt;(AVERAGE(Tabela27[meanFoodPerson])),0,1)</f>
        <v>0</v>
      </c>
      <c r="H76" s="2">
        <v>4.3555729565217387</v>
      </c>
      <c r="I76" s="137">
        <f>IF(Tabela27[[#This Row],[meanCholesterol]]&lt;=5.2,0,IF(AND(Tabela27[[#This Row],[meanCholesterol]]&gt;5.2,Tabela27[[#This Row],[meanCholesterol]]&lt;=6.2),1,2))</f>
        <v>0</v>
      </c>
    </row>
    <row r="77" spans="1:9" x14ac:dyDescent="0.2">
      <c r="A77" s="1" t="s">
        <v>75</v>
      </c>
      <c r="B77" s="1">
        <v>231</v>
      </c>
      <c r="C77" s="2">
        <v>76.099999999999994</v>
      </c>
      <c r="D77" s="2">
        <v>139.53428571428569</v>
      </c>
      <c r="E77"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77" s="2">
        <v>3220.3526190476191</v>
      </c>
      <c r="G77" s="137">
        <f>IF(Tabela27[[#This Row],[meanFoodPerson]]&lt;(AVERAGE(Tabela27[meanFoodPerson])),0,1)</f>
        <v>1</v>
      </c>
      <c r="H77" s="2">
        <v>5.6824689130434782</v>
      </c>
      <c r="I77" s="137">
        <f>IF(Tabela27[[#This Row],[meanCholesterol]]&lt;=5.2,0,IF(AND(Tabela27[[#This Row],[meanCholesterol]]&gt;5.2,Tabela27[[#This Row],[meanCholesterol]]&lt;=6.2),1,2))</f>
        <v>1</v>
      </c>
    </row>
    <row r="78" spans="1:9" x14ac:dyDescent="0.2">
      <c r="A78" s="1" t="s">
        <v>76</v>
      </c>
      <c r="B78" s="1">
        <v>266</v>
      </c>
      <c r="C78" s="2">
        <v>28.1</v>
      </c>
      <c r="D78" s="2">
        <v>63.014523809523823</v>
      </c>
      <c r="E78"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78" s="2">
        <v>2355.1897619047618</v>
      </c>
      <c r="G78" s="137">
        <f>IF(Tabela27[[#This Row],[meanFoodPerson]]&lt;(AVERAGE(Tabela27[meanFoodPerson])),0,1)</f>
        <v>0</v>
      </c>
      <c r="H78" s="2">
        <v>4.5878730869565212</v>
      </c>
      <c r="I78" s="137">
        <f>IF(Tabela27[[#This Row],[meanCholesterol]]&lt;=5.2,0,IF(AND(Tabela27[[#This Row],[meanCholesterol]]&gt;5.2,Tabela27[[#This Row],[meanCholesterol]]&lt;=6.2),1,2))</f>
        <v>0</v>
      </c>
    </row>
    <row r="79" spans="1:9" x14ac:dyDescent="0.2">
      <c r="A79" s="1" t="s">
        <v>77</v>
      </c>
      <c r="B79" s="1">
        <v>196</v>
      </c>
      <c r="C79" s="2">
        <v>31.6</v>
      </c>
      <c r="D79" s="2">
        <v>120.68047619047617</v>
      </c>
      <c r="E79"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79" s="2">
        <v>2599.1857142857148</v>
      </c>
      <c r="G79" s="137">
        <f>IF(Tabela27[[#This Row],[meanFoodPerson]]&lt;(AVERAGE(Tabela27[meanFoodPerson])),0,1)</f>
        <v>1</v>
      </c>
      <c r="H79" s="2">
        <v>4.9466541739130445</v>
      </c>
      <c r="I79" s="137">
        <f>IF(Tabela27[[#This Row],[meanCholesterol]]&lt;=5.2,0,IF(AND(Tabela27[[#This Row],[meanCholesterol]]&gt;5.2,Tabela27[[#This Row],[meanCholesterol]]&lt;=6.2),1,2))</f>
        <v>0</v>
      </c>
    </row>
    <row r="80" spans="1:9" x14ac:dyDescent="0.2">
      <c r="A80" s="1" t="s">
        <v>78</v>
      </c>
      <c r="B80" s="1">
        <v>11064</v>
      </c>
      <c r="C80" s="2">
        <v>26.4</v>
      </c>
      <c r="D80" s="2">
        <v>116.24428571428572</v>
      </c>
      <c r="E80"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80" s="2">
        <v>2885.2190476190485</v>
      </c>
      <c r="G80" s="137">
        <f>IF(Tabela27[[#This Row],[meanFoodPerson]]&lt;(AVERAGE(Tabela27[meanFoodPerson])),0,1)</f>
        <v>1</v>
      </c>
      <c r="H80" s="2">
        <v>4.9225639999999995</v>
      </c>
      <c r="I80" s="137">
        <f>IF(Tabela27[[#This Row],[meanCholesterol]]&lt;=5.2,0,IF(AND(Tabela27[[#This Row],[meanCholesterol]]&gt;5.2,Tabela27[[#This Row],[meanCholesterol]]&lt;=6.2),1,2))</f>
        <v>0</v>
      </c>
    </row>
    <row r="81" spans="1:9" x14ac:dyDescent="0.2">
      <c r="A81" s="1" t="s">
        <v>79</v>
      </c>
      <c r="B81" s="1">
        <v>64</v>
      </c>
      <c r="C81" s="2">
        <v>6.6</v>
      </c>
      <c r="D81" s="2">
        <v>42.402857142857158</v>
      </c>
      <c r="E81"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81" s="2">
        <v>2202.3290476190473</v>
      </c>
      <c r="G81" s="137">
        <f>IF(Tabela27[[#This Row],[meanFoodPerson]]&lt;(AVERAGE(Tabela27[meanFoodPerson])),0,1)</f>
        <v>0</v>
      </c>
      <c r="H81" s="2">
        <v>5.0642978695652179</v>
      </c>
      <c r="I81" s="137">
        <f>IF(Tabela27[[#This Row],[meanCholesterol]]&lt;=5.2,0,IF(AND(Tabela27[[#This Row],[meanCholesterol]]&gt;5.2,Tabela27[[#This Row],[meanCholesterol]]&lt;=6.2),1,2))</f>
        <v>0</v>
      </c>
    </row>
    <row r="82" spans="1:9" x14ac:dyDescent="0.2">
      <c r="A82" s="1" t="s">
        <v>80</v>
      </c>
      <c r="B82" s="1">
        <v>2848</v>
      </c>
      <c r="C82" s="2">
        <v>22.5</v>
      </c>
      <c r="D82" s="2">
        <v>86.299999999999983</v>
      </c>
      <c r="E82"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82" s="2">
        <v>2716.7419047619051</v>
      </c>
      <c r="G82" s="137">
        <f>IF(Tabela27[[#This Row],[meanFoodPerson]]&lt;(AVERAGE(Tabela27[meanFoodPerson])),0,1)</f>
        <v>1</v>
      </c>
      <c r="H82" s="2">
        <v>4.7817248695652168</v>
      </c>
      <c r="I82" s="137">
        <f>IF(Tabela27[[#This Row],[meanCholesterol]]&lt;=5.2,0,IF(AND(Tabela27[[#This Row],[meanCholesterol]]&gt;5.2,Tabela27[[#This Row],[meanCholesterol]]&lt;=6.2),1,2))</f>
        <v>0</v>
      </c>
    </row>
    <row r="83" spans="1:9" x14ac:dyDescent="0.2">
      <c r="A83" s="1" t="s">
        <v>81</v>
      </c>
      <c r="B83" s="1">
        <v>236</v>
      </c>
      <c r="C83" s="2">
        <v>3.9</v>
      </c>
      <c r="D83" s="2">
        <v>20.223809523809535</v>
      </c>
      <c r="E83"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83" s="2">
        <v>1841.9511904761905</v>
      </c>
      <c r="G83" s="137">
        <f>IF(Tabela27[[#This Row],[meanFoodPerson]]&lt;(AVERAGE(Tabela27[meanFoodPerson])),0,1)</f>
        <v>0</v>
      </c>
      <c r="H83" s="2">
        <v>4.4752906956521743</v>
      </c>
      <c r="I83" s="137">
        <f>IF(Tabela27[[#This Row],[meanCholesterol]]&lt;=5.2,0,IF(AND(Tabela27[[#This Row],[meanCholesterol]]&gt;5.2,Tabela27[[#This Row],[meanCholesterol]]&lt;=6.2),1,2))</f>
        <v>0</v>
      </c>
    </row>
    <row r="84" spans="1:9" x14ac:dyDescent="0.2">
      <c r="A84" s="1" t="s">
        <v>82</v>
      </c>
      <c r="B84" s="1">
        <v>4117</v>
      </c>
      <c r="C84" s="2">
        <v>20.2</v>
      </c>
      <c r="D84" s="2">
        <v>19.440952380952378</v>
      </c>
      <c r="E84"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84" s="2">
        <v>2026.5669047619053</v>
      </c>
      <c r="G84" s="137">
        <f>IF(Tabela27[[#This Row],[meanFoodPerson]]&lt;(AVERAGE(Tabela27[meanFoodPerson])),0,1)</f>
        <v>0</v>
      </c>
      <c r="H84" s="2">
        <v>4.3342389999999993</v>
      </c>
      <c r="I84" s="137">
        <f>IF(Tabela27[[#This Row],[meanCholesterol]]&lt;=5.2,0,IF(AND(Tabela27[[#This Row],[meanCholesterol]]&gt;5.2,Tabela27[[#This Row],[meanCholesterol]]&lt;=6.2),1,2))</f>
        <v>0</v>
      </c>
    </row>
    <row r="85" spans="1:9" x14ac:dyDescent="0.2">
      <c r="A85" s="1" t="s">
        <v>83</v>
      </c>
      <c r="B85" s="1">
        <v>147</v>
      </c>
      <c r="C85" s="2">
        <v>24.7</v>
      </c>
      <c r="D85" s="2">
        <v>85.582380952380973</v>
      </c>
      <c r="E85"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85" s="2">
        <v>2173.4173809523809</v>
      </c>
      <c r="G85" s="137">
        <f>IF(Tabela27[[#This Row],[meanFoodPerson]]&lt;(AVERAGE(Tabela27[meanFoodPerson])),0,1)</f>
        <v>0</v>
      </c>
      <c r="H85" s="2">
        <v>4.7398286086956531</v>
      </c>
      <c r="I85" s="137">
        <f>IF(Tabela27[[#This Row],[meanCholesterol]]&lt;=5.2,0,IF(AND(Tabela27[[#This Row],[meanCholesterol]]&gt;5.2,Tabela27[[#This Row],[meanCholesterol]]&lt;=6.2),1,2))</f>
        <v>0</v>
      </c>
    </row>
    <row r="86" spans="1:9" x14ac:dyDescent="0.2">
      <c r="A86" s="1" t="s">
        <v>113</v>
      </c>
      <c r="B86" s="1">
        <v>10447</v>
      </c>
      <c r="C86" s="2">
        <v>86.7</v>
      </c>
      <c r="D86" s="2">
        <v>129.16119047619046</v>
      </c>
      <c r="E86"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86" s="2">
        <v>3159.9759523809516</v>
      </c>
      <c r="G86" s="137">
        <f>IF(Tabela27[[#This Row],[meanFoodPerson]]&lt;(AVERAGE(Tabela27[meanFoodPerson])),0,1)</f>
        <v>1</v>
      </c>
      <c r="H86" s="2">
        <v>5.6276961739130424</v>
      </c>
      <c r="I86" s="137">
        <f>IF(Tabela27[[#This Row],[meanCholesterol]]&lt;=5.2,0,IF(AND(Tabela27[[#This Row],[meanCholesterol]]&gt;5.2,Tabela27[[#This Row],[meanCholesterol]]&lt;=6.2),1,2))</f>
        <v>1</v>
      </c>
    </row>
    <row r="87" spans="1:9" x14ac:dyDescent="0.2">
      <c r="A87" s="1" t="s">
        <v>84</v>
      </c>
      <c r="B87" s="1">
        <v>2330</v>
      </c>
      <c r="C87" s="2">
        <v>91.9</v>
      </c>
      <c r="D87" s="2">
        <v>137.96761904761905</v>
      </c>
      <c r="E87"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87" s="2">
        <v>3086.7352380952384</v>
      </c>
      <c r="G87" s="137">
        <f>IF(Tabela27[[#This Row],[meanFoodPerson]]&lt;(AVERAGE(Tabela27[meanFoodPerson])),0,1)</f>
        <v>1</v>
      </c>
      <c r="H87" s="2">
        <v>5.773567260869565</v>
      </c>
      <c r="I87" s="137">
        <f>IF(Tabela27[[#This Row],[meanCholesterol]]&lt;=5.2,0,IF(AND(Tabela27[[#This Row],[meanCholesterol]]&gt;5.2,Tabela27[[#This Row],[meanCholesterol]]&lt;=6.2),1,2))</f>
        <v>1</v>
      </c>
    </row>
    <row r="88" spans="1:9" x14ac:dyDescent="0.2">
      <c r="A88" s="1" t="s">
        <v>85</v>
      </c>
      <c r="B88" s="1">
        <v>384</v>
      </c>
      <c r="C88" s="2">
        <v>23.9</v>
      </c>
      <c r="D88" s="2">
        <v>109.65523809523806</v>
      </c>
      <c r="E88"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88" s="2">
        <v>2033.9533333333331</v>
      </c>
      <c r="G88" s="137">
        <f>IF(Tabela27[[#This Row],[meanFoodPerson]]&lt;(AVERAGE(Tabela27[meanFoodPerson])),0,1)</f>
        <v>0</v>
      </c>
      <c r="H88" s="2">
        <v>4.7179707391304344</v>
      </c>
      <c r="I88" s="137">
        <f>IF(Tabela27[[#This Row],[meanCholesterol]]&lt;=5.2,0,IF(AND(Tabela27[[#This Row],[meanCholesterol]]&gt;5.2,Tabela27[[#This Row],[meanCholesterol]]&lt;=6.2),1,2))</f>
        <v>0</v>
      </c>
    </row>
    <row r="89" spans="1:9" x14ac:dyDescent="0.2">
      <c r="A89" s="1" t="s">
        <v>86</v>
      </c>
      <c r="B89" s="1">
        <v>696</v>
      </c>
      <c r="C89" s="2">
        <v>23.3</v>
      </c>
      <c r="D89" s="2">
        <v>11.416666666666666</v>
      </c>
      <c r="E89"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89" s="2">
        <v>1950.4892857142861</v>
      </c>
      <c r="G89" s="137">
        <f>IF(Tabela27[[#This Row],[meanFoodPerson]]&lt;(AVERAGE(Tabela27[meanFoodPerson])),0,1)</f>
        <v>0</v>
      </c>
      <c r="H89" s="2">
        <v>4.3152167391304346</v>
      </c>
      <c r="I89" s="137">
        <f>IF(Tabela27[[#This Row],[meanCholesterol]]&lt;=5.2,0,IF(AND(Tabela27[[#This Row],[meanCholesterol]]&gt;5.2,Tabela27[[#This Row],[meanCholesterol]]&lt;=6.2),1,2))</f>
        <v>0</v>
      </c>
    </row>
    <row r="90" spans="1:9" x14ac:dyDescent="0.2">
      <c r="A90" s="1" t="s">
        <v>87</v>
      </c>
      <c r="B90" s="1">
        <v>12253</v>
      </c>
      <c r="C90" s="2">
        <v>31.2</v>
      </c>
      <c r="D90" s="2">
        <v>16.113809523809522</v>
      </c>
      <c r="E90"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90" s="2">
        <v>2051.6457142857148</v>
      </c>
      <c r="G90" s="137">
        <f>IF(Tabela27[[#This Row],[meanFoodPerson]]&lt;(AVERAGE(Tabela27[meanFoodPerson])),0,1)</f>
        <v>0</v>
      </c>
      <c r="H90" s="2">
        <v>4.3142050869565205</v>
      </c>
      <c r="I90" s="137">
        <f>IF(Tabela27[[#This Row],[meanCholesterol]]&lt;=5.2,0,IF(AND(Tabela27[[#This Row],[meanCholesterol]]&gt;5.2,Tabela27[[#This Row],[meanCholesterol]]&lt;=6.2),1,2))</f>
        <v>0</v>
      </c>
    </row>
    <row r="91" spans="1:9" x14ac:dyDescent="0.2">
      <c r="A91" s="1" t="s">
        <v>88</v>
      </c>
      <c r="B91" s="1">
        <v>2598</v>
      </c>
      <c r="C91" s="2">
        <v>74.8</v>
      </c>
      <c r="D91" s="2">
        <v>116.83142857142857</v>
      </c>
      <c r="E91"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91" s="2">
        <v>3236.134523809525</v>
      </c>
      <c r="G91" s="137">
        <f>IF(Tabela27[[#This Row],[meanFoodPerson]]&lt;(AVERAGE(Tabela27[meanFoodPerson])),0,1)</f>
        <v>1</v>
      </c>
      <c r="H91" s="2">
        <v>5.6758787826086952</v>
      </c>
      <c r="I91" s="137">
        <f>IF(Tabela27[[#This Row],[meanCholesterol]]&lt;=5.2,0,IF(AND(Tabela27[[#This Row],[meanCholesterol]]&gt;5.2,Tabela27[[#This Row],[meanCholesterol]]&lt;=6.2),1,2))</f>
        <v>1</v>
      </c>
    </row>
    <row r="92" spans="1:9" x14ac:dyDescent="0.2">
      <c r="A92" s="1" t="s">
        <v>89</v>
      </c>
      <c r="B92" s="1">
        <v>25719</v>
      </c>
      <c r="C92" s="2">
        <v>50.1</v>
      </c>
      <c r="D92" s="2">
        <v>78.732619047619039</v>
      </c>
      <c r="E92"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92" s="2">
        <v>2170.9869047619045</v>
      </c>
      <c r="G92" s="137">
        <f>IF(Tabela27[[#This Row],[meanFoodPerson]]&lt;(AVERAGE(Tabela27[meanFoodPerson])),0,1)</f>
        <v>0</v>
      </c>
      <c r="H92" s="2">
        <v>4.6615456521739125</v>
      </c>
      <c r="I92" s="137">
        <f>IF(Tabela27[[#This Row],[meanCholesterol]]&lt;=5.2,0,IF(AND(Tabela27[[#This Row],[meanCholesterol]]&gt;5.2,Tabela27[[#This Row],[meanCholesterol]]&lt;=6.2),1,2))</f>
        <v>0</v>
      </c>
    </row>
    <row r="93" spans="1:9" x14ac:dyDescent="0.2">
      <c r="A93" s="1" t="s">
        <v>90</v>
      </c>
      <c r="B93" s="1">
        <v>379</v>
      </c>
      <c r="C93" s="2">
        <v>29</v>
      </c>
      <c r="D93" s="2">
        <v>89.822857142857146</v>
      </c>
      <c r="E93"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93" s="2">
        <v>2287.8828571428576</v>
      </c>
      <c r="G93" s="137">
        <f>IF(Tabela27[[#This Row],[meanFoodPerson]]&lt;(AVERAGE(Tabela27[meanFoodPerson])),0,1)</f>
        <v>0</v>
      </c>
      <c r="H93" s="2">
        <v>4.9431877826086961</v>
      </c>
      <c r="I93" s="137">
        <f>IF(Tabela27[[#This Row],[meanCholesterol]]&lt;=5.2,0,IF(AND(Tabela27[[#This Row],[meanCholesterol]]&gt;5.2,Tabela27[[#This Row],[meanCholesterol]]&lt;=6.2),1,2))</f>
        <v>0</v>
      </c>
    </row>
    <row r="94" spans="1:9" x14ac:dyDescent="0.2">
      <c r="A94" s="1" t="s">
        <v>91</v>
      </c>
      <c r="B94" s="1">
        <v>687</v>
      </c>
      <c r="C94" s="2">
        <v>34.4</v>
      </c>
      <c r="D94" s="2">
        <v>59.61999999999999</v>
      </c>
      <c r="E94"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94" s="2">
        <v>2467.7259523809525</v>
      </c>
      <c r="G94" s="137">
        <f>IF(Tabela27[[#This Row],[meanFoodPerson]]&lt;(AVERAGE(Tabela27[meanFoodPerson])),0,1)</f>
        <v>0</v>
      </c>
      <c r="H94" s="2">
        <v>4.8782363913043483</v>
      </c>
      <c r="I94" s="137">
        <f>IF(Tabela27[[#This Row],[meanCholesterol]]&lt;=5.2,0,IF(AND(Tabela27[[#This Row],[meanCholesterol]]&gt;5.2,Tabela27[[#This Row],[meanCholesterol]]&lt;=6.2),1,2))</f>
        <v>0</v>
      </c>
    </row>
    <row r="95" spans="1:9" x14ac:dyDescent="0.2">
      <c r="A95" s="1" t="s">
        <v>92</v>
      </c>
      <c r="B95" s="1">
        <v>3845</v>
      </c>
      <c r="C95" s="2">
        <v>35.1</v>
      </c>
      <c r="D95" s="2">
        <v>89.692380952380944</v>
      </c>
      <c r="E95"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95" s="2">
        <v>2167.8571428571427</v>
      </c>
      <c r="G95" s="137">
        <f>IF(Tabela27[[#This Row],[meanFoodPerson]]&lt;(AVERAGE(Tabela27[meanFoodPerson])),0,1)</f>
        <v>0</v>
      </c>
      <c r="H95" s="2">
        <v>4.8895348695652165</v>
      </c>
      <c r="I95" s="137">
        <f>IF(Tabela27[[#This Row],[meanCholesterol]]&lt;=5.2,0,IF(AND(Tabela27[[#This Row],[meanCholesterol]]&gt;5.2,Tabela27[[#This Row],[meanCholesterol]]&lt;=6.2),1,2))</f>
        <v>0</v>
      </c>
    </row>
    <row r="96" spans="1:9" x14ac:dyDescent="0.2">
      <c r="A96" s="1" t="s">
        <v>93</v>
      </c>
      <c r="B96" s="1">
        <v>13051</v>
      </c>
      <c r="C96" s="2">
        <v>46.6</v>
      </c>
      <c r="D96" s="2">
        <v>62.556666666666658</v>
      </c>
      <c r="E96"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96" s="2">
        <v>2075.4978571428574</v>
      </c>
      <c r="G96" s="137">
        <f>IF(Tabela27[[#This Row],[meanFoodPerson]]&lt;(AVERAGE(Tabela27[meanFoodPerson])),0,1)</f>
        <v>0</v>
      </c>
      <c r="H96" s="2">
        <v>4.7687281304347824</v>
      </c>
      <c r="I96" s="137">
        <f>IF(Tabela27[[#This Row],[meanCholesterol]]&lt;=5.2,0,IF(AND(Tabela27[[#This Row],[meanCholesterol]]&gt;5.2,Tabela27[[#This Row],[meanCholesterol]]&lt;=6.2),1,2))</f>
        <v>0</v>
      </c>
    </row>
    <row r="97" spans="1:9" x14ac:dyDescent="0.2">
      <c r="A97" s="1" t="s">
        <v>94</v>
      </c>
      <c r="B97" s="1">
        <v>14358</v>
      </c>
      <c r="C97" s="2">
        <v>50.3</v>
      </c>
      <c r="D97" s="2">
        <v>116.37476190476193</v>
      </c>
      <c r="E97"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97" s="2">
        <v>3404.9202380952388</v>
      </c>
      <c r="G97" s="137">
        <f>IF(Tabela27[[#This Row],[meanFoodPerson]]&lt;(AVERAGE(Tabela27[meanFoodPerson])),0,1)</f>
        <v>1</v>
      </c>
      <c r="H97" s="2">
        <v>5.2934951739130431</v>
      </c>
      <c r="I97" s="137">
        <f>IF(Tabela27[[#This Row],[meanCholesterol]]&lt;=5.2,0,IF(AND(Tabela27[[#This Row],[meanCholesterol]]&gt;5.2,Tabela27[[#This Row],[meanCholesterol]]&lt;=6.2),1,2))</f>
        <v>1</v>
      </c>
    </row>
    <row r="98" spans="1:9" x14ac:dyDescent="0.2">
      <c r="A98" s="1" t="s">
        <v>95</v>
      </c>
      <c r="B98" s="1">
        <v>4309</v>
      </c>
      <c r="C98" s="2">
        <v>55.5</v>
      </c>
      <c r="D98" s="2">
        <v>73.840714285714313</v>
      </c>
      <c r="E98"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98" s="2">
        <v>3097.9449999999993</v>
      </c>
      <c r="G98" s="137">
        <f>IF(Tabela27[[#This Row],[meanFoodPerson]]&lt;(AVERAGE(Tabela27[meanFoodPerson])),0,1)</f>
        <v>1</v>
      </c>
      <c r="H98" s="2">
        <v>5.3765922608695655</v>
      </c>
      <c r="I98" s="137">
        <f>IF(Tabela27[[#This Row],[meanCholesterol]]&lt;=5.2,0,IF(AND(Tabela27[[#This Row],[meanCholesterol]]&gt;5.2,Tabela27[[#This Row],[meanCholesterol]]&lt;=6.2),1,2))</f>
        <v>1</v>
      </c>
    </row>
    <row r="99" spans="1:9" x14ac:dyDescent="0.2">
      <c r="A99" s="1" t="s">
        <v>96</v>
      </c>
      <c r="B99" s="1">
        <v>7273</v>
      </c>
      <c r="C99" s="2">
        <v>44.3</v>
      </c>
      <c r="D99" s="2">
        <v>63.534047619047605</v>
      </c>
      <c r="E99"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99" s="2">
        <v>3056.6357142857141</v>
      </c>
      <c r="G99" s="137">
        <f>IF(Tabela27[[#This Row],[meanFoodPerson]]&lt;(AVERAGE(Tabela27[meanFoodPerson])),0,1)</f>
        <v>1</v>
      </c>
      <c r="H99" s="2">
        <v>5.194019913043479</v>
      </c>
      <c r="I99" s="137">
        <f>IF(Tabela27[[#This Row],[meanCholesterol]]&lt;=5.2,0,IF(AND(Tabela27[[#This Row],[meanCholesterol]]&gt;5.2,Tabela27[[#This Row],[meanCholesterol]]&lt;=6.2),1,2))</f>
        <v>0</v>
      </c>
    </row>
    <row r="100" spans="1:9" x14ac:dyDescent="0.2">
      <c r="A100" s="1" t="s">
        <v>97</v>
      </c>
      <c r="B100" s="1">
        <v>20</v>
      </c>
      <c r="C100" s="2">
        <v>34.200000000000003</v>
      </c>
      <c r="D100" s="2">
        <v>64.96738095238095</v>
      </c>
      <c r="E100"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100" s="2">
        <v>2414.5773809523803</v>
      </c>
      <c r="G100" s="137">
        <f>IF(Tabela27[[#This Row],[meanFoodPerson]]&lt;(AVERAGE(Tabela27[meanFoodPerson])),0,1)</f>
        <v>0</v>
      </c>
      <c r="H100" s="2">
        <v>4.6629611739130441</v>
      </c>
      <c r="I100" s="137">
        <f>IF(Tabela27[[#This Row],[meanCholesterol]]&lt;=5.2,0,IF(AND(Tabela27[[#This Row],[meanCholesterol]]&gt;5.2,Tabela27[[#This Row],[meanCholesterol]]&lt;=6.2),1,2))</f>
        <v>0</v>
      </c>
    </row>
    <row r="101" spans="1:9" x14ac:dyDescent="0.2">
      <c r="A101" s="1" t="s">
        <v>98</v>
      </c>
      <c r="B101" s="1">
        <v>1563</v>
      </c>
      <c r="C101" s="2">
        <v>24.7</v>
      </c>
      <c r="D101" s="2">
        <v>63.013571428571424</v>
      </c>
      <c r="E101"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101" s="2">
        <v>2449.2402380952376</v>
      </c>
      <c r="G101" s="137">
        <f>IF(Tabela27[[#This Row],[meanFoodPerson]]&lt;(AVERAGE(Tabela27[meanFoodPerson])),0,1)</f>
        <v>0</v>
      </c>
      <c r="H101" s="2">
        <v>5.2136047391304343</v>
      </c>
      <c r="I101" s="137">
        <f>IF(Tabela27[[#This Row],[meanCholesterol]]&lt;=5.2,0,IF(AND(Tabela27[[#This Row],[meanCholesterol]]&gt;5.2,Tabela27[[#This Row],[meanCholesterol]]&lt;=6.2),1,2))</f>
        <v>1</v>
      </c>
    </row>
    <row r="102" spans="1:9" x14ac:dyDescent="0.2">
      <c r="A102" s="1" t="s">
        <v>99</v>
      </c>
      <c r="B102" s="1">
        <v>562</v>
      </c>
      <c r="C102" s="2">
        <v>18.399999999999999</v>
      </c>
      <c r="D102" s="2">
        <v>44.23119047619047</v>
      </c>
      <c r="E102"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102" s="2">
        <v>2252.7380952380954</v>
      </c>
      <c r="G102" s="137">
        <f>IF(Tabela27[[#This Row],[meanFoodPerson]]&lt;(AVERAGE(Tabela27[meanFoodPerson])),0,1)</f>
        <v>0</v>
      </c>
      <c r="H102" s="2">
        <v>4.5048641304347816</v>
      </c>
      <c r="I102" s="137">
        <f>IF(Tabela27[[#This Row],[meanCholesterol]]&lt;=5.2,0,IF(AND(Tabela27[[#This Row],[meanCholesterol]]&gt;5.2,Tabela27[[#This Row],[meanCholesterol]]&lt;=6.2),1,2))</f>
        <v>0</v>
      </c>
    </row>
    <row r="103" spans="1:9" x14ac:dyDescent="0.2">
      <c r="A103" s="1" t="s">
        <v>100</v>
      </c>
      <c r="B103" s="1">
        <v>463</v>
      </c>
      <c r="C103" s="2">
        <v>28.1</v>
      </c>
      <c r="D103" s="2">
        <v>16.17904761904763</v>
      </c>
      <c r="E103"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103" s="2">
        <v>2016.9438095238099</v>
      </c>
      <c r="G103" s="137">
        <f>IF(Tabela27[[#This Row],[meanFoodPerson]]&lt;(AVERAGE(Tabela27[meanFoodPerson])),0,1)</f>
        <v>0</v>
      </c>
      <c r="H103" s="2">
        <v>4.3761538695652167</v>
      </c>
      <c r="I103" s="137">
        <f>IF(Tabela27[[#This Row],[meanCholesterol]]&lt;=5.2,0,IF(AND(Tabela27[[#This Row],[meanCholesterol]]&gt;5.2,Tabela27[[#This Row],[meanCholesterol]]&lt;=6.2),1,2))</f>
        <v>0</v>
      </c>
    </row>
    <row r="104" spans="1:9" x14ac:dyDescent="0.2">
      <c r="A104" s="1" t="s">
        <v>101</v>
      </c>
      <c r="B104" s="1">
        <v>39</v>
      </c>
      <c r="C104" s="2">
        <v>29.8</v>
      </c>
      <c r="D104" s="2">
        <v>20.745714285714286</v>
      </c>
      <c r="E104"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104" s="2">
        <v>2236.132380952381</v>
      </c>
      <c r="G104" s="137">
        <f>IF(Tabela27[[#This Row],[meanFoodPerson]]&lt;(AVERAGE(Tabela27[meanFoodPerson])),0,1)</f>
        <v>0</v>
      </c>
      <c r="H104" s="2">
        <v>4.6654906086956522</v>
      </c>
      <c r="I104" s="137">
        <f>IF(Tabela27[[#This Row],[meanCholesterol]]&lt;=5.2,0,IF(AND(Tabela27[[#This Row],[meanCholesterol]]&gt;5.2,Tabela27[[#This Row],[meanCholesterol]]&lt;=6.2),1,2))</f>
        <v>0</v>
      </c>
    </row>
    <row r="105" spans="1:9" x14ac:dyDescent="0.2">
      <c r="A105" s="1" t="s">
        <v>102</v>
      </c>
      <c r="B105" s="1">
        <v>6018</v>
      </c>
      <c r="C105" s="2">
        <v>35</v>
      </c>
      <c r="D105" s="2">
        <v>104.11</v>
      </c>
      <c r="E105"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105" s="2">
        <v>2826.4461904761897</v>
      </c>
      <c r="G105" s="137">
        <f>IF(Tabela27[[#This Row],[meanFoodPerson]]&lt;(AVERAGE(Tabela27[meanFoodPerson])),0,1)</f>
        <v>1</v>
      </c>
      <c r="H105" s="2">
        <v>4.7721363913043486</v>
      </c>
      <c r="I105" s="137">
        <f>IF(Tabela27[[#This Row],[meanCholesterol]]&lt;=5.2,0,IF(AND(Tabela27[[#This Row],[meanCholesterol]]&gt;5.2,Tabela27[[#This Row],[meanCholesterol]]&lt;=6.2),1,2))</f>
        <v>0</v>
      </c>
    </row>
    <row r="106" spans="1:9" x14ac:dyDescent="0.2">
      <c r="A106" s="1" t="s">
        <v>103</v>
      </c>
      <c r="B106" s="1">
        <v>15855</v>
      </c>
      <c r="C106" s="2">
        <v>50.9</v>
      </c>
      <c r="D106" s="2">
        <v>77.754285714285729</v>
      </c>
      <c r="E106"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106" s="2">
        <v>3046.4409523809527</v>
      </c>
      <c r="G106" s="137">
        <f>IF(Tabela27[[#This Row],[meanFoodPerson]]&lt;(AVERAGE(Tabela27[meanFoodPerson])),0,1)</f>
        <v>1</v>
      </c>
      <c r="H106" s="2">
        <v>5.3916812608695652</v>
      </c>
      <c r="I106" s="137">
        <f>IF(Tabela27[[#This Row],[meanCholesterol]]&lt;=5.2,0,IF(AND(Tabela27[[#This Row],[meanCholesterol]]&gt;5.2,Tabela27[[#This Row],[meanCholesterol]]&lt;=6.2),1,2))</f>
        <v>1</v>
      </c>
    </row>
    <row r="107" spans="1:9" x14ac:dyDescent="0.2">
      <c r="A107" s="1" t="s">
        <v>104</v>
      </c>
      <c r="B107" s="1">
        <v>2180</v>
      </c>
      <c r="C107" s="2">
        <v>23.6</v>
      </c>
      <c r="D107" s="2">
        <v>56.360952380952355</v>
      </c>
      <c r="E107"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107" s="2">
        <v>2241.0802380952382</v>
      </c>
      <c r="G107" s="137">
        <f>IF(Tabela27[[#This Row],[meanFoodPerson]]&lt;(AVERAGE(Tabela27[meanFoodPerson])),0,1)</f>
        <v>0</v>
      </c>
      <c r="H107" s="2">
        <v>4.5821861739130449</v>
      </c>
      <c r="I107" s="137">
        <f>IF(Tabela27[[#This Row],[meanCholesterol]]&lt;=5.2,0,IF(AND(Tabela27[[#This Row],[meanCholesterol]]&gt;5.2,Tabela27[[#This Row],[meanCholesterol]]&lt;=6.2),1,2))</f>
        <v>0</v>
      </c>
    </row>
    <row r="108" spans="1:9" x14ac:dyDescent="0.2">
      <c r="A108" s="1" t="s">
        <v>105</v>
      </c>
      <c r="B108" s="1">
        <v>2568</v>
      </c>
      <c r="C108" s="2">
        <v>22.5</v>
      </c>
      <c r="D108" s="2">
        <v>45.665476190476163</v>
      </c>
      <c r="E108"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108" s="2">
        <v>1942.4000000000003</v>
      </c>
      <c r="G108" s="137">
        <f>IF(Tabela27[[#This Row],[meanFoodPerson]]&lt;(AVERAGE(Tabela27[meanFoodPerson])),0,1)</f>
        <v>0</v>
      </c>
      <c r="H108" s="2">
        <v>4.5764128260869565</v>
      </c>
      <c r="I108" s="137">
        <f>IF(Tabela27[[#This Row],[meanCholesterol]]&lt;=5.2,0,IF(AND(Tabela27[[#This Row],[meanCholesterol]]&gt;5.2,Tabela27[[#This Row],[meanCholesterol]]&lt;=6.2),1,2))</f>
        <v>0</v>
      </c>
    </row>
    <row r="109" spans="1:9" x14ac:dyDescent="0.2">
      <c r="A109" s="1" t="s">
        <v>106</v>
      </c>
      <c r="B109" s="1">
        <v>55</v>
      </c>
      <c r="C109" s="2">
        <v>30</v>
      </c>
      <c r="D109" s="2">
        <v>100.45666666666668</v>
      </c>
      <c r="E109"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109" s="2">
        <v>2330.3069047619051</v>
      </c>
      <c r="G109" s="137">
        <f>IF(Tabela27[[#This Row],[meanFoodPerson]]&lt;(AVERAGE(Tabela27[meanFoodPerson])),0,1)</f>
        <v>0</v>
      </c>
      <c r="H109" s="2">
        <v>4.8466065217391305</v>
      </c>
      <c r="I109" s="137">
        <f>IF(Tabela27[[#This Row],[meanCholesterol]]&lt;=5.2,0,IF(AND(Tabela27[[#This Row],[meanCholesterol]]&gt;5.2,Tabela27[[#This Row],[meanCholesterol]]&lt;=6.2),1,2))</f>
        <v>0</v>
      </c>
    </row>
    <row r="110" spans="1:9" x14ac:dyDescent="0.2">
      <c r="A110" s="1" t="s">
        <v>107</v>
      </c>
      <c r="B110" s="1">
        <v>39</v>
      </c>
      <c r="C110" s="2">
        <v>12.3</v>
      </c>
      <c r="D110" s="2">
        <v>114.02619047619046</v>
      </c>
      <c r="E110"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110" s="2">
        <v>2309.6202380952382</v>
      </c>
      <c r="G110" s="137">
        <f>IF(Tabela27[[#This Row],[meanFoodPerson]]&lt;(AVERAGE(Tabela27[meanFoodPerson])),0,1)</f>
        <v>0</v>
      </c>
      <c r="H110" s="2">
        <v>4.6975390869565219</v>
      </c>
      <c r="I110" s="137">
        <f>IF(Tabela27[[#This Row],[meanCholesterol]]&lt;=5.2,0,IF(AND(Tabela27[[#This Row],[meanCholesterol]]&gt;5.2,Tabela27[[#This Row],[meanCholesterol]]&lt;=6.2),1,2))</f>
        <v>0</v>
      </c>
    </row>
    <row r="111" spans="1:9" x14ac:dyDescent="0.2">
      <c r="A111" s="1" t="s">
        <v>108</v>
      </c>
      <c r="B111" s="1">
        <v>6583</v>
      </c>
      <c r="C111" s="2">
        <v>87.8</v>
      </c>
      <c r="D111" s="2">
        <v>122.05047619047623</v>
      </c>
      <c r="E111"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111" s="2">
        <v>2962.8526190476196</v>
      </c>
      <c r="G111" s="137">
        <f>IF(Tabela27[[#This Row],[meanFoodPerson]]&lt;(AVERAGE(Tabela27[meanFoodPerson])),0,1)</f>
        <v>1</v>
      </c>
      <c r="H111" s="2">
        <v>5.691503434782609</v>
      </c>
      <c r="I111" s="137">
        <f>IF(Tabela27[[#This Row],[meanCholesterol]]&lt;=5.2,0,IF(AND(Tabela27[[#This Row],[meanCholesterol]]&gt;5.2,Tabela27[[#This Row],[meanCholesterol]]&lt;=6.2),1,2))</f>
        <v>1</v>
      </c>
    </row>
    <row r="112" spans="1:9" x14ac:dyDescent="0.2">
      <c r="A112" s="1" t="s">
        <v>109</v>
      </c>
      <c r="B112" s="1">
        <v>4954</v>
      </c>
      <c r="C112" s="2">
        <v>81.7</v>
      </c>
      <c r="D112" s="2">
        <v>135.032380952381</v>
      </c>
      <c r="E112"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112" s="2">
        <v>3399.341428571428</v>
      </c>
      <c r="G112" s="137">
        <f>IF(Tabela27[[#This Row],[meanFoodPerson]]&lt;(AVERAGE(Tabela27[meanFoodPerson])),0,1)</f>
        <v>1</v>
      </c>
      <c r="H112" s="2">
        <v>5.6810252608695651</v>
      </c>
      <c r="I112" s="137">
        <f>IF(Tabela27[[#This Row],[meanCholesterol]]&lt;=5.2,0,IF(AND(Tabela27[[#This Row],[meanCholesterol]]&gt;5.2,Tabela27[[#This Row],[meanCholesterol]]&lt;=6.2),1,2))</f>
        <v>1</v>
      </c>
    </row>
    <row r="113" spans="1:9" x14ac:dyDescent="0.2">
      <c r="A113" s="1" t="s">
        <v>110</v>
      </c>
      <c r="B113" s="1">
        <v>2177</v>
      </c>
      <c r="C113" s="2">
        <v>44.8</v>
      </c>
      <c r="D113" s="2">
        <v>81.996428571428595</v>
      </c>
      <c r="E113"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113" s="2">
        <v>2700.8630952380945</v>
      </c>
      <c r="G113" s="137">
        <f>IF(Tabela27[[#This Row],[meanFoodPerson]]&lt;(AVERAGE(Tabela27[meanFoodPerson])),0,1)</f>
        <v>1</v>
      </c>
      <c r="H113" s="2">
        <v>4.9221906521739127</v>
      </c>
      <c r="I113" s="137">
        <f>IF(Tabela27[[#This Row],[meanCholesterol]]&lt;=5.2,0,IF(AND(Tabela27[[#This Row],[meanCholesterol]]&gt;5.2,Tabela27[[#This Row],[meanCholesterol]]&lt;=6.2),1,2))</f>
        <v>0</v>
      </c>
    </row>
    <row r="114" spans="1:9" x14ac:dyDescent="0.2">
      <c r="A114" s="1" t="s">
        <v>111</v>
      </c>
      <c r="B114" s="1">
        <v>2288</v>
      </c>
      <c r="C114" s="2">
        <v>21.1</v>
      </c>
      <c r="D114" s="2">
        <v>17.744761904761909</v>
      </c>
      <c r="E114"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114" s="2">
        <v>1992.8028571428572</v>
      </c>
      <c r="G114" s="137">
        <f>IF(Tabela27[[#This Row],[meanFoodPerson]]&lt;(AVERAGE(Tabela27[meanFoodPerson])),0,1)</f>
        <v>0</v>
      </c>
      <c r="H114" s="2">
        <v>4.2680365652173915</v>
      </c>
      <c r="I114" s="137">
        <f>IF(Tabela27[[#This Row],[meanCholesterol]]&lt;=5.2,0,IF(AND(Tabela27[[#This Row],[meanCholesterol]]&gt;5.2,Tabela27[[#This Row],[meanCholesterol]]&lt;=6.2),1,2))</f>
        <v>0</v>
      </c>
    </row>
    <row r="115" spans="1:9" x14ac:dyDescent="0.2">
      <c r="A115" s="1" t="s">
        <v>112</v>
      </c>
      <c r="B115" s="1">
        <v>5282</v>
      </c>
      <c r="C115" s="2">
        <v>16.600000000000001</v>
      </c>
      <c r="D115" s="2">
        <v>42.206428571428589</v>
      </c>
      <c r="E115"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115" s="2">
        <v>2184.9216666666666</v>
      </c>
      <c r="G115" s="137">
        <f>IF(Tabela27[[#This Row],[meanFoodPerson]]&lt;(AVERAGE(Tabela27[meanFoodPerson])),0,1)</f>
        <v>0</v>
      </c>
      <c r="H115" s="2">
        <v>4.8659228260869556</v>
      </c>
      <c r="I115" s="137">
        <f>IF(Tabela27[[#This Row],[meanCholesterol]]&lt;=5.2,0,IF(AND(Tabela27[[#This Row],[meanCholesterol]]&gt;5.2,Tabela27[[#This Row],[meanCholesterol]]&lt;=6.2),1,2))</f>
        <v>0</v>
      </c>
    </row>
    <row r="116" spans="1:9" x14ac:dyDescent="0.2">
      <c r="A116" s="1" t="s">
        <v>114</v>
      </c>
      <c r="B116" s="1">
        <v>447</v>
      </c>
      <c r="C116" s="2">
        <v>28.1</v>
      </c>
      <c r="D116" s="2">
        <v>12.199523809523809</v>
      </c>
      <c r="E116"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116" s="2">
        <v>1992.8209523809519</v>
      </c>
      <c r="G116" s="137">
        <f>IF(Tabela27[[#This Row],[meanFoodPerson]]&lt;(AVERAGE(Tabela27[meanFoodPerson])),0,1)</f>
        <v>0</v>
      </c>
      <c r="H116" s="2">
        <v>4.3839317391304355</v>
      </c>
      <c r="I116" s="137">
        <f>IF(Tabela27[[#This Row],[meanCholesterol]]&lt;=5.2,0,IF(AND(Tabela27[[#This Row],[meanCholesterol]]&gt;5.2,Tabela27[[#This Row],[meanCholesterol]]&lt;=6.2),1,2))</f>
        <v>0</v>
      </c>
    </row>
    <row r="117" spans="1:9" x14ac:dyDescent="0.2">
      <c r="A117" s="1" t="s">
        <v>115</v>
      </c>
      <c r="B117" s="1">
        <v>351</v>
      </c>
      <c r="C117" s="2">
        <v>51.1</v>
      </c>
      <c r="D117" s="2">
        <v>135.16166666666669</v>
      </c>
      <c r="E117"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117" s="2">
        <v>2636.1111904761906</v>
      </c>
      <c r="G117" s="137">
        <f>IF(Tabela27[[#This Row],[meanFoodPerson]]&lt;(AVERAGE(Tabela27[meanFoodPerson])),0,1)</f>
        <v>1</v>
      </c>
      <c r="H117" s="2">
        <v>4.8625935217391305</v>
      </c>
      <c r="I117" s="137">
        <f>IF(Tabela27[[#This Row],[meanCholesterol]]&lt;=5.2,0,IF(AND(Tabela27[[#This Row],[meanCholesterol]]&gt;5.2,Tabela27[[#This Row],[meanCholesterol]]&lt;=6.2),1,2))</f>
        <v>0</v>
      </c>
    </row>
    <row r="118" spans="1:9" x14ac:dyDescent="0.2">
      <c r="A118" s="1" t="s">
        <v>116</v>
      </c>
      <c r="B118" s="1">
        <v>851</v>
      </c>
      <c r="C118" s="2">
        <v>19.600000000000001</v>
      </c>
      <c r="D118" s="2">
        <v>68.883095238095237</v>
      </c>
      <c r="E118"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118" s="2">
        <v>2799.7766666666666</v>
      </c>
      <c r="G118" s="137">
        <f>IF(Tabela27[[#This Row],[meanFoodPerson]]&lt;(AVERAGE(Tabela27[meanFoodPerson])),0,1)</f>
        <v>1</v>
      </c>
      <c r="H118" s="2">
        <v>4.7566674347826092</v>
      </c>
      <c r="I118" s="137">
        <f>IF(Tabela27[[#This Row],[meanCholesterol]]&lt;=5.2,0,IF(AND(Tabela27[[#This Row],[meanCholesterol]]&gt;5.2,Tabela27[[#This Row],[meanCholesterol]]&lt;=6.2),1,2))</f>
        <v>0</v>
      </c>
    </row>
    <row r="119" spans="1:9" x14ac:dyDescent="0.2">
      <c r="A119" s="1" t="s">
        <v>117</v>
      </c>
      <c r="B119" s="1">
        <v>6729</v>
      </c>
      <c r="C119" s="2">
        <v>22</v>
      </c>
      <c r="D119" s="2">
        <v>65.556904761904747</v>
      </c>
      <c r="E119"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2</v>
      </c>
      <c r="F119" s="2">
        <v>3263.5495238095236</v>
      </c>
      <c r="G119" s="137">
        <f>IF(Tabela27[[#This Row],[meanFoodPerson]]&lt;(AVERAGE(Tabela27[meanFoodPerson])),0,1)</f>
        <v>1</v>
      </c>
      <c r="H119" s="2">
        <v>4.8954999130434782</v>
      </c>
      <c r="I119" s="137">
        <f>IF(Tabela27[[#This Row],[meanCholesterol]]&lt;=5.2,0,IF(AND(Tabela27[[#This Row],[meanCholesterol]]&gt;5.2,Tabela27[[#This Row],[meanCholesterol]]&lt;=6.2),1,2))</f>
        <v>0</v>
      </c>
    </row>
    <row r="120" spans="1:9" x14ac:dyDescent="0.2">
      <c r="A120" s="1" t="s">
        <v>118</v>
      </c>
      <c r="B120" s="1">
        <v>1174</v>
      </c>
      <c r="C120" s="2">
        <v>18.3</v>
      </c>
      <c r="D120" s="2">
        <v>17.875238095238103</v>
      </c>
      <c r="E120"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120" s="2">
        <v>2261.2116666666661</v>
      </c>
      <c r="G120" s="137">
        <f>IF(Tabela27[[#This Row],[meanFoodPerson]]&lt;(AVERAGE(Tabela27[meanFoodPerson])),0,1)</f>
        <v>0</v>
      </c>
      <c r="H120" s="2">
        <v>4.3538865217391303</v>
      </c>
      <c r="I120" s="137">
        <f>IF(Tabela27[[#This Row],[meanCholesterol]]&lt;=5.2,0,IF(AND(Tabela27[[#This Row],[meanCholesterol]]&gt;5.2,Tabela27[[#This Row],[meanCholesterol]]&lt;=6.2),1,2))</f>
        <v>0</v>
      </c>
    </row>
    <row r="121" spans="1:9" x14ac:dyDescent="0.2">
      <c r="A121" s="1" t="s">
        <v>119</v>
      </c>
      <c r="B121" s="1">
        <v>179</v>
      </c>
      <c r="C121" s="2">
        <v>24.1</v>
      </c>
      <c r="D121" s="2">
        <v>102.47904761904758</v>
      </c>
      <c r="E121"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121" s="2">
        <v>3110.5552380952381</v>
      </c>
      <c r="G121" s="137">
        <f>IF(Tabela27[[#This Row],[meanFoodPerson]]&lt;(AVERAGE(Tabela27[meanFoodPerson])),0,1)</f>
        <v>1</v>
      </c>
      <c r="H121" s="2">
        <v>5.4918940869565223</v>
      </c>
      <c r="I121" s="137">
        <f>IF(Tabela27[[#This Row],[meanCholesterol]]&lt;=5.2,0,IF(AND(Tabela27[[#This Row],[meanCholesterol]]&gt;5.2,Tabela27[[#This Row],[meanCholesterol]]&lt;=6.2),1,2))</f>
        <v>1</v>
      </c>
    </row>
    <row r="122" spans="1:9" x14ac:dyDescent="0.2">
      <c r="A122" s="1" t="s">
        <v>120</v>
      </c>
      <c r="B122" s="1">
        <v>40928</v>
      </c>
      <c r="C122" s="2">
        <v>87.2</v>
      </c>
      <c r="D122" s="2">
        <v>120.41952380952382</v>
      </c>
      <c r="E122"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122" s="2">
        <v>3224.6397619047616</v>
      </c>
      <c r="G122" s="137">
        <f>IF(Tabela27[[#This Row],[meanFoodPerson]]&lt;(AVERAGE(Tabela27[meanFoodPerson])),0,1)</f>
        <v>1</v>
      </c>
      <c r="H122" s="2">
        <v>5.8132676956521729</v>
      </c>
      <c r="I122" s="137">
        <f>IF(Tabela27[[#This Row],[meanCholesterol]]&lt;=5.2,0,IF(AND(Tabela27[[#This Row],[meanCholesterol]]&gt;5.2,Tabela27[[#This Row],[meanCholesterol]]&lt;=6.2),1,2))</f>
        <v>1</v>
      </c>
    </row>
    <row r="123" spans="1:9" x14ac:dyDescent="0.2">
      <c r="A123" s="1" t="s">
        <v>121</v>
      </c>
      <c r="B123" s="1">
        <v>209995</v>
      </c>
      <c r="C123" s="2">
        <v>101.1</v>
      </c>
      <c r="D123" s="2">
        <v>163.86142857142863</v>
      </c>
      <c r="E123"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4</v>
      </c>
      <c r="F123" s="2">
        <v>3276.0638095238091</v>
      </c>
      <c r="G123" s="137">
        <f>IF(Tabela27[[#This Row],[meanFoodPerson]]&lt;(AVERAGE(Tabela27[meanFoodPerson])),0,1)</f>
        <v>1</v>
      </c>
      <c r="H123" s="2">
        <v>5.5181750000000003</v>
      </c>
      <c r="I123" s="137">
        <f>IF(Tabela27[[#This Row],[meanCholesterol]]&lt;=5.2,0,IF(AND(Tabela27[[#This Row],[meanCholesterol]]&gt;5.2,Tabela27[[#This Row],[meanCholesterol]]&lt;=6.2),1,2))</f>
        <v>1</v>
      </c>
    </row>
    <row r="124" spans="1:9" x14ac:dyDescent="0.2">
      <c r="A124" s="1" t="s">
        <v>122</v>
      </c>
      <c r="B124" s="1">
        <v>1931</v>
      </c>
      <c r="C124" s="2">
        <v>83.1</v>
      </c>
      <c r="D124" s="2">
        <v>93.541428571428526</v>
      </c>
      <c r="E124"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124" s="2">
        <v>2768.7928571428565</v>
      </c>
      <c r="G124" s="137">
        <f>IF(Tabela27[[#This Row],[meanFoodPerson]]&lt;(AVERAGE(Tabela27[meanFoodPerson])),0,1)</f>
        <v>1</v>
      </c>
      <c r="H124" s="2">
        <v>5.1621313913043485</v>
      </c>
      <c r="I124" s="137">
        <f>IF(Tabela27[[#This Row],[meanCholesterol]]&lt;=5.2,0,IF(AND(Tabela27[[#This Row],[meanCholesterol]]&gt;5.2,Tabela27[[#This Row],[meanCholesterol]]&lt;=6.2),1,2))</f>
        <v>0</v>
      </c>
    </row>
    <row r="125" spans="1:9" x14ac:dyDescent="0.2">
      <c r="A125" s="1" t="s">
        <v>123</v>
      </c>
      <c r="B125" s="1">
        <v>16</v>
      </c>
      <c r="C125" s="2">
        <v>24</v>
      </c>
      <c r="D125" s="2">
        <v>36.663571428571423</v>
      </c>
      <c r="E125"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125" s="2">
        <v>2568.5828571428569</v>
      </c>
      <c r="G125" s="137">
        <f>IF(Tabela27[[#This Row],[meanFoodPerson]]&lt;(AVERAGE(Tabela27[meanFoodPerson])),0,1)</f>
        <v>1</v>
      </c>
      <c r="H125" s="2">
        <v>4.7152700434782622</v>
      </c>
      <c r="I125" s="137">
        <f>IF(Tabela27[[#This Row],[meanCholesterol]]&lt;=5.2,0,IF(AND(Tabela27[[#This Row],[meanCholesterol]]&gt;5.2,Tabela27[[#This Row],[meanCholesterol]]&lt;=6.2),1,2))</f>
        <v>0</v>
      </c>
    </row>
    <row r="126" spans="1:9" x14ac:dyDescent="0.2">
      <c r="A126" s="1" t="s">
        <v>124</v>
      </c>
      <c r="B126" s="1">
        <v>3514</v>
      </c>
      <c r="C126" s="2">
        <v>34.299999999999997</v>
      </c>
      <c r="D126" s="2">
        <v>109.06809523809525</v>
      </c>
      <c r="E126"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3</v>
      </c>
      <c r="F126" s="2">
        <v>2424.6849999999999</v>
      </c>
      <c r="G126" s="137">
        <f>IF(Tabela27[[#This Row],[meanFoodPerson]]&lt;(AVERAGE(Tabela27[meanFoodPerson])),0,1)</f>
        <v>0</v>
      </c>
      <c r="H126" s="2">
        <v>4.9635925652173913</v>
      </c>
      <c r="I126" s="137">
        <f>IF(Tabela27[[#This Row],[meanCholesterol]]&lt;=5.2,0,IF(AND(Tabela27[[#This Row],[meanCholesterol]]&gt;5.2,Tabela27[[#This Row],[meanCholesterol]]&lt;=6.2),1,2))</f>
        <v>0</v>
      </c>
    </row>
    <row r="127" spans="1:9" x14ac:dyDescent="0.2">
      <c r="A127" s="1" t="s">
        <v>125</v>
      </c>
      <c r="B127" s="1">
        <v>5268</v>
      </c>
      <c r="C127" s="2">
        <v>16.2</v>
      </c>
      <c r="D127" s="2">
        <v>19.636666666666667</v>
      </c>
      <c r="E127"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0</v>
      </c>
      <c r="F127" s="2">
        <v>2092.8140476190479</v>
      </c>
      <c r="G127" s="137">
        <f>IF(Tabela27[[#This Row],[meanFoodPerson]]&lt;(AVERAGE(Tabela27[meanFoodPerson])),0,1)</f>
        <v>0</v>
      </c>
      <c r="H127" s="2">
        <v>4.4792559130434784</v>
      </c>
      <c r="I127" s="137">
        <f>IF(Tabela27[[#This Row],[meanCholesterol]]&lt;=5.2,0,IF(AND(Tabela27[[#This Row],[meanCholesterol]]&gt;5.2,Tabela27[[#This Row],[meanCholesterol]]&lt;=6.2),1,2))</f>
        <v>0</v>
      </c>
    </row>
    <row r="128" spans="1:9" x14ac:dyDescent="0.2">
      <c r="A128" s="1" t="s">
        <v>126</v>
      </c>
      <c r="B128" s="1">
        <v>1795</v>
      </c>
      <c r="C128" s="2">
        <v>35.1</v>
      </c>
      <c r="D128" s="2">
        <v>48.990238095238098</v>
      </c>
      <c r="E128"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128" s="2">
        <v>1903.3545238095235</v>
      </c>
      <c r="G128" s="137">
        <f>IF(Tabela27[[#This Row],[meanFoodPerson]]&lt;(AVERAGE(Tabela27[meanFoodPerson])),0,1)</f>
        <v>0</v>
      </c>
      <c r="H128" s="2">
        <v>4.6710301739130449</v>
      </c>
      <c r="I128" s="137">
        <f>IF(Tabela27[[#This Row],[meanCholesterol]]&lt;=5.2,0,IF(AND(Tabela27[[#This Row],[meanCholesterol]]&gt;5.2,Tabela27[[#This Row],[meanCholesterol]]&lt;=6.2),1,2))</f>
        <v>0</v>
      </c>
    </row>
    <row r="129" spans="1:9" x14ac:dyDescent="0.2">
      <c r="A129" s="1" t="s">
        <v>127</v>
      </c>
      <c r="B129" s="1">
        <v>381</v>
      </c>
      <c r="C129" s="2">
        <v>13</v>
      </c>
      <c r="D129" s="2">
        <v>35.946190476190473</v>
      </c>
      <c r="E129"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129" s="2">
        <v>2142.6802380952381</v>
      </c>
      <c r="G129" s="137">
        <f>IF(Tabela27[[#This Row],[meanFoodPerson]]&lt;(AVERAGE(Tabela27[meanFoodPerson])),0,1)</f>
        <v>0</v>
      </c>
      <c r="H129" s="2">
        <v>4.5875076956521745</v>
      </c>
      <c r="I129" s="137">
        <f>IF(Tabela27[[#This Row],[meanCholesterol]]&lt;=5.2,0,IF(AND(Tabela27[[#This Row],[meanCholesterol]]&gt;5.2,Tabela27[[#This Row],[meanCholesterol]]&lt;=6.2),1,2))</f>
        <v>0</v>
      </c>
    </row>
    <row r="130" spans="1:9" x14ac:dyDescent="0.2">
      <c r="A130" s="1" t="s">
        <v>128</v>
      </c>
      <c r="B130" s="1">
        <v>662</v>
      </c>
      <c r="C130" s="2">
        <v>19</v>
      </c>
      <c r="D130" s="2">
        <v>55.773809523809511</v>
      </c>
      <c r="E130" s="137">
        <f>IF(Tabela27[[#This Row],[meanSugarPerson]]&lt;=30,0,
  IF(AND(Tabela27[[#This Row],[meanSugarPerson]]&gt;30,Tabela27[[#This Row],[meanSugarPerson]]&lt;=60),1,
    IF(AND(Tabela27[[#This Row],[meanSugarPerson]]&gt;60,Tabela27[[#This Row],[meanSugarPerson]]&lt;=90),2,
      IF(AND(Tabela27[[#This Row],[meanSugarPerson]]&gt;90,Tabela27[[#This Row],[meanSugarPerson]]&lt;=120),3,4
      )
    )
  )
)</f>
        <v>1</v>
      </c>
      <c r="F130" s="2">
        <v>2125.412142857143</v>
      </c>
      <c r="G130" s="137">
        <f>IF(Tabela27[[#This Row],[meanFoodPerson]]&lt;(AVERAGE(Tabela27[meanFoodPerson])),0,1)</f>
        <v>0</v>
      </c>
      <c r="H130" s="2">
        <v>4.5545566521739138</v>
      </c>
      <c r="I130" s="137">
        <f>IF(Tabela27[[#This Row],[meanCholesterol]]&lt;=5.2,0,IF(AND(Tabela27[[#This Row],[meanCholesterol]]&gt;5.2,Tabela27[[#This Row],[meanCholesterol]]&lt;=6.2),1,2))</f>
        <v>0</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3"/>
  <sheetViews>
    <sheetView topLeftCell="A112" workbookViewId="0">
      <selection activeCell="D68" sqref="D68"/>
    </sheetView>
  </sheetViews>
  <sheetFormatPr defaultColWidth="14.42578125" defaultRowHeight="12.75" customHeight="1" x14ac:dyDescent="0.2"/>
  <cols>
    <col min="1" max="1" width="2" style="5" customWidth="1"/>
    <col min="2" max="2" width="1.140625" style="5" customWidth="1"/>
    <col min="3" max="3" width="44.5703125" style="5" customWidth="1"/>
    <col min="4" max="4" width="91.28515625" style="5" customWidth="1"/>
    <col min="5" max="5" width="2.28515625" style="5" customWidth="1"/>
    <col min="6" max="6" width="0.140625" style="5" customWidth="1"/>
    <col min="7" max="7" width="9.28515625" style="70" customWidth="1"/>
    <col min="8" max="16384" width="14.42578125" style="5"/>
  </cols>
  <sheetData>
    <row r="2" spans="2:7" ht="39" customHeight="1" x14ac:dyDescent="0.2">
      <c r="B2" s="41"/>
      <c r="C2" s="133" t="str">
        <f>D5</f>
        <v xml:space="preserve">Breast cancer, number of new female cases </v>
      </c>
      <c r="D2" s="134"/>
      <c r="E2" s="20"/>
      <c r="F2" s="6"/>
      <c r="G2" s="64"/>
    </row>
    <row r="3" spans="2:7" x14ac:dyDescent="0.2">
      <c r="B3" s="42"/>
      <c r="C3" s="21"/>
      <c r="D3" s="21"/>
      <c r="E3" s="22"/>
      <c r="F3" s="6"/>
      <c r="G3" s="64"/>
    </row>
    <row r="4" spans="2:7" x14ac:dyDescent="0.2">
      <c r="B4" s="42"/>
      <c r="C4" s="23" t="s">
        <v>129</v>
      </c>
      <c r="D4" s="24"/>
      <c r="E4" s="22"/>
      <c r="F4" s="6"/>
      <c r="G4" s="64"/>
    </row>
    <row r="5" spans="2:7" x14ac:dyDescent="0.2">
      <c r="B5" s="42"/>
      <c r="C5" s="25" t="s">
        <v>130</v>
      </c>
      <c r="D5" s="119" t="s">
        <v>131</v>
      </c>
      <c r="E5" s="26"/>
      <c r="F5" s="6"/>
      <c r="G5" s="64"/>
    </row>
    <row r="6" spans="2:7" x14ac:dyDescent="0.2">
      <c r="B6" s="42"/>
      <c r="C6" s="27" t="s">
        <v>132</v>
      </c>
      <c r="D6" s="120" t="s">
        <v>133</v>
      </c>
      <c r="E6" s="26"/>
      <c r="F6" s="6"/>
      <c r="G6" s="64"/>
    </row>
    <row r="7" spans="2:7" x14ac:dyDescent="0.2">
      <c r="B7" s="42"/>
      <c r="C7" s="27" t="s">
        <v>134</v>
      </c>
      <c r="D7" s="66"/>
      <c r="E7" s="26"/>
      <c r="F7" s="6"/>
      <c r="G7" s="64"/>
    </row>
    <row r="8" spans="2:7" x14ac:dyDescent="0.2">
      <c r="B8" s="42"/>
      <c r="C8" s="28"/>
      <c r="D8" s="29"/>
      <c r="E8" s="30"/>
      <c r="F8" s="6"/>
      <c r="G8" s="64"/>
    </row>
    <row r="9" spans="2:7" x14ac:dyDescent="0.2">
      <c r="B9" s="42"/>
      <c r="C9" s="31" t="s">
        <v>135</v>
      </c>
      <c r="D9" s="32"/>
      <c r="E9" s="33"/>
      <c r="F9" s="8"/>
      <c r="G9" s="64"/>
    </row>
    <row r="10" spans="2:7" x14ac:dyDescent="0.2">
      <c r="B10" s="42"/>
      <c r="C10" s="34" t="s">
        <v>136</v>
      </c>
      <c r="D10" s="119" t="s">
        <v>137</v>
      </c>
      <c r="E10" s="35"/>
      <c r="F10" s="8"/>
      <c r="G10" s="64"/>
    </row>
    <row r="11" spans="2:7" x14ac:dyDescent="0.2">
      <c r="B11" s="42"/>
      <c r="C11" s="36" t="s">
        <v>138</v>
      </c>
      <c r="D11" s="67" t="str">
        <f>HYPERLINK("http://www.iarc.fr/", "http://www.iarc.fr")</f>
        <v>http://www.iarc.fr</v>
      </c>
      <c r="E11" s="35"/>
      <c r="F11" s="8"/>
      <c r="G11" s="64"/>
    </row>
    <row r="12" spans="2:7" x14ac:dyDescent="0.2">
      <c r="B12" s="42"/>
      <c r="C12" s="36" t="s">
        <v>139</v>
      </c>
      <c r="D12" s="65" t="s">
        <v>140</v>
      </c>
      <c r="E12" s="35"/>
      <c r="F12" s="8"/>
      <c r="G12" s="64"/>
    </row>
    <row r="13" spans="2:7" x14ac:dyDescent="0.2">
      <c r="B13" s="42"/>
      <c r="C13" s="36" t="s">
        <v>141</v>
      </c>
      <c r="D13" s="9" t="str">
        <f>HYPERLINK("http://www-dep.iarc.fr/", "http://www-dep.iarc.fr/")</f>
        <v>http://www-dep.iarc.fr/</v>
      </c>
      <c r="E13" s="35"/>
      <c r="F13" s="8"/>
      <c r="G13" s="64"/>
    </row>
    <row r="14" spans="2:7" x14ac:dyDescent="0.2">
      <c r="B14" s="42"/>
      <c r="C14" s="37"/>
      <c r="D14" s="38"/>
      <c r="E14" s="33"/>
      <c r="F14" s="8"/>
      <c r="G14" s="64"/>
    </row>
    <row r="15" spans="2:7" x14ac:dyDescent="0.2">
      <c r="B15" s="42"/>
      <c r="C15" s="31" t="s">
        <v>142</v>
      </c>
      <c r="D15" s="32"/>
      <c r="E15" s="33"/>
      <c r="F15" s="8"/>
      <c r="G15" s="64"/>
    </row>
    <row r="16" spans="2:7" x14ac:dyDescent="0.2">
      <c r="B16" s="42"/>
      <c r="C16" s="34" t="s">
        <v>143</v>
      </c>
      <c r="D16" s="68" t="s">
        <v>144</v>
      </c>
      <c r="E16" s="35"/>
      <c r="F16" s="8"/>
      <c r="G16" s="64"/>
    </row>
    <row r="17" spans="2:7" x14ac:dyDescent="0.2">
      <c r="B17" s="42"/>
      <c r="C17" s="36" t="s">
        <v>145</v>
      </c>
      <c r="D17" s="69"/>
      <c r="E17" s="35"/>
      <c r="F17" s="8"/>
      <c r="G17" s="64"/>
    </row>
    <row r="18" spans="2:7" x14ac:dyDescent="0.2">
      <c r="B18" s="42"/>
      <c r="C18" s="37"/>
      <c r="D18" s="38"/>
      <c r="E18" s="33"/>
      <c r="F18" s="8"/>
      <c r="G18" s="64"/>
    </row>
    <row r="19" spans="2:7" x14ac:dyDescent="0.2">
      <c r="B19" s="92"/>
      <c r="C19" s="94" t="s">
        <v>188</v>
      </c>
      <c r="D19" s="32"/>
      <c r="E19" s="93"/>
      <c r="F19" s="8"/>
      <c r="G19" s="64"/>
    </row>
    <row r="20" spans="2:7" x14ac:dyDescent="0.2">
      <c r="B20" s="92"/>
      <c r="C20" s="95" t="s">
        <v>147</v>
      </c>
      <c r="D20" s="109" t="str">
        <f>HYPERLINK("https://spreadsheets.google.com/pub?key=phAwcNAVuyj2fGuJ1VdTpOw&amp;output=xls","[Download xls]")</f>
        <v>[Download xls]</v>
      </c>
      <c r="E20" s="93"/>
      <c r="F20" s="8"/>
      <c r="G20" s="64"/>
    </row>
    <row r="21" spans="2:7" x14ac:dyDescent="0.2">
      <c r="B21" s="92"/>
      <c r="C21" s="96" t="s">
        <v>195</v>
      </c>
      <c r="D21" s="110" t="str">
        <f>HYPERLINK("https://spreadsheets.google.com/pub?key=phAwcNAVuyj2fGuJ1VdTpOw&amp;output=ods","[Download ods]")</f>
        <v>[Download ods]</v>
      </c>
      <c r="E21" s="93"/>
      <c r="F21" s="8"/>
      <c r="G21" s="64"/>
    </row>
    <row r="22" spans="2:7" x14ac:dyDescent="0.2">
      <c r="B22" s="92"/>
      <c r="C22" s="96" t="s">
        <v>148</v>
      </c>
      <c r="D22" s="110" t="str">
        <f>HYPERLINK("https://spreadsheets.google.com/pub?key=phAwcNAVuyj2fGuJ1VdTpOw&amp;output=csv","[Download csv]")</f>
        <v>[Download csv]</v>
      </c>
      <c r="E22" s="93"/>
      <c r="F22" s="8"/>
      <c r="G22" s="64"/>
    </row>
    <row r="23" spans="2:7" x14ac:dyDescent="0.2">
      <c r="B23" s="92"/>
      <c r="C23" s="97" t="s">
        <v>149</v>
      </c>
      <c r="D23" s="111" t="str">
        <f>HYPERLINK("https://spreadsheets.google.com/pub?key=phAwcNAVuyj2fGuJ1VdTpOw&amp;output=pdf","[Download pdf]")</f>
        <v>[Download pdf]</v>
      </c>
      <c r="E23" s="93"/>
      <c r="F23" s="8"/>
      <c r="G23" s="64"/>
    </row>
    <row r="24" spans="2:7" x14ac:dyDescent="0.2">
      <c r="B24" s="43"/>
      <c r="C24" s="39"/>
      <c r="D24" s="39"/>
      <c r="E24" s="40"/>
      <c r="F24" s="8"/>
      <c r="G24" s="64"/>
    </row>
    <row r="25" spans="2:7" x14ac:dyDescent="0.2">
      <c r="B25" s="10"/>
      <c r="C25" s="10"/>
      <c r="D25" s="10"/>
      <c r="E25" s="10"/>
      <c r="F25" s="7"/>
      <c r="G25" s="64"/>
    </row>
    <row r="26" spans="2:7" ht="30" customHeight="1" x14ac:dyDescent="0.2">
      <c r="B26" s="44"/>
      <c r="C26" s="135" t="s">
        <v>151</v>
      </c>
      <c r="D26" s="136"/>
      <c r="E26" s="45"/>
    </row>
    <row r="27" spans="2:7" ht="12.75" customHeight="1" x14ac:dyDescent="0.2">
      <c r="B27" s="46"/>
      <c r="C27" s="47"/>
      <c r="D27" s="47"/>
      <c r="E27" s="48"/>
    </row>
    <row r="28" spans="2:7" ht="12.75" customHeight="1" x14ac:dyDescent="0.2">
      <c r="B28" s="46"/>
      <c r="C28" s="49" t="s">
        <v>129</v>
      </c>
      <c r="D28" s="50"/>
      <c r="E28" s="48"/>
    </row>
    <row r="29" spans="2:7" ht="12.75" customHeight="1" x14ac:dyDescent="0.2">
      <c r="B29" s="46"/>
      <c r="C29" s="51" t="s">
        <v>130</v>
      </c>
      <c r="D29" s="71" t="s">
        <v>152</v>
      </c>
      <c r="E29" s="52"/>
    </row>
    <row r="30" spans="2:7" ht="12.75" customHeight="1" x14ac:dyDescent="0.2">
      <c r="B30" s="46"/>
      <c r="C30" s="53" t="s">
        <v>132</v>
      </c>
      <c r="D30" s="72" t="s">
        <v>153</v>
      </c>
      <c r="E30" s="52"/>
    </row>
    <row r="31" spans="2:7" ht="12.75" customHeight="1" x14ac:dyDescent="0.2">
      <c r="B31" s="46"/>
      <c r="C31" s="53" t="s">
        <v>134</v>
      </c>
      <c r="D31" s="73"/>
      <c r="E31" s="52"/>
    </row>
    <row r="32" spans="2:7" ht="12.75" customHeight="1" x14ac:dyDescent="0.2">
      <c r="B32" s="46"/>
      <c r="C32" s="54"/>
      <c r="D32" s="55"/>
      <c r="E32" s="53"/>
    </row>
    <row r="33" spans="2:5" ht="12.75" customHeight="1" x14ac:dyDescent="0.2">
      <c r="B33" s="46"/>
      <c r="C33" s="56" t="s">
        <v>135</v>
      </c>
      <c r="D33" s="57"/>
      <c r="E33" s="58"/>
    </row>
    <row r="34" spans="2:5" ht="12.75" customHeight="1" x14ac:dyDescent="0.2">
      <c r="B34" s="46"/>
      <c r="C34" s="59" t="s">
        <v>136</v>
      </c>
      <c r="D34" s="71" t="s">
        <v>137</v>
      </c>
      <c r="E34" s="60"/>
    </row>
    <row r="35" spans="2:5" ht="12.75" customHeight="1" x14ac:dyDescent="0.2">
      <c r="B35" s="46"/>
      <c r="C35" s="58" t="s">
        <v>138</v>
      </c>
      <c r="D35" s="74" t="s">
        <v>154</v>
      </c>
      <c r="E35" s="60"/>
    </row>
    <row r="36" spans="2:5" ht="12.75" customHeight="1" x14ac:dyDescent="0.2">
      <c r="B36" s="46"/>
      <c r="C36" s="58" t="s">
        <v>139</v>
      </c>
      <c r="D36" s="72" t="s">
        <v>155</v>
      </c>
      <c r="E36" s="60"/>
    </row>
    <row r="37" spans="2:5" ht="12.75" customHeight="1" x14ac:dyDescent="0.2">
      <c r="B37" s="46"/>
      <c r="C37" s="58" t="s">
        <v>141</v>
      </c>
      <c r="D37" s="75" t="s">
        <v>156</v>
      </c>
      <c r="E37" s="60"/>
    </row>
    <row r="38" spans="2:5" ht="12.75" customHeight="1" x14ac:dyDescent="0.2">
      <c r="B38" s="46"/>
      <c r="C38" s="61"/>
      <c r="D38" s="62"/>
      <c r="E38" s="58"/>
    </row>
    <row r="39" spans="2:5" ht="12.75" customHeight="1" x14ac:dyDescent="0.2">
      <c r="B39" s="46"/>
      <c r="C39" s="56" t="s">
        <v>142</v>
      </c>
      <c r="D39" s="57"/>
      <c r="E39" s="58"/>
    </row>
    <row r="40" spans="2:5" ht="12.75" customHeight="1" x14ac:dyDescent="0.2">
      <c r="B40" s="46"/>
      <c r="C40" s="59" t="s">
        <v>143</v>
      </c>
      <c r="D40" s="76" t="s">
        <v>157</v>
      </c>
      <c r="E40" s="60"/>
    </row>
    <row r="41" spans="2:5" ht="12.75" customHeight="1" x14ac:dyDescent="0.2">
      <c r="B41" s="46"/>
      <c r="C41" s="58"/>
      <c r="D41" s="11"/>
      <c r="E41" s="60"/>
    </row>
    <row r="42" spans="2:5" ht="12.75" customHeight="1" x14ac:dyDescent="0.2">
      <c r="B42" s="46"/>
      <c r="C42" s="58" t="s">
        <v>158</v>
      </c>
      <c r="D42" s="12" t="s">
        <v>159</v>
      </c>
      <c r="E42" s="60"/>
    </row>
    <row r="43" spans="2:5" ht="12.75" customHeight="1" x14ac:dyDescent="0.2">
      <c r="B43" s="46"/>
      <c r="C43" s="58"/>
      <c r="D43" s="13"/>
      <c r="E43" s="60"/>
    </row>
    <row r="44" spans="2:5" ht="12.75" customHeight="1" x14ac:dyDescent="0.2">
      <c r="B44" s="46"/>
      <c r="C44" s="58"/>
      <c r="D44" s="14" t="s">
        <v>160</v>
      </c>
      <c r="E44" s="60"/>
    </row>
    <row r="45" spans="2:5" ht="12.75" customHeight="1" x14ac:dyDescent="0.2">
      <c r="B45" s="46"/>
      <c r="C45" s="58"/>
      <c r="D45" s="15" t="s">
        <v>161</v>
      </c>
      <c r="E45" s="60"/>
    </row>
    <row r="46" spans="2:5" ht="12.75" customHeight="1" x14ac:dyDescent="0.2">
      <c r="B46" s="46"/>
      <c r="C46" s="58"/>
      <c r="D46" s="16" t="s">
        <v>162</v>
      </c>
      <c r="E46" s="60"/>
    </row>
    <row r="47" spans="2:5" ht="12.75" customHeight="1" x14ac:dyDescent="0.2">
      <c r="B47" s="46"/>
      <c r="C47" s="58"/>
      <c r="D47" s="17" t="s">
        <v>163</v>
      </c>
      <c r="E47" s="60"/>
    </row>
    <row r="48" spans="2:5" ht="12.75" customHeight="1" x14ac:dyDescent="0.2">
      <c r="B48" s="46"/>
      <c r="C48" s="58"/>
      <c r="D48" s="13"/>
      <c r="E48" s="60"/>
    </row>
    <row r="49" spans="2:5" ht="12.75" customHeight="1" x14ac:dyDescent="0.2">
      <c r="B49" s="46"/>
      <c r="C49" s="58"/>
      <c r="D49" s="14" t="s">
        <v>164</v>
      </c>
      <c r="E49" s="60"/>
    </row>
    <row r="50" spans="2:5" ht="12.75" customHeight="1" x14ac:dyDescent="0.2">
      <c r="B50" s="46"/>
      <c r="C50" s="58"/>
      <c r="D50" s="15" t="s">
        <v>161</v>
      </c>
      <c r="E50" s="60"/>
    </row>
    <row r="51" spans="2:5" ht="12.75" customHeight="1" x14ac:dyDescent="0.2">
      <c r="B51" s="46"/>
      <c r="C51" s="58"/>
      <c r="D51" s="16" t="s">
        <v>165</v>
      </c>
      <c r="E51" s="60"/>
    </row>
    <row r="52" spans="2:5" ht="12.75" customHeight="1" x14ac:dyDescent="0.2">
      <c r="B52" s="46"/>
      <c r="C52" s="58"/>
      <c r="D52" s="17" t="s">
        <v>166</v>
      </c>
      <c r="E52" s="60"/>
    </row>
    <row r="53" spans="2:5" ht="12.75" customHeight="1" x14ac:dyDescent="0.2">
      <c r="B53" s="46"/>
      <c r="C53" s="58"/>
      <c r="D53" s="13"/>
      <c r="E53" s="60"/>
    </row>
    <row r="54" spans="2:5" ht="12.75" customHeight="1" x14ac:dyDescent="0.2">
      <c r="B54" s="46"/>
      <c r="C54" s="58"/>
      <c r="D54" s="13" t="s">
        <v>167</v>
      </c>
      <c r="E54" s="60"/>
    </row>
    <row r="55" spans="2:5" ht="12.75" customHeight="1" x14ac:dyDescent="0.2">
      <c r="B55" s="46"/>
      <c r="C55" s="58"/>
      <c r="D55" s="18" t="s">
        <v>168</v>
      </c>
      <c r="E55" s="60"/>
    </row>
    <row r="56" spans="2:5" ht="12.75" customHeight="1" x14ac:dyDescent="0.2">
      <c r="B56" s="98"/>
      <c r="C56" s="99"/>
      <c r="D56" s="99"/>
      <c r="E56" s="100"/>
    </row>
    <row r="57" spans="2:5" ht="12.75" customHeight="1" x14ac:dyDescent="0.2">
      <c r="B57" s="98"/>
      <c r="C57" s="94" t="s">
        <v>188</v>
      </c>
      <c r="D57" s="32"/>
      <c r="E57" s="100"/>
    </row>
    <row r="58" spans="2:5" ht="12.75" customHeight="1" x14ac:dyDescent="0.2">
      <c r="B58" s="98"/>
      <c r="C58" s="95" t="s">
        <v>147</v>
      </c>
      <c r="D58" s="109" t="str">
        <f>HYPERLINK("https://spreadsheets.google.com/pub?key=phAwcNAVuyj0Zbn8wVYsEHQ&amp;output=xls","[Download xls]")</f>
        <v>[Download xls]</v>
      </c>
      <c r="E58" s="100"/>
    </row>
    <row r="59" spans="2:5" ht="12.75" customHeight="1" x14ac:dyDescent="0.2">
      <c r="B59" s="98"/>
      <c r="C59" s="96" t="s">
        <v>195</v>
      </c>
      <c r="D59" s="110" t="str">
        <f>HYPERLINK("https://spreadsheets.google.com/pub?key=phAwcNAVuyj0Zbn8wVYsEHQ&amp;output=ods","[Download ods]")</f>
        <v>[Download ods]</v>
      </c>
      <c r="E59" s="100"/>
    </row>
    <row r="60" spans="2:5" ht="12.75" customHeight="1" x14ac:dyDescent="0.2">
      <c r="B60" s="98"/>
      <c r="C60" s="96" t="s">
        <v>148</v>
      </c>
      <c r="D60" s="110" t="str">
        <f>HYPERLINK("https://spreadsheets.google.com/pub?key=phAwcNAVuyj0Zbn8wVYsEHQ&amp;output=csv","[Download csv]")</f>
        <v>[Download csv]</v>
      </c>
      <c r="E60" s="100"/>
    </row>
    <row r="61" spans="2:5" ht="12.75" customHeight="1" x14ac:dyDescent="0.2">
      <c r="B61" s="98"/>
      <c r="C61" s="97" t="s">
        <v>149</v>
      </c>
      <c r="D61" s="111" t="str">
        <f>HYPERLINK("https://spreadsheets.google.com/pub?key=phAwcNAVuyj0Zbn8wVYsEHQ&amp;output=pdf","[Download pdf]")</f>
        <v>[Download pdf]</v>
      </c>
      <c r="E61" s="100"/>
    </row>
    <row r="62" spans="2:5" ht="12.75" customHeight="1" x14ac:dyDescent="0.2">
      <c r="B62" s="63"/>
      <c r="C62" s="101"/>
      <c r="D62" s="103"/>
      <c r="E62" s="102"/>
    </row>
    <row r="64" spans="2:5" ht="30" customHeight="1" x14ac:dyDescent="0.2">
      <c r="B64" s="44"/>
      <c r="C64" s="135" t="s">
        <v>169</v>
      </c>
      <c r="D64" s="136"/>
      <c r="E64" s="45"/>
    </row>
    <row r="65" spans="2:5" ht="12.75" customHeight="1" x14ac:dyDescent="0.2">
      <c r="B65" s="46"/>
      <c r="C65" s="47"/>
      <c r="D65" s="47"/>
      <c r="E65" s="48"/>
    </row>
    <row r="66" spans="2:5" ht="12.75" customHeight="1" x14ac:dyDescent="0.2">
      <c r="B66" s="46"/>
      <c r="C66" s="49" t="s">
        <v>129</v>
      </c>
      <c r="D66" s="50"/>
      <c r="E66" s="48"/>
    </row>
    <row r="67" spans="2:5" ht="12.75" customHeight="1" x14ac:dyDescent="0.2">
      <c r="B67" s="46"/>
      <c r="C67" s="51" t="s">
        <v>130</v>
      </c>
      <c r="D67" s="71" t="s">
        <v>169</v>
      </c>
      <c r="E67" s="52"/>
    </row>
    <row r="68" spans="2:5" ht="12.75" customHeight="1" x14ac:dyDescent="0.2">
      <c r="B68" s="46"/>
      <c r="C68" s="53" t="s">
        <v>132</v>
      </c>
      <c r="D68" s="72" t="s">
        <v>170</v>
      </c>
      <c r="E68" s="52"/>
    </row>
    <row r="69" spans="2:5" ht="12.75" customHeight="1" x14ac:dyDescent="0.2">
      <c r="B69" s="46"/>
      <c r="C69" s="53" t="s">
        <v>134</v>
      </c>
      <c r="D69" s="73" t="s">
        <v>171</v>
      </c>
      <c r="E69" s="52"/>
    </row>
    <row r="70" spans="2:5" ht="12.75" customHeight="1" x14ac:dyDescent="0.2">
      <c r="B70" s="46"/>
      <c r="C70" s="54"/>
      <c r="D70" s="55"/>
      <c r="E70" s="53"/>
    </row>
    <row r="71" spans="2:5" ht="12.75" customHeight="1" x14ac:dyDescent="0.2">
      <c r="B71" s="46"/>
      <c r="C71" s="56" t="s">
        <v>135</v>
      </c>
      <c r="D71" s="57"/>
      <c r="E71" s="58"/>
    </row>
    <row r="72" spans="2:5" ht="12.75" customHeight="1" x14ac:dyDescent="0.2">
      <c r="B72" s="46"/>
      <c r="C72" s="59" t="s">
        <v>136</v>
      </c>
      <c r="D72" s="71" t="s">
        <v>172</v>
      </c>
      <c r="E72" s="60"/>
    </row>
    <row r="73" spans="2:5" ht="12.75" customHeight="1" x14ac:dyDescent="0.2">
      <c r="B73" s="46"/>
      <c r="C73" s="58" t="s">
        <v>138</v>
      </c>
      <c r="D73" s="77" t="str">
        <f>HYPERLINK("http://faostat.fao.org/site/609/DesktopDefault.aspx?PageID=609", "http://faostat.fao.org/site/609/DesktopDefault.aspx?PageID=609#cible")</f>
        <v>http://faostat.fao.org/site/609/DesktopDefault.aspx?PageID=609#cible</v>
      </c>
      <c r="E73" s="60"/>
    </row>
    <row r="74" spans="2:5" ht="12.75" customHeight="1" x14ac:dyDescent="0.2">
      <c r="B74" s="46"/>
      <c r="C74" s="58" t="s">
        <v>173</v>
      </c>
      <c r="D74" s="78">
        <v>39457</v>
      </c>
      <c r="E74" s="60"/>
    </row>
    <row r="75" spans="2:5" ht="12.75" customHeight="1" x14ac:dyDescent="0.2">
      <c r="B75" s="46"/>
      <c r="C75" s="61"/>
      <c r="D75" s="62"/>
      <c r="E75" s="58"/>
    </row>
    <row r="76" spans="2:5" ht="12.75" customHeight="1" x14ac:dyDescent="0.2">
      <c r="B76" s="46"/>
      <c r="C76" s="56" t="s">
        <v>174</v>
      </c>
      <c r="D76" s="85"/>
      <c r="E76" s="58"/>
    </row>
    <row r="77" spans="2:5" ht="12.75" customHeight="1" x14ac:dyDescent="0.2">
      <c r="B77" s="46"/>
      <c r="C77" s="89"/>
      <c r="D77" s="108" t="s">
        <v>175</v>
      </c>
      <c r="E77" s="87"/>
    </row>
    <row r="78" spans="2:5" ht="12.75" customHeight="1" x14ac:dyDescent="0.2">
      <c r="B78" s="46"/>
      <c r="C78" s="89"/>
      <c r="D78" s="107" t="s">
        <v>176</v>
      </c>
      <c r="E78" s="87"/>
    </row>
    <row r="79" spans="2:5" ht="12.75" customHeight="1" x14ac:dyDescent="0.2">
      <c r="B79" s="98"/>
      <c r="C79" s="99"/>
      <c r="D79" s="104"/>
      <c r="E79" s="100"/>
    </row>
    <row r="80" spans="2:5" ht="12.75" customHeight="1" x14ac:dyDescent="0.2">
      <c r="B80" s="98"/>
      <c r="C80" s="94" t="s">
        <v>188</v>
      </c>
      <c r="D80" s="32"/>
      <c r="E80" s="100"/>
    </row>
    <row r="81" spans="2:5" ht="12.75" customHeight="1" x14ac:dyDescent="0.2">
      <c r="B81" s="98"/>
      <c r="C81" s="95" t="s">
        <v>147</v>
      </c>
      <c r="D81" s="109" t="str">
        <f>HYPERLINK("http://spreadsheets.google.com/pub?key=phAwcNAVuyj2sdmdhX9zuKg&amp;output=xls","[Download xls]")</f>
        <v>[Download xls]</v>
      </c>
      <c r="E81" s="100"/>
    </row>
    <row r="82" spans="2:5" ht="12.75" customHeight="1" x14ac:dyDescent="0.2">
      <c r="B82" s="98"/>
      <c r="C82" s="96" t="s">
        <v>195</v>
      </c>
      <c r="D82" s="110" t="str">
        <f>HYPERLINK("http://spreadsheets.google.com/pub?key=phAwcNAVuyj2sdmdhX9zuKg&amp;output=ods","[Download ods]")</f>
        <v>[Download ods]</v>
      </c>
      <c r="E82" s="100"/>
    </row>
    <row r="83" spans="2:5" ht="12.75" customHeight="1" x14ac:dyDescent="0.2">
      <c r="B83" s="98"/>
      <c r="C83" s="96" t="s">
        <v>148</v>
      </c>
      <c r="D83" s="110" t="str">
        <f>HYPERLINK("http://spreadsheets.google.com/pub?key=phAwcNAVuyj2sdmdhX9zuKg&amp;output=csv","[Download csv]")</f>
        <v>[Download csv]</v>
      </c>
      <c r="E83" s="100"/>
    </row>
    <row r="84" spans="2:5" ht="12.75" customHeight="1" x14ac:dyDescent="0.2">
      <c r="B84" s="98"/>
      <c r="C84" s="97" t="s">
        <v>149</v>
      </c>
      <c r="D84" s="111" t="str">
        <f>HYPERLINK("http://spreadsheets.google.com/pub?key=phAwcNAVuyj2sdmdhX9zuKg&amp;output=pdf","[Download pdf]")</f>
        <v>[Download pdf]</v>
      </c>
      <c r="E84" s="100"/>
    </row>
    <row r="85" spans="2:5" ht="12.75" customHeight="1" x14ac:dyDescent="0.2">
      <c r="B85" s="98"/>
      <c r="C85" s="19"/>
      <c r="D85" s="19"/>
      <c r="E85" s="100"/>
    </row>
    <row r="86" spans="2:5" ht="12.75" customHeight="1" x14ac:dyDescent="0.2">
      <c r="B86" s="98"/>
      <c r="C86" s="94" t="s">
        <v>146</v>
      </c>
      <c r="D86" s="32"/>
      <c r="E86" s="100"/>
    </row>
    <row r="87" spans="2:5" ht="12.75" customHeight="1" x14ac:dyDescent="0.2">
      <c r="B87" s="98"/>
      <c r="C87" s="95"/>
      <c r="D87" s="108" t="s">
        <v>194</v>
      </c>
      <c r="E87" s="100"/>
    </row>
    <row r="88" spans="2:5" ht="12.75" customHeight="1" x14ac:dyDescent="0.2">
      <c r="B88" s="98"/>
      <c r="C88" s="117"/>
      <c r="D88" s="106" t="s">
        <v>193</v>
      </c>
      <c r="E88" s="100"/>
    </row>
    <row r="89" spans="2:5" ht="12.75" customHeight="1" x14ac:dyDescent="0.2">
      <c r="B89" s="98"/>
      <c r="C89" s="117"/>
      <c r="D89" s="107" t="s">
        <v>192</v>
      </c>
      <c r="E89" s="100"/>
    </row>
    <row r="90" spans="2:5" ht="12.75" customHeight="1" x14ac:dyDescent="0.2">
      <c r="B90" s="63"/>
      <c r="C90" s="101"/>
      <c r="D90" s="103"/>
      <c r="E90" s="102"/>
    </row>
    <row r="92" spans="2:5" ht="30" customHeight="1" x14ac:dyDescent="0.2">
      <c r="B92" s="44"/>
      <c r="C92" s="135" t="s">
        <v>177</v>
      </c>
      <c r="D92" s="136"/>
      <c r="E92" s="45"/>
    </row>
    <row r="93" spans="2:5" ht="12.75" customHeight="1" x14ac:dyDescent="0.2">
      <c r="B93" s="46"/>
      <c r="C93" s="47"/>
      <c r="D93" s="47"/>
      <c r="E93" s="48"/>
    </row>
    <row r="94" spans="2:5" ht="12.75" customHeight="1" x14ac:dyDescent="0.2">
      <c r="B94" s="46"/>
      <c r="C94" s="49" t="s">
        <v>129</v>
      </c>
      <c r="D94" s="50"/>
      <c r="E94" s="48"/>
    </row>
    <row r="95" spans="2:5" ht="12.75" customHeight="1" x14ac:dyDescent="0.2">
      <c r="B95" s="46"/>
      <c r="C95" s="51" t="s">
        <v>132</v>
      </c>
      <c r="D95" s="129" t="s">
        <v>178</v>
      </c>
      <c r="E95" s="52"/>
    </row>
    <row r="96" spans="2:5" ht="12.75" customHeight="1" x14ac:dyDescent="0.2">
      <c r="B96" s="46"/>
      <c r="C96" s="53"/>
      <c r="D96" s="130"/>
      <c r="E96" s="52"/>
    </row>
    <row r="97" spans="2:5" ht="12.75" customHeight="1" x14ac:dyDescent="0.2">
      <c r="B97" s="46"/>
      <c r="C97" s="53"/>
      <c r="D97" s="72"/>
      <c r="E97" s="52"/>
    </row>
    <row r="98" spans="2:5" ht="12.75" customHeight="1" x14ac:dyDescent="0.2">
      <c r="B98" s="46"/>
      <c r="C98" s="53" t="s">
        <v>179</v>
      </c>
      <c r="D98" s="130" t="s">
        <v>180</v>
      </c>
      <c r="E98" s="52"/>
    </row>
    <row r="99" spans="2:5" ht="12.75" customHeight="1" x14ac:dyDescent="0.2">
      <c r="B99" s="46"/>
      <c r="C99" s="53"/>
      <c r="D99" s="130"/>
      <c r="E99" s="52"/>
    </row>
    <row r="100" spans="2:5" ht="12.75" customHeight="1" x14ac:dyDescent="0.2">
      <c r="B100" s="46"/>
      <c r="C100" s="53"/>
      <c r="D100" s="130"/>
      <c r="E100" s="52"/>
    </row>
    <row r="101" spans="2:5" ht="12.75" customHeight="1" x14ac:dyDescent="0.2">
      <c r="B101" s="46"/>
      <c r="C101" s="53"/>
      <c r="D101" s="130"/>
      <c r="E101" s="52"/>
    </row>
    <row r="102" spans="2:5" ht="12.75" customHeight="1" x14ac:dyDescent="0.2">
      <c r="B102" s="46"/>
      <c r="C102" s="53"/>
      <c r="D102" s="73"/>
      <c r="E102" s="52"/>
    </row>
    <row r="103" spans="2:5" ht="12.75" customHeight="1" x14ac:dyDescent="0.2">
      <c r="B103" s="46"/>
      <c r="C103" s="54"/>
      <c r="D103" s="55"/>
      <c r="E103" s="53"/>
    </row>
    <row r="104" spans="2:5" ht="12.75" customHeight="1" x14ac:dyDescent="0.2">
      <c r="B104" s="46"/>
      <c r="C104" s="56" t="s">
        <v>135</v>
      </c>
      <c r="D104" s="85"/>
      <c r="E104" s="58"/>
    </row>
    <row r="105" spans="2:5" ht="12.75" customHeight="1" x14ac:dyDescent="0.2">
      <c r="B105" s="46"/>
      <c r="C105" s="86" t="s">
        <v>136</v>
      </c>
      <c r="D105" s="125" t="s">
        <v>181</v>
      </c>
      <c r="E105" s="87"/>
    </row>
    <row r="106" spans="2:5" ht="12.75" customHeight="1" x14ac:dyDescent="0.2">
      <c r="B106" s="46"/>
      <c r="C106" s="88"/>
      <c r="D106" s="126"/>
      <c r="E106" s="87"/>
    </row>
    <row r="107" spans="2:5" ht="12.75" customHeight="1" x14ac:dyDescent="0.2">
      <c r="B107" s="46"/>
      <c r="C107" s="88"/>
      <c r="D107" s="79"/>
      <c r="E107" s="87"/>
    </row>
    <row r="108" spans="2:5" ht="12.75" customHeight="1" x14ac:dyDescent="0.2">
      <c r="B108" s="46"/>
      <c r="C108" s="89" t="s">
        <v>138</v>
      </c>
      <c r="D108" s="80" t="str">
        <f>HYPERLINK("http://faostat.fao.org/site/609/DesktopDefault.aspx?PageID=609#ancor","http://faostat.fao.org/site/609/DesktopDefault.aspx?PageID=609#ancor")</f>
        <v>http://faostat.fao.org/site/609/DesktopDefault.aspx?PageID=609#ancor</v>
      </c>
      <c r="E108" s="87"/>
    </row>
    <row r="109" spans="2:5" ht="12.75" customHeight="1" x14ac:dyDescent="0.2">
      <c r="B109" s="46"/>
      <c r="C109" s="89"/>
      <c r="D109" s="81"/>
      <c r="E109" s="87"/>
    </row>
    <row r="110" spans="2:5" ht="12.75" customHeight="1" x14ac:dyDescent="0.2">
      <c r="B110" s="46"/>
      <c r="C110" s="61"/>
      <c r="D110" s="62"/>
      <c r="E110" s="58"/>
    </row>
    <row r="111" spans="2:5" ht="12.75" customHeight="1" x14ac:dyDescent="0.2">
      <c r="B111" s="46"/>
      <c r="C111" s="56" t="s">
        <v>174</v>
      </c>
      <c r="D111" s="57"/>
      <c r="E111" s="58"/>
    </row>
    <row r="112" spans="2:5" ht="12.75" customHeight="1" x14ac:dyDescent="0.2">
      <c r="B112" s="46"/>
      <c r="C112" s="58" t="s">
        <v>182</v>
      </c>
      <c r="D112" s="11" t="s">
        <v>184</v>
      </c>
      <c r="E112" s="60"/>
    </row>
    <row r="113" spans="2:5" ht="12.75" customHeight="1" x14ac:dyDescent="0.2">
      <c r="B113" s="46"/>
      <c r="C113" s="58"/>
      <c r="D113" s="13"/>
      <c r="E113" s="60"/>
    </row>
    <row r="114" spans="2:5" ht="12.75" customHeight="1" x14ac:dyDescent="0.2">
      <c r="B114" s="46"/>
      <c r="C114" s="58" t="s">
        <v>183</v>
      </c>
      <c r="D114" s="105">
        <v>40463</v>
      </c>
      <c r="E114" s="60"/>
    </row>
    <row r="115" spans="2:5" ht="12.75" customHeight="1" x14ac:dyDescent="0.2">
      <c r="B115" s="98"/>
      <c r="C115" s="99"/>
      <c r="D115" s="112"/>
      <c r="E115" s="100"/>
    </row>
    <row r="116" spans="2:5" ht="12.75" customHeight="1" x14ac:dyDescent="0.2">
      <c r="B116" s="98"/>
      <c r="C116" s="94" t="s">
        <v>188</v>
      </c>
      <c r="D116" s="32"/>
      <c r="E116" s="100"/>
    </row>
    <row r="117" spans="2:5" ht="12.75" customHeight="1" x14ac:dyDescent="0.2">
      <c r="B117" s="98"/>
      <c r="C117" s="95" t="s">
        <v>147</v>
      </c>
      <c r="D117" s="109" t="str">
        <f>HYPERLINK("https://spreadsheets.google.com/pub?key=0ArfEDsV3bBwCdGlYVVpXX20tbU13STZyVG0yNkRrZnc&amp;output=xls","[Download xls]")</f>
        <v>[Download xls]</v>
      </c>
      <c r="E117" s="100"/>
    </row>
    <row r="118" spans="2:5" ht="12.75" customHeight="1" x14ac:dyDescent="0.2">
      <c r="B118" s="98"/>
      <c r="C118" s="96" t="s">
        <v>195</v>
      </c>
      <c r="D118" s="110" t="str">
        <f>HYPERLINK("https://spreadsheets.google.com/pub?key=0ArfEDsV3bBwCdGlYVVpXX20tbU13STZyVG0yNkRrZnc&amp;output=ods","[Download ods]")</f>
        <v>[Download ods]</v>
      </c>
      <c r="E118" s="100"/>
    </row>
    <row r="119" spans="2:5" ht="12.75" customHeight="1" x14ac:dyDescent="0.2">
      <c r="B119" s="98"/>
      <c r="C119" s="96" t="s">
        <v>148</v>
      </c>
      <c r="D119" s="110" t="str">
        <f>HYPERLINK("https://spreadsheets.google.com/pub?key=0ArfEDsV3bBwCdGlYVVpXX20tbU13STZyVG0yNkRrZnc&amp;output=csv","[Download csv]")</f>
        <v>[Download csv]</v>
      </c>
      <c r="E119" s="100"/>
    </row>
    <row r="120" spans="2:5" ht="12.75" customHeight="1" x14ac:dyDescent="0.2">
      <c r="B120" s="98"/>
      <c r="C120" s="97" t="s">
        <v>149</v>
      </c>
      <c r="D120" s="111" t="str">
        <f>HYPERLINK("https://spreadsheets.google.com/pub?key=0ArfEDsV3bBwCdGlYVVpXX20tbU13STZyVG0yNkRrZnc&amp;output=pdf","[Download pdf]")</f>
        <v>[Download pdf]</v>
      </c>
      <c r="E120" s="100"/>
    </row>
    <row r="121" spans="2:5" ht="12.75" customHeight="1" x14ac:dyDescent="0.2">
      <c r="B121" s="98"/>
      <c r="C121" s="19"/>
      <c r="D121" s="19"/>
      <c r="E121" s="100"/>
    </row>
    <row r="122" spans="2:5" ht="12.75" customHeight="1" x14ac:dyDescent="0.2">
      <c r="B122" s="98"/>
      <c r="C122" s="94" t="s">
        <v>146</v>
      </c>
      <c r="D122" s="32"/>
      <c r="E122" s="100"/>
    </row>
    <row r="123" spans="2:5" ht="12.75" customHeight="1" x14ac:dyDescent="0.2">
      <c r="B123" s="98"/>
      <c r="C123" s="113"/>
      <c r="D123" s="108" t="s">
        <v>190</v>
      </c>
      <c r="E123" s="100"/>
    </row>
    <row r="124" spans="2:5" ht="12.75" customHeight="1" x14ac:dyDescent="0.2">
      <c r="B124" s="114"/>
      <c r="C124" s="116"/>
      <c r="D124" s="106" t="s">
        <v>189</v>
      </c>
      <c r="E124" s="100"/>
    </row>
    <row r="125" spans="2:5" ht="12.75" customHeight="1" x14ac:dyDescent="0.2">
      <c r="B125" s="114"/>
      <c r="C125" s="116"/>
      <c r="D125" s="131" t="s">
        <v>191</v>
      </c>
      <c r="E125" s="100"/>
    </row>
    <row r="126" spans="2:5" ht="12.75" customHeight="1" x14ac:dyDescent="0.2">
      <c r="B126" s="114"/>
      <c r="C126" s="115"/>
      <c r="D126" s="132"/>
      <c r="E126" s="100"/>
    </row>
    <row r="127" spans="2:5" ht="12.75" customHeight="1" x14ac:dyDescent="0.2">
      <c r="B127" s="98"/>
      <c r="C127" s="19"/>
      <c r="D127" s="19"/>
      <c r="E127" s="100"/>
    </row>
    <row r="128" spans="2:5" ht="12.75" customHeight="1" x14ac:dyDescent="0.2">
      <c r="B128" s="63"/>
      <c r="C128" s="101"/>
      <c r="D128" s="103"/>
      <c r="E128" s="102"/>
    </row>
    <row r="130" spans="2:5" ht="37.5" customHeight="1" x14ac:dyDescent="0.2">
      <c r="B130" s="90"/>
      <c r="C130" s="127" t="s">
        <v>150</v>
      </c>
      <c r="D130" s="128"/>
      <c r="E130" s="91"/>
    </row>
    <row r="131" spans="2:5" ht="12.75" customHeight="1" x14ac:dyDescent="0.2">
      <c r="B131" s="46"/>
      <c r="C131" s="55"/>
      <c r="D131" s="55"/>
      <c r="E131" s="48"/>
    </row>
    <row r="132" spans="2:5" ht="12.75" customHeight="1" x14ac:dyDescent="0.2">
      <c r="B132" s="46"/>
      <c r="C132" s="49" t="s">
        <v>129</v>
      </c>
      <c r="D132" s="50"/>
      <c r="E132" s="48"/>
    </row>
    <row r="133" spans="2:5" ht="12.75" customHeight="1" x14ac:dyDescent="0.2">
      <c r="B133" s="46"/>
      <c r="C133" s="51" t="s">
        <v>132</v>
      </c>
      <c r="D133" s="129" t="s">
        <v>185</v>
      </c>
      <c r="E133" s="52"/>
    </row>
    <row r="134" spans="2:5" ht="12.75" customHeight="1" x14ac:dyDescent="0.2">
      <c r="B134" s="46"/>
      <c r="C134" s="53"/>
      <c r="D134" s="130"/>
      <c r="E134" s="52"/>
    </row>
    <row r="135" spans="2:5" ht="12.75" customHeight="1" x14ac:dyDescent="0.2">
      <c r="B135" s="46"/>
      <c r="C135" s="53"/>
      <c r="D135" s="73"/>
      <c r="E135" s="52"/>
    </row>
    <row r="136" spans="2:5" ht="12.75" customHeight="1" x14ac:dyDescent="0.2">
      <c r="B136" s="46"/>
      <c r="C136" s="54"/>
      <c r="D136" s="55"/>
      <c r="E136" s="53"/>
    </row>
    <row r="137" spans="2:5" ht="12.75" customHeight="1" x14ac:dyDescent="0.2">
      <c r="B137" s="46"/>
      <c r="C137" s="56" t="s">
        <v>135</v>
      </c>
      <c r="D137" s="85"/>
      <c r="E137" s="58"/>
    </row>
    <row r="138" spans="2:5" ht="12.75" customHeight="1" x14ac:dyDescent="0.2">
      <c r="B138" s="46"/>
      <c r="C138" s="86" t="s">
        <v>136</v>
      </c>
      <c r="D138" s="82" t="s">
        <v>186</v>
      </c>
      <c r="E138" s="87"/>
    </row>
    <row r="139" spans="2:5" ht="12.75" customHeight="1" x14ac:dyDescent="0.2">
      <c r="B139" s="46"/>
      <c r="C139" s="88" t="s">
        <v>138</v>
      </c>
      <c r="D139" s="83" t="str">
        <f>HYPERLINK("http://www.imperial.ac.uk/","http://www.imperial.ac.uk/")</f>
        <v>http://www.imperial.ac.uk/</v>
      </c>
      <c r="E139" s="87"/>
    </row>
    <row r="140" spans="2:5" ht="12.75" customHeight="1" x14ac:dyDescent="0.2">
      <c r="B140" s="46"/>
      <c r="C140" s="89" t="s">
        <v>139</v>
      </c>
      <c r="D140" s="84" t="s">
        <v>187</v>
      </c>
      <c r="E140" s="87"/>
    </row>
    <row r="141" spans="2:5" ht="12.75" customHeight="1" x14ac:dyDescent="0.2">
      <c r="B141" s="46"/>
      <c r="C141" s="89" t="s">
        <v>141</v>
      </c>
      <c r="D141" s="81" t="str">
        <f>HYPERLINK("http://www.imperial.ac.uk/medicine/globalmetabolics/","http://www.imperial.ac.uk/medicine/globalmetabolics/")</f>
        <v>http://www.imperial.ac.uk/medicine/globalmetabolics/</v>
      </c>
      <c r="E141" s="87"/>
    </row>
    <row r="142" spans="2:5" ht="12.75" customHeight="1" x14ac:dyDescent="0.2">
      <c r="B142" s="46"/>
      <c r="C142" s="61"/>
      <c r="D142" s="62"/>
      <c r="E142" s="58"/>
    </row>
    <row r="143" spans="2:5" ht="12.75" customHeight="1" x14ac:dyDescent="0.2">
      <c r="B143" s="46"/>
      <c r="C143" s="56" t="s">
        <v>174</v>
      </c>
      <c r="D143" s="57"/>
      <c r="E143" s="58"/>
    </row>
    <row r="144" spans="2:5" ht="12.75" customHeight="1" x14ac:dyDescent="0.2">
      <c r="B144" s="46"/>
      <c r="C144" s="58" t="s">
        <v>182</v>
      </c>
      <c r="D144" s="11" t="s">
        <v>144</v>
      </c>
      <c r="E144" s="60"/>
    </row>
    <row r="145" spans="2:5" ht="12.75" customHeight="1" x14ac:dyDescent="0.2">
      <c r="B145" s="46"/>
      <c r="C145" s="58"/>
      <c r="D145" s="13"/>
      <c r="E145" s="60"/>
    </row>
    <row r="146" spans="2:5" ht="12.75" customHeight="1" x14ac:dyDescent="0.2">
      <c r="B146" s="46"/>
      <c r="C146" s="58" t="s">
        <v>183</v>
      </c>
      <c r="D146" s="105">
        <v>40582</v>
      </c>
      <c r="E146" s="60"/>
    </row>
    <row r="147" spans="2:5" ht="12.75" customHeight="1" x14ac:dyDescent="0.2">
      <c r="B147" s="98"/>
      <c r="C147" s="99"/>
      <c r="D147" s="104"/>
      <c r="E147" s="100"/>
    </row>
    <row r="148" spans="2:5" ht="12.75" customHeight="1" x14ac:dyDescent="0.2">
      <c r="B148" s="98"/>
      <c r="C148" s="94" t="s">
        <v>188</v>
      </c>
      <c r="D148" s="32"/>
      <c r="E148" s="100"/>
    </row>
    <row r="149" spans="2:5" ht="12.75" customHeight="1" x14ac:dyDescent="0.2">
      <c r="B149" s="98"/>
      <c r="C149" s="95" t="s">
        <v>147</v>
      </c>
      <c r="D149" s="109" t="str">
        <f>HYPERLINK("https://spreadsheets.google.com/pub?key=0ArfEDsV3bBwCdGJHcHZkSUdBcU56aS1OT3lLeU4tRHc&amp;output=xls","[Download xls]")</f>
        <v>[Download xls]</v>
      </c>
      <c r="E149" s="100"/>
    </row>
    <row r="150" spans="2:5" ht="12.75" customHeight="1" x14ac:dyDescent="0.2">
      <c r="B150" s="98"/>
      <c r="C150" s="96" t="s">
        <v>195</v>
      </c>
      <c r="D150" s="110" t="str">
        <f>HYPERLINK("https://spreadsheets.google.com/pub?key=0ArfEDsV3bBwCdGJHcHZkSUdBcU56aS1OT3lLeU4tRHc&amp;output=ods","[Download ods]")</f>
        <v>[Download ods]</v>
      </c>
      <c r="E150" s="100"/>
    </row>
    <row r="151" spans="2:5" ht="12.75" customHeight="1" x14ac:dyDescent="0.2">
      <c r="B151" s="98"/>
      <c r="C151" s="96" t="s">
        <v>148</v>
      </c>
      <c r="D151" s="110" t="str">
        <f>HYPERLINK("https://spreadsheets.google.com/pub?key=0ArfEDsV3bBwCdGJHcHZkSUdBcU56aS1OT3lLeU4tRHc&amp;output=csv","[Download csv]")</f>
        <v>[Download csv]</v>
      </c>
      <c r="E151" s="100"/>
    </row>
    <row r="152" spans="2:5" ht="12.75" customHeight="1" x14ac:dyDescent="0.2">
      <c r="B152" s="98"/>
      <c r="C152" s="97" t="s">
        <v>149</v>
      </c>
      <c r="D152" s="111" t="str">
        <f>HYPERLINK("https://spreadsheets.google.com/pub?key=0ArfEDsV3bBwCdGJHcHZkSUdBcU56aS1OT3lLeU4tRHc&amp;output=pdf","[Download pdf]")</f>
        <v>[Download pdf]</v>
      </c>
      <c r="E152" s="100"/>
    </row>
    <row r="153" spans="2:5" ht="12.75" customHeight="1" x14ac:dyDescent="0.2">
      <c r="B153" s="63"/>
      <c r="C153" s="101"/>
      <c r="D153" s="103"/>
      <c r="E153" s="102"/>
    </row>
  </sheetData>
  <mergeCells count="10">
    <mergeCell ref="D105:D106"/>
    <mergeCell ref="C130:D130"/>
    <mergeCell ref="D133:D134"/>
    <mergeCell ref="D125:D126"/>
    <mergeCell ref="C2:D2"/>
    <mergeCell ref="C26:D26"/>
    <mergeCell ref="C64:D64"/>
    <mergeCell ref="C92:D92"/>
    <mergeCell ref="D95:D96"/>
    <mergeCell ref="D98:D101"/>
  </mergeCells>
  <hyperlinks>
    <hyperlink ref="D11" r:id="rId1" display="http://www.iarc.fr/"/>
    <hyperlink ref="D13" r:id="rId2" display="http://www-dep.iarc.fr/"/>
    <hyperlink ref="D35" r:id="rId3"/>
    <hyperlink ref="D37" r:id="rId4"/>
    <hyperlink ref="D45" r:id="rId5" display="http://www-dep.iarc.fr/"/>
    <hyperlink ref="D50" r:id="rId6" display="http://www-dep.iarc.fr/"/>
    <hyperlink ref="D73" r:id="rId7" display="http://www.iarc.fr/"/>
    <hyperlink ref="D108" r:id="rId8" display="http://www.iarc.fr/"/>
    <hyperlink ref="D149" r:id="rId9" display="https://spreadsheets.google.com/pub?key=0ArfEDsV3bBwCdGJHcHZkSUdBcU56aS1OT3lLeU4tRHc&amp;output=xls"/>
    <hyperlink ref="D117" r:id="rId10" display="https://spreadsheets.google.com/pub?key=0ArfEDsV3bBwCdGJHcHZkSUdBcU56aS1OT3lLeU4tRHc&amp;output=xls"/>
    <hyperlink ref="D58" r:id="rId11" display="https://spreadsheets.google.com/pub?key=0ArfEDsV3bBwCdGJHcHZkSUdBcU56aS1OT3lLeU4tRHc&amp;output=xls"/>
    <hyperlink ref="D20" r:id="rId12" display="https://spreadsheets.google.com/pub?key=0ArfEDsV3bBwCdGJHcHZkSUdBcU56aS1OT3lLeU4tRHc&amp;output=xls"/>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Codebook</vt:lpstr>
      <vt:lpstr>Data</vt:lpstr>
      <vt:lpstr>About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Rause1</dc:creator>
  <cp:lastModifiedBy>Rause1</cp:lastModifiedBy>
  <dcterms:created xsi:type="dcterms:W3CDTF">2016-07-01T15:28:01Z</dcterms:created>
  <dcterms:modified xsi:type="dcterms:W3CDTF">2016-07-05T20:58:57Z</dcterms:modified>
</cp:coreProperties>
</file>