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1550" windowHeight="5100" firstSheet="1" activeTab="3"/>
  </bookViews>
  <sheets>
    <sheet name="POR History" sheetId="11" state="hidden" r:id="rId1"/>
    <sheet name="Plating Solder " sheetId="3" r:id="rId2"/>
    <sheet name="Plating Solder POR" sheetId="9" state="hidden" r:id="rId3"/>
    <sheet name="關聯表" sheetId="10"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_99群組final_table">#REF!</definedName>
    <definedName name="_4_PLAN_BY_CATALOG">#REF!</definedName>
    <definedName name="_7_人力需求資訊系統" localSheetId="1">#REF!</definedName>
    <definedName name="_7_人力需求資訊系統" localSheetId="2">#REF!</definedName>
    <definedName name="_7_人力需求資訊系統">#REF!</definedName>
    <definedName name="_ATT1">#REF!</definedName>
    <definedName name="_ATT2">#REF!</definedName>
    <definedName name="_DOC1">[1]Sheet3!$A:$IV</definedName>
    <definedName name="_Fill" hidden="1">#REF!</definedName>
    <definedName name="_xlnm._FilterDatabase" localSheetId="1" hidden="1">'Plating Solder '!$A$3:$AY$3</definedName>
    <definedName name="_xlnm._FilterDatabase" localSheetId="2" hidden="1">'Plating Solder POR'!$A$2:$IU$61</definedName>
    <definedName name="_px7" localSheetId="1">[2]列印!#REF!</definedName>
    <definedName name="_px7" localSheetId="2">[2]列印!#REF!</definedName>
    <definedName name="_px7">[2]列印!#REF!</definedName>
    <definedName name="_px9" localSheetId="1">[2]列印!#REF!</definedName>
    <definedName name="_px9" localSheetId="2">[2]列印!#REF!</definedName>
    <definedName name="_px9">[2]列印!#REF!</definedName>
    <definedName name="_RC1_Change_tray_time">#REF!</definedName>
    <definedName name="_RC1_delay_time">#REF!</definedName>
    <definedName name="_RC1_M_C_time">#REF!</definedName>
    <definedName name="_RC1_UPH">#REF!</definedName>
    <definedName name="_RC1_Yield">#REF!</definedName>
    <definedName name="_sum19" localSheetId="1">#REF!*#REF!</definedName>
    <definedName name="_sum19" localSheetId="2">#REF!*#REF!</definedName>
    <definedName name="_sum19">#REF!*#REF!</definedName>
    <definedName name="_TF98">#REF!</definedName>
    <definedName name="_W46">[3]ATI.LOT!$F$18</definedName>
    <definedName name="_W47">[3]ATI.WEEK!$G$19</definedName>
    <definedName name="_查詢2">#REF!</definedName>
    <definedName name="_查詢4">#REF!</definedName>
    <definedName name="A">#REF!</definedName>
    <definedName name="aa">#REF!</definedName>
    <definedName name="AAA">#REF!</definedName>
    <definedName name="aaaa">#REF!</definedName>
    <definedName name="AAAAA">[4]基本檔!$G$10</definedName>
    <definedName name="aaaas">#REF!</definedName>
    <definedName name="ABCLASS" localSheetId="1">#REF!</definedName>
    <definedName name="ABCLASS" localSheetId="2">#REF!</definedName>
    <definedName name="ABCLASS">#REF!</definedName>
    <definedName name="AccessDatabase" hidden="1">"C:\George\CRP\Logic  crp 1004.mdb"</definedName>
    <definedName name="ASD">'[4]98年資料'!$B$8</definedName>
    <definedName name="b">#REF!</definedName>
    <definedName name="B3_.">#REF!</definedName>
    <definedName name="bb">#REF!</definedName>
    <definedName name="begin_nest1_saw">#REF!</definedName>
    <definedName name="begin_nst1_saw">#REF!</definedName>
    <definedName name="BOM">#REF!</definedName>
    <definedName name="Button_1">"Logic__crp_1004_DUO_List"</definedName>
    <definedName name="change_tray_time">#REF!</definedName>
    <definedName name="close_cover_cylinder">#REF!</definedName>
    <definedName name="close_nest_cylinder">#REF!</definedName>
    <definedName name="const" localSheetId="1">[5]DS_14!#REF!</definedName>
    <definedName name="const" localSheetId="2">[5]DS_14!#REF!</definedName>
    <definedName name="const">[5]DS_14!#REF!</definedName>
    <definedName name="cop">#REF!</definedName>
    <definedName name="DA">#REF!</definedName>
    <definedName name="DATA">#REF!</definedName>
    <definedName name="DATA1">#REF!</definedName>
    <definedName name="DATA2">#REF!</definedName>
    <definedName name="DATA3">#REF!</definedName>
    <definedName name="DATA4">#REF!</definedName>
    <definedName name="DATA5">#REF!</definedName>
    <definedName name="DATA6">#REF!</definedName>
    <definedName name="dataarea">'[6]WB&amp;SALE'!$B$6:$U$51</definedName>
    <definedName name="_xlnm.Database">#REF!</definedName>
    <definedName name="datasmpl">#REF!</definedName>
    <definedName name="ddd">#REF!</definedName>
    <definedName name="DEFECT">#REF!</definedName>
    <definedName name="demand_date">#REF!</definedName>
    <definedName name="DF">[7]Sheet2!$A$1:$B$65536</definedName>
    <definedName name="disco_saw_cut_rate">#REF!</definedName>
    <definedName name="DOC">#REF!</definedName>
    <definedName name="e" localSheetId="2" hidden="1">{"'目錄'!$B$2:$B$7"}</definedName>
    <definedName name="e" hidden="1">{"'目錄'!$B$2:$B$7"}</definedName>
    <definedName name="EE" localSheetId="1">[8]附件6!#REF!</definedName>
    <definedName name="EE" localSheetId="2">[8]附件6!#REF!</definedName>
    <definedName name="EE">[8]附件6!#REF!</definedName>
    <definedName name="eeee">#REF!</definedName>
    <definedName name="eeeee">#REF!</definedName>
    <definedName name="Efficiency">#REF!</definedName>
    <definedName name="Fail_cycle_time">#REF!</definedName>
    <definedName name="Fail_index_time">#REF!</definedName>
    <definedName name="Fail_test_time">#REF!</definedName>
    <definedName name="FCST">#REF!</definedName>
    <definedName name="FCSTKPCS">#REF!</definedName>
    <definedName name="FCSTKPIN">#REF!</definedName>
    <definedName name="final_raw_table">#REF!</definedName>
    <definedName name="Finish_good_daily_out">#REF!</definedName>
    <definedName name="FT1_Change_tray_time">#REF!</definedName>
    <definedName name="FT1_delay_time">#REF!</definedName>
    <definedName name="FT1_M_C_time">#REF!</definedName>
    <definedName name="FT1_UPH">#REF!</definedName>
    <definedName name="FT1_Yield">#REF!</definedName>
    <definedName name="FT轉盤時間">#REF!</definedName>
    <definedName name="FT轉盤增加時間">#REF!</definedName>
    <definedName name="HS">#REF!</definedName>
    <definedName name="HTML_CodePage" hidden="1">1252</definedName>
    <definedName name="HTML_Control" localSheetId="2" hidden="1">{"'LotID'!$A$1:$F$31"}</definedName>
    <definedName name="HTML_Control" hidden="1">{"'LotID'!$A$1:$F$31"}</definedName>
    <definedName name="HTML_Description" hidden="1">""</definedName>
    <definedName name="HTML_Email" hidden="1">""</definedName>
    <definedName name="HTML_Header" hidden="1">""</definedName>
    <definedName name="HTML_LastUpdate" hidden="1">"12/14/01"</definedName>
    <definedName name="HTML_LineAfter" hidden="1">FALSE</definedName>
    <definedName name="HTML_LineBefore" hidden="1">FALSE</definedName>
    <definedName name="HTML_Name" hidden="1">"Betty Loo Chan"</definedName>
    <definedName name="HTML_OBDlg2" hidden="1">TRUE</definedName>
    <definedName name="HTML_OBDlg4" hidden="1">TRUE</definedName>
    <definedName name="HTML_OS" hidden="1">0</definedName>
    <definedName name="HTML_PathFile" hidden="1">"G:\emc\screenlist.htm"</definedName>
    <definedName name="HTML_Title" hidden="1">"EMC - Package Quality Issues"</definedName>
    <definedName name="HTML1_1" hidden="1">"'[TSOP Laser Marker Setup.xls]Time Frame'!$A$1:$AW$44"</definedName>
    <definedName name="HTML1_10" hidden="1">""</definedName>
    <definedName name="HTML1_11" hidden="1">1</definedName>
    <definedName name="HTML1_12" hidden="1">"d:\MyHTML.htm"</definedName>
    <definedName name="HTML1_2" hidden="1">1</definedName>
    <definedName name="HTML1_3" hidden="1">"TSOP Laser Marker Setup"</definedName>
    <definedName name="HTML1_4" hidden="1">"Time Frame"</definedName>
    <definedName name="HTML1_5" hidden="1">""</definedName>
    <definedName name="HTML1_6" hidden="1">1</definedName>
    <definedName name="HTML1_7" hidden="1">-4146</definedName>
    <definedName name="HTML1_8" hidden="1">"6/27/97"</definedName>
    <definedName name="HTML1_9" hidden="1">"test"</definedName>
    <definedName name="HTMLCount" hidden="1">1</definedName>
    <definedName name="hy" hidden="1">#REF!</definedName>
    <definedName name="Index_Time">#REF!</definedName>
    <definedName name="Insrtion_daily_out">#REF!</definedName>
    <definedName name="ITEM_NO">#REF!</definedName>
    <definedName name="k" localSheetId="1">[9]DATA98!#REF!</definedName>
    <definedName name="k" localSheetId="2">[9]DATA98!#REF!</definedName>
    <definedName name="k">[9]DATA98!#REF!</definedName>
    <definedName name="kk" localSheetId="1">[9]DATA98!#REF!</definedName>
    <definedName name="kk" localSheetId="2">[9]DATA98!#REF!</definedName>
    <definedName name="kk">[9]DATA98!#REF!</definedName>
    <definedName name="KPCS">#REF!</definedName>
    <definedName name="KPIN">#REF!</definedName>
    <definedName name="LF差異">#REF!</definedName>
    <definedName name="linear_length_cut">#REF!</definedName>
    <definedName name="ll">#REF!</definedName>
    <definedName name="load">#REF!</definedName>
    <definedName name="load_time">#REF!</definedName>
    <definedName name="LOT">#REF!</definedName>
    <definedName name="MC" hidden="1">#REF!</definedName>
    <definedName name="MD_WOSTO">#REF!</definedName>
    <definedName name="MD修機" localSheetId="1">#REF!</definedName>
    <definedName name="MD修機" localSheetId="2">#REF!</definedName>
    <definedName name="MD修機">#REF!</definedName>
    <definedName name="MD修機機台及產品">#REF!</definedName>
    <definedName name="MFG_overhead_平均值">#REF!</definedName>
    <definedName name="NAME">'[10]QFN(A)折舊成本'!$B$3:$C$9</definedName>
    <definedName name="OLD伙食費">'[4]98年資料'!$B$4</definedName>
    <definedName name="OLD全民健保費">'[4]98年資料'!$B$9</definedName>
    <definedName name="OLD免稅加班費">'[11]98年資料'!$B$3</definedName>
    <definedName name="OLD勞保費">'[4]98年資料'!$B$7</definedName>
    <definedName name="OLD團體保險費">'[4]98年資料'!$B$8</definedName>
    <definedName name="OLD應稅加班費">'[11]98年資料'!$B$2</definedName>
    <definedName name="OLD薪資">'[4]98年資料'!$B$1</definedName>
    <definedName name="open_cover_cylinder">#REF!</definedName>
    <definedName name="open_nest_cylinder">#REF!</definedName>
    <definedName name="OP及維護人員團保費">[12]參數表!$B$13</definedName>
    <definedName name="OP投保金額" localSheetId="1">#REF!</definedName>
    <definedName name="OP投保金額" localSheetId="2">#REF!</definedName>
    <definedName name="OP投保金額">#REF!</definedName>
    <definedName name="OWNER">#REF!</definedName>
    <definedName name="Pass_cycle_time">#REF!</definedName>
    <definedName name="PKG">#REF!</definedName>
    <definedName name="Plate_capacity">#REF!</definedName>
    <definedName name="pn">#REF!</definedName>
    <definedName name="PR_TRACKING">#REF!</definedName>
    <definedName name="press">#REF!</definedName>
    <definedName name="PRICE_TABLE">#REF!</definedName>
    <definedName name="print" localSheetId="1">[11]ACT!#REF!</definedName>
    <definedName name="print" localSheetId="2">[11]ACT!#REF!</definedName>
    <definedName name="print">[11]ACT!#REF!</definedName>
    <definedName name="_xlnm.Print_Area">#REF!</definedName>
    <definedName name="Print_Area_MI" localSheetId="1">#REF!</definedName>
    <definedName name="Print_Area_MI" localSheetId="2">#REF!</definedName>
    <definedName name="Print_Area_MI">#REF!</definedName>
    <definedName name="_xlnm.Print_Titles">#REF!</definedName>
    <definedName name="Print_Titles_MI" localSheetId="1">#REF!,#REF!</definedName>
    <definedName name="Print_Titles_MI" localSheetId="2">#REF!,#REF!</definedName>
    <definedName name="Print_Titles_MI">#REF!,#REF!</definedName>
    <definedName name="Process">#REF!</definedName>
    <definedName name="production_Plate_capacity">#REF!</definedName>
    <definedName name="PROSS">'[13]Cross-Reference'!$E$1:$F$65536</definedName>
    <definedName name="QAZ">#REF!</definedName>
    <definedName name="QOO" localSheetId="1">#REF!</definedName>
    <definedName name="QOO" localSheetId="2">#REF!</definedName>
    <definedName name="QOO">#REF!</definedName>
    <definedName name="qqq">#REF!</definedName>
    <definedName name="qwe" localSheetId="1">#REF!</definedName>
    <definedName name="qwe" localSheetId="2">#REF!</definedName>
    <definedName name="qwe">#REF!</definedName>
    <definedName name="RC轉盤時間">#REF!</definedName>
    <definedName name="RC轉盤增加時間">#REF!</definedName>
    <definedName name="rrr">#REF!</definedName>
    <definedName name="sad">#REF!</definedName>
    <definedName name="saw">#REF!</definedName>
    <definedName name="SE_usage_resullt">#REF!</definedName>
    <definedName name="SHIT" localSheetId="1">[14]附件6!#REF!</definedName>
    <definedName name="SHIT" localSheetId="2">[14]附件6!#REF!</definedName>
    <definedName name="SHIT">[14]附件6!#REF!</definedName>
    <definedName name="Soak_time">#REF!</definedName>
    <definedName name="sort_tool">#REF!</definedName>
    <definedName name="SPIL_ODSVCPL">#REF!</definedName>
    <definedName name="SPSS">#REF!</definedName>
    <definedName name="SPSS1">#REF!</definedName>
    <definedName name="SS" localSheetId="1">#REF!</definedName>
    <definedName name="SS" localSheetId="2">#REF!</definedName>
    <definedName name="SS">#REF!</definedName>
    <definedName name="SSS">#REF!</definedName>
    <definedName name="SSSS">#REF!</definedName>
    <definedName name="STAN">[15]rdcu0705!$A$3:$N$77</definedName>
    <definedName name="stock">#REF!</definedName>
    <definedName name="SYSTEM">'[13]Cross-Reference'!$H$1:$J$65536</definedName>
    <definedName name="Test_time">#REF!</definedName>
    <definedName name="TESTER">#REF!</definedName>
    <definedName name="total">#REF!</definedName>
    <definedName name="TOTAL_Yield">#REF!</definedName>
    <definedName name="TQMOWNER" localSheetId="1">#REF!</definedName>
    <definedName name="TQMOWNER" localSheetId="2">#REF!</definedName>
    <definedName name="TQMOWNER">#REF!</definedName>
    <definedName name="Tray_IC">#REF!</definedName>
    <definedName name="tray1">#REF!</definedName>
    <definedName name="tsetr" localSheetId="1">[16]附件6!#REF!</definedName>
    <definedName name="tsetr" localSheetId="2">[16]附件6!#REF!</definedName>
    <definedName name="tsetr">[16]附件6!#REF!</definedName>
    <definedName name="tt" localSheetId="1">[17]_7_人力需求資訊系統!#REF!</definedName>
    <definedName name="tt" localSheetId="2">[17]_7_人力需求資訊系統!#REF!</definedName>
    <definedName name="tt">[17]_7_人力需求資訊系統!#REF!</definedName>
    <definedName name="UPH">#REF!</definedName>
    <definedName name="v" localSheetId="2" hidden="1">{"'目錄'!$B$2:$B$7"}</definedName>
    <definedName name="v" hidden="1">{"'目錄'!$B$2:$B$7"}</definedName>
    <definedName name="warp">#REF!</definedName>
    <definedName name="WEEK" localSheetId="1">[18]CS!#REF!</definedName>
    <definedName name="WEEK" localSheetId="2">[18]CS!#REF!</definedName>
    <definedName name="WEEK">[18]CS!#REF!</definedName>
    <definedName name="ww">#REF!</definedName>
    <definedName name="wwe">#REF!</definedName>
    <definedName name="wws">#N/A</definedName>
    <definedName name="xfer_arm_X_axies_rate" localSheetId="1">#REF!</definedName>
    <definedName name="xfer_arm_X_axies_rate" localSheetId="2">#REF!</definedName>
    <definedName name="xfer_arm_X_axies_rate">#REF!</definedName>
    <definedName name="xfer_arm_Z_axies_rate">#REF!</definedName>
    <definedName name="xxx">#REF!</definedName>
    <definedName name="Z_0F256B43_FD8B_4505_BAFC_FD94188B7AB9_.wvu.Rows" localSheetId="2" hidden="1">'Plating Solder POR'!#REF!,'Plating Solder POR'!$19:$19,'Plating Solder POR'!#REF!,'Plating Solder POR'!#REF!</definedName>
    <definedName name="Z_54E0D5D2_03AF_11D7_9469_0080C8923771_.wvu.FilterData" hidden="1">#REF!</definedName>
    <definedName name="Z_8D8E2C51_2A9B_11D5_944B_0010B56DA589_.wvu.FilterData" hidden="1">#REF!</definedName>
    <definedName name="Z_962556A7_8099_11D7_9255_00096B3A96F9_.wvu.FilterData" hidden="1">#REF!</definedName>
    <definedName name="Z_EA696300_B284_11D5_9449_000629995AF2_.wvu.FilterData" hidden="1">#REF!</definedName>
    <definedName name="ZZZ" localSheetId="1">#REF!*#REF!</definedName>
    <definedName name="ZZZ" localSheetId="2">#REF!*#REF!</definedName>
    <definedName name="ZZZ">#REF!*#REF!</definedName>
    <definedName name="一月MFG_overhead">#REF!</definedName>
    <definedName name="一月免稅加班率">[4]基本檔!$B$10</definedName>
    <definedName name="一月直接免稅加班率">[19]參數表!$B$25</definedName>
    <definedName name="一月直接應稅加班率">#REF!</definedName>
    <definedName name="一月間接免稅加班率">[12]參數表!$B$27</definedName>
    <definedName name="一月間接應稅加班率">[12]參數表!$B$26</definedName>
    <definedName name="一月應稅加班率">[4]基本檔!$B$9</definedName>
    <definedName name="一月績效獎金提撥率">#REF!</definedName>
    <definedName name="七月MFG_overhead">#REF!</definedName>
    <definedName name="七月免稅加班率">[4]基本檔!$H$10</definedName>
    <definedName name="七月直接免稅加班率">[19]參數表!$H$25</definedName>
    <definedName name="七月直接應稅加班率">#REF!</definedName>
    <definedName name="七月間接免稅加班率">#REF!</definedName>
    <definedName name="七月間接應稅加班率">#REF!</definedName>
    <definedName name="七月應稅加班率">[4]基本檔!$H$9</definedName>
    <definedName name="七月績效獎金提撥率">#REF!</definedName>
    <definedName name="九月MFG_overhead">#REF!</definedName>
    <definedName name="九月免稅加班率">[4]基本檔!$J$10</definedName>
    <definedName name="九月直接免稅加班率">[19]參數表!$J$25</definedName>
    <definedName name="九月直接應稅加班率">#REF!</definedName>
    <definedName name="九月間接免稅加班率">#REF!</definedName>
    <definedName name="九月間接應稅加班率">#REF!</definedName>
    <definedName name="九月應稅加班率">[4]基本檔!$J$9</definedName>
    <definedName name="九月績效獎金提撥率">#REF!</definedName>
    <definedName name="二月MFG_overhead">#REF!</definedName>
    <definedName name="二月免稅加班率">[4]基本檔!$C$10</definedName>
    <definedName name="二月直接免稅加班率">#REF!</definedName>
    <definedName name="二月直接應稅加班率">#REF!</definedName>
    <definedName name="二月間接免稅加班率">#REF!</definedName>
    <definedName name="二月間接應稅加班率">#REF!</definedName>
    <definedName name="二月調薪率">[4]基本檔!$B$11</definedName>
    <definedName name="二月應稅加班率">[4]基本檔!$C$9</definedName>
    <definedName name="二月績效獎金提撥率">#REF!</definedName>
    <definedName name="人機比">#REF!</definedName>
    <definedName name="八月MFG_overhead">#REF!</definedName>
    <definedName name="八月免稅加班率">[4]基本檔!$I$10</definedName>
    <definedName name="八月直接免稅加班率">[19]參數表!$I$25</definedName>
    <definedName name="八月直接應稅加班率">#REF!</definedName>
    <definedName name="八月間接免稅加班率">[12]參數表!$I$27</definedName>
    <definedName name="八月間接應稅加班率">[12]參數表!$I$26</definedName>
    <definedName name="八月調薪率">[4]基本檔!$B$12</definedName>
    <definedName name="八月應稅加班率">[4]基本檔!$I$9</definedName>
    <definedName name="八月績效獎金提撥率">#REF!</definedName>
    <definedName name="十一月MFG_overhead">#REF!</definedName>
    <definedName name="十一月免稅加班率">[4]基本檔!$L$10</definedName>
    <definedName name="十一月直接免稅加班率">[19]參數表!$L$25</definedName>
    <definedName name="十一月直接應稅加班率">#REF!</definedName>
    <definedName name="十一月間接免稅加班率">#REF!</definedName>
    <definedName name="十一月間接應稅加班率">#REF!</definedName>
    <definedName name="十一月應稅加班率">[4]基本檔!$L$9</definedName>
    <definedName name="十一月績效獎金提撥率">#REF!</definedName>
    <definedName name="十二月MFG_overhead">#REF!</definedName>
    <definedName name="十二月免稅加班率">[4]基本檔!$M$10</definedName>
    <definedName name="十二月直接免稅加班率">[19]參數表!$M$25</definedName>
    <definedName name="十二月直接應稅加班率">#REF!</definedName>
    <definedName name="十二月間接免稅加班率">#REF!</definedName>
    <definedName name="十二月間接應稅加班率">#REF!</definedName>
    <definedName name="十二月應稅加班率">[4]基本檔!$M$9</definedName>
    <definedName name="十二月績效獎金提撥率">#REF!</definedName>
    <definedName name="十月MFG_overhead">#REF!</definedName>
    <definedName name="十月免稅加班率">[4]基本檔!$K$10</definedName>
    <definedName name="十月直接免稅加班率">[19]參數表!$K$25</definedName>
    <definedName name="十月直接應稅加班率">#REF!</definedName>
    <definedName name="十月間接免稅加班率">#REF!</definedName>
    <definedName name="十月間接應稅加班率">#REF!</definedName>
    <definedName name="十月應稅加班率">[4]基本檔!$K$9</definedName>
    <definedName name="十月績效獎金提撥率">#REF!</definedName>
    <definedName name="三月MFG_overhead">#REF!</definedName>
    <definedName name="三月免稅加班率">[4]基本檔!$D$10</definedName>
    <definedName name="三月直接免稅加班率">#REF!</definedName>
    <definedName name="三月直接應稅加班率">#REF!</definedName>
    <definedName name="三月間接免稅加班率">#REF!</definedName>
    <definedName name="三月間接應稅加班率">#REF!</definedName>
    <definedName name="三月應稅加班率">[4]基本檔!$D$9</definedName>
    <definedName name="三月績效獎金提撥率">#REF!</definedName>
    <definedName name="工程師平均本薪" localSheetId="1">#REF!</definedName>
    <definedName name="工程師平均本薪" localSheetId="2">#REF!</definedName>
    <definedName name="工程師平均本薪">#REF!</definedName>
    <definedName name="工程師投保金額" localSheetId="1">#REF!</definedName>
    <definedName name="工程師投保金額" localSheetId="2">#REF!</definedName>
    <definedName name="工程師投保金額">#REF!</definedName>
    <definedName name="五月MFG_overhead">#REF!</definedName>
    <definedName name="五月免稅加班率">[4]基本檔!$F$10</definedName>
    <definedName name="五月直接免稅加班率">#REF!</definedName>
    <definedName name="五月直接應稅加班率">#REF!</definedName>
    <definedName name="五月間接免稅加班率">#REF!</definedName>
    <definedName name="五月間接應稅加班率">#REF!</definedName>
    <definedName name="五月應稅加班率">[4]基本檔!$F$9</definedName>
    <definedName name="五月績效獎金提撥率">#REF!</definedName>
    <definedName name="六月MFG_overhead">#REF!</definedName>
    <definedName name="六月免稅加班率">[4]基本檔!$G$10</definedName>
    <definedName name="六月直接免稅加班率">#REF!</definedName>
    <definedName name="六月直接應稅加班率">#REF!</definedName>
    <definedName name="六月間接免稅加班率">#REF!</definedName>
    <definedName name="六月間接應稅加班率">#REF!</definedName>
    <definedName name="六月應稅加班率">[4]基本檔!$G$9</definedName>
    <definedName name="六月績效獎金提撥率">#REF!</definedName>
    <definedName name="手動修改單" localSheetId="2" hidden="1">{"'目錄'!$B$2:$B$7"}</definedName>
    <definedName name="手動修改單" hidden="1">{"'目錄'!$B$2:$B$7"}</definedName>
    <definedName name="代號">#REF!</definedName>
    <definedName name="四月MFG_overhead">#REF!</definedName>
    <definedName name="四月免稅加班率">[4]基本檔!$E$10</definedName>
    <definedName name="四月直接免稅加班率">#REF!</definedName>
    <definedName name="四月直接應稅加班率">#REF!</definedName>
    <definedName name="四月間接免稅加班率">#REF!</definedName>
    <definedName name="四月間接應稅加班率">#REF!</definedName>
    <definedName name="四月應稅加班率">[4]基本檔!$E$9</definedName>
    <definedName name="四月績效獎金提撥率">#REF!</definedName>
    <definedName name="外勞B班點心費">[20]參數表!$B$9</definedName>
    <definedName name="外勞C班點心費">[20]參數表!$B$10</definedName>
    <definedName name="外勞E班點心費">[20]參數表!$B$11</definedName>
    <definedName name="外勞F班點心費">[20]參數表!$B$12</definedName>
    <definedName name="外勞人事維護費">#REF!</definedName>
    <definedName name="外勞春節獎金">#REF!</definedName>
    <definedName name="平均薪資">#REF!</definedName>
    <definedName name="本國B班點心費">[12]參數表!$B$5</definedName>
    <definedName name="本國C班點心費">[12]參數表!$B$6</definedName>
    <definedName name="本國E班點心費">[12]參數表!$B$7</definedName>
    <definedName name="本國F班點心費">[12]參數表!$B$8</definedName>
    <definedName name="伙食費">[12]參數表!$B$4</definedName>
    <definedName name="印字98">#REF!</definedName>
    <definedName name="印字99">#REF!</definedName>
    <definedName name="印字目標">#REF!</definedName>
    <definedName name="成長率">#REF!</definedName>
    <definedName name="材料">#REF!</definedName>
    <definedName name="使用率">#REF!</definedName>
    <definedName name="固定績效獎金">[19]參數表!$B$22</definedName>
    <definedName name="承辦">#REF!</definedName>
    <definedName name="承辦人">#REF!</definedName>
    <definedName name="直接人員工作加給">[19]參數表!$B$1</definedName>
    <definedName name="直接人員基本平均本薪" localSheetId="1">#REF!</definedName>
    <definedName name="直接人員基本平均本薪" localSheetId="2">#REF!</definedName>
    <definedName name="直接人員基本平均本薪">#REF!</definedName>
    <definedName name="直接人員獎金提撥率">#REF!</definedName>
    <definedName name="附一">#REF!</definedName>
    <definedName name="附二">#REF!</definedName>
    <definedName name="附三">#REF!</definedName>
    <definedName name="附五">#REF!</definedName>
    <definedName name="附六">#REF!</definedName>
    <definedName name="附加時間">#REF!</definedName>
    <definedName name="附加時間_FT">#REF!</definedName>
    <definedName name="附加時間_RC">#REF!</definedName>
    <definedName name="附四">#REF!</definedName>
    <definedName name="附件1" localSheetId="2" hidden="1">{"'目錄'!$B$2:$B$7"}</definedName>
    <definedName name="附件1" hidden="1">{"'目錄'!$B$2:$B$7"}</definedName>
    <definedName name="春節加班紅包_班_人">#REF!</definedName>
    <definedName name="查詢1">#REF!</definedName>
    <definedName name="查詢5">#REF!</definedName>
    <definedName name="站別對照表" localSheetId="1">#REF!</definedName>
    <definedName name="站別對照表" localSheetId="2">#REF!</definedName>
    <definedName name="站別對照表">#REF!</definedName>
    <definedName name="退休金提撥率">#REF!</definedName>
    <definedName name="健教生人數">#REF!</definedName>
    <definedName name="健教生交通費_2_9月">#REF!</definedName>
    <definedName name="健教生學雜費_2_8月">#REF!</definedName>
    <definedName name="清洗機" localSheetId="1">[21]附件6!#REF!</definedName>
    <definedName name="清洗機" localSheetId="2">[21]附件6!#REF!</definedName>
    <definedName name="清洗機">[21]附件6!#REF!</definedName>
    <definedName name="組長及工程師團保費">[12]參數表!$B$15</definedName>
    <definedName name="組長平均主管加給">[12]參數表!$B$3</definedName>
    <definedName name="組長平均本薪" localSheetId="1">#REF!</definedName>
    <definedName name="組長平均本薪" localSheetId="2">#REF!</definedName>
    <definedName name="組長平均本薪">#REF!</definedName>
    <definedName name="組長級投保金額" localSheetId="1">#REF!</definedName>
    <definedName name="組長級投保金額" localSheetId="2">#REF!</definedName>
    <definedName name="組長級投保金額">#REF!</definedName>
    <definedName name="設備">#REF!</definedName>
    <definedName name="部品">#REF!</definedName>
    <definedName name="間接人員獎金提撥率">#REF!</definedName>
    <definedName name="匯率">#REF!</definedName>
    <definedName name="預算">#REF!</definedName>
    <definedName name="維護人員平均本薪" localSheetId="1">#REF!</definedName>
    <definedName name="維護人員平均本薪" localSheetId="2">#REF!</definedName>
    <definedName name="維護人員平均本薪">#REF!</definedName>
    <definedName name="維護人員投保金額" localSheetId="1">#REF!</definedName>
    <definedName name="維護人員投保金額" localSheetId="2">#REF!</definedName>
    <definedName name="維護人員投保金額">#REF!</definedName>
    <definedName name="廠別" localSheetId="1">#REF!</definedName>
    <definedName name="廠別" localSheetId="2">#REF!</definedName>
    <definedName name="廠別">#REF!</definedName>
    <definedName name="稼動率">#REF!</definedName>
    <definedName name="課主管以上團保費">[12]參數表!$B$14</definedName>
    <definedName name="課級以上主管平均主管加給">[12]參數表!$B$2</definedName>
    <definedName name="課級以上主管平均本薪" localSheetId="1">#REF!</definedName>
    <definedName name="課級以上主管平均本薪" localSheetId="2">#REF!</definedName>
    <definedName name="課級以上主管平均本薪">#REF!</definedName>
    <definedName name="課級以上主管投保金額" localSheetId="1">#REF!</definedName>
    <definedName name="課級以上主管投保金額" localSheetId="2">#REF!</definedName>
    <definedName name="課級以上主管投保金額">#REF!</definedName>
    <definedName name="整腳UPH1">#N/A</definedName>
    <definedName name="機台狀態">#REF!</definedName>
    <definedName name="總____價" localSheetId="1">#REF!</definedName>
    <definedName name="總____價" localSheetId="2">#REF!</definedName>
    <definedName name="總____價">#REF!</definedName>
    <definedName name="職工制服費提撥率">[12]參數表!$B$36</definedName>
    <definedName name="職工福利金提撥率">[12]參數表!$B$35</definedName>
    <definedName name="職工慰問金提撥率">[12]參數表!$B$34</definedName>
    <definedName name="轉盤次數">#REF!</definedName>
  </definedNames>
  <calcPr calcId="125725"/>
</workbook>
</file>

<file path=xl/calcChain.xml><?xml version="1.0" encoding="utf-8"?>
<calcChain xmlns="http://schemas.openxmlformats.org/spreadsheetml/2006/main">
  <c r="G4" i="3"/>
  <c r="G10"/>
  <c r="I39"/>
  <c r="I40"/>
  <c r="I41"/>
  <c r="I42"/>
  <c r="I43"/>
  <c r="I44"/>
  <c r="I45"/>
  <c r="AY61" i="9"/>
  <c r="G19" i="3" l="1"/>
  <c r="G20"/>
  <c r="I38" l="1"/>
  <c r="J38" s="1"/>
  <c r="I19"/>
  <c r="K19" s="1"/>
  <c r="K38" l="1"/>
  <c r="J19"/>
  <c r="I61"/>
  <c r="I60"/>
  <c r="K61" l="1"/>
  <c r="J61"/>
  <c r="K60"/>
  <c r="J60"/>
  <c r="I59"/>
  <c r="I57"/>
  <c r="I56"/>
  <c r="I55"/>
  <c r="I54"/>
  <c r="K54" s="1"/>
  <c r="I53"/>
  <c r="I52"/>
  <c r="I51"/>
  <c r="I50"/>
  <c r="I49"/>
  <c r="I48"/>
  <c r="I47"/>
  <c r="AY60" i="9"/>
  <c r="AW60"/>
  <c r="AY59"/>
  <c r="AW59"/>
  <c r="AY58"/>
  <c r="AW58"/>
  <c r="AY57"/>
  <c r="AW57"/>
  <c r="G5" i="3"/>
  <c r="K1"/>
  <c r="AY56" i="9"/>
  <c r="AR56"/>
  <c r="AY51"/>
  <c r="AY52"/>
  <c r="AY53"/>
  <c r="AY54"/>
  <c r="AY55"/>
  <c r="AW51"/>
  <c r="AR51"/>
  <c r="AW50"/>
  <c r="K59" i="3" l="1"/>
  <c r="J59"/>
  <c r="K57"/>
  <c r="J57"/>
  <c r="K56"/>
  <c r="J56"/>
  <c r="K55"/>
  <c r="J55"/>
  <c r="J54"/>
  <c r="K52"/>
  <c r="J52"/>
  <c r="K51"/>
  <c r="J51"/>
  <c r="K53"/>
  <c r="J53"/>
  <c r="K50"/>
  <c r="J50"/>
  <c r="K49"/>
  <c r="J49"/>
  <c r="K48"/>
  <c r="J48"/>
  <c r="AY50" i="9"/>
  <c r="E46" i="3"/>
  <c r="I46" s="1"/>
  <c r="AY49" i="9" l="1"/>
  <c r="AW49"/>
  <c r="I10" i="3"/>
  <c r="G11"/>
  <c r="I11" s="1"/>
  <c r="G33"/>
  <c r="I33" s="1"/>
  <c r="G68"/>
  <c r="I68" s="1"/>
  <c r="G67"/>
  <c r="I67" s="1"/>
  <c r="G66"/>
  <c r="I66" s="1"/>
  <c r="G65"/>
  <c r="I65" s="1"/>
  <c r="G64"/>
  <c r="I64" s="1"/>
  <c r="G37"/>
  <c r="I37" s="1"/>
  <c r="G36"/>
  <c r="I36" s="1"/>
  <c r="G35"/>
  <c r="I35" s="1"/>
  <c r="G34"/>
  <c r="I34" s="1"/>
  <c r="G32"/>
  <c r="I32" s="1"/>
  <c r="G30"/>
  <c r="I30" s="1"/>
  <c r="G29"/>
  <c r="I29" s="1"/>
  <c r="G28"/>
  <c r="I28" s="1"/>
  <c r="G27"/>
  <c r="I27" s="1"/>
  <c r="G26"/>
  <c r="I26" s="1"/>
  <c r="G25"/>
  <c r="I25" s="1"/>
  <c r="G24"/>
  <c r="I24" s="1"/>
  <c r="G22"/>
  <c r="I22" s="1"/>
  <c r="G21"/>
  <c r="I21" s="1"/>
  <c r="J21" s="1"/>
  <c r="I20"/>
  <c r="J20" s="1"/>
  <c r="G18"/>
  <c r="I18" s="1"/>
  <c r="G16"/>
  <c r="I16" s="1"/>
  <c r="G15"/>
  <c r="I15" s="1"/>
  <c r="G14"/>
  <c r="I14" s="1"/>
  <c r="G13"/>
  <c r="I13" s="1"/>
  <c r="G7"/>
  <c r="I7" s="1"/>
  <c r="I4"/>
  <c r="G12"/>
  <c r="I12" s="1"/>
  <c r="G9"/>
  <c r="I9" s="1"/>
  <c r="J9" s="1"/>
  <c r="G8"/>
  <c r="I8" s="1"/>
  <c r="I58"/>
  <c r="J47"/>
  <c r="AY4" i="9"/>
  <c r="AY5"/>
  <c r="AY6"/>
  <c r="AY7"/>
  <c r="AY8"/>
  <c r="AY9"/>
  <c r="AY10"/>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3"/>
  <c r="AW48"/>
  <c r="AX4"/>
  <c r="AX5"/>
  <c r="AX6"/>
  <c r="AX7"/>
  <c r="AX8"/>
  <c r="AX9"/>
  <c r="AX10"/>
  <c r="AX11"/>
  <c r="AX12"/>
  <c r="AX13"/>
  <c r="AX14"/>
  <c r="AX16"/>
  <c r="AX17"/>
  <c r="AX18"/>
  <c r="AX19"/>
  <c r="AX20"/>
  <c r="AX21"/>
  <c r="AX22"/>
  <c r="AX23"/>
  <c r="AX24"/>
  <c r="AX25"/>
  <c r="AX26"/>
  <c r="AX27"/>
  <c r="AX28"/>
  <c r="AX29"/>
  <c r="AX31"/>
  <c r="AX33"/>
  <c r="AX34"/>
  <c r="AX35"/>
  <c r="AX36"/>
  <c r="AX37"/>
  <c r="AX38"/>
  <c r="AX39"/>
  <c r="AX40"/>
  <c r="AX41"/>
  <c r="AX42"/>
  <c r="AX43"/>
  <c r="AX44"/>
  <c r="AX46"/>
  <c r="AX47"/>
  <c r="AW4"/>
  <c r="AW5"/>
  <c r="AW6"/>
  <c r="AW7"/>
  <c r="AW8"/>
  <c r="AW9"/>
  <c r="AW10"/>
  <c r="AW11"/>
  <c r="AW12"/>
  <c r="AW13"/>
  <c r="AW14"/>
  <c r="AW15"/>
  <c r="AW16"/>
  <c r="AW17"/>
  <c r="AW18"/>
  <c r="AW19"/>
  <c r="AW20"/>
  <c r="AW21"/>
  <c r="AW22"/>
  <c r="AW23"/>
  <c r="AW24"/>
  <c r="AW25"/>
  <c r="AW26"/>
  <c r="AW27"/>
  <c r="AW28"/>
  <c r="AW29"/>
  <c r="AW30"/>
  <c r="AW31"/>
  <c r="AW32"/>
  <c r="AW33"/>
  <c r="AW34"/>
  <c r="AW35"/>
  <c r="AW36"/>
  <c r="G62" i="3" s="1"/>
  <c r="I62" s="1"/>
  <c r="AW37" i="9"/>
  <c r="AW38"/>
  <c r="AW39"/>
  <c r="AW40"/>
  <c r="AW41"/>
  <c r="AW42"/>
  <c r="AW43"/>
  <c r="AW44"/>
  <c r="AW45"/>
  <c r="AW46"/>
  <c r="AW47"/>
  <c r="AW3"/>
  <c r="I23" i="3"/>
  <c r="J23" s="1"/>
  <c r="G17"/>
  <c r="K45"/>
  <c r="K46"/>
  <c r="K40"/>
  <c r="K41"/>
  <c r="K42"/>
  <c r="K43"/>
  <c r="K44"/>
  <c r="K39"/>
  <c r="J45"/>
  <c r="J43"/>
  <c r="J39"/>
  <c r="K58" l="1"/>
  <c r="J58"/>
  <c r="K47"/>
  <c r="G63"/>
  <c r="I63" s="1"/>
  <c r="J63" s="1"/>
  <c r="G31"/>
  <c r="I31" s="1"/>
  <c r="J31" s="1"/>
  <c r="J41"/>
  <c r="J40"/>
  <c r="J42"/>
  <c r="J44"/>
  <c r="J46"/>
  <c r="K13"/>
  <c r="J13"/>
  <c r="J15"/>
  <c r="K15"/>
  <c r="K18"/>
  <c r="J18"/>
  <c r="K21"/>
  <c r="J24"/>
  <c r="K24"/>
  <c r="K26"/>
  <c r="J26"/>
  <c r="J28"/>
  <c r="K28"/>
  <c r="K30"/>
  <c r="J30"/>
  <c r="J35"/>
  <c r="K35"/>
  <c r="K37"/>
  <c r="J37"/>
  <c r="K33"/>
  <c r="J33"/>
  <c r="K10"/>
  <c r="J10"/>
  <c r="K7"/>
  <c r="J7"/>
  <c r="K14"/>
  <c r="J14"/>
  <c r="K16"/>
  <c r="J16"/>
  <c r="K20"/>
  <c r="K22"/>
  <c r="J22"/>
  <c r="J25"/>
  <c r="K25"/>
  <c r="K27"/>
  <c r="J27"/>
  <c r="J29"/>
  <c r="K29"/>
  <c r="J34"/>
  <c r="K34"/>
  <c r="K64"/>
  <c r="J64"/>
  <c r="J11"/>
  <c r="K11"/>
  <c r="K23"/>
  <c r="K62"/>
  <c r="J62"/>
  <c r="J8"/>
  <c r="K8"/>
  <c r="J12"/>
  <c r="K12"/>
  <c r="K9"/>
  <c r="K63" l="1"/>
  <c r="K31"/>
</calcChain>
</file>

<file path=xl/sharedStrings.xml><?xml version="1.0" encoding="utf-8"?>
<sst xmlns="http://schemas.openxmlformats.org/spreadsheetml/2006/main" count="2603" uniqueCount="749">
  <si>
    <t>Special Requirement</t>
    <phoneticPr fontId="82" type="noConversion"/>
  </si>
  <si>
    <t>Process / Machine</t>
  </si>
  <si>
    <t>Material</t>
  </si>
  <si>
    <t>Reliability</t>
  </si>
  <si>
    <t>SiN</t>
    <phoneticPr fontId="83" type="noConversion"/>
  </si>
  <si>
    <t>N</t>
    <phoneticPr fontId="83" type="noConversion"/>
  </si>
  <si>
    <t>NA</t>
    <phoneticPr fontId="83" type="noConversion"/>
  </si>
  <si>
    <t>CSSTR88GS1V0</t>
    <phoneticPr fontId="83" type="noConversion"/>
  </si>
  <si>
    <t>EP REPSV-12-LF</t>
    <phoneticPr fontId="83" type="noConversion"/>
  </si>
  <si>
    <t>TSMC</t>
    <phoneticPr fontId="83" type="noConversion"/>
  </si>
  <si>
    <t>Al</t>
    <phoneticPr fontId="83" type="noConversion"/>
  </si>
  <si>
    <t>Y</t>
    <phoneticPr fontId="83" type="noConversion"/>
  </si>
  <si>
    <t>Ti3K/Cu3K/Ni2um</t>
    <phoneticPr fontId="83" type="noConversion"/>
  </si>
  <si>
    <t>Outside keep 80um</t>
    <phoneticPr fontId="83" type="noConversion"/>
  </si>
  <si>
    <t>Ti1K/Cu5K/Ni3um</t>
    <phoneticPr fontId="83" type="noConversion"/>
  </si>
  <si>
    <t>Device</t>
    <phoneticPr fontId="82" type="noConversion"/>
  </si>
  <si>
    <t>Final Metal Pad type</t>
    <phoneticPr fontId="82" type="noConversion"/>
  </si>
  <si>
    <t>Bump type</t>
    <phoneticPr fontId="82" type="noConversion"/>
  </si>
  <si>
    <t>Die size(mm)</t>
    <phoneticPr fontId="82" type="noConversion"/>
  </si>
  <si>
    <t xml:space="preserve">Min. Bump pitch </t>
    <phoneticPr fontId="82" type="noConversion"/>
  </si>
  <si>
    <t>RV hole on Al pad</t>
    <phoneticPr fontId="82" type="noConversion"/>
  </si>
  <si>
    <r>
      <t>UBM Overlap PSV
(</t>
    </r>
    <r>
      <rPr>
        <sz val="12"/>
        <rFont val="新細明體"/>
        <family val="1"/>
        <charset val="136"/>
      </rPr>
      <t>≧</t>
    </r>
    <r>
      <rPr>
        <sz val="12"/>
        <rFont val="Arial"/>
        <family val="2"/>
      </rPr>
      <t>8um)</t>
    </r>
    <phoneticPr fontId="82" type="noConversion"/>
  </si>
  <si>
    <t>UBM Size</t>
    <phoneticPr fontId="82" type="noConversion"/>
  </si>
  <si>
    <t>UBM Plating Area</t>
    <phoneticPr fontId="82" type="noConversion"/>
  </si>
  <si>
    <t>GK106</t>
    <phoneticPr fontId="83" type="noConversion"/>
  </si>
  <si>
    <t>TSMC</t>
  </si>
  <si>
    <t>ELK</t>
    <phoneticPr fontId="83" type="noConversion"/>
  </si>
  <si>
    <t>Al</t>
  </si>
  <si>
    <t>SiN/1.1um</t>
    <phoneticPr fontId="83" type="noConversion"/>
  </si>
  <si>
    <t>16*13</t>
    <phoneticPr fontId="83" type="noConversion"/>
  </si>
  <si>
    <t>12-BP-PSV-EP-EU-PI-TCN-9D-14</t>
    <phoneticPr fontId="83" type="noConversion"/>
  </si>
  <si>
    <t>GK107</t>
    <phoneticPr fontId="83" type="noConversion"/>
  </si>
  <si>
    <t>10*11</t>
    <phoneticPr fontId="83" type="noConversion"/>
  </si>
  <si>
    <t>12-BP-PSV-EP-EU-PI-TCN-9D-11</t>
    <phoneticPr fontId="83" type="noConversion"/>
  </si>
  <si>
    <t>UMC</t>
    <phoneticPr fontId="83" type="noConversion"/>
  </si>
  <si>
    <t>BCM4334YUB1</t>
    <phoneticPr fontId="83" type="noConversion"/>
  </si>
  <si>
    <t>EP REPSV-12-LF</t>
    <phoneticPr fontId="83" type="noConversion"/>
  </si>
  <si>
    <t>UMC</t>
    <phoneticPr fontId="83" type="noConversion"/>
  </si>
  <si>
    <t>Low K</t>
    <phoneticPr fontId="83" type="noConversion"/>
  </si>
  <si>
    <t>SiN</t>
    <phoneticPr fontId="83" type="noConversion"/>
  </si>
  <si>
    <t>12-BP-PSV-EP-LF-PI-TCN-9D-44</t>
    <phoneticPr fontId="83" type="noConversion"/>
  </si>
  <si>
    <t>BCM7335-EEJA+Semitool</t>
    <phoneticPr fontId="82" type="noConversion"/>
  </si>
  <si>
    <t>Low K</t>
    <phoneticPr fontId="82" type="noConversion"/>
  </si>
  <si>
    <t>Al</t>
    <phoneticPr fontId="82" type="noConversion"/>
  </si>
  <si>
    <t>NA</t>
    <phoneticPr fontId="82" type="noConversion"/>
  </si>
  <si>
    <t>10.0*10.4</t>
    <phoneticPr fontId="82" type="noConversion"/>
  </si>
  <si>
    <t>12-BP-FOC-EP-EU-TCN-9D-04</t>
    <phoneticPr fontId="83" type="noConversion"/>
  </si>
  <si>
    <t>TSMC</t>
    <phoneticPr fontId="83" type="noConversion"/>
  </si>
  <si>
    <t>Low K</t>
    <phoneticPr fontId="86" type="noConversion"/>
  </si>
  <si>
    <t>Y</t>
    <phoneticPr fontId="86" type="noConversion"/>
  </si>
  <si>
    <t>SiN/2um</t>
    <phoneticPr fontId="83" type="noConversion"/>
  </si>
  <si>
    <t>16*19</t>
    <phoneticPr fontId="82" type="noConversion"/>
  </si>
  <si>
    <t>12-BP-PSV-EP-LF-PI-TCN-9D-01</t>
    <phoneticPr fontId="83" type="noConversion"/>
  </si>
  <si>
    <t>SiN/1.9um</t>
    <phoneticPr fontId="83" type="noConversion"/>
  </si>
  <si>
    <t>11*12</t>
    <phoneticPr fontId="83" type="noConversion"/>
  </si>
  <si>
    <t>D7</t>
    <phoneticPr fontId="83" type="noConversion"/>
  </si>
  <si>
    <t>9.5*9.4</t>
    <phoneticPr fontId="83" type="noConversion"/>
  </si>
  <si>
    <t>DE3005</t>
    <phoneticPr fontId="83" type="noConversion"/>
  </si>
  <si>
    <t>5.5*5.5</t>
    <phoneticPr fontId="83" type="noConversion"/>
  </si>
  <si>
    <t>12-BP-PSV-EP-LF-PI-TCN-9D-45</t>
    <phoneticPr fontId="83" type="noConversion"/>
  </si>
  <si>
    <t>Fusion</t>
    <phoneticPr fontId="83" type="noConversion"/>
  </si>
  <si>
    <t>EP REPSV-12-EU</t>
    <phoneticPr fontId="83" type="noConversion"/>
  </si>
  <si>
    <t>10*10</t>
    <phoneticPr fontId="83" type="noConversion"/>
  </si>
  <si>
    <t>12-BP-PSV-EP-EU-PI-TCN-9D-01</t>
    <phoneticPr fontId="83" type="noConversion"/>
  </si>
  <si>
    <t>TMEG35</t>
    <phoneticPr fontId="83" type="noConversion"/>
  </si>
  <si>
    <t>EP FOC-12-EU</t>
    <phoneticPr fontId="83" type="noConversion"/>
  </si>
  <si>
    <t>Ti1K/Cu5K/Ni3.5um</t>
    <phoneticPr fontId="83" type="noConversion"/>
  </si>
  <si>
    <t>7.2*8.1</t>
    <phoneticPr fontId="86" type="noConversion"/>
  </si>
  <si>
    <t>30 (TSMC PI)</t>
    <phoneticPr fontId="83" type="noConversion"/>
  </si>
  <si>
    <t>12-BP-FOC-EP-EU-TCN-9D-12</t>
    <phoneticPr fontId="83" type="noConversion"/>
  </si>
  <si>
    <t>THJ</t>
    <phoneticPr fontId="83" type="noConversion"/>
  </si>
  <si>
    <t>ELK</t>
    <phoneticPr fontId="83" type="noConversion"/>
  </si>
  <si>
    <t>Cu</t>
    <phoneticPr fontId="83" type="noConversion"/>
  </si>
  <si>
    <t>Ti1K/Cu5K/Ni2um</t>
    <phoneticPr fontId="83" type="noConversion"/>
  </si>
  <si>
    <t>18.3*18.7</t>
    <phoneticPr fontId="83" type="noConversion"/>
  </si>
  <si>
    <t>12-BP-PSV-EP-EU-PI-TCN-9D-23</t>
    <phoneticPr fontId="83" type="noConversion"/>
  </si>
  <si>
    <t>KT</t>
    <phoneticPr fontId="83" type="noConversion"/>
  </si>
  <si>
    <t>16.7*22.0</t>
    <phoneticPr fontId="83" type="noConversion"/>
  </si>
  <si>
    <t>MT6573E3</t>
    <phoneticPr fontId="83" type="noConversion"/>
  </si>
  <si>
    <t>UMC</t>
    <phoneticPr fontId="86" type="noConversion"/>
  </si>
  <si>
    <t>Low K</t>
  </si>
  <si>
    <t>Al</t>
    <phoneticPr fontId="86" type="noConversion"/>
  </si>
  <si>
    <t>N</t>
    <phoneticPr fontId="86" type="noConversion"/>
  </si>
  <si>
    <t>SiN</t>
    <phoneticPr fontId="86" type="noConversion"/>
  </si>
  <si>
    <t>Ti1K/Cu5K/Cu5um/Ni3um</t>
    <phoneticPr fontId="86" type="noConversion"/>
  </si>
  <si>
    <t>4.5*4.1</t>
    <phoneticPr fontId="86" type="noConversion"/>
  </si>
  <si>
    <t>12-BP-FOC-EP-EU-TCN-9D-04</t>
    <phoneticPr fontId="86" type="noConversion"/>
  </si>
  <si>
    <t>SMIC</t>
    <phoneticPr fontId="83" type="noConversion"/>
  </si>
  <si>
    <t>BCM6362B1</t>
    <phoneticPr fontId="83" type="noConversion"/>
  </si>
  <si>
    <t>SMIC</t>
    <phoneticPr fontId="86" type="noConversion"/>
  </si>
  <si>
    <t>5.8*10.1</t>
    <phoneticPr fontId="86" type="noConversion"/>
  </si>
  <si>
    <t>EP REPSV-12-EU</t>
  </si>
  <si>
    <t>GF</t>
    <phoneticPr fontId="86" type="noConversion"/>
  </si>
  <si>
    <t>SiN/0.9um</t>
    <phoneticPr fontId="86" type="noConversion"/>
  </si>
  <si>
    <t>Ti1K/Cu5K/Ni3um</t>
    <phoneticPr fontId="86" type="noConversion"/>
  </si>
  <si>
    <t>BCM7584A1</t>
    <phoneticPr fontId="83" type="noConversion"/>
  </si>
  <si>
    <t>5.9*7.1</t>
    <phoneticPr fontId="86" type="noConversion"/>
  </si>
  <si>
    <t>12-BP-PSV-EP-EU-PI-TCN-9D-22</t>
    <phoneticPr fontId="86" type="noConversion"/>
  </si>
  <si>
    <t>P3PLUS</t>
    <phoneticPr fontId="83" type="noConversion"/>
  </si>
  <si>
    <t>EP REPSV-12-LF</t>
    <phoneticPr fontId="86" type="noConversion"/>
  </si>
  <si>
    <t>TSMC</t>
    <phoneticPr fontId="86" type="noConversion"/>
  </si>
  <si>
    <t>Ti3K/Cu3K/Cu3um/Ni3um</t>
    <phoneticPr fontId="86" type="noConversion"/>
  </si>
  <si>
    <t>12.8*13.7</t>
    <phoneticPr fontId="82" type="noConversion"/>
  </si>
  <si>
    <t>12-BP-PSV-EP-LF-PI-TCN-9D-01</t>
    <phoneticPr fontId="86" type="noConversion"/>
  </si>
  <si>
    <t>GF</t>
  </si>
  <si>
    <t>BCM43352YCB1</t>
    <phoneticPr fontId="83" type="noConversion"/>
  </si>
  <si>
    <t>5.5*4.8</t>
    <phoneticPr fontId="86" type="noConversion"/>
  </si>
  <si>
    <t>12-BP-PSV-EP-LF-PI-TCN-9D-64</t>
    <phoneticPr fontId="86" type="noConversion"/>
  </si>
  <si>
    <t>EP REPSV-8-LF</t>
    <phoneticPr fontId="83" type="noConversion"/>
  </si>
  <si>
    <t>Non-Low K</t>
    <phoneticPr fontId="86" type="noConversion"/>
  </si>
  <si>
    <t>6.1*4.5</t>
    <phoneticPr fontId="86" type="noConversion"/>
  </si>
  <si>
    <t>Carmel</t>
    <phoneticPr fontId="82" type="noConversion"/>
  </si>
  <si>
    <t xml:space="preserve">Probing on pad(Y/N) </t>
    <phoneticPr fontId="82" type="noConversion"/>
  </si>
  <si>
    <t>Wafer PSV type / Thickness</t>
    <phoneticPr fontId="82" type="noConversion"/>
  </si>
  <si>
    <t>Passivation type / Thickness</t>
    <phoneticPr fontId="82" type="noConversion"/>
  </si>
  <si>
    <t>Bump Density</t>
    <phoneticPr fontId="82" type="noConversion"/>
  </si>
  <si>
    <t>Process / Machine</t>
    <phoneticPr fontId="82" type="noConversion"/>
  </si>
  <si>
    <t>Material</t>
    <phoneticPr fontId="82" type="noConversion"/>
  </si>
  <si>
    <t>Measurement tool</t>
    <phoneticPr fontId="82" type="noConversion"/>
  </si>
  <si>
    <t>Reliability</t>
    <phoneticPr fontId="82" type="noConversion"/>
  </si>
  <si>
    <t>Bump Height(um)</t>
    <phoneticPr fontId="83" type="noConversion"/>
  </si>
  <si>
    <t>UBM/SMO ratio</t>
    <phoneticPr fontId="82" type="noConversion"/>
  </si>
  <si>
    <t>PI edge inside seal ring (um)</t>
    <phoneticPr fontId="83" type="noConversion"/>
  </si>
  <si>
    <t>PI via opening bottom edge 
to pad psv. Edge (um)</t>
    <phoneticPr fontId="83" type="noConversion"/>
  </si>
  <si>
    <t>UBM insdie final metal for FOC (um)</t>
    <phoneticPr fontId="82" type="noConversion"/>
  </si>
  <si>
    <t>NA</t>
    <phoneticPr fontId="83" type="noConversion"/>
  </si>
  <si>
    <t>3 (TSMC PI)</t>
    <phoneticPr fontId="83" type="noConversion"/>
  </si>
  <si>
    <t>NA</t>
    <phoneticPr fontId="86" type="noConversion"/>
  </si>
  <si>
    <t>7 (PI PULL OUT)</t>
    <phoneticPr fontId="83" type="noConversion"/>
  </si>
  <si>
    <t>--</t>
    <phoneticPr fontId="83" type="noConversion"/>
  </si>
  <si>
    <t>PROD</t>
    <phoneticPr fontId="82" type="noConversion"/>
  </si>
  <si>
    <t>CS</t>
    <phoneticPr fontId="83" type="noConversion"/>
  </si>
  <si>
    <t>CH</t>
    <phoneticPr fontId="83" type="noConversion"/>
  </si>
  <si>
    <t>&lt;30 mohm</t>
    <phoneticPr fontId="83" type="noConversion"/>
  </si>
  <si>
    <t>&lt;20 mohm</t>
    <phoneticPr fontId="83" type="noConversion"/>
  </si>
  <si>
    <t xml:space="preserve">Remark </t>
    <phoneticPr fontId="82" type="noConversion"/>
  </si>
  <si>
    <t>DHF</t>
    <phoneticPr fontId="83" type="noConversion"/>
  </si>
  <si>
    <t>T89+DHF</t>
  </si>
  <si>
    <t>T89</t>
    <phoneticPr fontId="83" type="noConversion"/>
  </si>
  <si>
    <t>5.56*6.26</t>
    <phoneticPr fontId="83" type="noConversion"/>
  </si>
  <si>
    <t>AZ</t>
    <phoneticPr fontId="83" type="noConversion"/>
  </si>
  <si>
    <t>BCM7231</t>
    <phoneticPr fontId="86" type="noConversion"/>
  </si>
  <si>
    <t>4.524*4.978</t>
    <phoneticPr fontId="83" type="noConversion"/>
  </si>
  <si>
    <t>TSMC PI</t>
    <phoneticPr fontId="83" type="noConversion"/>
  </si>
  <si>
    <t>*UBM type / Thickness</t>
    <phoneticPr fontId="82" type="noConversion"/>
  </si>
  <si>
    <t>DF</t>
    <phoneticPr fontId="83" type="noConversion"/>
  </si>
  <si>
    <t>12-BP-PSV-EP-LF-PI-TCN-TG-03</t>
    <phoneticPr fontId="86" type="noConversion"/>
  </si>
  <si>
    <t>8-BP-PSV-EP-LF-PI-TCN-JA-13</t>
    <phoneticPr fontId="83" type="noConversion"/>
  </si>
  <si>
    <t>TuiPlus1.0</t>
    <phoneticPr fontId="83" type="noConversion"/>
  </si>
  <si>
    <t>12-BP-PSV-EP-LF-PI-TCN-9D-72</t>
    <phoneticPr fontId="83" type="noConversion"/>
  </si>
  <si>
    <t>12-BP-PSV-EP-LF-PI-TCN-TG-02</t>
    <phoneticPr fontId="86" type="noConversion"/>
  </si>
  <si>
    <t>EP REPSV-12-EU</t>
    <phoneticPr fontId="83" type="noConversion"/>
  </si>
  <si>
    <t>12-BP-PSV-EP-EU-PI-TCN-9D-19</t>
    <phoneticPr fontId="83" type="noConversion"/>
  </si>
  <si>
    <t>BCM7429B2</t>
    <phoneticPr fontId="83" type="noConversion"/>
  </si>
  <si>
    <t>7.063*7.055</t>
    <phoneticPr fontId="83" type="noConversion"/>
  </si>
  <si>
    <t>M8824U</t>
    <phoneticPr fontId="83" type="noConversion"/>
  </si>
  <si>
    <t>EP FOC-12-LF</t>
    <phoneticPr fontId="83" type="noConversion"/>
  </si>
  <si>
    <t>12-BP-FOC-EP-LF-TCN-9D-09</t>
    <phoneticPr fontId="83" type="noConversion"/>
  </si>
  <si>
    <t>6.964*6.964</t>
    <phoneticPr fontId="83" type="noConversion"/>
  </si>
  <si>
    <t>BGM3A:15~30nm</t>
    <phoneticPr fontId="83" type="noConversion"/>
  </si>
  <si>
    <t>BGM2:7~15nm</t>
    <phoneticPr fontId="83" type="noConversion"/>
  </si>
  <si>
    <t>SAD:1~8%</t>
    <phoneticPr fontId="83" type="noConversion"/>
  </si>
  <si>
    <t>&lt;20 mOhm</t>
    <phoneticPr fontId="83" type="noConversion"/>
  </si>
  <si>
    <t xml:space="preserve">2.PKG </t>
    <phoneticPr fontId="82" type="noConversion"/>
  </si>
  <si>
    <t>XC6VLX365T</t>
    <phoneticPr fontId="83" type="noConversion"/>
  </si>
  <si>
    <t>15.530X21.017</t>
    <phoneticPr fontId="83" type="noConversion"/>
  </si>
  <si>
    <t xml:space="preserve">Customer </t>
    <phoneticPr fontId="83" type="noConversion"/>
  </si>
  <si>
    <t xml:space="preserve">Device </t>
    <phoneticPr fontId="83" type="noConversion"/>
  </si>
  <si>
    <t>PKG Type</t>
    <phoneticPr fontId="83" type="noConversion"/>
  </si>
  <si>
    <t>Wafer Fab</t>
    <phoneticPr fontId="83" type="noConversion"/>
  </si>
  <si>
    <t>Low K Type</t>
    <phoneticPr fontId="83" type="noConversion"/>
  </si>
  <si>
    <t>UBM Size(um)</t>
    <phoneticPr fontId="83" type="noConversion"/>
  </si>
  <si>
    <t>REPSV PI Opening Size(um)</t>
    <phoneticPr fontId="83" type="noConversion"/>
  </si>
  <si>
    <t>UBM Overlap PSV (um)</t>
    <phoneticPr fontId="83" type="noConversion"/>
  </si>
  <si>
    <t>UBM insdie final metal for FOC (um)</t>
    <phoneticPr fontId="83" type="noConversion"/>
  </si>
  <si>
    <t>UBM/SMO ratio</t>
    <phoneticPr fontId="83" type="noConversion"/>
  </si>
  <si>
    <t>Mushroon space</t>
    <phoneticPr fontId="82" type="noConversion"/>
  </si>
  <si>
    <t>12-BP-PSV-EP-LF-PI-TCN-9D-70</t>
    <phoneticPr fontId="83" type="noConversion"/>
  </si>
  <si>
    <t>PR thickness(um)</t>
    <phoneticPr fontId="83" type="noConversion"/>
  </si>
  <si>
    <t>Mushroon CD</t>
    <phoneticPr fontId="82" type="noConversion"/>
  </si>
  <si>
    <t>R612_MP026/MP027</t>
    <phoneticPr fontId="83" type="noConversion"/>
  </si>
  <si>
    <t>12-BP-PSV-EP-LF-PI-TCN-9D-83</t>
    <phoneticPr fontId="83" type="noConversion"/>
  </si>
  <si>
    <t>8.293*4.242</t>
    <phoneticPr fontId="83" type="noConversion"/>
  </si>
  <si>
    <t>Measurement tool</t>
    <phoneticPr fontId="83" type="noConversion"/>
  </si>
  <si>
    <t>`</t>
    <phoneticPr fontId="83" type="noConversion"/>
  </si>
  <si>
    <t>Gross die</t>
  </si>
  <si>
    <t>Bump diameter</t>
  </si>
  <si>
    <t>RS meter</t>
    <phoneticPr fontId="83" type="noConversion"/>
  </si>
  <si>
    <t>Void (X-ray)</t>
    <phoneticPr fontId="83" type="noConversion"/>
  </si>
  <si>
    <t>Bump shear</t>
    <phoneticPr fontId="83" type="noConversion"/>
  </si>
  <si>
    <t>Bump pull</t>
    <phoneticPr fontId="83" type="noConversion"/>
  </si>
  <si>
    <t xml:space="preserve">Bump void  </t>
    <phoneticPr fontId="83" type="noConversion"/>
  </si>
  <si>
    <t>Bump Shear Strenght</t>
    <phoneticPr fontId="83" type="noConversion"/>
  </si>
  <si>
    <t xml:space="preserve">Bump Coplanarity </t>
    <phoneticPr fontId="83" type="noConversion"/>
  </si>
  <si>
    <t>Bump diameter</t>
    <phoneticPr fontId="83" type="noConversion"/>
  </si>
  <si>
    <t>PI Rougness (Ra)</t>
    <phoneticPr fontId="83" type="noConversion"/>
  </si>
  <si>
    <t>Plating Solder Bump Gap and TRA</t>
    <phoneticPr fontId="83" type="noConversion"/>
  </si>
  <si>
    <t>Metrology tool</t>
    <phoneticPr fontId="83" type="noConversion"/>
  </si>
  <si>
    <t xml:space="preserve">12-BP-FOC-EP-LF-TCN-9D-16 </t>
    <phoneticPr fontId="83" type="noConversion"/>
  </si>
  <si>
    <t>BCM4325YD3</t>
    <phoneticPr fontId="83" type="noConversion"/>
  </si>
  <si>
    <t>W30060A34R5</t>
    <phoneticPr fontId="83" type="noConversion"/>
  </si>
  <si>
    <t>GF</t>
    <phoneticPr fontId="83" type="noConversion"/>
  </si>
  <si>
    <t>6.45*5.75</t>
    <phoneticPr fontId="83" type="noConversion"/>
  </si>
  <si>
    <t>Seal-Ring Protected by SiN (Y/N)</t>
    <phoneticPr fontId="82" type="noConversion"/>
  </si>
  <si>
    <t>TEMP</t>
    <phoneticPr fontId="83" type="noConversion"/>
  </si>
  <si>
    <t>5.58*6.15</t>
    <phoneticPr fontId="83" type="noConversion"/>
  </si>
  <si>
    <t>T89 (No Qual data), 40nm</t>
    <phoneticPr fontId="83" type="noConversion"/>
  </si>
  <si>
    <t>T89 (No Qual data), 28nm</t>
    <phoneticPr fontId="83" type="noConversion"/>
  </si>
  <si>
    <t>STR</t>
    <phoneticPr fontId="83" type="noConversion"/>
  </si>
  <si>
    <t>40nm</t>
    <phoneticPr fontId="83" type="noConversion"/>
  </si>
  <si>
    <t>Probing on bump pad (Y/N)</t>
    <phoneticPr fontId="83" type="noConversion"/>
  </si>
  <si>
    <t>Seal-Ring Protected by SiN (Y/N)</t>
    <phoneticPr fontId="83" type="noConversion"/>
  </si>
  <si>
    <t>Min fianl metal pad to seal ring (um)</t>
    <phoneticPr fontId="83" type="noConversion"/>
  </si>
  <si>
    <t>EP FOC-12-EU</t>
    <phoneticPr fontId="82" type="noConversion"/>
  </si>
  <si>
    <t>Ti3K/Cu3K/Cu5um/Ni2um</t>
    <phoneticPr fontId="82" type="noConversion"/>
  </si>
  <si>
    <t>E Low K</t>
    <phoneticPr fontId="86" type="noConversion"/>
  </si>
  <si>
    <t>Hi6551V101</t>
    <phoneticPr fontId="83" type="noConversion"/>
  </si>
  <si>
    <t>AB requirement</t>
    <phoneticPr fontId="83" type="noConversion"/>
  </si>
  <si>
    <t>LF Bump Ag% target</t>
    <phoneticPr fontId="83" type="noConversion"/>
  </si>
  <si>
    <t>TSMC,UMC,GF,SMIC</t>
    <phoneticPr fontId="83" type="noConversion"/>
  </si>
  <si>
    <t>Vertical probe
Membrane</t>
    <phoneticPr fontId="83" type="noConversion"/>
  </si>
  <si>
    <t>Al
Cu</t>
    <phoneticPr fontId="83" type="noConversion"/>
  </si>
  <si>
    <t>Bump composition</t>
    <phoneticPr fontId="83" type="noConversion"/>
  </si>
  <si>
    <t>Eu</t>
    <phoneticPr fontId="86" type="noConversion"/>
  </si>
  <si>
    <t>Eu</t>
    <phoneticPr fontId="83" type="noConversion"/>
  </si>
  <si>
    <t>Outgoing criteria</t>
    <phoneticPr fontId="83" type="noConversion"/>
  </si>
  <si>
    <t>Bump Resistance</t>
    <phoneticPr fontId="83" type="noConversion"/>
  </si>
  <si>
    <t>Bump diameter</t>
    <phoneticPr fontId="82" type="noConversion"/>
  </si>
  <si>
    <t>SMO</t>
    <phoneticPr fontId="83" type="noConversion"/>
  </si>
  <si>
    <t>Bump structure</t>
    <phoneticPr fontId="83" type="noConversion"/>
  </si>
  <si>
    <t>Device Information</t>
    <phoneticPr fontId="83" type="noConversion"/>
  </si>
  <si>
    <t>Wafer Information</t>
    <phoneticPr fontId="83" type="noConversion"/>
  </si>
  <si>
    <t>PROD</t>
    <phoneticPr fontId="83" type="noConversion"/>
  </si>
  <si>
    <t>RV hole(Y/N)</t>
    <phoneticPr fontId="83" type="noConversion"/>
  </si>
  <si>
    <t>UBM type / Thickness (um)</t>
    <phoneticPr fontId="83" type="noConversion"/>
  </si>
  <si>
    <t>Bump design</t>
    <phoneticPr fontId="83" type="noConversion"/>
  </si>
  <si>
    <t>Overall Level:</t>
    <phoneticPr fontId="83" type="noConversion"/>
  </si>
  <si>
    <t>EU</t>
    <phoneticPr fontId="83" type="noConversion"/>
  </si>
  <si>
    <t>9.76*7.97</t>
    <phoneticPr fontId="83" type="noConversion"/>
  </si>
  <si>
    <t>GM108</t>
    <phoneticPr fontId="83" type="noConversion"/>
  </si>
  <si>
    <t>11.24*10.83</t>
    <phoneticPr fontId="83" type="noConversion"/>
  </si>
  <si>
    <t>T124</t>
    <phoneticPr fontId="83" type="noConversion"/>
  </si>
  <si>
    <t>7.70*10.13</t>
    <phoneticPr fontId="83" type="noConversion"/>
  </si>
  <si>
    <t>BCM65100B0</t>
    <phoneticPr fontId="83" type="noConversion"/>
  </si>
  <si>
    <t>Ti1k/Cu3k/Cu5um/Ni3um</t>
    <phoneticPr fontId="83" type="noConversion"/>
  </si>
  <si>
    <t>9.54*8.36</t>
    <phoneticPr fontId="83" type="noConversion"/>
  </si>
  <si>
    <t>GF119</t>
    <phoneticPr fontId="83" type="noConversion"/>
  </si>
  <si>
    <t>Ti1K/Cu5K/Cu5um/Ni3um</t>
    <phoneticPr fontId="83" type="noConversion"/>
  </si>
  <si>
    <t>12-BP-PSV-EP-EU-PI-TCN-9D-18</t>
    <phoneticPr fontId="83" type="noConversion"/>
  </si>
  <si>
    <t>11.85*12.58</t>
    <phoneticPr fontId="83" type="noConversion"/>
  </si>
  <si>
    <t>GM107</t>
    <phoneticPr fontId="83" type="noConversion"/>
  </si>
  <si>
    <t>4.429*5.23</t>
    <phoneticPr fontId="83" type="noConversion"/>
  </si>
  <si>
    <t>BCM43451YUB0</t>
    <phoneticPr fontId="83" type="noConversion"/>
  </si>
  <si>
    <t xml:space="preserve">12-BP-PSV-EP-LF-PI-TCN-9D-78 </t>
    <phoneticPr fontId="83" type="noConversion"/>
  </si>
  <si>
    <t>10.60*10.83</t>
    <phoneticPr fontId="83" type="noConversion"/>
  </si>
  <si>
    <t>GF108</t>
    <phoneticPr fontId="83" type="noConversion"/>
  </si>
  <si>
    <t>9.21*10.63</t>
    <phoneticPr fontId="83" type="noConversion"/>
  </si>
  <si>
    <t>BCM7125E</t>
    <phoneticPr fontId="83" type="noConversion"/>
  </si>
  <si>
    <t>Ti3K/Cu3K/Cu5um/Ni2um</t>
    <phoneticPr fontId="86" type="noConversion"/>
  </si>
  <si>
    <t xml:space="preserve">12-BP-FOC-EP-EU-TCN-9D-04 </t>
    <phoneticPr fontId="83" type="noConversion"/>
  </si>
  <si>
    <t>9.57*4.71</t>
    <phoneticPr fontId="83" type="noConversion"/>
  </si>
  <si>
    <t>A955_MP1013-MP1014</t>
    <phoneticPr fontId="83" type="noConversion"/>
  </si>
  <si>
    <t xml:space="preserve">12-BP-PSV-EP-LF-PI-TCN-TG-03  </t>
    <phoneticPr fontId="83" type="noConversion"/>
  </si>
  <si>
    <t>6.76*4.82</t>
    <phoneticPr fontId="83" type="noConversion"/>
  </si>
  <si>
    <t>BCM7552B1</t>
    <phoneticPr fontId="83" type="noConversion"/>
  </si>
  <si>
    <t xml:space="preserve">12-BP-PSV-EP-EU-PI-TCN-9D-19 </t>
    <phoneticPr fontId="83" type="noConversion"/>
  </si>
  <si>
    <t>15.66*15.39</t>
    <phoneticPr fontId="86" type="noConversion"/>
  </si>
  <si>
    <t>BCM88130B</t>
    <phoneticPr fontId="83" type="noConversion"/>
  </si>
  <si>
    <t>C/P probe card type</t>
    <phoneticPr fontId="83" type="noConversion"/>
  </si>
  <si>
    <t>REPSV PI Opening Size</t>
    <phoneticPr fontId="82" type="noConversion"/>
  </si>
  <si>
    <t>Bump to bump space</t>
    <phoneticPr fontId="83" type="noConversion"/>
  </si>
  <si>
    <t>Bump to bump space</t>
    <phoneticPr fontId="82" type="noConversion"/>
  </si>
  <si>
    <t>SMO</t>
    <phoneticPr fontId="82" type="noConversion"/>
  </si>
  <si>
    <t>Bump Diameter(um)</t>
    <phoneticPr fontId="83" type="noConversion"/>
  </si>
  <si>
    <t>Membrane</t>
  </si>
  <si>
    <t>C/P probe card type( Vertical probe/
Membrane)</t>
    <phoneticPr fontId="82" type="noConversion"/>
  </si>
  <si>
    <t>Vertical probe</t>
  </si>
  <si>
    <t>NA</t>
    <phoneticPr fontId="83" type="noConversion"/>
  </si>
  <si>
    <t>Effect stage</t>
    <phoneticPr fontId="83" type="noConversion"/>
  </si>
  <si>
    <t>EP REPSV-12-LF</t>
    <phoneticPr fontId="83" type="noConversion"/>
  </si>
  <si>
    <t>SiN</t>
    <phoneticPr fontId="83" type="noConversion"/>
  </si>
  <si>
    <t>AZ</t>
    <phoneticPr fontId="83" type="noConversion"/>
  </si>
  <si>
    <t>T89</t>
    <phoneticPr fontId="83" type="noConversion"/>
  </si>
  <si>
    <t>N</t>
    <phoneticPr fontId="83" type="noConversion"/>
  </si>
  <si>
    <t>N</t>
    <phoneticPr fontId="83" type="noConversion"/>
  </si>
  <si>
    <t>DP685</t>
    <phoneticPr fontId="83" type="noConversion"/>
  </si>
  <si>
    <t>UMC</t>
    <phoneticPr fontId="83" type="noConversion"/>
  </si>
  <si>
    <t>2.394*4.446</t>
    <phoneticPr fontId="83" type="noConversion"/>
  </si>
  <si>
    <t>Al</t>
    <phoneticPr fontId="83" type="noConversion"/>
  </si>
  <si>
    <t>Y</t>
    <phoneticPr fontId="83" type="noConversion"/>
  </si>
  <si>
    <t>NA</t>
    <phoneticPr fontId="83" type="noConversion"/>
  </si>
  <si>
    <t>Qual pass</t>
    <phoneticPr fontId="83" type="noConversion"/>
  </si>
  <si>
    <r>
      <t>Rev</t>
    </r>
    <r>
      <rPr>
        <u/>
        <sz val="12"/>
        <rFont val="細明體"/>
        <family val="3"/>
        <charset val="136"/>
      </rPr>
      <t>版別</t>
    </r>
  </si>
  <si>
    <r>
      <t>By</t>
    </r>
    <r>
      <rPr>
        <u/>
        <sz val="12"/>
        <rFont val="細明體"/>
        <family val="3"/>
        <charset val="136"/>
      </rPr>
      <t>修改者</t>
    </r>
  </si>
  <si>
    <r>
      <t xml:space="preserve">EFF.DATE
</t>
    </r>
    <r>
      <rPr>
        <u/>
        <sz val="12"/>
        <rFont val="細明體"/>
        <family val="3"/>
        <charset val="136"/>
      </rPr>
      <t>生效日期</t>
    </r>
    <phoneticPr fontId="83" type="noConversion"/>
  </si>
  <si>
    <r>
      <t xml:space="preserve">Revision contents/reasons </t>
    </r>
    <r>
      <rPr>
        <u/>
        <sz val="12"/>
        <rFont val="細明體"/>
        <family val="3"/>
        <charset val="136"/>
      </rPr>
      <t>修</t>
    </r>
    <r>
      <rPr>
        <u/>
        <sz val="12"/>
        <rFont val="Times New Roman"/>
        <family val="1"/>
      </rPr>
      <t xml:space="preserve"> </t>
    </r>
    <r>
      <rPr>
        <u/>
        <sz val="12"/>
        <rFont val="細明體"/>
        <family val="3"/>
        <charset val="136"/>
      </rPr>
      <t>改</t>
    </r>
    <r>
      <rPr>
        <u/>
        <sz val="12"/>
        <rFont val="Times New Roman"/>
        <family val="1"/>
      </rPr>
      <t xml:space="preserve"> </t>
    </r>
    <r>
      <rPr>
        <u/>
        <sz val="12"/>
        <rFont val="細明體"/>
        <family val="3"/>
        <charset val="136"/>
      </rPr>
      <t>內</t>
    </r>
    <r>
      <rPr>
        <u/>
        <sz val="12"/>
        <rFont val="Times New Roman"/>
        <family val="1"/>
      </rPr>
      <t xml:space="preserve"> </t>
    </r>
    <r>
      <rPr>
        <u/>
        <sz val="12"/>
        <rFont val="細明體"/>
        <family val="3"/>
        <charset val="136"/>
      </rPr>
      <t>容</t>
    </r>
    <r>
      <rPr>
        <u/>
        <sz val="12"/>
        <rFont val="Times New Roman"/>
        <family val="1"/>
      </rPr>
      <t xml:space="preserve"> / </t>
    </r>
    <r>
      <rPr>
        <u/>
        <sz val="12"/>
        <rFont val="細明體"/>
        <family val="3"/>
        <charset val="136"/>
      </rPr>
      <t>原因</t>
    </r>
    <phoneticPr fontId="83" type="noConversion"/>
  </si>
  <si>
    <t>Wafer tech.(nm)</t>
    <phoneticPr fontId="83" type="noConversion"/>
  </si>
  <si>
    <t>28~130</t>
    <phoneticPr fontId="83" type="noConversion"/>
  </si>
  <si>
    <t>Die size X(mm)</t>
    <phoneticPr fontId="82" type="noConversion"/>
  </si>
  <si>
    <t>Die size Y(mm)</t>
    <phoneticPr fontId="82" type="noConversion"/>
  </si>
  <si>
    <t>Bump count</t>
    <phoneticPr fontId="82" type="noConversion"/>
  </si>
  <si>
    <t>Gap
(Y/N)</t>
    <phoneticPr fontId="83" type="noConversion"/>
  </si>
  <si>
    <t>Package/ProcessTRA</t>
    <phoneticPr fontId="83" type="noConversion"/>
  </si>
  <si>
    <t>Recommend action</t>
    <phoneticPr fontId="83" type="noConversion"/>
  </si>
  <si>
    <t>Owner</t>
    <phoneticPr fontId="83" type="noConversion"/>
  </si>
  <si>
    <t>Due Date</t>
    <phoneticPr fontId="83" type="noConversion"/>
  </si>
  <si>
    <t>-</t>
    <phoneticPr fontId="83" type="noConversion"/>
  </si>
  <si>
    <t>12-BP-PSV-EP-LF-PI-TCN-9D-81</t>
    <phoneticPr fontId="83" type="noConversion"/>
  </si>
  <si>
    <t>A</t>
    <phoneticPr fontId="83" type="noConversion"/>
  </si>
  <si>
    <t>Jason Lee</t>
    <phoneticPr fontId="94" type="noConversion"/>
  </si>
  <si>
    <t>03/1/2014</t>
    <phoneticPr fontId="83" type="noConversion"/>
  </si>
  <si>
    <t>Original Issue</t>
    <phoneticPr fontId="83" type="noConversion"/>
  </si>
  <si>
    <t>A1</t>
    <phoneticPr fontId="83" type="noConversion"/>
  </si>
  <si>
    <t>04/30/2014</t>
    <phoneticPr fontId="83" type="noConversion"/>
  </si>
  <si>
    <t>Monthly update April/2014</t>
    <phoneticPr fontId="83" type="noConversion"/>
  </si>
  <si>
    <t>A2</t>
    <phoneticPr fontId="83" type="noConversion"/>
  </si>
  <si>
    <t>06/04/2014</t>
    <phoneticPr fontId="83" type="noConversion"/>
  </si>
  <si>
    <t>Update DP685 Qual pass</t>
    <phoneticPr fontId="83" type="noConversion"/>
  </si>
  <si>
    <t>A3</t>
    <phoneticPr fontId="83" type="noConversion"/>
  </si>
  <si>
    <t>1.Modify DP685 PROD number</t>
    <phoneticPr fontId="83" type="noConversion"/>
  </si>
  <si>
    <t>2.Effect Wafer Fab gap of Solder TRA table and update to system</t>
    <phoneticPr fontId="83" type="noConversion"/>
  </si>
  <si>
    <t>4.UBM density and corner density add in TRA table</t>
    <phoneticPr fontId="83" type="noConversion"/>
  </si>
  <si>
    <t>3.Revise POR database selection rule(including tech node. Fab, Tin shell, low K type)</t>
    <phoneticPr fontId="83" type="noConversion"/>
  </si>
  <si>
    <t xml:space="preserve"> </t>
    <phoneticPr fontId="83" type="noConversion"/>
  </si>
  <si>
    <t>6.PR Type</t>
    <phoneticPr fontId="83" type="noConversion"/>
  </si>
  <si>
    <t>7.Ti etching Chemical(T89/DHF)</t>
    <phoneticPr fontId="83" type="noConversion"/>
  </si>
  <si>
    <t>8.Tin Shell Bake (Y/N)</t>
    <phoneticPr fontId="83" type="noConversion"/>
  </si>
  <si>
    <t>9.PI rougness
(SPIL STD:BGM3A)</t>
    <phoneticPr fontId="83" type="noConversion"/>
  </si>
  <si>
    <r>
      <t>11.</t>
    </r>
    <r>
      <rPr>
        <b/>
        <sz val="12"/>
        <color indexed="12"/>
        <rFont val="細明體"/>
        <family val="3"/>
        <charset val="136"/>
      </rPr>
      <t>推大球</t>
    </r>
    <r>
      <rPr>
        <b/>
        <sz val="12"/>
        <color indexed="12"/>
        <rFont val="Arial"/>
        <family val="2"/>
      </rPr>
      <t>(Y/N)</t>
    </r>
    <phoneticPr fontId="83" type="noConversion"/>
  </si>
  <si>
    <t>12.LowK</t>
    <phoneticPr fontId="83" type="noConversion"/>
  </si>
  <si>
    <t>NV</t>
    <phoneticPr fontId="83" type="noConversion"/>
  </si>
  <si>
    <t>UMC</t>
    <phoneticPr fontId="83" type="noConversion"/>
  </si>
  <si>
    <t>Avago</t>
    <phoneticPr fontId="82" type="noConversion"/>
  </si>
  <si>
    <t>LSI</t>
    <phoneticPr fontId="83" type="noConversion"/>
  </si>
  <si>
    <t>Magnum</t>
    <phoneticPr fontId="83" type="noConversion"/>
  </si>
  <si>
    <t>Marvell</t>
    <phoneticPr fontId="83" type="noConversion"/>
  </si>
  <si>
    <t>Sigma Design</t>
    <phoneticPr fontId="83" type="noConversion"/>
  </si>
  <si>
    <t>TSMC-QCT</t>
    <phoneticPr fontId="83" type="noConversion"/>
  </si>
  <si>
    <t>AMD</t>
    <phoneticPr fontId="83" type="noConversion"/>
  </si>
  <si>
    <t>MEDIATEK</t>
    <phoneticPr fontId="83" type="noConversion"/>
  </si>
  <si>
    <t>SMIC</t>
    <phoneticPr fontId="83" type="noConversion"/>
  </si>
  <si>
    <t>GLOBALFOUNDRIES</t>
    <phoneticPr fontId="83" type="noConversion"/>
  </si>
  <si>
    <t>ESILICON</t>
    <phoneticPr fontId="83" type="noConversion"/>
  </si>
  <si>
    <t>SPIL</t>
    <phoneticPr fontId="83" type="noConversion"/>
  </si>
  <si>
    <t>SPIL</t>
    <phoneticPr fontId="86" type="noConversion"/>
  </si>
  <si>
    <t>XILINX</t>
    <phoneticPr fontId="83" type="noConversion"/>
  </si>
  <si>
    <t>Parade</t>
    <phoneticPr fontId="83" type="noConversion"/>
  </si>
  <si>
    <t>Corner UBM density</t>
    <phoneticPr fontId="82" type="noConversion"/>
  </si>
  <si>
    <t>T89</t>
    <phoneticPr fontId="83" type="noConversion"/>
  </si>
  <si>
    <t>07/24/2014</t>
    <phoneticPr fontId="83" type="noConversion"/>
  </si>
  <si>
    <t>14.Customer</t>
    <phoneticPr fontId="83" type="noConversion"/>
  </si>
  <si>
    <t>13.PR thickness</t>
    <phoneticPr fontId="83" type="noConversion"/>
  </si>
  <si>
    <t>4.FAB</t>
    <phoneticPr fontId="83" type="noConversion"/>
  </si>
  <si>
    <t>5.Wafer PSV type / Thickness</t>
    <phoneticPr fontId="83" type="noConversion"/>
  </si>
  <si>
    <t>A4</t>
    <phoneticPr fontId="83" type="noConversion"/>
  </si>
  <si>
    <t>08/22/2014</t>
    <phoneticPr fontId="83" type="noConversion"/>
  </si>
  <si>
    <t xml:space="preserve">Revise Metrology tool /Bump pull/Bump diameter Capability </t>
    <phoneticPr fontId="83" type="noConversion"/>
  </si>
  <si>
    <t>黃勝聰</t>
    <phoneticPr fontId="94" type="noConversion"/>
  </si>
  <si>
    <t>A5</t>
    <phoneticPr fontId="83" type="noConversion"/>
  </si>
  <si>
    <t>Jason Lee</t>
    <phoneticPr fontId="83" type="noConversion"/>
  </si>
  <si>
    <t>08/28/2014</t>
    <phoneticPr fontId="83" type="noConversion"/>
  </si>
  <si>
    <t>Update item 18 wording and capability</t>
    <phoneticPr fontId="83" type="noConversion"/>
  </si>
  <si>
    <t>AXM3500A0</t>
    <phoneticPr fontId="83" type="noConversion"/>
  </si>
  <si>
    <t>CS</t>
    <phoneticPr fontId="83" type="noConversion"/>
  </si>
  <si>
    <t>EP REPSV-12-LF</t>
    <phoneticPr fontId="83" type="noConversion"/>
  </si>
  <si>
    <t>TSMC</t>
    <phoneticPr fontId="83" type="noConversion"/>
  </si>
  <si>
    <t>SiN</t>
    <phoneticPr fontId="83" type="noConversion"/>
  </si>
  <si>
    <t>AZ</t>
    <phoneticPr fontId="83" type="noConversion"/>
  </si>
  <si>
    <t>T89</t>
    <phoneticPr fontId="83" type="noConversion"/>
  </si>
  <si>
    <t>N</t>
    <phoneticPr fontId="83" type="noConversion"/>
  </si>
  <si>
    <t>BGM3A:15~30nm</t>
    <phoneticPr fontId="83" type="noConversion"/>
  </si>
  <si>
    <t>&lt;30 mohm</t>
    <phoneticPr fontId="83" type="noConversion"/>
  </si>
  <si>
    <t>ELK</t>
    <phoneticPr fontId="83" type="noConversion"/>
  </si>
  <si>
    <t>LSI</t>
    <phoneticPr fontId="83" type="noConversion"/>
  </si>
  <si>
    <t>Ti1K/Cu5K/Ni3um</t>
    <phoneticPr fontId="83" type="noConversion"/>
  </si>
  <si>
    <t>10.62*12.78</t>
    <phoneticPr fontId="83" type="noConversion"/>
  </si>
  <si>
    <t>Al</t>
    <phoneticPr fontId="83" type="noConversion"/>
  </si>
  <si>
    <t>SiN/1.9um</t>
    <phoneticPr fontId="83" type="noConversion"/>
  </si>
  <si>
    <t>Y</t>
    <phoneticPr fontId="83" type="noConversion"/>
  </si>
  <si>
    <t>NA</t>
    <phoneticPr fontId="83" type="noConversion"/>
  </si>
  <si>
    <t>Outside keep 80um</t>
    <phoneticPr fontId="83" type="noConversion"/>
  </si>
  <si>
    <t>Qual pass</t>
    <phoneticPr fontId="83" type="noConversion"/>
  </si>
  <si>
    <t>選項</t>
    <phoneticPr fontId="83" type="noConversion"/>
  </si>
  <si>
    <t>A6</t>
    <phoneticPr fontId="83" type="noConversion"/>
  </si>
  <si>
    <t>Jason Lee</t>
    <phoneticPr fontId="83" type="noConversion"/>
  </si>
  <si>
    <t>12/19/2014</t>
    <phoneticPr fontId="83" type="noConversion"/>
  </si>
  <si>
    <t>Update LSI/AVAGO item</t>
    <phoneticPr fontId="83" type="noConversion"/>
  </si>
  <si>
    <t>SMIC</t>
    <phoneticPr fontId="86" type="noConversion"/>
  </si>
  <si>
    <t>12-BP-PSV-EP-LF-PI-TCN-9D-88</t>
    <phoneticPr fontId="83" type="noConversion"/>
  </si>
  <si>
    <t>12-BP-PSV-EP-LF-PI-TCN-9D-87</t>
    <phoneticPr fontId="83" type="noConversion"/>
  </si>
  <si>
    <t>TuiPlus1.0</t>
    <phoneticPr fontId="83" type="noConversion"/>
  </si>
  <si>
    <t>12-BP-PSV-EP-LF-PI-TCN-9D-94</t>
    <phoneticPr fontId="83" type="noConversion"/>
  </si>
  <si>
    <t>AXM3500A0</t>
    <phoneticPr fontId="83" type="noConversion"/>
  </si>
  <si>
    <t>12-BP-PSV-EP-LF-PI-TCN-9D-94</t>
    <phoneticPr fontId="83" type="noConversion"/>
  </si>
  <si>
    <t>1/28/2015</t>
    <phoneticPr fontId="83" type="noConversion"/>
  </si>
  <si>
    <t>&lt;30 mohm</t>
    <phoneticPr fontId="83" type="noConversion"/>
  </si>
  <si>
    <t>Update RS POR capability</t>
    <phoneticPr fontId="83" type="noConversion"/>
  </si>
  <si>
    <t>Everest</t>
    <phoneticPr fontId="83" type="noConversion"/>
  </si>
  <si>
    <t>AVAGO</t>
    <phoneticPr fontId="83" type="noConversion"/>
  </si>
  <si>
    <t>12-BP-PSV-EP-LF-PI-TCN-9D-93</t>
    <phoneticPr fontId="83" type="noConversion"/>
  </si>
  <si>
    <t>EVEREST</t>
    <phoneticPr fontId="83" type="noConversion"/>
  </si>
  <si>
    <t>23*23</t>
    <phoneticPr fontId="83" type="noConversion"/>
  </si>
  <si>
    <t>T89 (No Qual data), 28nm
70 vs 94 gap: IQA RS measure</t>
    <phoneticPr fontId="83" type="noConversion"/>
  </si>
  <si>
    <t>10.Bump resistance capability
(SPIL STD:&lt;30mhom)</t>
    <phoneticPr fontId="83" type="noConversion"/>
  </si>
  <si>
    <t>Update Everest Qual data</t>
    <phoneticPr fontId="83" type="noConversion"/>
  </si>
  <si>
    <t>A7</t>
    <phoneticPr fontId="83" type="noConversion"/>
  </si>
  <si>
    <t>Everest</t>
    <phoneticPr fontId="83" type="noConversion"/>
  </si>
  <si>
    <t>Tui2.0</t>
    <phoneticPr fontId="83" type="noConversion"/>
  </si>
  <si>
    <t>TREX10</t>
  </si>
  <si>
    <t>ERTRINITYB0</t>
  </si>
  <si>
    <t>BCM3142C-LF</t>
  </si>
  <si>
    <t>Tui2.0</t>
    <phoneticPr fontId="83" type="noConversion"/>
  </si>
  <si>
    <t>Avago-LS</t>
    <phoneticPr fontId="83" type="noConversion"/>
  </si>
  <si>
    <t>T89+DHF</t>
    <phoneticPr fontId="83" type="noConversion"/>
  </si>
  <si>
    <t>12-BP-PSV-EP-LF-PI-TCN-9D-90</t>
    <phoneticPr fontId="83" type="noConversion"/>
  </si>
  <si>
    <t>4.97*4.52</t>
    <phoneticPr fontId="83" type="noConversion"/>
  </si>
  <si>
    <t>BRAGIB0</t>
    <phoneticPr fontId="83" type="noConversion"/>
  </si>
  <si>
    <t xml:space="preserve">12-BP-PSV-EP-LF-PI-TCN-9D-94 </t>
    <phoneticPr fontId="83" type="noConversion"/>
  </si>
  <si>
    <t>14.58*14.94</t>
    <phoneticPr fontId="83" type="noConversion"/>
  </si>
  <si>
    <t>Al</t>
    <phoneticPr fontId="83" type="noConversion"/>
  </si>
  <si>
    <t>7.37*9.01</t>
    <phoneticPr fontId="83" type="noConversion"/>
  </si>
  <si>
    <t>ERTRINITYB0</t>
    <phoneticPr fontId="83" type="noConversion"/>
  </si>
  <si>
    <t>19.10*17.14</t>
    <phoneticPr fontId="83" type="noConversion"/>
  </si>
  <si>
    <t>UMC</t>
    <phoneticPr fontId="83" type="noConversion"/>
  </si>
  <si>
    <t xml:space="preserve">12-BP-PSV-EP-LF-PI-TCN-9D-70 </t>
    <phoneticPr fontId="83" type="noConversion"/>
  </si>
  <si>
    <t>BCM3142C-LF</t>
    <phoneticPr fontId="83" type="noConversion"/>
  </si>
  <si>
    <t>12.43*12.64</t>
    <phoneticPr fontId="83" type="noConversion"/>
  </si>
  <si>
    <t>CS</t>
    <phoneticPr fontId="83" type="noConversion"/>
  </si>
  <si>
    <t>GF</t>
    <phoneticPr fontId="83" type="noConversion"/>
  </si>
  <si>
    <t>T89</t>
    <phoneticPr fontId="83" type="noConversion"/>
  </si>
  <si>
    <t>WEBMACC</t>
  </si>
  <si>
    <t>WEBMACC</t>
    <phoneticPr fontId="83" type="noConversion"/>
  </si>
  <si>
    <t>N</t>
    <phoneticPr fontId="83" type="noConversion"/>
  </si>
  <si>
    <t>VeriSilicon-CN</t>
    <phoneticPr fontId="83" type="noConversion"/>
  </si>
  <si>
    <t>12-BP-PSV-EP-LF-PI-TCN-9D-70</t>
    <phoneticPr fontId="83" type="noConversion"/>
  </si>
  <si>
    <t>3.9*4.3</t>
    <phoneticPr fontId="83" type="noConversion"/>
  </si>
  <si>
    <t>Al</t>
    <phoneticPr fontId="83" type="noConversion"/>
  </si>
  <si>
    <t>Outside DIE edge 5um</t>
    <phoneticPr fontId="83" type="noConversion"/>
  </si>
  <si>
    <t>4*4~23*23</t>
    <phoneticPr fontId="83" type="noConversion"/>
  </si>
  <si>
    <t>Min final metal pad to seal ring (um)</t>
    <phoneticPr fontId="82" type="noConversion"/>
  </si>
  <si>
    <t>3/9/2015</t>
    <phoneticPr fontId="83" type="noConversion"/>
  </si>
  <si>
    <t>POR update by quarter</t>
    <phoneticPr fontId="83" type="noConversion"/>
  </si>
  <si>
    <t>12-BP-FOC-EP-LF-TCN-9D-15</t>
    <phoneticPr fontId="83" type="noConversion"/>
  </si>
  <si>
    <t>Infineon</t>
    <phoneticPr fontId="83" type="noConversion"/>
  </si>
  <si>
    <t>UBM density</t>
    <phoneticPr fontId="82" type="noConversion"/>
  </si>
  <si>
    <t>TREX10</t>
    <phoneticPr fontId="83" type="noConversion"/>
  </si>
  <si>
    <t>GLOBALFOUNDRIES</t>
    <phoneticPr fontId="83" type="noConversion"/>
  </si>
  <si>
    <t>PARROT</t>
    <phoneticPr fontId="83" type="noConversion"/>
  </si>
  <si>
    <t>M8824U</t>
    <phoneticPr fontId="83" type="noConversion"/>
  </si>
  <si>
    <t>Seal-Ring Protected by SiN (Y/N)</t>
    <phoneticPr fontId="83" type="noConversion"/>
  </si>
  <si>
    <t>Bump structure</t>
    <phoneticPr fontId="83" type="noConversion"/>
  </si>
  <si>
    <t>PKG Type</t>
    <phoneticPr fontId="83" type="noConversion"/>
  </si>
  <si>
    <t>EP REPSV-12-EU
EP REPSV-12-LF
EP FOC-12-EU
EP FOC-12-LF
EP REPSV-8-LF</t>
    <phoneticPr fontId="83" type="noConversion"/>
  </si>
  <si>
    <t>Bump design</t>
    <phoneticPr fontId="83" type="noConversion"/>
  </si>
  <si>
    <t>30~62</t>
    <phoneticPr fontId="83" type="noConversion"/>
  </si>
  <si>
    <t>Min fianl metal trace to seal ring (um)</t>
    <phoneticPr fontId="83" type="noConversion"/>
  </si>
  <si>
    <t>PI via opening bottom edge 
to pad psv. Edge (um)</t>
    <phoneticPr fontId="83" type="noConversion"/>
  </si>
  <si>
    <t>30
50</t>
    <phoneticPr fontId="83" type="noConversion"/>
  </si>
  <si>
    <t>69~110</t>
    <phoneticPr fontId="83" type="noConversion"/>
  </si>
  <si>
    <t>10~25</t>
    <phoneticPr fontId="83" type="noConversion"/>
  </si>
  <si>
    <t>UBM insdie final metal for FOC (um)</t>
    <phoneticPr fontId="83" type="noConversion"/>
  </si>
  <si>
    <t>3~7</t>
    <phoneticPr fontId="83" type="noConversion"/>
  </si>
  <si>
    <t>Mushroom CD(um)</t>
    <phoneticPr fontId="83" type="noConversion"/>
  </si>
  <si>
    <t>20~182</t>
    <phoneticPr fontId="83" type="noConversion"/>
  </si>
  <si>
    <t>150~300</t>
    <phoneticPr fontId="83" type="noConversion"/>
  </si>
  <si>
    <t>Bump Height(um)</t>
    <phoneticPr fontId="83" type="noConversion"/>
  </si>
  <si>
    <t>70~100</t>
    <phoneticPr fontId="83" type="noConversion"/>
  </si>
  <si>
    <t>Bump Diameter(um)</t>
    <phoneticPr fontId="83" type="noConversion"/>
  </si>
  <si>
    <t>Outgoing criteria</t>
    <phoneticPr fontId="83" type="noConversion"/>
  </si>
  <si>
    <t>LF Bump Ag% target</t>
    <phoneticPr fontId="83" type="noConversion"/>
  </si>
  <si>
    <t>+/-0.5</t>
    <phoneticPr fontId="83" type="noConversion"/>
  </si>
  <si>
    <t>+/-10%</t>
    <phoneticPr fontId="83" type="noConversion"/>
  </si>
  <si>
    <t>Bump diameter</t>
    <phoneticPr fontId="83" type="noConversion"/>
  </si>
  <si>
    <t xml:space="preserve">Bump Coplanarity </t>
    <phoneticPr fontId="83" type="noConversion"/>
  </si>
  <si>
    <t>&lt;20 um</t>
    <phoneticPr fontId="83" type="noConversion"/>
  </si>
  <si>
    <t>Bump Shear Strenght</t>
    <phoneticPr fontId="83" type="noConversion"/>
  </si>
  <si>
    <t xml:space="preserve">Bump void  </t>
    <phoneticPr fontId="83" type="noConversion"/>
  </si>
  <si>
    <t>&lt;10 %</t>
    <phoneticPr fontId="83" type="noConversion"/>
  </si>
  <si>
    <t>Bump Resistance (POR capability)</t>
    <phoneticPr fontId="83" type="noConversion"/>
  </si>
  <si>
    <t>Metrology tool</t>
    <phoneticPr fontId="83" type="noConversion"/>
  </si>
  <si>
    <t>RS meter</t>
    <phoneticPr fontId="83" type="noConversion"/>
  </si>
  <si>
    <t>Void (X-ray)</t>
    <phoneticPr fontId="83" type="noConversion"/>
  </si>
  <si>
    <t>Bump shear</t>
    <phoneticPr fontId="83" type="noConversion"/>
  </si>
  <si>
    <t>Bump pull</t>
    <phoneticPr fontId="83" type="noConversion"/>
  </si>
  <si>
    <t>AB requirement</t>
    <phoneticPr fontId="83" type="noConversion"/>
  </si>
  <si>
    <t>Bump to bump space</t>
    <phoneticPr fontId="83" type="noConversion"/>
  </si>
  <si>
    <t>SMO</t>
    <phoneticPr fontId="83" type="noConversion"/>
  </si>
  <si>
    <t>UBM/SMO ratio</t>
    <phoneticPr fontId="83" type="noConversion"/>
  </si>
  <si>
    <t>0.85 - 1.1</t>
    <phoneticPr fontId="83" type="noConversion"/>
  </si>
  <si>
    <t>Special Requirement</t>
    <phoneticPr fontId="82" type="noConversion"/>
  </si>
  <si>
    <t>Measurement tool</t>
    <phoneticPr fontId="83" type="noConversion"/>
  </si>
  <si>
    <t>T-APD01-3-138-01</t>
    <phoneticPr fontId="82" type="noConversion"/>
  </si>
  <si>
    <t>Key item</t>
    <phoneticPr fontId="83" type="noConversion"/>
  </si>
  <si>
    <t>POR (Baseline)</t>
    <phoneticPr fontId="83" type="noConversion"/>
  </si>
  <si>
    <t>New Device</t>
    <phoneticPr fontId="83" type="noConversion"/>
  </si>
  <si>
    <t xml:space="preserve">Customer </t>
    <phoneticPr fontId="83" type="noConversion"/>
  </si>
  <si>
    <t>1. Production Site</t>
    <phoneticPr fontId="83" type="noConversion"/>
  </si>
  <si>
    <t>EP FOC-12-LF</t>
    <phoneticPr fontId="83" type="noConversion"/>
  </si>
  <si>
    <t>Tui2.0</t>
    <phoneticPr fontId="83" type="noConversion"/>
  </si>
  <si>
    <t>re-use</t>
    <phoneticPr fontId="83" type="noConversion"/>
  </si>
  <si>
    <t>re-use</t>
  </si>
  <si>
    <t>Not Allowed</t>
    <phoneticPr fontId="83" type="noConversion"/>
  </si>
  <si>
    <t>6.7~20</t>
    <phoneticPr fontId="83" type="noConversion"/>
  </si>
  <si>
    <t>7~20</t>
    <phoneticPr fontId="83" type="noConversion"/>
  </si>
  <si>
    <t>5~13</t>
    <phoneticPr fontId="83" type="noConversion"/>
  </si>
  <si>
    <t>105~173</t>
    <phoneticPr fontId="83" type="noConversion"/>
  </si>
  <si>
    <t>LF: &gt;2.5 g/mil^2</t>
    <phoneticPr fontId="83" type="noConversion"/>
  </si>
  <si>
    <t>FCCSP &gt;19um
FCBGA&gt;20um</t>
    <phoneticPr fontId="83" type="noConversion"/>
  </si>
  <si>
    <t>Scenairia
(Reuse)</t>
    <phoneticPr fontId="83" type="noConversion"/>
  </si>
  <si>
    <t>BRAGIB0</t>
    <phoneticPr fontId="83" type="noConversion"/>
  </si>
  <si>
    <t>5/5/2015</t>
    <phoneticPr fontId="83" type="noConversion"/>
  </si>
  <si>
    <t xml:space="preserve">1.item 26.corner UBM density(1/9 Area). </t>
    <phoneticPr fontId="83" type="noConversion"/>
  </si>
  <si>
    <t>W30060A34R5</t>
    <phoneticPr fontId="83" type="noConversion"/>
  </si>
  <si>
    <t>3.Wafer Tech.(nm)</t>
    <phoneticPr fontId="83" type="noConversion"/>
  </si>
  <si>
    <t>90/65</t>
    <phoneticPr fontId="83" type="noConversion"/>
  </si>
  <si>
    <t>A8</t>
    <phoneticPr fontId="83" type="noConversion"/>
  </si>
  <si>
    <t>A9</t>
    <phoneticPr fontId="83" type="noConversion"/>
  </si>
  <si>
    <t>Rev. A9</t>
    <phoneticPr fontId="83" type="noConversion"/>
  </si>
  <si>
    <t>R612_MP026/MP027</t>
    <phoneticPr fontId="83" type="noConversion"/>
  </si>
  <si>
    <t>4.0*4.4</t>
    <phoneticPr fontId="83" type="noConversion"/>
  </si>
  <si>
    <t>BCM4334YUB1</t>
    <phoneticPr fontId="83" type="noConversion"/>
  </si>
  <si>
    <t>CSSTR88GS1V0</t>
    <phoneticPr fontId="83" type="noConversion"/>
  </si>
  <si>
    <t>Carmel</t>
    <phoneticPr fontId="82" type="noConversion"/>
  </si>
  <si>
    <t>KT</t>
    <phoneticPr fontId="83" type="noConversion"/>
  </si>
  <si>
    <t xml:space="preserve">Capability </t>
    <phoneticPr fontId="83" type="noConversion"/>
  </si>
  <si>
    <t>2.Update W30060A34R5 Wafer Tech.(nm) 90/65</t>
    <phoneticPr fontId="83" type="noConversion"/>
  </si>
  <si>
    <t>A10</t>
    <phoneticPr fontId="83" type="noConversion"/>
  </si>
  <si>
    <t>Y.Y</t>
    <phoneticPr fontId="83" type="noConversion"/>
  </si>
  <si>
    <t>8/3/2015</t>
    <phoneticPr fontId="83" type="noConversion"/>
  </si>
  <si>
    <t>TRA Lv.</t>
    <phoneticPr fontId="83" type="noConversion"/>
  </si>
  <si>
    <t>Updtae TRA Lv. For RC, MC, LC</t>
    <phoneticPr fontId="83" type="noConversion"/>
  </si>
  <si>
    <t>Rev: A10</t>
    <phoneticPr fontId="82" type="noConversion"/>
  </si>
  <si>
    <t>EP REPSV-12-LF</t>
    <phoneticPr fontId="83" type="noConversion"/>
  </si>
  <si>
    <t>12-BP-PSV-EP-LF-PI-TCN-9D-85</t>
    <phoneticPr fontId="83" type="noConversion"/>
  </si>
  <si>
    <t>THP-FPI-LUBM</t>
    <phoneticPr fontId="83" type="noConversion"/>
  </si>
  <si>
    <t>Outside keep 80um</t>
    <phoneticPr fontId="83" type="noConversion"/>
  </si>
  <si>
    <t>Scribe line width &lt;150um: PI landing on die edge
Scribe line width &gt;=150um: Outside keep 150um</t>
    <phoneticPr fontId="83" type="noConversion"/>
  </si>
  <si>
    <t>EMERALD-LUBM</t>
    <phoneticPr fontId="83" type="noConversion"/>
  </si>
  <si>
    <t>Ti1K/Cu5K/Ni3um</t>
    <phoneticPr fontId="83" type="noConversion"/>
  </si>
  <si>
    <t>13.82*11.67</t>
    <phoneticPr fontId="83" type="noConversion"/>
  </si>
  <si>
    <t>5.5
(AMD LUBM only)</t>
    <phoneticPr fontId="83" type="noConversion"/>
  </si>
  <si>
    <t>7.5 (PI PULL OUT)</t>
    <phoneticPr fontId="83" type="noConversion"/>
  </si>
  <si>
    <t>NEPTUNE-LUBM</t>
    <phoneticPr fontId="83" type="noConversion"/>
  </si>
  <si>
    <t>15.34*13.88</t>
    <phoneticPr fontId="83" type="noConversion"/>
  </si>
  <si>
    <t>6.5 (PI PULL OUT)</t>
    <phoneticPr fontId="83" type="noConversion"/>
  </si>
  <si>
    <t>KINGSTON-LUBM</t>
    <phoneticPr fontId="83" type="noConversion"/>
  </si>
  <si>
    <t>ZK</t>
    <phoneticPr fontId="83" type="noConversion"/>
  </si>
  <si>
    <t>12-BP-PSV-EP-LF-PI-TCN-ZK-02</t>
    <phoneticPr fontId="83" type="noConversion"/>
  </si>
  <si>
    <t>Ti1K/Cu3K/Ni3.5um</t>
    <phoneticPr fontId="83" type="noConversion"/>
  </si>
  <si>
    <t>12.90*15.67</t>
    <phoneticPr fontId="83" type="noConversion"/>
  </si>
  <si>
    <t>5 (PI PULL OUT)</t>
    <phoneticPr fontId="83" type="noConversion"/>
  </si>
  <si>
    <t>August</t>
    <phoneticPr fontId="83" type="noConversion"/>
  </si>
  <si>
    <t>58~25747 ea</t>
  </si>
  <si>
    <t>10~50000 ea</t>
  </si>
  <si>
    <t>10~1000</t>
  </si>
  <si>
    <t>Expose pad</t>
  </si>
  <si>
    <t>-</t>
  </si>
  <si>
    <t>No</t>
  </si>
  <si>
    <t>PSV1(PI1/PBO1) opening</t>
  </si>
  <si>
    <t>22~240</t>
  </si>
  <si>
    <t>84~127</t>
  </si>
  <si>
    <t>Low SPEC of min RDL Width</t>
  </si>
  <si>
    <t>10~78</t>
  </si>
  <si>
    <t>Low SPEC of min RDL Spacing</t>
  </si>
  <si>
    <t>10~29</t>
  </si>
  <si>
    <t>Min RDL Width/Spacing pattern &amp; location</t>
  </si>
  <si>
    <t>RVSI</t>
    <phoneticPr fontId="83" type="noConversion"/>
  </si>
  <si>
    <t>Bump count per die</t>
  </si>
  <si>
    <t>1~500K</t>
  </si>
  <si>
    <t>172~18510</t>
  </si>
  <si>
    <t>Bump height</t>
  </si>
  <si>
    <t>3~1000</t>
  </si>
  <si>
    <t>65~108</t>
  </si>
  <si>
    <t>20~1000</t>
  </si>
  <si>
    <t>84~138</t>
  </si>
  <si>
    <t>25~1000</t>
  </si>
  <si>
    <t>30~326</t>
  </si>
  <si>
    <t>CS/DF site: 80~1000
CH site: 10~1000</t>
  </si>
  <si>
    <t>CS/DF: 80~326
CH: 30~326</t>
  </si>
  <si>
    <t>3~400</t>
  </si>
  <si>
    <t>23~326</t>
  </si>
  <si>
    <t>83-140, 200-326</t>
  </si>
  <si>
    <t>58~25747 ea</t>
    <phoneticPr fontId="83" type="noConversion"/>
  </si>
  <si>
    <t>PI type</t>
    <phoneticPr fontId="83" type="noConversion"/>
  </si>
  <si>
    <t>HD4104</t>
    <phoneticPr fontId="83" type="noConversion"/>
  </si>
  <si>
    <t>5um</t>
    <phoneticPr fontId="83" type="noConversion"/>
  </si>
  <si>
    <t>PI Thickness (um)</t>
    <phoneticPr fontId="83" type="noConversion"/>
  </si>
  <si>
    <t>PI edge inside seal ring (um)</t>
    <phoneticPr fontId="83" type="noConversion"/>
  </si>
  <si>
    <t>--</t>
    <phoneticPr fontId="83" type="noConversion"/>
  </si>
  <si>
    <t>Assembly
Reliability</t>
    <phoneticPr fontId="83" type="noConversion"/>
  </si>
  <si>
    <t>Bump crack
RT fail</t>
    <phoneticPr fontId="83" type="noConversion"/>
  </si>
  <si>
    <t>CP</t>
    <phoneticPr fontId="83" type="noConversion"/>
  </si>
  <si>
    <t>Probe card damage</t>
    <phoneticPr fontId="83" type="noConversion"/>
  </si>
  <si>
    <t>UBM poor coverage
Pad damage
Pad damage</t>
    <phoneticPr fontId="83" type="noConversion"/>
  </si>
  <si>
    <t>Low K crack
RT fail</t>
    <phoneticPr fontId="83" type="noConversion"/>
  </si>
  <si>
    <t>PHOTO
PLAT</t>
    <phoneticPr fontId="83" type="noConversion"/>
  </si>
  <si>
    <t>Pad damage</t>
    <phoneticPr fontId="83" type="noConversion"/>
  </si>
  <si>
    <t>1.PI profile
   non-smooth
2.Metal film 
   dis-continuity
UBM poor coverage
Pad damage
Pad damage
PSV roughness
RT fail</t>
    <phoneticPr fontId="83" type="noConversion"/>
  </si>
  <si>
    <t>PI1
UBM
PLAT
ETCH</t>
    <phoneticPr fontId="83" type="noConversion"/>
  </si>
  <si>
    <t>PI delam
Poor step coverage
1. Metal peeling
2. BH/BC OOS
Metal peeling</t>
    <phoneticPr fontId="83" type="noConversion"/>
  </si>
  <si>
    <t xml:space="preserve">
Bump Crack </t>
    <phoneticPr fontId="83" type="noConversion"/>
  </si>
  <si>
    <t>PI1</t>
    <phoneticPr fontId="83" type="noConversion"/>
  </si>
  <si>
    <t>1.PI CD OOS
2.RS OOS</t>
    <phoneticPr fontId="83" type="noConversion"/>
  </si>
  <si>
    <t>PPHO</t>
    <phoneticPr fontId="83" type="noConversion"/>
  </si>
  <si>
    <t>PR bubble</t>
    <phoneticPr fontId="83" type="noConversion"/>
  </si>
  <si>
    <t>PI delamination</t>
    <phoneticPr fontId="83" type="noConversion"/>
  </si>
  <si>
    <t>PI1
PPHO
Assembly</t>
    <phoneticPr fontId="83" type="noConversion"/>
  </si>
  <si>
    <t>1. PI delamination
2. PI Bubble
PR bubble
PI crack (pull out)</t>
    <phoneticPr fontId="83" type="noConversion"/>
  </si>
  <si>
    <t xml:space="preserve">
Assembly</t>
    <phoneticPr fontId="83" type="noConversion"/>
  </si>
  <si>
    <t>Assembly
FT</t>
    <phoneticPr fontId="83" type="noConversion"/>
  </si>
  <si>
    <t>Bridge
OS fail</t>
    <phoneticPr fontId="83" type="noConversion"/>
  </si>
  <si>
    <t>Assembly
FT
Reliability</t>
    <phoneticPr fontId="83" type="noConversion"/>
  </si>
  <si>
    <t>1.Non-wetting 
2.Bump bridge 
OS fail
RT fail</t>
    <phoneticPr fontId="83" type="noConversion"/>
  </si>
  <si>
    <t>CP
Assembly
FT</t>
    <phoneticPr fontId="83" type="noConversion"/>
  </si>
  <si>
    <t>OS fail
Non Wetting
OS fail</t>
    <phoneticPr fontId="83" type="noConversion"/>
  </si>
  <si>
    <t>Bump crack
OS fail</t>
    <phoneticPr fontId="83" type="noConversion"/>
  </si>
  <si>
    <t>Assembly
FT</t>
    <phoneticPr fontId="83" type="noConversion"/>
  </si>
  <si>
    <t>1.Glue residual
2.MD/UF Delam 
OS fail</t>
    <phoneticPr fontId="83" type="noConversion"/>
  </si>
  <si>
    <t>CP
FT</t>
    <phoneticPr fontId="83" type="noConversion"/>
  </si>
  <si>
    <t>Function fail
Function fail</t>
    <phoneticPr fontId="83" type="noConversion"/>
  </si>
  <si>
    <t>Assembly</t>
    <phoneticPr fontId="83" type="noConversion"/>
  </si>
  <si>
    <t>Bump bridge</t>
    <phoneticPr fontId="83" type="noConversion"/>
  </si>
  <si>
    <t>--</t>
    <phoneticPr fontId="83" type="noConversion"/>
  </si>
  <si>
    <t>Bump crack</t>
    <phoneticPr fontId="83" type="noConversion"/>
  </si>
  <si>
    <t>Assembly
Reliability</t>
    <phoneticPr fontId="83" type="noConversion"/>
  </si>
  <si>
    <t>Low K crack
RT fail</t>
    <phoneticPr fontId="83" type="noConversion"/>
  </si>
  <si>
    <t>Under develop
1. Ni bubble (small UBM size )
2.BC/BH OOS
3.Bump Void OOS( larger UBM size) 
1.Bump bridge
2.Non-wetting 
3.Bump crack</t>
    <phoneticPr fontId="83" type="noConversion"/>
  </si>
  <si>
    <t>PPHO
PLAT
Assembly</t>
    <phoneticPr fontId="83" type="noConversion"/>
  </si>
  <si>
    <t>0.85~1.1</t>
    <phoneticPr fontId="83" type="noConversion"/>
  </si>
  <si>
    <t>BH/UBM ratio</t>
    <phoneticPr fontId="82" type="noConversion"/>
  </si>
  <si>
    <t>BH/UBM ratio</t>
    <phoneticPr fontId="83" type="noConversion"/>
  </si>
  <si>
    <t>BH/UBM ratio</t>
    <phoneticPr fontId="83" type="noConversion"/>
  </si>
  <si>
    <t>BC/BH OOS</t>
    <phoneticPr fontId="83" type="noConversion"/>
  </si>
  <si>
    <t>PLAT</t>
    <phoneticPr fontId="83" type="noConversion"/>
  </si>
  <si>
    <t>PPHO
PR STRIP</t>
    <phoneticPr fontId="83" type="noConversion"/>
  </si>
  <si>
    <t>1.PR Under develop/
PR Over develop
2.PR CD out of spec
3. PR thickness OOS
4. Poor coating
1. PR residue on bump
2. PR residue around bump
3. Metal residue</t>
    <phoneticPr fontId="83" type="noConversion"/>
  </si>
  <si>
    <t xml:space="preserve">Pad damage
Bump Crack </t>
    <phoneticPr fontId="83" type="noConversion"/>
  </si>
  <si>
    <t>ETCH
Assembly</t>
    <phoneticPr fontId="83" type="noConversion"/>
  </si>
  <si>
    <t>Metal residue
OS fail
1.Glue residual
2.Bump bridge
3.Non-wetting 
4.MD/UF delam
5.MD/UF Void</t>
    <phoneticPr fontId="83" type="noConversion"/>
  </si>
  <si>
    <t>ETCH
CP
Assembly</t>
    <phoneticPr fontId="83" type="noConversion"/>
  </si>
  <si>
    <t>August</t>
    <phoneticPr fontId="83" type="noConversion"/>
  </si>
  <si>
    <t>RVSI</t>
    <phoneticPr fontId="83" type="noConversion"/>
  </si>
  <si>
    <t>Alignment shift</t>
  </si>
  <si>
    <t>1st reject rate too high &amp; defect escaped</t>
  </si>
  <si>
    <t>Defect escaped</t>
  </si>
  <si>
    <t>FV &amp; 2D</t>
  </si>
  <si>
    <t>2D</t>
  </si>
  <si>
    <t>FV</t>
  </si>
  <si>
    <t>3D</t>
  </si>
  <si>
    <t>M/C limit</t>
  </si>
  <si>
    <t>BH/Cop</t>
  </si>
  <si>
    <t>Data incorrect</t>
  </si>
  <si>
    <t>BH/BD/Cop</t>
  </si>
  <si>
    <t>RS</t>
  </si>
  <si>
    <t>Void</t>
  </si>
  <si>
    <t>Void escaped</t>
  </si>
  <si>
    <t>Shear test</t>
  </si>
  <si>
    <t>Pull test</t>
  </si>
  <si>
    <t>PI type</t>
    <phoneticPr fontId="83" type="noConversion"/>
  </si>
  <si>
    <r>
      <t>UBM Plating Area(dm</t>
    </r>
    <r>
      <rPr>
        <vertAlign val="superscript"/>
        <sz val="10"/>
        <rFont val="Arial"/>
        <family val="2"/>
      </rPr>
      <t>2</t>
    </r>
    <r>
      <rPr>
        <sz val="10"/>
        <rFont val="Arial"/>
        <family val="2"/>
      </rPr>
      <t>)</t>
    </r>
    <phoneticPr fontId="83" type="noConversion"/>
  </si>
  <si>
    <t>Bump Density (Bump Q'ty/Die Area)</t>
    <phoneticPr fontId="83" type="noConversion"/>
  </si>
  <si>
    <t>Mushroom CD(um)</t>
    <phoneticPr fontId="83" type="noConversion"/>
  </si>
  <si>
    <t>Min Mushroom space(um)</t>
    <phoneticPr fontId="83" type="noConversion"/>
  </si>
  <si>
    <t>Min. Bump pitch (um)</t>
    <phoneticPr fontId="83"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</si>
  <si>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83" type="noConversion"/>
  </si>
  <si>
    <t xml:space="preserve">PI1
UBM
PPHO
PLAT
DESCUM
Assembly
</t>
    <phoneticPr fontId="83"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</si>
  <si>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83" type="noConversion"/>
  </si>
  <si>
    <t xml:space="preserve">PI1
UBM
ETCH
DESCUM
Assembly
</t>
    <phoneticPr fontId="83" type="noConversion"/>
  </si>
  <si>
    <t>ETCH
Assembly</t>
    <phoneticPr fontId="83" type="noConversion"/>
  </si>
  <si>
    <t xml:space="preserve">1. Metal residue
2. BL OOS
Bump Crack </t>
    <phoneticPr fontId="83" type="noConversion"/>
  </si>
  <si>
    <t xml:space="preserve">Under develop
1.BC/BH OOS
2.Composition
3.Bump Void OOS
Metal residue
1. Metal residue
2. BL OOS
</t>
    <phoneticPr fontId="83" type="noConversion"/>
  </si>
  <si>
    <t>PPHO
PLAT
ETCH
DESCUM</t>
    <phoneticPr fontId="83" type="noConversion"/>
  </si>
  <si>
    <t>Metal residue
1. Metal residue
2. BL OOS</t>
    <phoneticPr fontId="83" type="noConversion"/>
  </si>
  <si>
    <t>ETCH
DESCUM</t>
    <phoneticPr fontId="83" type="noConversion"/>
  </si>
  <si>
    <t>Metal residue
1. Metal residue
2. BL OOS
1.Bump bridge
2. MD/UF Void
RT fail</t>
    <phoneticPr fontId="83" type="noConversion"/>
  </si>
  <si>
    <t>ETCH
DESCUM
Assembly
Reliability</t>
    <phoneticPr fontId="83" type="noConversion"/>
  </si>
  <si>
    <t>Under develop
1.BC/BH OOS
2.Composition
3.Bump Void OOS
1. PR residue on bump
2. PR residue around bump
3. Metal residue
1. Metal residue
2. BL OOS
1.Coating /Debris 
   residual
2.Flux residue
3.Bump crack
4. MD/UF void
RT fail</t>
    <phoneticPr fontId="83" type="noConversion"/>
  </si>
  <si>
    <t>PPHO
PLAT
PR STRIP
DESCUM
Assembly
Reliability</t>
    <phoneticPr fontId="83" type="noConversion"/>
  </si>
  <si>
    <t>5um</t>
    <phoneticPr fontId="83" type="noConversion"/>
  </si>
  <si>
    <t>HD4104</t>
    <phoneticPr fontId="83" type="noConversion"/>
  </si>
  <si>
    <t>NA</t>
  </si>
  <si>
    <t>Scribe line width &lt;150um: PI landing on die edge
Scribe line width &gt;=150um: Outside keep 150um</t>
  </si>
  <si>
    <t>12.5
(AMD LUBM only)</t>
  </si>
  <si>
    <t>12.5
(AMD LUBM only)</t>
    <phoneticPr fontId="83" type="noConversion"/>
  </si>
  <si>
    <t>UBM Density (UBM Area/Die Area)</t>
    <phoneticPr fontId="83" type="noConversion"/>
  </si>
  <si>
    <t>--</t>
    <phoneticPr fontId="83" type="noConversion"/>
  </si>
  <si>
    <t>--</t>
    <phoneticPr fontId="83" type="noConversion"/>
  </si>
  <si>
    <t>2.52~25.06</t>
    <phoneticPr fontId="83" type="noConversion"/>
  </si>
  <si>
    <t>0.26~1.66</t>
    <phoneticPr fontId="83" type="noConversion"/>
  </si>
  <si>
    <t>N</t>
  </si>
  <si>
    <t>ELK</t>
  </si>
  <si>
    <t>Cu</t>
  </si>
  <si>
    <t>SiN</t>
  </si>
  <si>
    <t>Ti1K/Cu5K/Ni2um
Ti1K/Cu5K/Ni3um</t>
    <phoneticPr fontId="83" type="noConversion"/>
  </si>
  <si>
    <t>2RFL
Assembly
Reliability</t>
    <phoneticPr fontId="83" type="noConversion"/>
  </si>
  <si>
    <t>Irregular bump
1.Non-wetting 
2.Bump bridge 
RT fail</t>
    <phoneticPr fontId="83" type="noConversion"/>
  </si>
  <si>
    <t>Bump composition</t>
    <phoneticPr fontId="83" type="noConversion"/>
  </si>
  <si>
    <t>SnAg 1.8
SnAg 2.3
Eu</t>
    <phoneticPr fontId="83" type="noConversion"/>
  </si>
  <si>
    <t>AMD</t>
    <phoneticPr fontId="83" type="noConversion"/>
  </si>
  <si>
    <t>ARLENE-LUBM</t>
    <phoneticPr fontId="83" type="noConversion"/>
  </si>
  <si>
    <t>13.6 x 16.9</t>
    <phoneticPr fontId="83" type="noConversion"/>
  </si>
  <si>
    <t>EP REPSV-12-LF</t>
    <phoneticPr fontId="83" type="noConversion"/>
  </si>
  <si>
    <t>HD4104</t>
    <phoneticPr fontId="83" type="noConversion"/>
  </si>
  <si>
    <t>Ti1K/Cu3K/Ni3.5um</t>
    <phoneticPr fontId="83" type="noConversion"/>
  </si>
  <si>
    <t>NA</t>
    <phoneticPr fontId="83" type="noConversion"/>
  </si>
  <si>
    <t>5 (PI PULL OUT)</t>
    <phoneticPr fontId="83" type="noConversion"/>
  </si>
  <si>
    <t>+/-0.5</t>
    <phoneticPr fontId="83" type="noConversion"/>
  </si>
  <si>
    <t>+/-10%</t>
    <phoneticPr fontId="83" type="noConversion"/>
  </si>
  <si>
    <t>&lt;20 um</t>
    <phoneticPr fontId="83" type="noConversion"/>
  </si>
  <si>
    <t>LF: &gt;2.5 g/mil^2</t>
    <phoneticPr fontId="83" type="noConversion"/>
  </si>
  <si>
    <t>&lt;10 %</t>
    <phoneticPr fontId="83" type="noConversion"/>
  </si>
  <si>
    <t>No</t>
    <phoneticPr fontId="83" type="noConversion"/>
  </si>
  <si>
    <t>-</t>
    <phoneticPr fontId="83" type="noConversion"/>
  </si>
  <si>
    <t>8.8~39.95</t>
    <phoneticPr fontId="83" type="noConversion"/>
  </si>
  <si>
    <t>12-BP-PSV-EP-LF-PI-TCN-ZK-02</t>
  </si>
  <si>
    <t>&lt;30 mohm</t>
  </si>
  <si>
    <t>Die size(mm*mm)</t>
    <phoneticPr fontId="83" type="noConversion"/>
  </si>
  <si>
    <t>Bump crack
RT fail</t>
    <phoneticPr fontId="83" type="noConversion"/>
  </si>
  <si>
    <t>Assembly
Reliability</t>
    <phoneticPr fontId="83" type="noConversion"/>
  </si>
  <si>
    <t>UBM
PHOTO
PLAT</t>
    <phoneticPr fontId="83" type="noConversion"/>
  </si>
  <si>
    <t>Wafer Fab</t>
    <phoneticPr fontId="83" type="noConversion"/>
  </si>
  <si>
    <t>Low K crack
RT fail</t>
    <phoneticPr fontId="83" type="noConversion"/>
  </si>
  <si>
    <t>Low K Type</t>
    <phoneticPr fontId="83" type="noConversion"/>
  </si>
  <si>
    <t>Final Metal Pad type</t>
    <phoneticPr fontId="83" type="noConversion"/>
  </si>
  <si>
    <t>Wafer PSV type / Thickness</t>
    <phoneticPr fontId="83" type="noConversion"/>
  </si>
  <si>
    <t>Probing on bump pad (Y/N)</t>
    <phoneticPr fontId="83" type="noConversion"/>
  </si>
  <si>
    <t>Final Metal Pad type</t>
    <phoneticPr fontId="83" type="noConversion"/>
  </si>
  <si>
    <t>REPSV PI Opening Size(um)</t>
    <phoneticPr fontId="83" type="noConversion"/>
  </si>
  <si>
    <t>PI edge inside seal ring (um)</t>
    <phoneticPr fontId="83" type="noConversion"/>
  </si>
  <si>
    <t>Wafer PSV type / Thickness</t>
    <phoneticPr fontId="83" type="noConversion"/>
  </si>
  <si>
    <t>PI Thickness (um)</t>
    <phoneticPr fontId="83" type="noConversion"/>
  </si>
  <si>
    <t>PR thickness(um)</t>
    <phoneticPr fontId="83" type="noConversion"/>
  </si>
  <si>
    <r>
      <t>UBM Plating Area(dm</t>
    </r>
    <r>
      <rPr>
        <vertAlign val="superscript"/>
        <sz val="20"/>
        <rFont val="Arial"/>
        <family val="2"/>
      </rPr>
      <t>2</t>
    </r>
    <r>
      <rPr>
        <sz val="20"/>
        <rFont val="Arial"/>
        <family val="2"/>
      </rPr>
      <t>)</t>
    </r>
    <phoneticPr fontId="83" type="noConversion"/>
  </si>
  <si>
    <t>Bump Density (Bump Q'ty/Die Area)</t>
    <phoneticPr fontId="83" type="noConversion"/>
  </si>
  <si>
    <t>Min Mushroom space(um)</t>
    <phoneticPr fontId="83" type="noConversion"/>
  </si>
  <si>
    <t>Min. Bump pitch (um)</t>
    <phoneticPr fontId="83" type="noConversion"/>
  </si>
  <si>
    <t>UBM type / Thickness (um)</t>
    <phoneticPr fontId="83" type="noConversion"/>
  </si>
  <si>
    <t>UBM Overlap PSV (um)</t>
    <phoneticPr fontId="83" type="noConversion"/>
  </si>
  <si>
    <t>UBM Size(um)</t>
    <phoneticPr fontId="83" type="noConversion"/>
  </si>
  <si>
    <t>BGM3A:15~50nm</t>
    <phoneticPr fontId="83" type="noConversion"/>
  </si>
  <si>
    <t>PI Rougness (Ra)</t>
    <phoneticPr fontId="83" type="noConversion"/>
  </si>
  <si>
    <r>
      <t xml:space="preserve">PI residual(ADI)
</t>
    </r>
    <r>
      <rPr>
        <b/>
        <sz val="10"/>
        <rFont val="Arial"/>
        <family val="2"/>
      </rPr>
      <t>BS/BP fail</t>
    </r>
    <r>
      <rPr>
        <sz val="10"/>
        <color rgb="FF0000FF"/>
        <rFont val="Arial"/>
        <family val="2"/>
      </rPr>
      <t xml:space="preserve">
RT fail</t>
    </r>
    <phoneticPr fontId="83" type="noConversion"/>
  </si>
  <si>
    <r>
      <t xml:space="preserve">PI1
</t>
    </r>
    <r>
      <rPr>
        <b/>
        <sz val="10"/>
        <rFont val="Arial"/>
        <family val="2"/>
      </rPr>
      <t>UBM</t>
    </r>
    <r>
      <rPr>
        <sz val="10"/>
        <color rgb="FF0000FF"/>
        <rFont val="Arial"/>
        <family val="2"/>
      </rPr>
      <t xml:space="preserve">
Assembly</t>
    </r>
    <phoneticPr fontId="83" type="noConversion"/>
  </si>
  <si>
    <t>6um</t>
    <phoneticPr fontId="83" type="noConversion"/>
  </si>
  <si>
    <t>Potential Effect</t>
    <phoneticPr fontId="83" type="noConversion"/>
  </si>
  <si>
    <t>Key item</t>
    <phoneticPr fontId="83" type="noConversion"/>
  </si>
  <si>
    <t>PI1
UBM
PHOTO
PLAT
ETCH
Reliability</t>
    <phoneticPr fontId="83" type="noConversion"/>
  </si>
  <si>
    <t>Potential Effect</t>
    <phoneticPr fontId="83" type="noConversion"/>
  </si>
  <si>
    <t>KINGSTON-LUBM</t>
    <phoneticPr fontId="83" type="noConversion"/>
  </si>
</sst>
</file>

<file path=xl/styles.xml><?xml version="1.0" encoding="utf-8"?>
<styleSheet xmlns="http://schemas.openxmlformats.org/spreadsheetml/2006/main">
  <numFmts count="27">
    <numFmt numFmtId="42" formatCode="_-&quot;$&quot;* #,##0_-;\-&quot;$&quot;* #,##0_-;_-&quot;$&quot;* &quot;-&quot;_-;_-@_-"/>
    <numFmt numFmtId="41" formatCode="_-* #,##0_-;\-* #,##0_-;_-* &quot;-&quot;_-;_-@_-"/>
    <numFmt numFmtId="43" formatCode="_-* #,##0.00_-;\-* #,##0.00_-;_-* &quot;-&quot;??_-;_-@_-"/>
    <numFmt numFmtId="176" formatCode="&quot;$&quot;#,##0_);[Red]\(&quot;$&quot;#,##0\)"/>
    <numFmt numFmtId="177" formatCode="_(&quot;$&quot;* #,##0_);_(&quot;$&quot;* \(#,##0\);_(&quot;$&quot;* &quot;-&quot;_);_(@_)"/>
    <numFmt numFmtId="178" formatCode="_(* #,##0_);_(* \(#,##0\);_(* &quot;-&quot;_);_(@_)"/>
    <numFmt numFmtId="179" formatCode="_(&quot;$&quot;* #,##0.00_);_(&quot;$&quot;* \(#,##0.00\);_(&quot;$&quot;* &quot;-&quot;??_);_(@_)"/>
    <numFmt numFmtId="180" formatCode="_(* #,##0.00_);_(* \(#,##0.00\);_(* &quot;-&quot;??_);_(@_)"/>
    <numFmt numFmtId="181" formatCode="_ * #,##0.00_ ;_ * \-#,##0.00_ ;_ * &quot;-&quot;??_ ;_ @_ "/>
    <numFmt numFmtId="182" formatCode="_ * #,##0_ ;_ * \-#,##0_ ;_ * &quot;-&quot;_ ;_ @_ "/>
    <numFmt numFmtId="183" formatCode="_ &quot;\&quot;* #,##0_ ;_ &quot;\&quot;* \-#,##0_ ;_ &quot;\&quot;* &quot;-&quot;_ ;_ @_ "/>
    <numFmt numFmtId="184" formatCode="_ &quot;\&quot;* #,##0.00_ ;_ &quot;\&quot;* \-#,##0.00_ ;_ &quot;\&quot;* &quot;-&quot;??_ ;_ @_ "/>
    <numFmt numFmtId="185" formatCode="_-* #,##0\ _F_-;\-* #,##0\ _F_-;_-* &quot;-&quot;\ _F_-;_-@_-"/>
    <numFmt numFmtId="186" formatCode="_-&quot;£&quot;* #,##0_-;\-&quot;£&quot;* #,##0_-;_-&quot;£&quot;* &quot;-&quot;_-;_-@_-"/>
    <numFmt numFmtId="187" formatCode="_-&quot;£&quot;* #,##0.00_-;\-&quot;£&quot;* #,##0.00_-;_-&quot;£&quot;* &quot;-&quot;??_-;_-@_-"/>
    <numFmt numFmtId="188" formatCode="&quot;\&quot;#,##0;[Red]&quot;\&quot;\-#,##0"/>
    <numFmt numFmtId="189" formatCode="#,##0\ &quot;F&quot;;[Red]\-#,##0\ &quot;F&quot;"/>
    <numFmt numFmtId="190" formatCode="#,##0.00\ &quot;F&quot;;[Red]\-#,##0.00\ &quot;F&quot;"/>
    <numFmt numFmtId="191" formatCode="&quot;IR£&quot;#,##0.00;[Red]\-&quot;IR£&quot;#,##0.00"/>
    <numFmt numFmtId="192" formatCode="_-[$€-2]* #,##0.00_-;\-[$€-2]* #,##0.00_-;_-[$€-2]* &quot;-&quot;??_-"/>
    <numFmt numFmtId="193" formatCode="&quot;\&quot;#,##0.00;[Red]&quot;\&quot;\-#,##0.00"/>
    <numFmt numFmtId="194" formatCode="&quot;\&quot;#,##0;[Red]&quot;\&quot;&quot;\&quot;\-#,##0"/>
    <numFmt numFmtId="195" formatCode="&quot;\&quot;#,##0.00;[Red]&quot;\&quot;&quot;\&quot;&quot;\&quot;&quot;\&quot;&quot;\&quot;&quot;\&quot;\-#,##0.00"/>
    <numFmt numFmtId="196" formatCode="0.0_ "/>
    <numFmt numFmtId="197" formatCode="0_);[Red]\(0\)"/>
    <numFmt numFmtId="198" formatCode="0.00_ "/>
    <numFmt numFmtId="199" formatCode="0_ "/>
  </numFmts>
  <fonts count="122">
    <font>
      <sz val="12"/>
      <name val="新細明體"/>
      <family val="1"/>
      <charset val="136"/>
    </font>
    <font>
      <sz val="12"/>
      <name val="Times New Roman"/>
      <family val="1"/>
    </font>
    <font>
      <sz val="10"/>
      <name val="MS Sans Serif"/>
      <family val="2"/>
    </font>
    <font>
      <sz val="10"/>
      <name val="Arial"/>
      <family val="2"/>
    </font>
    <font>
      <sz val="11"/>
      <name val="??"/>
      <family val="1"/>
    </font>
    <font>
      <sz val="12"/>
      <name val="Courier"/>
      <family val="3"/>
    </font>
    <font>
      <sz val="12"/>
      <name val="·s2OcuAe"/>
      <family val="1"/>
    </font>
    <font>
      <u/>
      <sz val="4.4000000000000004"/>
      <color indexed="36"/>
      <name val="lr oSVbN"/>
      <family val="2"/>
    </font>
    <font>
      <sz val="10"/>
      <name val="Helv"/>
      <family val="2"/>
    </font>
    <font>
      <sz val="14"/>
      <name val="Times New Roman"/>
      <family val="1"/>
    </font>
    <font>
      <sz val="12"/>
      <color indexed="8"/>
      <name val="新細明體"/>
      <family val="1"/>
      <charset val="136"/>
    </font>
    <font>
      <sz val="11"/>
      <color indexed="8"/>
      <name val="宋体"/>
      <family val="3"/>
      <charset val="136"/>
    </font>
    <font>
      <sz val="12"/>
      <color indexed="9"/>
      <name val="新細明體"/>
      <family val="1"/>
      <charset val="136"/>
    </font>
    <font>
      <sz val="11"/>
      <color indexed="9"/>
      <name val="宋体"/>
      <family val="3"/>
      <charset val="136"/>
    </font>
    <font>
      <sz val="12"/>
      <name val="1UAAA?"/>
      <family val="1"/>
    </font>
    <font>
      <b/>
      <sz val="11"/>
      <color indexed="18"/>
      <name val="Times New Roman"/>
      <family val="1"/>
    </font>
    <font>
      <sz val="12"/>
      <name val="±¼¸²Ã¼"/>
      <family val="3"/>
      <charset val="129"/>
    </font>
    <font>
      <sz val="10"/>
      <color indexed="8"/>
      <name val="Arial"/>
      <family val="2"/>
    </font>
    <font>
      <sz val="12"/>
      <name val="新細明體"/>
      <family val="1"/>
      <charset val="136"/>
    </font>
    <font>
      <sz val="1"/>
      <color indexed="16"/>
      <name val="Courier"/>
      <family val="3"/>
    </font>
    <font>
      <b/>
      <sz val="1"/>
      <color indexed="16"/>
      <name val="Courier"/>
      <family val="3"/>
    </font>
    <font>
      <i/>
      <sz val="1"/>
      <color indexed="16"/>
      <name val="Courier"/>
      <family val="3"/>
    </font>
    <font>
      <sz val="8"/>
      <name val="Arial"/>
      <family val="2"/>
    </font>
    <font>
      <b/>
      <sz val="12"/>
      <name val="Arial"/>
      <family val="2"/>
    </font>
    <font>
      <u/>
      <sz val="10"/>
      <color indexed="12"/>
      <name val="Arial"/>
      <family val="2"/>
    </font>
    <font>
      <sz val="10"/>
      <color indexed="8"/>
      <name val="新細明體"/>
      <family val="1"/>
      <charset val="136"/>
    </font>
    <font>
      <u/>
      <sz val="12"/>
      <color indexed="12"/>
      <name val="Osaka"/>
      <family val="3"/>
    </font>
    <font>
      <sz val="7"/>
      <name val="Small Fonts"/>
      <family val="2"/>
    </font>
    <font>
      <b/>
      <sz val="8.5"/>
      <name val="MS Sans Serif"/>
      <family val="2"/>
    </font>
    <font>
      <sz val="12"/>
      <color indexed="8"/>
      <name val="Times New Roman"/>
      <family val="1"/>
    </font>
    <font>
      <b/>
      <sz val="10"/>
      <name val="MS Sans Serif"/>
      <family val="2"/>
    </font>
    <font>
      <b/>
      <i/>
      <sz val="10"/>
      <name val="Times New Roman"/>
      <family val="1"/>
    </font>
    <font>
      <b/>
      <sz val="8.25"/>
      <name val="Helv"/>
      <family val="2"/>
    </font>
    <font>
      <b/>
      <sz val="8"/>
      <name val="Times New Roman"/>
      <family val="1"/>
    </font>
    <font>
      <sz val="12"/>
      <name val="Osaka"/>
      <family val="3"/>
    </font>
    <font>
      <u/>
      <sz val="4.4000000000000004"/>
      <color indexed="12"/>
      <name val="ＭＳ Ｐゴシック"/>
      <family val="2"/>
      <charset val="128"/>
    </font>
    <font>
      <u/>
      <sz val="8.25"/>
      <color indexed="12"/>
      <name val="ＭＳ Ｐゴシック"/>
      <family val="1"/>
      <charset val="136"/>
    </font>
    <font>
      <sz val="12"/>
      <name val="Arial"/>
      <family val="2"/>
    </font>
    <font>
      <sz val="11"/>
      <color indexed="8"/>
      <name val="Tahoma"/>
      <family val="2"/>
    </font>
    <font>
      <b/>
      <sz val="10"/>
      <name val="Arial"/>
      <family val="2"/>
    </font>
    <font>
      <sz val="12"/>
      <color indexed="19"/>
      <name val="新細明體"/>
      <family val="1"/>
      <charset val="136"/>
    </font>
    <font>
      <b/>
      <sz val="12"/>
      <color indexed="8"/>
      <name val="新細明體"/>
      <family val="1"/>
      <charset val="136"/>
    </font>
    <font>
      <sz val="12"/>
      <color indexed="17"/>
      <name val="新細明體"/>
      <family val="1"/>
      <charset val="136"/>
    </font>
    <font>
      <sz val="11"/>
      <color indexed="17"/>
      <name val="宋体"/>
      <family val="3"/>
      <charset val="136"/>
    </font>
    <font>
      <sz val="11"/>
      <color indexed="17"/>
      <name val="Tahoma"/>
      <family val="2"/>
    </font>
    <font>
      <u/>
      <sz val="4.4000000000000004"/>
      <color indexed="36"/>
      <name val="ＭＳ Ｐゴシック"/>
      <family val="2"/>
      <charset val="128"/>
    </font>
    <font>
      <u/>
      <sz val="8.25"/>
      <color indexed="36"/>
      <name val="ＭＳ Ｐゴシック"/>
      <family val="1"/>
      <charset val="136"/>
    </font>
    <font>
      <b/>
      <sz val="12"/>
      <color indexed="10"/>
      <name val="新細明體"/>
      <family val="1"/>
      <charset val="136"/>
    </font>
    <font>
      <sz val="14"/>
      <name val="뼻뮝"/>
      <family val="3"/>
    </font>
    <font>
      <sz val="11"/>
      <color indexed="20"/>
      <name val="宋体"/>
      <family val="3"/>
      <charset val="136"/>
    </font>
    <font>
      <sz val="11"/>
      <name val="ＭＳ Ｐゴシック"/>
      <family val="2"/>
      <charset val="128"/>
    </font>
    <font>
      <sz val="11"/>
      <color indexed="60"/>
      <name val="宋体"/>
      <family val="3"/>
      <charset val="136"/>
    </font>
    <font>
      <sz val="12"/>
      <name val="宋体"/>
      <family val="3"/>
      <charset val="136"/>
    </font>
    <font>
      <sz val="9"/>
      <name val="Times New Roman"/>
      <family val="1"/>
    </font>
    <font>
      <sz val="12"/>
      <color indexed="10"/>
      <name val="新細明體"/>
      <family val="1"/>
      <charset val="136"/>
    </font>
    <font>
      <sz val="12"/>
      <name val="뼻뮝"/>
      <family val="3"/>
    </font>
    <font>
      <i/>
      <sz val="11"/>
      <color indexed="23"/>
      <name val="宋体"/>
      <family val="3"/>
      <charset val="136"/>
    </font>
    <font>
      <i/>
      <sz val="12"/>
      <color indexed="23"/>
      <name val="新細明體"/>
      <family val="1"/>
      <charset val="136"/>
    </font>
    <font>
      <sz val="10.5"/>
      <name val="ＭＳ ゴシック"/>
      <family val="3"/>
      <charset val="136"/>
    </font>
    <font>
      <b/>
      <sz val="18"/>
      <color indexed="62"/>
      <name val="新細明體"/>
      <family val="1"/>
      <charset val="136"/>
    </font>
    <font>
      <b/>
      <sz val="15"/>
      <color indexed="62"/>
      <name val="新細明體"/>
      <family val="1"/>
      <charset val="136"/>
    </font>
    <font>
      <b/>
      <sz val="13"/>
      <color indexed="62"/>
      <name val="新細明體"/>
      <family val="1"/>
      <charset val="136"/>
    </font>
    <font>
      <b/>
      <sz val="11"/>
      <color indexed="62"/>
      <name val="新細明體"/>
      <family val="1"/>
      <charset val="136"/>
    </font>
    <font>
      <sz val="12"/>
      <color indexed="62"/>
      <name val="新細明體"/>
      <family val="1"/>
      <charset val="136"/>
    </font>
    <font>
      <b/>
      <sz val="12"/>
      <color indexed="63"/>
      <name val="新細明體"/>
      <family val="1"/>
      <charset val="136"/>
    </font>
    <font>
      <sz val="12"/>
      <name val="바탕체"/>
      <family val="3"/>
    </font>
    <font>
      <b/>
      <sz val="12"/>
      <color indexed="9"/>
      <name val="新細明體"/>
      <family val="1"/>
      <charset val="136"/>
    </font>
    <font>
      <sz val="10"/>
      <name val="굴림체"/>
      <family val="3"/>
    </font>
    <font>
      <sz val="12"/>
      <color indexed="20"/>
      <name val="新細明體"/>
      <family val="1"/>
      <charset val="136"/>
    </font>
    <font>
      <sz val="11"/>
      <color indexed="20"/>
      <name val="Tahoma"/>
      <family val="2"/>
    </font>
    <font>
      <sz val="11"/>
      <color indexed="10"/>
      <name val="宋体"/>
      <family val="3"/>
      <charset val="136"/>
    </font>
    <font>
      <b/>
      <sz val="18"/>
      <color indexed="56"/>
      <name val="宋体"/>
      <family val="3"/>
      <charset val="136"/>
    </font>
    <font>
      <b/>
      <sz val="15"/>
      <color indexed="56"/>
      <name val="宋体"/>
      <family val="3"/>
      <charset val="136"/>
    </font>
    <font>
      <b/>
      <sz val="13"/>
      <color indexed="56"/>
      <name val="宋体"/>
      <family val="3"/>
      <charset val="136"/>
    </font>
    <font>
      <b/>
      <sz val="11"/>
      <color indexed="56"/>
      <name val="宋体"/>
      <family val="3"/>
      <charset val="136"/>
    </font>
    <font>
      <b/>
      <sz val="11"/>
      <color indexed="9"/>
      <name val="宋体"/>
      <family val="3"/>
      <charset val="136"/>
    </font>
    <font>
      <b/>
      <sz val="11"/>
      <color indexed="8"/>
      <name val="宋体"/>
      <family val="3"/>
      <charset val="136"/>
    </font>
    <font>
      <b/>
      <sz val="11"/>
      <color indexed="52"/>
      <name val="宋体"/>
      <family val="3"/>
      <charset val="136"/>
    </font>
    <font>
      <sz val="11"/>
      <color indexed="62"/>
      <name val="宋体"/>
      <family val="3"/>
      <charset val="136"/>
    </font>
    <font>
      <b/>
      <sz val="11"/>
      <color indexed="63"/>
      <name val="宋体"/>
      <family val="3"/>
      <charset val="136"/>
    </font>
    <font>
      <sz val="11"/>
      <color indexed="52"/>
      <name val="宋体"/>
      <family val="3"/>
      <charset val="136"/>
    </font>
    <font>
      <sz val="11"/>
      <name val="Century"/>
      <family val="1"/>
    </font>
    <font>
      <sz val="9"/>
      <name val="細明體"/>
      <family val="3"/>
      <charset val="136"/>
    </font>
    <font>
      <sz val="9"/>
      <name val="新細明體"/>
      <family val="1"/>
      <charset val="136"/>
    </font>
    <font>
      <vertAlign val="superscript"/>
      <sz val="10"/>
      <name val="Arial"/>
      <family val="2"/>
    </font>
    <font>
      <b/>
      <sz val="18"/>
      <name val="Arial"/>
      <family val="2"/>
    </font>
    <font>
      <sz val="6.75"/>
      <name val="新細明體"/>
      <family val="1"/>
      <charset val="136"/>
    </font>
    <font>
      <sz val="12"/>
      <color indexed="8"/>
      <name val="Arial"/>
      <family val="2"/>
    </font>
    <font>
      <b/>
      <sz val="12"/>
      <color indexed="9"/>
      <name val="Arial"/>
      <family val="2"/>
    </font>
    <font>
      <sz val="12"/>
      <color indexed="8"/>
      <name val="Arial"/>
      <family val="2"/>
    </font>
    <font>
      <b/>
      <sz val="12"/>
      <color indexed="12"/>
      <name val="Arial"/>
      <family val="2"/>
    </font>
    <font>
      <b/>
      <sz val="12"/>
      <color indexed="12"/>
      <name val="細明體"/>
      <family val="3"/>
      <charset val="136"/>
    </font>
    <font>
      <u/>
      <sz val="12"/>
      <name val="Times New Roman"/>
      <family val="1"/>
    </font>
    <font>
      <u/>
      <sz val="12"/>
      <name val="細明體"/>
      <family val="3"/>
      <charset val="136"/>
    </font>
    <font>
      <sz val="9"/>
      <name val="新細明體"/>
      <family val="1"/>
      <charset val="136"/>
    </font>
    <font>
      <sz val="12"/>
      <color theme="1"/>
      <name val="新細明體"/>
      <family val="1"/>
      <charset val="136"/>
      <scheme val="minor"/>
    </font>
    <font>
      <sz val="12"/>
      <color theme="1"/>
      <name val="Arial"/>
      <family val="2"/>
    </font>
    <font>
      <sz val="12"/>
      <color rgb="FFFF0000"/>
      <name val="新細明體"/>
      <family val="1"/>
      <charset val="136"/>
      <scheme val="minor"/>
    </font>
    <font>
      <b/>
      <sz val="12"/>
      <color rgb="FF0000CC"/>
      <name val="Arial"/>
      <family val="2"/>
    </font>
    <font>
      <sz val="12"/>
      <name val="新細明體"/>
      <family val="1"/>
      <charset val="136"/>
      <scheme val="minor"/>
    </font>
    <font>
      <sz val="12"/>
      <color rgb="FF0000FF"/>
      <name val="Arial"/>
      <family val="2"/>
    </font>
    <font>
      <b/>
      <sz val="18"/>
      <color theme="1"/>
      <name val="新細明體"/>
      <family val="1"/>
      <charset val="136"/>
      <scheme val="minor"/>
    </font>
    <font>
      <sz val="12"/>
      <color rgb="FFFF0000"/>
      <name val="Arial"/>
      <family val="2"/>
    </font>
    <font>
      <strike/>
      <sz val="12"/>
      <color rgb="FFFF0000"/>
      <name val="新細明體"/>
      <family val="1"/>
      <charset val="136"/>
    </font>
    <font>
      <sz val="10"/>
      <color rgb="FF0000FF"/>
      <name val="Arial"/>
      <family val="2"/>
    </font>
    <font>
      <sz val="24"/>
      <color theme="1"/>
      <name val="新細明體"/>
      <family val="1"/>
      <charset val="136"/>
      <scheme val="minor"/>
    </font>
    <font>
      <sz val="24"/>
      <color theme="1"/>
      <name val="Arial"/>
      <family val="2"/>
    </font>
    <font>
      <b/>
      <sz val="20"/>
      <name val="Arial"/>
      <family val="2"/>
    </font>
    <font>
      <b/>
      <sz val="20"/>
      <color rgb="FF0000FF"/>
      <name val="Arial"/>
      <family val="2"/>
    </font>
    <font>
      <b/>
      <sz val="20"/>
      <color indexed="9"/>
      <name val="Arial"/>
      <family val="2"/>
    </font>
    <font>
      <b/>
      <sz val="20"/>
      <color theme="0"/>
      <name val="Arial"/>
      <family val="2"/>
    </font>
    <font>
      <sz val="20"/>
      <name val="Arial"/>
      <family val="2"/>
    </font>
    <font>
      <sz val="20"/>
      <color rgb="FF0000FF"/>
      <name val="Arial"/>
      <family val="2"/>
    </font>
    <font>
      <sz val="20"/>
      <color indexed="8"/>
      <name val="Arial"/>
      <family val="2"/>
    </font>
    <font>
      <sz val="20"/>
      <name val="新細明體"/>
      <family val="1"/>
      <charset val="136"/>
    </font>
    <font>
      <strike/>
      <sz val="20"/>
      <color rgb="FF0000FF"/>
      <name val="新細明體"/>
      <family val="1"/>
      <charset val="136"/>
    </font>
    <font>
      <sz val="20"/>
      <color rgb="FF0000FF"/>
      <name val="新細明體"/>
      <family val="1"/>
      <charset val="136"/>
    </font>
    <font>
      <sz val="20"/>
      <name val="細明體"/>
      <family val="3"/>
      <charset val="136"/>
    </font>
    <font>
      <vertAlign val="superscript"/>
      <sz val="20"/>
      <name val="Arial"/>
      <family val="2"/>
    </font>
    <font>
      <sz val="20"/>
      <color indexed="12"/>
      <name val="Arial"/>
      <family val="2"/>
    </font>
    <font>
      <sz val="20"/>
      <color theme="0"/>
      <name val="Arial"/>
      <family val="2"/>
    </font>
    <font>
      <sz val="20"/>
      <color theme="0"/>
      <name val="新細明體"/>
      <family val="1"/>
      <charset val="136"/>
    </font>
  </fonts>
  <fills count="45">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mediumGray">
        <fgColor indexed="22"/>
      </patternFill>
    </fill>
    <fill>
      <patternFill patternType="darkGray">
        <fgColor indexed="15"/>
      </patternFill>
    </fill>
    <fill>
      <patternFill patternType="solid">
        <fgColor indexed="9"/>
      </patternFill>
    </fill>
    <fill>
      <patternFill patternType="solid">
        <fgColor indexed="56"/>
      </patternFill>
    </fill>
    <fill>
      <patternFill patternType="solid">
        <fgColor indexed="54"/>
      </patternFill>
    </fill>
    <fill>
      <patternFill patternType="solid">
        <fgColor indexed="10"/>
      </patternFill>
    </fill>
    <fill>
      <patternFill patternType="solid">
        <fgColor indexed="55"/>
      </patternFill>
    </fill>
    <fill>
      <patternFill patternType="solid">
        <fgColor indexed="62"/>
      </patternFill>
    </fill>
    <fill>
      <patternFill patternType="solid">
        <fgColor indexed="57"/>
      </patternFill>
    </fill>
    <fill>
      <patternFill patternType="solid">
        <fgColor indexed="22"/>
      </patternFill>
    </fill>
    <fill>
      <patternFill patternType="solid">
        <fgColor indexed="43"/>
        <bgColor indexed="64"/>
      </patternFill>
    </fill>
    <fill>
      <patternFill patternType="solid">
        <fgColor indexed="31"/>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66FF33"/>
        <bgColor indexed="64"/>
      </patternFill>
    </fill>
    <fill>
      <patternFill patternType="solid">
        <fgColor theme="0"/>
        <bgColor indexed="64"/>
      </patternFill>
    </fill>
  </fills>
  <borders count="68">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bottom style="double">
        <color indexed="64"/>
      </bottom>
      <diagonal/>
    </border>
    <border>
      <left/>
      <right/>
      <top/>
      <bottom style="medium">
        <color indexed="64"/>
      </bottom>
      <diagonal/>
    </border>
    <border>
      <left/>
      <right/>
      <top/>
      <bottom style="double">
        <color indexed="64"/>
      </bottom>
      <diagonal/>
    </border>
    <border>
      <left/>
      <right/>
      <top style="thin">
        <color indexed="56"/>
      </top>
      <bottom style="double">
        <color indexed="56"/>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double">
        <color indexed="5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bottom/>
      <diagonal/>
    </border>
    <border>
      <left style="medium">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diagonal/>
    </border>
    <border>
      <left style="hair">
        <color indexed="64"/>
      </left>
      <right style="medium">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top/>
      <bottom style="medium">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s>
  <cellStyleXfs count="1050">
    <xf numFmtId="0" fontId="0" fillId="0" borderId="0">
      <alignment vertical="center"/>
    </xf>
    <xf numFmtId="38" fontId="2" fillId="0" borderId="0" applyFont="0" applyFill="0" applyBorder="0" applyAlignment="0" applyProtection="0"/>
    <xf numFmtId="0" fontId="3" fillId="0" borderId="0"/>
    <xf numFmtId="0" fontId="3" fillId="0" borderId="0"/>
    <xf numFmtId="0" fontId="4" fillId="0" borderId="0"/>
    <xf numFmtId="42" fontId="1" fillId="0" borderId="0" applyFont="0" applyFill="0" applyBorder="0" applyAlignment="0" applyProtection="0"/>
    <xf numFmtId="0" fontId="3" fillId="0" borderId="0"/>
    <xf numFmtId="41" fontId="1" fillId="0" borderId="0" applyFont="0" applyFill="0" applyBorder="0" applyAlignment="0" applyProtection="0"/>
    <xf numFmtId="43" fontId="1" fillId="0" borderId="0" applyFont="0" applyFill="0" applyBorder="0" applyAlignment="0" applyProtection="0"/>
    <xf numFmtId="176" fontId="5" fillId="0" borderId="0" applyFont="0" applyFill="0" applyBorder="0" applyAlignment="0" applyProtection="0"/>
    <xf numFmtId="0" fontId="1" fillId="0" borderId="0"/>
    <xf numFmtId="0" fontId="6" fillId="0" borderId="0"/>
    <xf numFmtId="178" fontId="1" fillId="0" borderId="0" applyFont="0" applyFill="0" applyBorder="0" applyAlignment="0" applyProtection="0"/>
    <xf numFmtId="180" fontId="1" fillId="0" borderId="0" applyFont="0" applyFill="0" applyBorder="0" applyAlignment="0" applyProtection="0"/>
    <xf numFmtId="0" fontId="3" fillId="0" borderId="0"/>
    <xf numFmtId="0" fontId="7" fillId="0" borderId="0" applyNumberFormat="0" applyFill="0" applyBorder="0" applyAlignment="0" applyProtection="0">
      <alignment vertical="top"/>
      <protection locked="0"/>
    </xf>
    <xf numFmtId="0" fontId="8" fillId="0" borderId="0"/>
    <xf numFmtId="0" fontId="8" fillId="0" borderId="0"/>
    <xf numFmtId="0" fontId="8"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9" fillId="0" borderId="0"/>
    <xf numFmtId="0" fontId="9" fillId="0" borderId="0"/>
    <xf numFmtId="0" fontId="8" fillId="0" borderId="0"/>
    <xf numFmtId="0" fontId="8" fillId="0" borderId="0"/>
    <xf numFmtId="0" fontId="1"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1" fillId="0" borderId="0"/>
    <xf numFmtId="0" fontId="1" fillId="0" borderId="0"/>
    <xf numFmtId="0" fontId="9" fillId="0" borderId="0"/>
    <xf numFmtId="0" fontId="3" fillId="0" borderId="0"/>
    <xf numFmtId="0" fontId="3" fillId="0" borderId="0"/>
    <xf numFmtId="0" fontId="8" fillId="0" borderId="0"/>
    <xf numFmtId="0" fontId="9" fillId="0" borderId="0"/>
    <xf numFmtId="0" fontId="9" fillId="0" borderId="0"/>
    <xf numFmtId="0" fontId="8" fillId="0" borderId="0"/>
    <xf numFmtId="0" fontId="8" fillId="0" borderId="0"/>
    <xf numFmtId="0" fontId="8" fillId="0" borderId="0"/>
    <xf numFmtId="0" fontId="8" fillId="0" borderId="0"/>
    <xf numFmtId="0" fontId="3" fillId="0" borderId="0"/>
    <xf numFmtId="0" fontId="8" fillId="0" borderId="0"/>
    <xf numFmtId="0" fontId="8" fillId="0" borderId="0"/>
    <xf numFmtId="0" fontId="3" fillId="0" borderId="0"/>
    <xf numFmtId="0" fontId="8" fillId="0" borderId="0"/>
    <xf numFmtId="0" fontId="9"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8"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9" fillId="0" borderId="0"/>
    <xf numFmtId="0" fontId="1"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3" fillId="0" borderId="0"/>
    <xf numFmtId="0" fontId="8"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8" fillId="0" borderId="0"/>
    <xf numFmtId="0" fontId="1" fillId="0" borderId="0"/>
    <xf numFmtId="0" fontId="8" fillId="0" borderId="0"/>
    <xf numFmtId="0" fontId="1" fillId="0" borderId="0"/>
    <xf numFmtId="0" fontId="1" fillId="0" borderId="0"/>
    <xf numFmtId="0" fontId="1" fillId="0" borderId="0"/>
    <xf numFmtId="0" fontId="8" fillId="0" borderId="0"/>
    <xf numFmtId="0" fontId="1" fillId="0" borderId="0"/>
    <xf numFmtId="0" fontId="3" fillId="0" borderId="0"/>
    <xf numFmtId="0" fontId="3" fillId="0" borderId="0"/>
    <xf numFmtId="0" fontId="9" fillId="0" borderId="0"/>
    <xf numFmtId="0" fontId="1" fillId="0" borderId="0"/>
    <xf numFmtId="0" fontId="3" fillId="0" borderId="0"/>
    <xf numFmtId="0" fontId="1" fillId="0" borderId="0"/>
    <xf numFmtId="0" fontId="8" fillId="0" borderId="0"/>
    <xf numFmtId="0" fontId="8" fillId="0" borderId="0"/>
    <xf numFmtId="0" fontId="9" fillId="0" borderId="0"/>
    <xf numFmtId="0" fontId="8" fillId="0" borderId="0"/>
    <xf numFmtId="0" fontId="8" fillId="0" borderId="0"/>
    <xf numFmtId="0" fontId="3" fillId="0" borderId="0"/>
    <xf numFmtId="0" fontId="3" fillId="0" borderId="0"/>
    <xf numFmtId="0" fontId="9" fillId="0" borderId="0"/>
    <xf numFmtId="0" fontId="8" fillId="0" borderId="0"/>
    <xf numFmtId="0" fontId="8" fillId="0" borderId="0"/>
    <xf numFmtId="0" fontId="8" fillId="0" borderId="0"/>
    <xf numFmtId="0" fontId="9" fillId="0" borderId="0"/>
    <xf numFmtId="0" fontId="9" fillId="0" borderId="0"/>
    <xf numFmtId="0" fontId="1" fillId="0" borderId="0"/>
    <xf numFmtId="0" fontId="1" fillId="0" borderId="0"/>
    <xf numFmtId="0" fontId="9" fillId="0" borderId="0"/>
    <xf numFmtId="0" fontId="8" fillId="0" borderId="0"/>
    <xf numFmtId="0" fontId="3" fillId="0" borderId="0"/>
    <xf numFmtId="185" fontId="3" fillId="0" borderId="0" applyFont="0" applyFill="0" applyBorder="0" applyAlignment="0" applyProtection="0"/>
    <xf numFmtId="0" fontId="1"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6" borderId="0" applyNumberFormat="0" applyBorder="0" applyAlignment="0" applyProtection="0">
      <alignment vertical="center"/>
    </xf>
    <xf numFmtId="0" fontId="11" fillId="5" borderId="0" applyNumberFormat="0" applyBorder="0" applyAlignment="0" applyProtection="0">
      <alignment vertical="center"/>
    </xf>
    <xf numFmtId="177" fontId="1" fillId="0" borderId="0" applyFont="0" applyFill="0" applyBorder="0" applyAlignment="0" applyProtection="0"/>
    <xf numFmtId="176" fontId="5" fillId="0" borderId="0" applyFont="0" applyFill="0" applyBorder="0" applyAlignment="0" applyProtection="0"/>
    <xf numFmtId="179" fontId="1" fillId="0" borderId="0" applyFont="0" applyFill="0" applyBorder="0" applyAlignment="0" applyProtection="0"/>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12" borderId="0" applyNumberFormat="0" applyBorder="0" applyAlignment="0" applyProtection="0">
      <alignment vertical="center"/>
    </xf>
    <xf numFmtId="0" fontId="11" fillId="10" borderId="0" applyNumberFormat="0" applyBorder="0" applyAlignment="0" applyProtection="0">
      <alignment vertical="center"/>
    </xf>
    <xf numFmtId="0" fontId="11" fillId="2" borderId="0" applyNumberFormat="0" applyBorder="0" applyAlignment="0" applyProtection="0">
      <alignment vertical="center"/>
    </xf>
    <xf numFmtId="0" fontId="11" fillId="13" borderId="0" applyNumberFormat="0" applyBorder="0" applyAlignment="0" applyProtection="0">
      <alignment vertical="center"/>
    </xf>
    <xf numFmtId="0" fontId="12" fillId="6"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2" fillId="8" borderId="0" applyNumberFormat="0" applyBorder="0" applyAlignment="0" applyProtection="0">
      <alignment vertical="center"/>
    </xf>
    <xf numFmtId="0" fontId="12" fillId="6" borderId="0" applyNumberFormat="0" applyBorder="0" applyAlignment="0" applyProtection="0">
      <alignment vertical="center"/>
    </xf>
    <xf numFmtId="0" fontId="12" fillId="3" borderId="0" applyNumberFormat="0" applyBorder="0" applyAlignment="0" applyProtection="0">
      <alignment vertical="center"/>
    </xf>
    <xf numFmtId="0" fontId="13" fillId="15" borderId="0" applyNumberFormat="0" applyBorder="0" applyAlignment="0" applyProtection="0">
      <alignment vertical="center"/>
    </xf>
    <xf numFmtId="0" fontId="13" fillId="3" borderId="0" applyNumberFormat="0" applyBorder="0" applyAlignment="0" applyProtection="0">
      <alignment vertical="center"/>
    </xf>
    <xf numFmtId="0" fontId="13" fillId="12"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183" fontId="14" fillId="0" borderId="0" applyFont="0" applyFill="0" applyBorder="0" applyAlignment="0" applyProtection="0"/>
    <xf numFmtId="184" fontId="14" fillId="0" borderId="0" applyFont="0" applyFill="0" applyBorder="0" applyAlignment="0" applyProtection="0"/>
    <xf numFmtId="182" fontId="14" fillId="0" borderId="0" applyFont="0" applyFill="0" applyBorder="0" applyAlignment="0" applyProtection="0"/>
    <xf numFmtId="181" fontId="14" fillId="0" borderId="0" applyFont="0" applyFill="0" applyBorder="0" applyAlignment="0" applyProtection="0"/>
    <xf numFmtId="0" fontId="3" fillId="0" borderId="0"/>
    <xf numFmtId="0" fontId="15" fillId="0" borderId="0"/>
    <xf numFmtId="0" fontId="16" fillId="0" borderId="0"/>
    <xf numFmtId="0" fontId="14" fillId="0" borderId="0"/>
    <xf numFmtId="0" fontId="3"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3"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38" fontId="8" fillId="0" borderId="0" applyFont="0" applyFill="0" applyBorder="0" applyAlignment="0" applyProtection="0"/>
    <xf numFmtId="179" fontId="8" fillId="0" borderId="0" applyFont="0" applyFill="0" applyBorder="0" applyAlignment="0" applyProtection="0"/>
    <xf numFmtId="0" fontId="3" fillId="0" borderId="0" applyFont="0" applyFill="0" applyBorder="0" applyAlignment="0" applyProtection="0"/>
    <xf numFmtId="0" fontId="8" fillId="0" borderId="0"/>
    <xf numFmtId="176"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91" fontId="3" fillId="19" borderId="0" applyFont="0" applyBorder="0"/>
    <xf numFmtId="14" fontId="17" fillId="0" borderId="0" applyFill="0" applyBorder="0" applyAlignment="0"/>
    <xf numFmtId="0" fontId="2" fillId="0" borderId="1">
      <alignment vertical="center"/>
    </xf>
    <xf numFmtId="41" fontId="3" fillId="0" borderId="0" applyFont="0" applyFill="0" applyBorder="0" applyAlignment="0" applyProtection="0"/>
    <xf numFmtId="43" fontId="3" fillId="0" borderId="0" applyFont="0" applyFill="0" applyBorder="0" applyAlignment="0" applyProtection="0"/>
    <xf numFmtId="179" fontId="8" fillId="0" borderId="0" applyFill="0" applyBorder="0" applyAlignment="0"/>
    <xf numFmtId="0" fontId="8"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192" fontId="18" fillId="0" borderId="0" applyFont="0" applyFill="0" applyBorder="0" applyAlignment="0" applyProtection="0"/>
    <xf numFmtId="0" fontId="19" fillId="0" borderId="0">
      <protection locked="0"/>
    </xf>
    <xf numFmtId="0" fontId="20" fillId="0" borderId="0">
      <protection locked="0"/>
    </xf>
    <xf numFmtId="0" fontId="20" fillId="0" borderId="0">
      <protection locked="0"/>
    </xf>
    <xf numFmtId="0" fontId="20" fillId="0" borderId="0">
      <protection locked="0"/>
    </xf>
    <xf numFmtId="0" fontId="19" fillId="0" borderId="0">
      <protection locked="0"/>
    </xf>
    <xf numFmtId="0" fontId="19" fillId="0" borderId="0">
      <protection locked="0"/>
    </xf>
    <xf numFmtId="0" fontId="21" fillId="0" borderId="0">
      <protection locked="0"/>
    </xf>
    <xf numFmtId="0" fontId="8" fillId="0" borderId="0"/>
    <xf numFmtId="0" fontId="8" fillId="0" borderId="0"/>
    <xf numFmtId="0" fontId="3" fillId="0" borderId="0" applyNumberFormat="0" applyFont="0" applyBorder="0" applyAlignment="0" applyProtection="0"/>
    <xf numFmtId="38" fontId="22" fillId="19" borderId="0" applyNumberFormat="0" applyBorder="0" applyAlignment="0" applyProtection="0"/>
    <xf numFmtId="0" fontId="23" fillId="0" borderId="2" applyNumberFormat="0" applyAlignment="0" applyProtection="0">
      <alignment horizontal="left" vertical="center"/>
    </xf>
    <xf numFmtId="0" fontId="23" fillId="0" borderId="3">
      <alignment horizontal="left" vertical="center"/>
    </xf>
    <xf numFmtId="0" fontId="24" fillId="0" borderId="0" applyNumberFormat="0" applyFill="0" applyBorder="0" applyAlignment="0" applyProtection="0">
      <alignment vertical="top"/>
      <protection locked="0"/>
    </xf>
    <xf numFmtId="0" fontId="25" fillId="0" borderId="4" applyFont="0" applyBorder="0" applyAlignment="0">
      <alignment horizontal="center" vertical="center"/>
    </xf>
    <xf numFmtId="10" fontId="22" fillId="20" borderId="5" applyNumberFormat="0" applyBorder="0" applyAlignment="0" applyProtection="0"/>
    <xf numFmtId="179" fontId="8" fillId="0" borderId="0" applyFill="0" applyBorder="0" applyAlignment="0"/>
    <xf numFmtId="0" fontId="8"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38" fontId="2" fillId="0" borderId="0" applyFont="0" applyFill="0" applyBorder="0" applyAlignment="0" applyProtection="0"/>
    <xf numFmtId="40" fontId="2" fillId="0" borderId="0" applyFont="0" applyFill="0" applyBorder="0" applyAlignment="0" applyProtection="0"/>
    <xf numFmtId="189" fontId="2" fillId="0" borderId="0" applyFont="0" applyFill="0" applyBorder="0" applyAlignment="0" applyProtection="0"/>
    <xf numFmtId="190" fontId="2" fillId="0" borderId="0" applyFont="0" applyFill="0" applyBorder="0" applyAlignment="0" applyProtection="0"/>
    <xf numFmtId="189" fontId="2" fillId="0" borderId="0" applyFont="0" applyFill="0" applyBorder="0" applyAlignment="0" applyProtection="0"/>
    <xf numFmtId="189" fontId="2" fillId="0" borderId="0" applyFont="0" applyFill="0" applyBorder="0" applyAlignment="0" applyProtection="0"/>
    <xf numFmtId="190" fontId="2" fillId="0" borderId="0" applyFont="0" applyFill="0" applyBorder="0" applyAlignment="0" applyProtection="0"/>
    <xf numFmtId="190" fontId="2" fillId="0" borderId="0" applyFont="0" applyFill="0" applyBorder="0" applyAlignment="0" applyProtection="0"/>
    <xf numFmtId="0" fontId="26" fillId="0" borderId="0" applyNumberFormat="0" applyFill="0" applyBorder="0" applyAlignment="0" applyProtection="0">
      <alignment vertical="top"/>
      <protection locked="0"/>
    </xf>
    <xf numFmtId="37" fontId="27" fillId="0" borderId="0"/>
    <xf numFmtId="0" fontId="3" fillId="0" borderId="0"/>
    <xf numFmtId="0" fontId="3" fillId="0" borderId="0"/>
    <xf numFmtId="38" fontId="28" fillId="0" borderId="6" applyFont="0" applyFill="0" applyBorder="0" applyAlignment="0">
      <alignment horizontal="center"/>
    </xf>
    <xf numFmtId="0" fontId="3" fillId="0" borderId="0" applyFont="0" applyFill="0" applyBorder="0" applyAlignment="0" applyProtection="0"/>
    <xf numFmtId="0" fontId="3" fillId="0" borderId="0" applyFont="0" applyFill="0" applyBorder="0" applyAlignment="0" applyProtection="0"/>
    <xf numFmtId="0" fontId="29" fillId="21" borderId="0"/>
    <xf numFmtId="0" fontId="3" fillId="0" borderId="0" applyFont="0" applyFill="0" applyBorder="0" applyAlignment="0" applyProtection="0"/>
    <xf numFmtId="0" fontId="3" fillId="0" borderId="0" applyFont="0" applyFill="0" applyBorder="0" applyAlignment="0" applyProtection="0"/>
    <xf numFmtId="10" fontId="3" fillId="0" borderId="0" applyFont="0" applyFill="0" applyBorder="0" applyAlignment="0" applyProtection="0"/>
    <xf numFmtId="0" fontId="3" fillId="0" borderId="0" applyFont="0" applyFill="0" applyBorder="0" applyAlignment="0" applyProtection="0"/>
    <xf numFmtId="179" fontId="8" fillId="0" borderId="0" applyFill="0" applyBorder="0" applyAlignment="0"/>
    <xf numFmtId="0" fontId="8"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0" fontId="25" fillId="0" borderId="4" applyFont="0" applyBorder="0" applyAlignment="0">
      <alignment horizontal="center" vertical="center"/>
    </xf>
    <xf numFmtId="0" fontId="2" fillId="0" borderId="0" applyNumberFormat="0" applyFont="0" applyFill="0" applyBorder="0" applyAlignment="0" applyProtection="0">
      <alignment horizontal="left"/>
    </xf>
    <xf numFmtId="0" fontId="30" fillId="0" borderId="7">
      <alignment horizontal="center"/>
    </xf>
    <xf numFmtId="0" fontId="2" fillId="22" borderId="0" applyNumberFormat="0" applyFont="0" applyBorder="0" applyAlignment="0" applyProtection="0"/>
    <xf numFmtId="0" fontId="31" fillId="0" borderId="0">
      <alignment horizontal="left"/>
    </xf>
    <xf numFmtId="0" fontId="32" fillId="23" borderId="8"/>
    <xf numFmtId="190" fontId="2" fillId="0" borderId="0">
      <alignment horizontal="center"/>
    </xf>
    <xf numFmtId="0" fontId="33" fillId="0" borderId="0"/>
    <xf numFmtId="49" fontId="17" fillId="0" borderId="0" applyFill="0" applyBorder="0" applyAlignment="0"/>
    <xf numFmtId="0" fontId="3" fillId="0" borderId="0" applyFill="0" applyBorder="0" applyAlignment="0"/>
    <xf numFmtId="0" fontId="3" fillId="0" borderId="0" applyFill="0" applyBorder="0" applyAlignment="0"/>
    <xf numFmtId="177" fontId="3" fillId="0" borderId="0" applyFont="0" applyFill="0" applyBorder="0" applyAlignment="0" applyProtection="0"/>
    <xf numFmtId="179" fontId="3" fillId="0" borderId="0" applyFont="0" applyFill="0" applyBorder="0" applyAlignment="0" applyProtection="0"/>
    <xf numFmtId="0" fontId="34" fillId="0" borderId="0"/>
    <xf numFmtId="0" fontId="3" fillId="0" borderId="0" applyNumberFormat="0" applyFont="0" applyBorder="0" applyAlignment="0" applyProtection="0"/>
    <xf numFmtId="186" fontId="3" fillId="0" borderId="0" applyFont="0" applyFill="0" applyBorder="0" applyAlignment="0" applyProtection="0"/>
    <xf numFmtId="187" fontId="3" fillId="0" borderId="0" applyFont="0" applyFill="0" applyBorder="0" applyAlignment="0" applyProtection="0"/>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lignment vertical="center"/>
    </xf>
    <xf numFmtId="0" fontId="18" fillId="0" borderId="0"/>
    <xf numFmtId="0" fontId="38" fillId="0" borderId="0">
      <alignment vertical="center"/>
    </xf>
    <xf numFmtId="0" fontId="1" fillId="0" borderId="0"/>
    <xf numFmtId="0" fontId="95" fillId="0" borderId="0">
      <alignment vertical="center"/>
    </xf>
    <xf numFmtId="0" fontId="18" fillId="0" borderId="0"/>
    <xf numFmtId="0" fontId="1" fillId="0" borderId="0"/>
    <xf numFmtId="0" fontId="1" fillId="0" borderId="0"/>
    <xf numFmtId="0" fontId="6" fillId="0" borderId="0"/>
    <xf numFmtId="0" fontId="18" fillId="0" borderId="0"/>
    <xf numFmtId="0" fontId="3" fillId="0" borderId="0"/>
    <xf numFmtId="0" fontId="1" fillId="0" borderId="0"/>
    <xf numFmtId="0" fontId="18" fillId="0" borderId="0"/>
    <xf numFmtId="0" fontId="1" fillId="0" borderId="0"/>
    <xf numFmtId="0" fontId="1" fillId="0" borderId="0"/>
    <xf numFmtId="0" fontId="1" fillId="0" borderId="0"/>
    <xf numFmtId="0" fontId="40" fillId="11" borderId="0" applyNumberFormat="0" applyBorder="0" applyAlignment="0" applyProtection="0">
      <alignment vertical="center"/>
    </xf>
    <xf numFmtId="0" fontId="41" fillId="0" borderId="9" applyNumberFormat="0" applyFill="0" applyAlignment="0" applyProtection="0">
      <alignment vertical="center"/>
    </xf>
    <xf numFmtId="0" fontId="42" fillId="6"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4" fillId="9" borderId="0" applyNumberFormat="0" applyBorder="0" applyAlignment="0" applyProtection="0">
      <alignment vertical="center"/>
    </xf>
    <xf numFmtId="0" fontId="44"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2" fillId="6"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6"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1" fillId="4" borderId="10" applyNumberFormat="0" applyFont="0" applyAlignment="0" applyProtection="0">
      <alignment vertical="center"/>
    </xf>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7" fillId="24" borderId="11" applyNumberFormat="0" applyAlignment="0" applyProtection="0">
      <alignment vertical="center"/>
    </xf>
    <xf numFmtId="40" fontId="48" fillId="0" borderId="0" applyFont="0" applyFill="0" applyBorder="0" applyAlignment="0" applyProtection="0"/>
    <xf numFmtId="38" fontId="48" fillId="0" borderId="0" applyFont="0" applyFill="0" applyBorder="0" applyAlignment="0" applyProtection="0"/>
    <xf numFmtId="0" fontId="49" fillId="8" borderId="0" applyNumberFormat="0" applyBorder="0" applyAlignment="0" applyProtection="0">
      <alignment vertical="center"/>
    </xf>
    <xf numFmtId="0" fontId="49" fillId="8" borderId="0" applyNumberFormat="0" applyBorder="0" applyAlignment="0" applyProtection="0">
      <alignment vertical="center"/>
    </xf>
    <xf numFmtId="38" fontId="50" fillId="0" borderId="0" applyFont="0" applyFill="0" applyBorder="0" applyAlignment="0" applyProtection="0"/>
    <xf numFmtId="0" fontId="51" fillId="11" borderId="0" applyNumberFormat="0" applyBorder="0" applyAlignment="0" applyProtection="0">
      <alignment vertical="center"/>
    </xf>
    <xf numFmtId="0" fontId="52" fillId="0" borderId="0">
      <alignment vertical="center"/>
    </xf>
    <xf numFmtId="0" fontId="48" fillId="0" borderId="0" applyFont="0" applyFill="0" applyBorder="0" applyAlignment="0" applyProtection="0"/>
    <xf numFmtId="0" fontId="48" fillId="0" borderId="0" applyFont="0" applyFill="0" applyBorder="0" applyAlignment="0" applyProtection="0"/>
    <xf numFmtId="177" fontId="53" fillId="0" borderId="0" applyFont="0" applyFill="0" applyBorder="0" applyAlignment="0" applyProtection="0"/>
    <xf numFmtId="188" fontId="3" fillId="0" borderId="0" applyFont="0" applyFill="0" applyBorder="0" applyAlignment="0" applyProtection="0"/>
    <xf numFmtId="0" fontId="54" fillId="0" borderId="12" applyNumberFormat="0" applyFill="0" applyAlignment="0" applyProtection="0">
      <alignment vertical="center"/>
    </xf>
    <xf numFmtId="0" fontId="55" fillId="0" borderId="0"/>
    <xf numFmtId="0" fontId="18" fillId="4" borderId="10" applyNumberFormat="0" applyFon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12" fillId="25"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2" fillId="26" borderId="0" applyNumberFormat="0" applyBorder="0" applyAlignment="0" applyProtection="0">
      <alignment vertical="center"/>
    </xf>
    <xf numFmtId="0" fontId="12" fillId="17" borderId="0" applyNumberFormat="0" applyBorder="0" applyAlignment="0" applyProtection="0">
      <alignment vertical="center"/>
    </xf>
    <xf numFmtId="0" fontId="12" fillId="27" borderId="0" applyNumberFormat="0" applyBorder="0" applyAlignment="0" applyProtection="0">
      <alignment vertical="center"/>
    </xf>
    <xf numFmtId="0" fontId="8" fillId="0" borderId="0"/>
    <xf numFmtId="0" fontId="58" fillId="0" borderId="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61" fillId="0" borderId="14" applyNumberFormat="0" applyFill="0" applyAlignment="0" applyProtection="0">
      <alignment vertical="center"/>
    </xf>
    <xf numFmtId="0" fontId="62" fillId="0" borderId="15" applyNumberFormat="0" applyFill="0" applyAlignment="0" applyProtection="0">
      <alignment vertical="center"/>
    </xf>
    <xf numFmtId="0" fontId="62" fillId="0" borderId="0" applyNumberFormat="0" applyFill="0" applyBorder="0" applyAlignment="0" applyProtection="0">
      <alignment vertical="center"/>
    </xf>
    <xf numFmtId="194" fontId="3" fillId="0" borderId="0" applyFont="0" applyFill="0" applyBorder="0" applyAlignment="0" applyProtection="0"/>
    <xf numFmtId="195" fontId="3" fillId="0" borderId="0" applyFont="0" applyFill="0" applyBorder="0" applyAlignment="0" applyProtection="0"/>
    <xf numFmtId="0" fontId="63" fillId="11" borderId="11" applyNumberFormat="0" applyAlignment="0" applyProtection="0">
      <alignment vertical="center"/>
    </xf>
    <xf numFmtId="0" fontId="64" fillId="24" borderId="16" applyNumberFormat="0" applyAlignment="0" applyProtection="0">
      <alignment vertical="center"/>
    </xf>
    <xf numFmtId="193" fontId="65" fillId="0" borderId="0" applyFont="0" applyFill="0" applyBorder="0" applyAlignment="0" applyProtection="0"/>
    <xf numFmtId="188" fontId="65" fillId="0" borderId="0" applyFont="0" applyFill="0" applyBorder="0" applyAlignment="0" applyProtection="0"/>
    <xf numFmtId="0" fontId="66" fillId="28" borderId="17" applyNumberFormat="0" applyAlignment="0" applyProtection="0">
      <alignment vertical="center"/>
    </xf>
    <xf numFmtId="0" fontId="67" fillId="0" borderId="0"/>
    <xf numFmtId="0" fontId="68" fillId="10" borderId="0" applyNumberFormat="0" applyBorder="0" applyAlignment="0" applyProtection="0">
      <alignment vertical="center"/>
    </xf>
    <xf numFmtId="0" fontId="69" fillId="8" borderId="0" applyNumberFormat="0" applyBorder="0" applyAlignment="0" applyProtection="0">
      <alignment vertical="center"/>
    </xf>
    <xf numFmtId="0" fontId="69"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10"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10"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70"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3" fillId="29" borderId="0" applyNumberFormat="0" applyBorder="0" applyAlignment="0" applyProtection="0">
      <alignment vertical="center"/>
    </xf>
    <xf numFmtId="0" fontId="13" fillId="27" borderId="0" applyNumberFormat="0" applyBorder="0" applyAlignment="0" applyProtection="0">
      <alignment vertical="center"/>
    </xf>
    <xf numFmtId="0" fontId="13" fillId="30"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4"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18" applyNumberFormat="0" applyFill="0" applyAlignment="0" applyProtection="0">
      <alignment vertical="center"/>
    </xf>
    <xf numFmtId="0" fontId="73" fillId="0" borderId="19" applyNumberFormat="0" applyFill="0" applyAlignment="0" applyProtection="0">
      <alignment vertical="center"/>
    </xf>
    <xf numFmtId="0" fontId="74" fillId="0" borderId="20" applyNumberFormat="0" applyFill="0" applyAlignment="0" applyProtection="0">
      <alignment vertical="center"/>
    </xf>
    <xf numFmtId="0" fontId="74"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5" fillId="28" borderId="17" applyNumberFormat="0" applyAlignment="0" applyProtection="0">
      <alignment vertical="center"/>
    </xf>
    <xf numFmtId="0" fontId="76" fillId="0" borderId="21" applyNumberFormat="0" applyFill="0" applyAlignment="0" applyProtection="0">
      <alignment vertical="center"/>
    </xf>
    <xf numFmtId="0" fontId="77" fillId="31" borderId="11" applyNumberFormat="0" applyAlignment="0" applyProtection="0">
      <alignment vertical="center"/>
    </xf>
    <xf numFmtId="0" fontId="78" fillId="5" borderId="11" applyNumberFormat="0" applyAlignment="0" applyProtection="0">
      <alignment vertical="center"/>
    </xf>
    <xf numFmtId="0" fontId="79" fillId="31" borderId="16" applyNumberFormat="0" applyAlignment="0" applyProtection="0">
      <alignment vertical="center"/>
    </xf>
    <xf numFmtId="0" fontId="80" fillId="0" borderId="22" applyNumberFormat="0" applyFill="0" applyAlignment="0" applyProtection="0">
      <alignment vertical="center"/>
    </xf>
    <xf numFmtId="0" fontId="81" fillId="0" borderId="0">
      <alignment vertical="center"/>
    </xf>
    <xf numFmtId="0" fontId="3" fillId="0" borderId="0"/>
    <xf numFmtId="41" fontId="3" fillId="0" borderId="0" applyFont="0" applyFill="0" applyBorder="0" applyAlignment="0" applyProtection="0"/>
    <xf numFmtId="0" fontId="18" fillId="0" borderId="0">
      <alignment vertical="center"/>
    </xf>
  </cellStyleXfs>
  <cellXfs count="369">
    <xf numFmtId="0" fontId="0" fillId="0" borderId="0" xfId="0">
      <alignment vertical="center"/>
    </xf>
    <xf numFmtId="0" fontId="3" fillId="0" borderId="0" xfId="0" applyFont="1">
      <alignment vertical="center"/>
    </xf>
    <xf numFmtId="0" fontId="23" fillId="32" borderId="23" xfId="924" applyFont="1" applyFill="1" applyBorder="1" applyAlignment="1">
      <alignment horizontal="center" vertical="center" wrapText="1"/>
    </xf>
    <xf numFmtId="0" fontId="95" fillId="0" borderId="0" xfId="914">
      <alignment vertical="center"/>
    </xf>
    <xf numFmtId="0" fontId="95" fillId="0" borderId="0" xfId="914" applyFill="1">
      <alignment vertical="center"/>
    </xf>
    <xf numFmtId="0" fontId="95" fillId="0" borderId="0" xfId="914" applyAlignment="1">
      <alignment horizontal="center" vertical="center"/>
    </xf>
    <xf numFmtId="0" fontId="96" fillId="0" borderId="5" xfId="914" applyFont="1" applyFill="1" applyBorder="1" applyAlignment="1">
      <alignment horizontal="center" vertical="center"/>
    </xf>
    <xf numFmtId="0" fontId="87" fillId="0" borderId="5" xfId="914" applyFont="1" applyFill="1" applyBorder="1" applyAlignment="1">
      <alignment horizontal="center" vertical="center"/>
    </xf>
    <xf numFmtId="0" fontId="23" fillId="32" borderId="5" xfId="924" applyFont="1" applyFill="1" applyBorder="1" applyAlignment="1">
      <alignment horizontal="center" vertical="center" wrapText="1"/>
    </xf>
    <xf numFmtId="0" fontId="23" fillId="32" borderId="24" xfId="924" applyFont="1" applyFill="1" applyBorder="1" applyAlignment="1">
      <alignment horizontal="center" vertical="center" wrapText="1"/>
    </xf>
    <xf numFmtId="0" fontId="23" fillId="34" borderId="5" xfId="924" applyFont="1" applyFill="1" applyBorder="1" applyAlignment="1">
      <alignment horizontal="center" vertical="center" wrapText="1"/>
    </xf>
    <xf numFmtId="0" fontId="23" fillId="35" borderId="5" xfId="924" applyFont="1" applyFill="1" applyBorder="1" applyAlignment="1">
      <alignment horizontal="center" vertical="center" wrapText="1"/>
    </xf>
    <xf numFmtId="0" fontId="97" fillId="0" borderId="0" xfId="914" applyFont="1" applyFill="1">
      <alignment vertical="center"/>
    </xf>
    <xf numFmtId="0" fontId="87" fillId="0" borderId="25" xfId="914" applyFont="1" applyFill="1" applyBorder="1" applyAlignment="1">
      <alignment horizontal="center" vertical="center"/>
    </xf>
    <xf numFmtId="0" fontId="87" fillId="0" borderId="5" xfId="914" applyFont="1" applyFill="1" applyBorder="1" applyAlignment="1">
      <alignment horizontal="left" vertical="center"/>
    </xf>
    <xf numFmtId="0" fontId="96" fillId="0" borderId="5" xfId="914" applyFont="1" applyFill="1" applyBorder="1" applyAlignment="1">
      <alignment horizontal="left" vertical="center"/>
    </xf>
    <xf numFmtId="0" fontId="95" fillId="0" borderId="0" xfId="914" applyFill="1" applyAlignment="1">
      <alignment horizontal="center" vertical="center"/>
    </xf>
    <xf numFmtId="0" fontId="98" fillId="34" borderId="5" xfId="924" applyFont="1" applyFill="1" applyBorder="1" applyAlignment="1">
      <alignment horizontal="center" vertical="center" wrapText="1"/>
    </xf>
    <xf numFmtId="0" fontId="37" fillId="0" borderId="5" xfId="918" applyFont="1" applyFill="1" applyBorder="1" applyAlignment="1">
      <alignment horizontal="center" vertical="center"/>
    </xf>
    <xf numFmtId="0" fontId="96" fillId="0" borderId="5" xfId="914" applyFont="1" applyFill="1" applyBorder="1">
      <alignment vertical="center"/>
    </xf>
    <xf numFmtId="0" fontId="96" fillId="0" borderId="0" xfId="914" applyFont="1" applyFill="1">
      <alignment vertical="center"/>
    </xf>
    <xf numFmtId="0" fontId="85" fillId="0" borderId="0" xfId="0" applyFont="1" applyBorder="1" applyAlignment="1">
      <alignment vertical="center"/>
    </xf>
    <xf numFmtId="0" fontId="3" fillId="0" borderId="0" xfId="0" applyFont="1" applyFill="1">
      <alignment vertical="center"/>
    </xf>
    <xf numFmtId="0" fontId="17" fillId="0" borderId="0" xfId="924" applyFont="1" applyFill="1" applyBorder="1" applyAlignment="1">
      <alignment vertical="center" textRotation="90" wrapText="1"/>
    </xf>
    <xf numFmtId="0" fontId="89" fillId="0" borderId="0" xfId="914" applyFont="1" applyFill="1" applyBorder="1" applyAlignment="1">
      <alignment horizontal="left" vertical="center"/>
    </xf>
    <xf numFmtId="0" fontId="96" fillId="0" borderId="0" xfId="914" applyFont="1" applyFill="1" applyBorder="1" applyAlignment="1">
      <alignment horizontal="left" vertical="center"/>
    </xf>
    <xf numFmtId="0" fontId="87" fillId="0" borderId="0" xfId="914" applyFont="1" applyFill="1" applyBorder="1" applyAlignment="1">
      <alignment horizontal="left" vertical="center"/>
    </xf>
    <xf numFmtId="0" fontId="17" fillId="36" borderId="5" xfId="924" applyFont="1" applyFill="1" applyBorder="1" applyAlignment="1">
      <alignment horizontal="center" vertical="center" wrapText="1"/>
    </xf>
    <xf numFmtId="0" fontId="95" fillId="0" borderId="0" xfId="914" applyAlignment="1">
      <alignment vertical="center"/>
    </xf>
    <xf numFmtId="49" fontId="37" fillId="0" borderId="0" xfId="917" applyNumberFormat="1" applyFont="1" applyFill="1" applyAlignment="1">
      <alignment vertical="center"/>
    </xf>
    <xf numFmtId="0" fontId="3" fillId="34" borderId="5" xfId="0" applyFont="1" applyFill="1" applyBorder="1" applyAlignment="1">
      <alignment horizontal="left" vertical="center" wrapText="1"/>
    </xf>
    <xf numFmtId="0" fontId="17" fillId="36" borderId="27" xfId="924" applyFont="1" applyFill="1" applyBorder="1" applyAlignment="1">
      <alignment horizontal="center" vertical="center" wrapText="1"/>
    </xf>
    <xf numFmtId="0" fontId="3" fillId="38" borderId="5" xfId="0" applyFont="1" applyFill="1" applyBorder="1" applyAlignment="1">
      <alignment horizontal="center" vertical="center" wrapText="1"/>
    </xf>
    <xf numFmtId="0" fontId="3" fillId="38" borderId="26" xfId="0" applyFont="1" applyFill="1" applyBorder="1" applyAlignment="1">
      <alignment horizontal="center" vertical="center" wrapText="1"/>
    </xf>
    <xf numFmtId="0" fontId="37" fillId="0" borderId="5" xfId="914" applyFont="1" applyFill="1" applyBorder="1" applyAlignment="1">
      <alignment horizontal="left" vertical="center"/>
    </xf>
    <xf numFmtId="0" fontId="37" fillId="0" borderId="5" xfId="914" applyFont="1" applyFill="1" applyBorder="1" applyAlignment="1">
      <alignment horizontal="center" vertical="center"/>
    </xf>
    <xf numFmtId="0" fontId="37" fillId="0" borderId="25" xfId="914" applyFont="1" applyFill="1" applyBorder="1" applyAlignment="1">
      <alignment horizontal="center" vertical="center"/>
    </xf>
    <xf numFmtId="0" fontId="99" fillId="0" borderId="0" xfId="914" applyFont="1" applyFill="1">
      <alignment vertical="center"/>
    </xf>
    <xf numFmtId="0" fontId="96" fillId="0" borderId="0" xfId="914" applyFont="1" applyFill="1" applyAlignment="1">
      <alignment horizontal="center" vertical="center"/>
    </xf>
    <xf numFmtId="0" fontId="37" fillId="0" borderId="5" xfId="0" applyFont="1" applyFill="1" applyBorder="1">
      <alignment vertical="center"/>
    </xf>
    <xf numFmtId="196" fontId="87" fillId="0" borderId="5" xfId="914" applyNumberFormat="1" applyFont="1" applyFill="1" applyBorder="1" applyAlignment="1">
      <alignment horizontal="center" vertical="center"/>
    </xf>
    <xf numFmtId="0" fontId="96" fillId="0" borderId="25" xfId="914" applyFont="1" applyFill="1" applyBorder="1" applyAlignment="1">
      <alignment horizontal="center" vertical="center"/>
    </xf>
    <xf numFmtId="0" fontId="37" fillId="0" borderId="5" xfId="914" applyFont="1" applyFill="1" applyBorder="1">
      <alignment vertical="center"/>
    </xf>
    <xf numFmtId="0" fontId="87" fillId="0" borderId="0" xfId="914" applyFont="1" applyFill="1" applyAlignment="1">
      <alignment horizontal="center" vertical="center"/>
    </xf>
    <xf numFmtId="0" fontId="3" fillId="38" borderId="5" xfId="0" applyFont="1" applyFill="1" applyBorder="1" applyAlignment="1">
      <alignment horizontal="center" vertical="center"/>
    </xf>
    <xf numFmtId="0" fontId="3" fillId="39" borderId="5" xfId="0" applyFont="1" applyFill="1" applyBorder="1" applyAlignment="1">
      <alignment horizontal="center" vertical="center"/>
    </xf>
    <xf numFmtId="0" fontId="3" fillId="39" borderId="5" xfId="0" applyFont="1" applyFill="1" applyBorder="1" applyAlignment="1">
      <alignment horizontal="left" vertical="center"/>
    </xf>
    <xf numFmtId="0" fontId="17" fillId="39" borderId="28" xfId="924" applyFont="1" applyFill="1" applyBorder="1" applyAlignment="1">
      <alignment horizontal="center" vertical="center" wrapText="1"/>
    </xf>
    <xf numFmtId="0" fontId="17" fillId="36" borderId="5" xfId="924" applyFont="1" applyFill="1" applyBorder="1" applyAlignment="1">
      <alignment horizontal="left" vertical="center" wrapText="1"/>
    </xf>
    <xf numFmtId="0" fontId="17" fillId="36" borderId="29" xfId="924" applyFont="1" applyFill="1" applyBorder="1" applyAlignment="1">
      <alignment horizontal="center" vertical="center" wrapText="1"/>
    </xf>
    <xf numFmtId="0" fontId="17" fillId="36" borderId="29" xfId="924" applyFont="1" applyFill="1" applyBorder="1" applyAlignment="1">
      <alignment horizontal="left" vertical="center" wrapText="1"/>
    </xf>
    <xf numFmtId="0" fontId="17" fillId="36" borderId="27" xfId="924" applyFont="1" applyFill="1" applyBorder="1" applyAlignment="1">
      <alignment horizontal="left" vertical="center" wrapText="1"/>
    </xf>
    <xf numFmtId="0" fontId="17" fillId="39" borderId="28" xfId="924" applyFont="1" applyFill="1" applyBorder="1" applyAlignment="1">
      <alignment horizontal="left" vertical="center" wrapText="1"/>
    </xf>
    <xf numFmtId="0" fontId="3" fillId="39" borderId="26" xfId="0" applyFont="1" applyFill="1" applyBorder="1" applyAlignment="1">
      <alignment horizontal="center" vertical="center"/>
    </xf>
    <xf numFmtId="0" fontId="3" fillId="39" borderId="26" xfId="0" applyFont="1" applyFill="1" applyBorder="1" applyAlignment="1">
      <alignment horizontal="left" vertical="center"/>
    </xf>
    <xf numFmtId="0" fontId="3" fillId="40" borderId="5" xfId="0" applyFont="1" applyFill="1" applyBorder="1" applyAlignment="1">
      <alignment horizontal="center" vertical="center"/>
    </xf>
    <xf numFmtId="0" fontId="3" fillId="40" borderId="26" xfId="0" applyFont="1" applyFill="1" applyBorder="1" applyAlignment="1">
      <alignment horizontal="center" vertical="center"/>
    </xf>
    <xf numFmtId="0" fontId="3" fillId="33" borderId="31" xfId="0" applyFont="1" applyFill="1" applyBorder="1" applyAlignment="1">
      <alignment horizontal="center" vertical="center"/>
    </xf>
    <xf numFmtId="0" fontId="3" fillId="33" borderId="25" xfId="0" applyFont="1" applyFill="1" applyBorder="1" applyAlignment="1">
      <alignment horizontal="center" vertical="center"/>
    </xf>
    <xf numFmtId="0" fontId="3" fillId="33" borderId="32" xfId="0" applyFont="1" applyFill="1" applyBorder="1" applyAlignment="1">
      <alignment horizontal="center" vertical="center"/>
    </xf>
    <xf numFmtId="0" fontId="3" fillId="34" borderId="31" xfId="0" applyFont="1" applyFill="1" applyBorder="1" applyAlignment="1">
      <alignment horizontal="center" vertical="center"/>
    </xf>
    <xf numFmtId="0" fontId="3" fillId="34" borderId="25" xfId="0" applyFont="1" applyFill="1" applyBorder="1" applyAlignment="1">
      <alignment horizontal="center" vertical="center" wrapText="1"/>
    </xf>
    <xf numFmtId="0" fontId="3" fillId="34" borderId="32" xfId="0" applyFont="1" applyFill="1" applyBorder="1" applyAlignment="1">
      <alignment horizontal="center" vertical="center" wrapText="1"/>
    </xf>
    <xf numFmtId="0" fontId="3" fillId="38" borderId="27" xfId="0" applyFont="1" applyFill="1" applyBorder="1" applyAlignment="1">
      <alignment horizontal="center" vertical="center" wrapText="1"/>
    </xf>
    <xf numFmtId="0" fontId="3" fillId="41" borderId="33" xfId="0" applyFont="1" applyFill="1" applyBorder="1" applyAlignment="1">
      <alignment horizontal="center" vertical="center" wrapText="1"/>
    </xf>
    <xf numFmtId="0" fontId="3" fillId="41" borderId="25" xfId="0" applyFont="1" applyFill="1" applyBorder="1" applyAlignment="1">
      <alignment horizontal="center" vertical="center" wrapText="1"/>
    </xf>
    <xf numFmtId="0" fontId="3" fillId="41" borderId="32" xfId="0" applyFont="1" applyFill="1" applyBorder="1" applyAlignment="1">
      <alignment horizontal="center" vertical="center" wrapText="1"/>
    </xf>
    <xf numFmtId="198" fontId="87" fillId="0" borderId="5" xfId="914" applyNumberFormat="1" applyFont="1" applyFill="1" applyBorder="1" applyAlignment="1">
      <alignment horizontal="center" vertical="center"/>
    </xf>
    <xf numFmtId="0" fontId="95" fillId="0" borderId="5" xfId="914" applyFill="1" applyBorder="1">
      <alignment vertical="center"/>
    </xf>
    <xf numFmtId="0" fontId="23" fillId="34" borderId="23" xfId="924" applyFont="1" applyFill="1" applyBorder="1" applyAlignment="1">
      <alignment horizontal="center" vertical="top" wrapText="1"/>
    </xf>
    <xf numFmtId="0" fontId="23" fillId="34" borderId="24" xfId="924" applyFont="1" applyFill="1" applyBorder="1" applyAlignment="1">
      <alignment horizontal="center" vertical="top" wrapText="1"/>
    </xf>
    <xf numFmtId="0" fontId="37" fillId="0" borderId="0" xfId="914" applyFont="1" applyFill="1" applyBorder="1" applyAlignment="1">
      <alignment horizontal="left" vertical="center"/>
    </xf>
    <xf numFmtId="0" fontId="0" fillId="0" borderId="5" xfId="0" applyFill="1" applyBorder="1">
      <alignment vertical="center"/>
    </xf>
    <xf numFmtId="0" fontId="95" fillId="0" borderId="5" xfId="914" applyFill="1" applyBorder="1" applyAlignment="1">
      <alignment horizontal="center" vertical="center"/>
    </xf>
    <xf numFmtId="199" fontId="95" fillId="0" borderId="5" xfId="914" applyNumberFormat="1" applyFill="1" applyBorder="1" applyAlignment="1">
      <alignment horizontal="center" vertical="center"/>
    </xf>
    <xf numFmtId="0" fontId="88" fillId="37" borderId="5" xfId="0" applyFont="1" applyFill="1" applyBorder="1" applyAlignment="1">
      <alignment horizontal="center" vertical="center" wrapText="1"/>
    </xf>
    <xf numFmtId="0" fontId="101" fillId="0" borderId="0" xfId="914" applyFont="1">
      <alignment vertical="center"/>
    </xf>
    <xf numFmtId="0" fontId="0" fillId="0" borderId="0" xfId="0" quotePrefix="1" applyAlignment="1">
      <alignment horizontal="center" vertical="center"/>
    </xf>
    <xf numFmtId="10" fontId="87" fillId="0" borderId="5" xfId="914" applyNumberFormat="1" applyFont="1" applyFill="1" applyBorder="1" applyAlignment="1">
      <alignment horizontal="center" vertical="center"/>
    </xf>
    <xf numFmtId="0" fontId="23" fillId="42" borderId="23" xfId="924" applyFont="1" applyFill="1" applyBorder="1" applyAlignment="1">
      <alignment horizontal="center" vertical="center" wrapText="1"/>
    </xf>
    <xf numFmtId="0" fontId="23" fillId="42" borderId="5" xfId="924" applyFont="1" applyFill="1" applyBorder="1" applyAlignment="1">
      <alignment horizontal="center" vertical="center" wrapText="1"/>
    </xf>
    <xf numFmtId="0" fontId="96" fillId="0" borderId="0" xfId="914" applyFont="1" applyAlignment="1">
      <alignment horizontal="center" vertical="center"/>
    </xf>
    <xf numFmtId="0" fontId="95" fillId="0" borderId="5" xfId="914" applyBorder="1" applyAlignment="1">
      <alignment horizontal="center" vertical="center"/>
    </xf>
    <xf numFmtId="0" fontId="96" fillId="0" borderId="5" xfId="914" applyFont="1" applyBorder="1" applyAlignment="1">
      <alignment horizontal="center" vertical="center"/>
    </xf>
    <xf numFmtId="0" fontId="37" fillId="0" borderId="0" xfId="0" applyFont="1">
      <alignment vertical="center"/>
    </xf>
    <xf numFmtId="0" fontId="87" fillId="21" borderId="0" xfId="915" applyFont="1" applyFill="1" applyBorder="1" applyAlignment="1">
      <alignment vertical="center"/>
    </xf>
    <xf numFmtId="0" fontId="87" fillId="21" borderId="0" xfId="920" applyFont="1" applyFill="1"/>
    <xf numFmtId="0" fontId="87" fillId="21" borderId="0" xfId="925" applyFont="1" applyFill="1" applyAlignment="1">
      <alignment vertical="center"/>
    </xf>
    <xf numFmtId="0" fontId="87" fillId="21" borderId="0" xfId="925" applyFont="1" applyFill="1" applyAlignment="1">
      <alignment horizontal="center" vertical="center"/>
    </xf>
    <xf numFmtId="0" fontId="102" fillId="0" borderId="0" xfId="0" applyFont="1">
      <alignment vertical="center"/>
    </xf>
    <xf numFmtId="0" fontId="103" fillId="0" borderId="0" xfId="0" applyFont="1">
      <alignment vertical="center"/>
    </xf>
    <xf numFmtId="0" fontId="0" fillId="0" borderId="0" xfId="0" applyFont="1">
      <alignment vertical="center"/>
    </xf>
    <xf numFmtId="0" fontId="87" fillId="21" borderId="0" xfId="921" applyFont="1" applyFill="1" applyBorder="1" applyAlignment="1">
      <alignment horizontal="left" wrapText="1"/>
    </xf>
    <xf numFmtId="0" fontId="87" fillId="21" borderId="0" xfId="921" applyFont="1" applyFill="1" applyAlignment="1">
      <alignment horizontal="right" wrapText="1"/>
    </xf>
    <xf numFmtId="0" fontId="87" fillId="21" borderId="0" xfId="916" applyFont="1" applyFill="1" applyBorder="1" applyAlignment="1">
      <alignment horizontal="center" vertical="center" wrapText="1"/>
    </xf>
    <xf numFmtId="0" fontId="96" fillId="38" borderId="5" xfId="914" applyFont="1" applyFill="1" applyBorder="1" applyAlignment="1">
      <alignment horizontal="left" vertical="center"/>
    </xf>
    <xf numFmtId="0" fontId="96" fillId="38" borderId="5" xfId="914" applyFont="1" applyFill="1" applyBorder="1" applyAlignment="1">
      <alignment horizontal="center" vertical="center"/>
    </xf>
    <xf numFmtId="0" fontId="100" fillId="0" borderId="34" xfId="922" applyFont="1" applyFill="1" applyBorder="1" applyAlignment="1">
      <alignment horizontal="center"/>
    </xf>
    <xf numFmtId="0" fontId="100" fillId="0" borderId="35" xfId="922" applyFont="1" applyFill="1" applyBorder="1" applyAlignment="1">
      <alignment horizontal="center"/>
    </xf>
    <xf numFmtId="0" fontId="0" fillId="0" borderId="5" xfId="0" applyFill="1" applyBorder="1" applyAlignment="1">
      <alignment horizontal="center" vertical="center"/>
    </xf>
    <xf numFmtId="0" fontId="99" fillId="0" borderId="5" xfId="914" applyFont="1" applyFill="1" applyBorder="1" applyAlignment="1">
      <alignment horizontal="center" vertical="center"/>
    </xf>
    <xf numFmtId="0" fontId="104" fillId="0" borderId="0" xfId="0" applyFont="1">
      <alignment vertical="center"/>
    </xf>
    <xf numFmtId="0" fontId="104" fillId="0" borderId="0" xfId="0" applyFont="1" applyFill="1">
      <alignment vertical="center"/>
    </xf>
    <xf numFmtId="0" fontId="96" fillId="0" borderId="0" xfId="914" applyFont="1" applyAlignment="1">
      <alignment horizontal="left" vertical="center"/>
    </xf>
    <xf numFmtId="0" fontId="96" fillId="0" borderId="5" xfId="914" applyFont="1" applyBorder="1">
      <alignment vertical="center"/>
    </xf>
    <xf numFmtId="0" fontId="96" fillId="0" borderId="5" xfId="914" applyFont="1" applyBorder="1" applyAlignment="1">
      <alignment horizontal="left" vertical="center"/>
    </xf>
    <xf numFmtId="0" fontId="96" fillId="0" borderId="0" xfId="914" applyFont="1">
      <alignment vertical="center"/>
    </xf>
    <xf numFmtId="0" fontId="105" fillId="0" borderId="0" xfId="914" applyFont="1" applyAlignment="1">
      <alignment horizontal="center" vertical="center"/>
    </xf>
    <xf numFmtId="0" fontId="106" fillId="0" borderId="0" xfId="914" applyFont="1" applyAlignment="1">
      <alignment horizontal="center" vertical="center"/>
    </xf>
    <xf numFmtId="0" fontId="105" fillId="43" borderId="5" xfId="914" applyFont="1" applyFill="1" applyBorder="1" applyAlignment="1">
      <alignment horizontal="center" vertical="center"/>
    </xf>
    <xf numFmtId="0" fontId="23" fillId="34" borderId="5" xfId="924" applyFont="1" applyFill="1" applyBorder="1" applyAlignment="1">
      <alignment horizontal="center" vertical="top" wrapText="1"/>
    </xf>
    <xf numFmtId="0" fontId="37" fillId="38" borderId="5" xfId="914" applyFont="1" applyFill="1" applyBorder="1" applyAlignment="1">
      <alignment vertical="center" wrapText="1"/>
    </xf>
    <xf numFmtId="0" fontId="37" fillId="38" borderId="5" xfId="914" applyFont="1" applyFill="1" applyBorder="1">
      <alignment vertical="center"/>
    </xf>
    <xf numFmtId="0" fontId="98" fillId="38" borderId="5" xfId="924" applyFont="1" applyFill="1" applyBorder="1" applyAlignment="1">
      <alignment horizontal="center" vertical="center" wrapText="1"/>
    </xf>
    <xf numFmtId="0" fontId="105" fillId="0" borderId="0" xfId="914" applyFont="1" applyAlignment="1">
      <alignment horizontal="left" vertical="center"/>
    </xf>
    <xf numFmtId="0" fontId="95" fillId="0" borderId="0" xfId="914" applyAlignment="1">
      <alignment horizontal="left" vertical="center"/>
    </xf>
    <xf numFmtId="0" fontId="96" fillId="44" borderId="5" xfId="914" applyFont="1" applyFill="1" applyBorder="1" applyAlignment="1">
      <alignment horizontal="center" vertical="center"/>
    </xf>
    <xf numFmtId="0" fontId="104" fillId="0" borderId="0" xfId="0" applyFont="1" applyAlignment="1">
      <alignment horizontal="left" vertical="center"/>
    </xf>
    <xf numFmtId="0" fontId="104" fillId="0" borderId="0" xfId="0" applyFont="1" applyFill="1" applyAlignment="1">
      <alignment horizontal="left" vertical="center"/>
    </xf>
    <xf numFmtId="0" fontId="107" fillId="0" borderId="0" xfId="0" applyFont="1" applyFill="1" applyBorder="1" applyAlignment="1">
      <alignment horizontal="left" vertical="center"/>
    </xf>
    <xf numFmtId="0" fontId="107" fillId="0" borderId="0" xfId="0" applyFont="1" applyBorder="1" applyAlignment="1">
      <alignment vertical="center"/>
    </xf>
    <xf numFmtId="0" fontId="111" fillId="40" borderId="5" xfId="0" applyFont="1" applyFill="1" applyBorder="1" applyAlignment="1">
      <alignment horizontal="center" vertical="center"/>
    </xf>
    <xf numFmtId="0" fontId="111" fillId="0" borderId="5" xfId="0" quotePrefix="1" applyFont="1" applyBorder="1" applyAlignment="1">
      <alignment horizontal="center" vertical="center"/>
    </xf>
    <xf numFmtId="0" fontId="112" fillId="0" borderId="5" xfId="0" applyFont="1" applyBorder="1" applyAlignment="1">
      <alignment horizontal="center" vertical="center"/>
    </xf>
    <xf numFmtId="0" fontId="112" fillId="0" borderId="5" xfId="0" quotePrefix="1" applyFont="1" applyFill="1" applyBorder="1" applyAlignment="1">
      <alignment horizontal="center" vertical="center" wrapText="1"/>
    </xf>
    <xf numFmtId="0" fontId="112" fillId="0" borderId="5" xfId="0" quotePrefix="1" applyFont="1" applyFill="1" applyBorder="1" applyAlignment="1">
      <alignment horizontal="center" vertical="center"/>
    </xf>
    <xf numFmtId="0" fontId="112" fillId="0" borderId="5" xfId="0" quotePrefix="1" applyFont="1" applyFill="1" applyBorder="1" applyAlignment="1">
      <alignment horizontal="left" vertical="center"/>
    </xf>
    <xf numFmtId="0" fontId="111" fillId="0" borderId="5" xfId="0" applyFont="1" applyFill="1" applyBorder="1" applyAlignment="1">
      <alignment horizontal="center" vertical="center" wrapText="1"/>
    </xf>
    <xf numFmtId="0" fontId="111" fillId="0" borderId="5" xfId="0" applyFont="1" applyFill="1" applyBorder="1" applyAlignment="1">
      <alignment horizontal="center" vertical="center"/>
    </xf>
    <xf numFmtId="0" fontId="112" fillId="0" borderId="5" xfId="0" applyFont="1" applyFill="1" applyBorder="1" applyAlignment="1">
      <alignment horizontal="center" vertical="center" wrapText="1"/>
    </xf>
    <xf numFmtId="0" fontId="112" fillId="0" borderId="5" xfId="0" applyFont="1" applyFill="1" applyBorder="1" applyAlignment="1">
      <alignment horizontal="center" vertical="center"/>
    </xf>
    <xf numFmtId="0" fontId="111" fillId="0" borderId="5" xfId="0" applyFont="1" applyBorder="1" applyAlignment="1">
      <alignment horizontal="center" vertical="center"/>
    </xf>
    <xf numFmtId="0" fontId="112" fillId="0" borderId="5" xfId="0" applyFont="1" applyFill="1" applyBorder="1" applyAlignment="1">
      <alignment horizontal="left" vertical="center"/>
    </xf>
    <xf numFmtId="0" fontId="111" fillId="0" borderId="5" xfId="0" applyFont="1" applyBorder="1" applyAlignment="1">
      <alignment horizontal="center" vertical="center" wrapText="1"/>
    </xf>
    <xf numFmtId="0" fontId="112" fillId="0" borderId="5" xfId="0" applyFont="1" applyBorder="1" applyAlignment="1">
      <alignment horizontal="left" vertical="center"/>
    </xf>
    <xf numFmtId="0" fontId="111" fillId="38" borderId="5" xfId="0" applyFont="1" applyFill="1" applyBorder="1" applyAlignment="1">
      <alignment horizontal="center" vertical="center" wrapText="1"/>
    </xf>
    <xf numFmtId="198" fontId="114" fillId="0" borderId="5" xfId="0" applyNumberFormat="1" applyFont="1" applyFill="1" applyBorder="1" applyAlignment="1">
      <alignment horizontal="center" vertical="center" wrapText="1"/>
    </xf>
    <xf numFmtId="0" fontId="114" fillId="0" borderId="5" xfId="0" applyFont="1" applyFill="1" applyBorder="1" applyAlignment="1">
      <alignment horizontal="center" vertical="center"/>
    </xf>
    <xf numFmtId="0" fontId="115" fillId="0" borderId="5" xfId="0" applyFont="1" applyBorder="1" applyAlignment="1">
      <alignment horizontal="left" vertical="center"/>
    </xf>
    <xf numFmtId="0" fontId="116" fillId="0" borderId="5" xfId="0" applyFont="1" applyBorder="1" applyAlignment="1">
      <alignment horizontal="center" vertical="center"/>
    </xf>
    <xf numFmtId="0" fontId="117" fillId="0" borderId="5" xfId="0" applyFont="1" applyFill="1" applyBorder="1" applyAlignment="1">
      <alignment horizontal="center" vertical="center"/>
    </xf>
    <xf numFmtId="199" fontId="112" fillId="0" borderId="5" xfId="0" applyNumberFormat="1" applyFont="1" applyFill="1" applyBorder="1" applyAlignment="1">
      <alignment horizontal="center" vertical="center"/>
    </xf>
    <xf numFmtId="0" fontId="108" fillId="0" borderId="5" xfId="0" applyFont="1" applyFill="1" applyBorder="1" applyAlignment="1">
      <alignment horizontal="center" vertical="center"/>
    </xf>
    <xf numFmtId="10" fontId="112" fillId="0" borderId="5" xfId="0" applyNumberFormat="1" applyFont="1" applyBorder="1" applyAlignment="1">
      <alignment horizontal="center" vertical="center"/>
    </xf>
    <xf numFmtId="0" fontId="111" fillId="0" borderId="5" xfId="0" quotePrefix="1" applyFont="1" applyFill="1" applyBorder="1" applyAlignment="1">
      <alignment horizontal="center" vertical="center" wrapText="1"/>
    </xf>
    <xf numFmtId="0" fontId="111" fillId="38" borderId="5" xfId="0" applyFont="1" applyFill="1" applyBorder="1" applyAlignment="1">
      <alignment horizontal="center" vertical="center"/>
    </xf>
    <xf numFmtId="0" fontId="111" fillId="34" borderId="5" xfId="0" applyFont="1" applyFill="1" applyBorder="1" applyAlignment="1">
      <alignment vertical="center" wrapText="1"/>
    </xf>
    <xf numFmtId="0" fontId="111" fillId="34" borderId="5" xfId="0" applyFont="1" applyFill="1" applyBorder="1" applyAlignment="1">
      <alignment horizontal="center" vertical="center" wrapText="1"/>
    </xf>
    <xf numFmtId="0" fontId="111" fillId="34" borderId="5" xfId="0" applyFont="1" applyFill="1" applyBorder="1" applyAlignment="1">
      <alignment horizontal="left" vertical="center" wrapText="1"/>
    </xf>
    <xf numFmtId="0" fontId="119" fillId="0" borderId="5" xfId="0" applyFont="1" applyFill="1" applyBorder="1" applyAlignment="1">
      <alignment horizontal="center" vertical="center"/>
    </xf>
    <xf numFmtId="0" fontId="111" fillId="39" borderId="5" xfId="0" applyFont="1" applyFill="1" applyBorder="1" applyAlignment="1">
      <alignment horizontal="center" vertical="center"/>
    </xf>
    <xf numFmtId="0" fontId="111" fillId="39" borderId="5" xfId="0" applyFont="1" applyFill="1" applyBorder="1" applyAlignment="1">
      <alignment horizontal="left" vertical="center"/>
    </xf>
    <xf numFmtId="0" fontId="113" fillId="36" borderId="5" xfId="924" applyFont="1" applyFill="1" applyBorder="1" applyAlignment="1">
      <alignment horizontal="center" vertical="center" wrapText="1"/>
    </xf>
    <xf numFmtId="0" fontId="113" fillId="36" borderId="5" xfId="924" applyFont="1" applyFill="1" applyBorder="1" applyAlignment="1">
      <alignment horizontal="left" vertical="center" wrapText="1"/>
    </xf>
    <xf numFmtId="0" fontId="119" fillId="0" borderId="5" xfId="0" applyFont="1" applyBorder="1" applyAlignment="1">
      <alignment horizontal="center" vertical="center"/>
    </xf>
    <xf numFmtId="0" fontId="112" fillId="21" borderId="5" xfId="925" applyFont="1" applyFill="1" applyBorder="1" applyAlignment="1">
      <alignment horizontal="left" vertical="center"/>
    </xf>
    <xf numFmtId="49" fontId="119" fillId="0" borderId="0" xfId="917" applyNumberFormat="1" applyFont="1" applyFill="1" applyAlignment="1">
      <alignment vertical="center"/>
    </xf>
    <xf numFmtId="49" fontId="112" fillId="0" borderId="0" xfId="917" applyNumberFormat="1" applyFont="1" applyFill="1" applyAlignment="1">
      <alignment vertical="center"/>
    </xf>
    <xf numFmtId="49" fontId="111" fillId="0" borderId="0" xfId="917" applyNumberFormat="1" applyFont="1" applyFill="1" applyAlignment="1">
      <alignment vertical="center"/>
    </xf>
    <xf numFmtId="49" fontId="112" fillId="0" borderId="0" xfId="917" applyNumberFormat="1" applyFont="1" applyFill="1" applyAlignment="1">
      <alignment horizontal="left" vertical="center"/>
    </xf>
    <xf numFmtId="49" fontId="119" fillId="0" borderId="0" xfId="917" applyNumberFormat="1" applyFont="1" applyFill="1" applyAlignment="1">
      <alignment horizontal="right" vertical="center"/>
    </xf>
    <xf numFmtId="0" fontId="111" fillId="0" borderId="0" xfId="0" applyFont="1">
      <alignment vertical="center"/>
    </xf>
    <xf numFmtId="0" fontId="111" fillId="0" borderId="0" xfId="0" applyFont="1" applyFill="1">
      <alignment vertical="center"/>
    </xf>
    <xf numFmtId="0" fontId="100" fillId="0" borderId="51" xfId="922" applyFont="1" applyFill="1" applyBorder="1" applyAlignment="1">
      <alignment horizontal="center"/>
    </xf>
    <xf numFmtId="0" fontId="100" fillId="0" borderId="52" xfId="922" applyFont="1" applyFill="1" applyBorder="1" applyAlignment="1">
      <alignment horizontal="center"/>
    </xf>
    <xf numFmtId="0" fontId="100" fillId="0" borderId="53" xfId="922" applyFont="1" applyFill="1" applyBorder="1" applyAlignment="1">
      <alignment horizontal="center"/>
    </xf>
    <xf numFmtId="0" fontId="100" fillId="0" borderId="54" xfId="919" applyFont="1" applyFill="1" applyBorder="1" applyAlignment="1">
      <alignment horizontal="left"/>
    </xf>
    <xf numFmtId="0" fontId="100" fillId="0" borderId="55" xfId="922" applyFont="1" applyFill="1" applyBorder="1" applyAlignment="1">
      <alignment horizontal="center"/>
    </xf>
    <xf numFmtId="0" fontId="100" fillId="0" borderId="56" xfId="919" applyFont="1" applyFill="1" applyBorder="1" applyAlignment="1">
      <alignment horizontal="left"/>
    </xf>
    <xf numFmtId="0" fontId="100" fillId="0" borderId="56" xfId="919" applyFont="1" applyFill="1" applyBorder="1" applyAlignment="1">
      <alignment horizontal="left" wrapText="1"/>
    </xf>
    <xf numFmtId="10" fontId="112" fillId="0" borderId="5" xfId="0" applyNumberFormat="1" applyFont="1" applyFill="1" applyBorder="1" applyAlignment="1">
      <alignment horizontal="center" vertical="center"/>
    </xf>
    <xf numFmtId="0" fontId="92" fillId="0" borderId="59" xfId="910" applyFont="1" applyFill="1" applyBorder="1" applyAlignment="1">
      <alignment horizontal="center" vertical="center" wrapText="1"/>
    </xf>
    <xf numFmtId="0" fontId="92" fillId="0" borderId="60" xfId="910" applyFont="1" applyFill="1" applyBorder="1" applyAlignment="1">
      <alignment horizontal="center" vertical="center" wrapText="1"/>
    </xf>
    <xf numFmtId="0" fontId="92" fillId="0" borderId="61" xfId="910" applyFont="1" applyFill="1" applyBorder="1" applyAlignment="1">
      <alignment horizontal="center" vertical="center" wrapText="1"/>
    </xf>
    <xf numFmtId="0" fontId="92" fillId="0" borderId="62" xfId="910" applyFont="1" applyFill="1" applyBorder="1" applyAlignment="1">
      <alignment horizontal="center" vertical="center" wrapText="1"/>
    </xf>
    <xf numFmtId="0" fontId="100" fillId="0" borderId="56" xfId="910" applyFont="1" applyFill="1" applyBorder="1" applyAlignment="1"/>
    <xf numFmtId="0" fontId="18" fillId="0" borderId="55" xfId="910" applyFont="1" applyFill="1" applyBorder="1" applyAlignment="1"/>
    <xf numFmtId="0" fontId="18" fillId="0" borderId="34" xfId="910" applyFont="1" applyFill="1" applyBorder="1" applyAlignment="1"/>
    <xf numFmtId="0" fontId="18" fillId="0" borderId="35" xfId="910" applyFont="1" applyFill="1" applyBorder="1" applyAlignment="1"/>
    <xf numFmtId="0" fontId="100" fillId="0" borderId="57" xfId="910" applyFont="1" applyFill="1" applyBorder="1" applyAlignment="1"/>
    <xf numFmtId="0" fontId="100" fillId="0" borderId="58" xfId="910" applyFont="1" applyFill="1" applyBorder="1" applyAlignment="1"/>
    <xf numFmtId="0" fontId="100" fillId="0" borderId="63" xfId="922" applyFont="1" applyFill="1" applyBorder="1" applyAlignment="1">
      <alignment horizontal="center"/>
    </xf>
    <xf numFmtId="0" fontId="100" fillId="0" borderId="64" xfId="922" applyFont="1" applyFill="1" applyBorder="1" applyAlignment="1">
      <alignment horizontal="center"/>
    </xf>
    <xf numFmtId="0" fontId="107" fillId="38" borderId="66" xfId="0" applyFont="1" applyFill="1" applyBorder="1" applyAlignment="1">
      <alignment vertical="center"/>
    </xf>
    <xf numFmtId="0" fontId="108" fillId="38" borderId="65" xfId="0" applyFont="1" applyFill="1" applyBorder="1" applyAlignment="1">
      <alignment horizontal="center" vertical="center"/>
    </xf>
    <xf numFmtId="0" fontId="109" fillId="37" borderId="5" xfId="0" applyFont="1" applyFill="1" applyBorder="1" applyAlignment="1">
      <alignment horizontal="center" vertical="center" wrapText="1"/>
    </xf>
    <xf numFmtId="0" fontId="110" fillId="37" borderId="5" xfId="0" applyFont="1" applyFill="1" applyBorder="1" applyAlignment="1">
      <alignment horizontal="center" vertical="center" wrapText="1"/>
    </xf>
    <xf numFmtId="0" fontId="109" fillId="37" borderId="5" xfId="0" applyFont="1" applyFill="1" applyBorder="1" applyAlignment="1">
      <alignment horizontal="left" vertical="center" wrapText="1"/>
    </xf>
    <xf numFmtId="0" fontId="109" fillId="37" borderId="5" xfId="0" applyFont="1" applyFill="1" applyBorder="1" applyAlignment="1">
      <alignment horizontal="center" vertical="center"/>
    </xf>
    <xf numFmtId="0" fontId="107" fillId="0" borderId="5" xfId="0" applyFont="1" applyFill="1" applyBorder="1" applyAlignment="1">
      <alignment horizontal="center" vertical="center"/>
    </xf>
    <xf numFmtId="0" fontId="112" fillId="0" borderId="5" xfId="925" applyFont="1" applyFill="1" applyBorder="1" applyAlignment="1">
      <alignment horizontal="center" vertical="center" wrapText="1"/>
    </xf>
    <xf numFmtId="14" fontId="112" fillId="0" borderId="5" xfId="925" applyNumberFormat="1" applyFont="1" applyFill="1" applyBorder="1" applyAlignment="1">
      <alignment horizontal="center" vertical="center" wrapText="1"/>
    </xf>
    <xf numFmtId="0" fontId="112" fillId="0" borderId="5" xfId="925" applyFont="1" applyFill="1" applyBorder="1" applyAlignment="1">
      <alignment horizontal="left" vertical="center" wrapText="1"/>
    </xf>
    <xf numFmtId="0" fontId="111" fillId="33" borderId="5" xfId="0" applyFont="1" applyFill="1" applyBorder="1" applyAlignment="1">
      <alignment horizontal="center" vertical="center"/>
    </xf>
    <xf numFmtId="0" fontId="111" fillId="0" borderId="5" xfId="0" applyFont="1" applyFill="1" applyBorder="1" applyAlignment="1">
      <alignment horizontal="center" vertical="center"/>
    </xf>
    <xf numFmtId="0" fontId="111" fillId="34" borderId="5" xfId="0" applyFont="1" applyFill="1" applyBorder="1" applyAlignment="1">
      <alignment horizontal="center" vertical="center"/>
    </xf>
    <xf numFmtId="196" fontId="112" fillId="0" borderId="5" xfId="0" applyNumberFormat="1" applyFont="1" applyFill="1" applyBorder="1" applyAlignment="1">
      <alignment horizontal="center" vertical="center"/>
    </xf>
    <xf numFmtId="0" fontId="111" fillId="38" borderId="5" xfId="0" applyFont="1" applyFill="1" applyBorder="1" applyAlignment="1">
      <alignment horizontal="center" vertical="center" textRotation="90" wrapText="1"/>
    </xf>
    <xf numFmtId="14" fontId="108" fillId="0" borderId="5" xfId="0" applyNumberFormat="1" applyFont="1" applyBorder="1" applyAlignment="1">
      <alignment horizontal="center" vertical="center"/>
    </xf>
    <xf numFmtId="0" fontId="111" fillId="41" borderId="5" xfId="0" applyFont="1" applyFill="1" applyBorder="1" applyAlignment="1">
      <alignment horizontal="center" vertical="center" wrapText="1"/>
    </xf>
    <xf numFmtId="0" fontId="111" fillId="34" borderId="5" xfId="0" applyFont="1" applyFill="1" applyBorder="1" applyAlignment="1">
      <alignment horizontal="center" vertical="center" wrapText="1"/>
    </xf>
    <xf numFmtId="0" fontId="111" fillId="34" borderId="5" xfId="0" applyFont="1" applyFill="1" applyBorder="1">
      <alignment vertical="center"/>
    </xf>
    <xf numFmtId="0" fontId="111" fillId="0" borderId="5" xfId="923" applyFont="1" applyFill="1" applyBorder="1" applyAlignment="1">
      <alignment horizontal="center" vertical="center"/>
    </xf>
    <xf numFmtId="0" fontId="113" fillId="39" borderId="5" xfId="924" applyFont="1" applyFill="1" applyBorder="1" applyAlignment="1">
      <alignment horizontal="center" vertical="center" wrapText="1"/>
    </xf>
    <xf numFmtId="0" fontId="113" fillId="39" borderId="5" xfId="924" applyFont="1" applyFill="1" applyBorder="1" applyAlignment="1">
      <alignment horizontal="left" vertical="center" wrapText="1"/>
    </xf>
    <xf numFmtId="0" fontId="112" fillId="0" borderId="5" xfId="0" applyFont="1" applyBorder="1" applyAlignment="1">
      <alignment horizontal="left" vertical="center" wrapText="1"/>
    </xf>
    <xf numFmtId="0" fontId="111" fillId="0" borderId="0" xfId="0" applyFont="1" applyAlignment="1">
      <alignment horizontal="center" vertical="center"/>
    </xf>
    <xf numFmtId="0" fontId="100" fillId="0" borderId="0" xfId="922" applyFont="1" applyFill="1" applyBorder="1" applyAlignment="1">
      <alignment horizontal="center"/>
    </xf>
    <xf numFmtId="0" fontId="100" fillId="0" borderId="0" xfId="910" applyFont="1" applyFill="1" applyBorder="1" applyAlignment="1"/>
    <xf numFmtId="0" fontId="87" fillId="0" borderId="5" xfId="914" applyFont="1" applyFill="1" applyBorder="1" applyAlignment="1">
      <alignment horizontal="center" vertical="center" wrapText="1"/>
    </xf>
    <xf numFmtId="0" fontId="17" fillId="0" borderId="27" xfId="925" applyFont="1" applyFill="1" applyBorder="1" applyAlignment="1">
      <alignment vertical="top"/>
    </xf>
    <xf numFmtId="14" fontId="17" fillId="0" borderId="27" xfId="925" applyNumberFormat="1" applyFont="1" applyFill="1" applyBorder="1" applyAlignment="1">
      <alignment horizontal="center" vertical="top"/>
    </xf>
    <xf numFmtId="14" fontId="3" fillId="0" borderId="27" xfId="0" applyNumberFormat="1" applyFont="1" applyBorder="1" applyAlignment="1">
      <alignment horizontal="center" vertical="top"/>
    </xf>
    <xf numFmtId="14" fontId="17" fillId="21" borderId="5" xfId="925" applyNumberFormat="1" applyFont="1" applyFill="1" applyBorder="1" applyAlignment="1">
      <alignment horizontal="center" vertical="top"/>
    </xf>
    <xf numFmtId="0" fontId="3" fillId="0" borderId="29" xfId="0" applyFont="1" applyBorder="1" applyAlignment="1">
      <alignment vertical="top"/>
    </xf>
    <xf numFmtId="0" fontId="3" fillId="0" borderId="5" xfId="0" quotePrefix="1" applyFont="1" applyFill="1" applyBorder="1" applyAlignment="1">
      <alignment horizontal="center" vertical="top"/>
    </xf>
    <xf numFmtId="0" fontId="104" fillId="0" borderId="5" xfId="0" applyFont="1" applyFill="1" applyBorder="1" applyAlignment="1">
      <alignment horizontal="center" vertical="top" wrapText="1"/>
    </xf>
    <xf numFmtId="14" fontId="104" fillId="0" borderId="5" xfId="0" applyNumberFormat="1" applyFont="1" applyFill="1" applyBorder="1" applyAlignment="1">
      <alignment horizontal="left" vertical="top" wrapText="1"/>
    </xf>
    <xf numFmtId="0" fontId="104" fillId="0" borderId="26" xfId="0" applyFont="1" applyFill="1" applyBorder="1" applyAlignment="1">
      <alignment horizontal="center" vertical="top" wrapText="1"/>
    </xf>
    <xf numFmtId="14" fontId="104" fillId="0" borderId="26" xfId="0" applyNumberFormat="1" applyFont="1" applyFill="1" applyBorder="1" applyAlignment="1">
      <alignment horizontal="left" vertical="top" wrapText="1"/>
    </xf>
    <xf numFmtId="0" fontId="104" fillId="0" borderId="5" xfId="0" applyFont="1" applyFill="1" applyBorder="1" applyAlignment="1">
      <alignment horizontal="left" vertical="top" wrapText="1"/>
    </xf>
    <xf numFmtId="0" fontId="104" fillId="0" borderId="5" xfId="0" applyFont="1" applyBorder="1" applyAlignment="1">
      <alignment horizontal="left" vertical="top" wrapText="1"/>
    </xf>
    <xf numFmtId="0" fontId="3" fillId="0" borderId="28" xfId="0" quotePrefix="1" applyFont="1" applyFill="1" applyBorder="1" applyAlignment="1">
      <alignment horizontal="center" vertical="top"/>
    </xf>
    <xf numFmtId="0" fontId="104" fillId="0" borderId="27" xfId="0" applyFont="1" applyFill="1" applyBorder="1" applyAlignment="1">
      <alignment horizontal="center" vertical="top"/>
    </xf>
    <xf numFmtId="0" fontId="104" fillId="0" borderId="27" xfId="0" applyFont="1" applyBorder="1" applyAlignment="1">
      <alignment horizontal="left" vertical="top" wrapText="1"/>
    </xf>
    <xf numFmtId="0" fontId="104" fillId="0" borderId="5" xfId="0" applyFont="1" applyFill="1" applyBorder="1" applyAlignment="1">
      <alignment horizontal="center" vertical="top"/>
    </xf>
    <xf numFmtId="14" fontId="104" fillId="0" borderId="5" xfId="0" applyNumberFormat="1" applyFont="1" applyFill="1" applyBorder="1" applyAlignment="1">
      <alignment horizontal="left" vertical="top"/>
    </xf>
    <xf numFmtId="14" fontId="104" fillId="0" borderId="5" xfId="0" applyNumberFormat="1" applyFont="1" applyBorder="1" applyAlignment="1">
      <alignment horizontal="left" vertical="top" wrapText="1"/>
    </xf>
    <xf numFmtId="0" fontId="104" fillId="0" borderId="26" xfId="0" applyFont="1" applyBorder="1" applyAlignment="1">
      <alignment horizontal="left" vertical="top" wrapText="1"/>
    </xf>
    <xf numFmtId="0" fontId="104" fillId="0" borderId="27" xfId="0" applyFont="1" applyFill="1" applyBorder="1" applyAlignment="1">
      <alignment horizontal="center" vertical="top" wrapText="1"/>
    </xf>
    <xf numFmtId="14" fontId="104" fillId="0" borderId="27" xfId="0" applyNumberFormat="1" applyFont="1" applyFill="1" applyBorder="1" applyAlignment="1">
      <alignment horizontal="left" vertical="top" wrapText="1"/>
    </xf>
    <xf numFmtId="0" fontId="104" fillId="0" borderId="28" xfId="0" applyFont="1" applyFill="1" applyBorder="1" applyAlignment="1">
      <alignment horizontal="center" vertical="top"/>
    </xf>
    <xf numFmtId="14" fontId="104" fillId="0" borderId="28" xfId="0" applyNumberFormat="1" applyFont="1" applyFill="1" applyBorder="1" applyAlignment="1">
      <alignment horizontal="left" vertical="top"/>
    </xf>
    <xf numFmtId="0" fontId="104" fillId="0" borderId="26" xfId="0" applyFont="1" applyFill="1" applyBorder="1" applyAlignment="1">
      <alignment horizontal="center" vertical="top"/>
    </xf>
    <xf numFmtId="14" fontId="104" fillId="0" borderId="26" xfId="0" applyNumberFormat="1" applyFont="1" applyFill="1" applyBorder="1" applyAlignment="1">
      <alignment horizontal="left" vertical="top"/>
    </xf>
    <xf numFmtId="0" fontId="104" fillId="0" borderId="28" xfId="0" applyFont="1" applyBorder="1" applyAlignment="1">
      <alignment horizontal="left" vertical="top"/>
    </xf>
    <xf numFmtId="0" fontId="104" fillId="0" borderId="5" xfId="0" quotePrefix="1" applyFont="1" applyFill="1" applyBorder="1" applyAlignment="1">
      <alignment horizontal="center" vertical="top"/>
    </xf>
    <xf numFmtId="0" fontId="104" fillId="0" borderId="5" xfId="0" quotePrefix="1" applyFont="1" applyFill="1" applyBorder="1" applyAlignment="1">
      <alignment horizontal="left" vertical="top"/>
    </xf>
    <xf numFmtId="0" fontId="3" fillId="0" borderId="27" xfId="0" applyFont="1" applyFill="1" applyBorder="1" applyAlignment="1">
      <alignment horizontal="center" vertical="top"/>
    </xf>
    <xf numFmtId="0" fontId="3" fillId="0" borderId="5" xfId="0" applyFont="1" applyFill="1" applyBorder="1" applyAlignment="1">
      <alignment horizontal="center" vertical="top"/>
    </xf>
    <xf numFmtId="0" fontId="3" fillId="0" borderId="29" xfId="0" applyFont="1" applyFill="1" applyBorder="1" applyAlignment="1">
      <alignment horizontal="center" vertical="top"/>
    </xf>
    <xf numFmtId="0" fontId="3" fillId="34" borderId="5" xfId="0" applyFont="1" applyFill="1" applyBorder="1">
      <alignment vertical="center"/>
    </xf>
    <xf numFmtId="0" fontId="3" fillId="34" borderId="5" xfId="0" applyFont="1" applyFill="1" applyBorder="1" applyAlignment="1">
      <alignment vertical="center" wrapText="1"/>
    </xf>
    <xf numFmtId="0" fontId="17" fillId="36" borderId="36" xfId="924" applyFont="1" applyFill="1" applyBorder="1" applyAlignment="1">
      <alignment horizontal="center" vertical="center" wrapText="1"/>
    </xf>
    <xf numFmtId="0" fontId="3" fillId="34" borderId="5" xfId="0" applyFont="1" applyFill="1" applyBorder="1" applyAlignment="1">
      <alignment horizontal="center" vertical="center"/>
    </xf>
    <xf numFmtId="0" fontId="112" fillId="0" borderId="5" xfId="0" applyFont="1" applyFill="1" applyBorder="1" applyAlignment="1">
      <alignment horizontal="left" vertical="center" wrapText="1"/>
    </xf>
    <xf numFmtId="0" fontId="111" fillId="0" borderId="5" xfId="0" applyFont="1" applyFill="1" applyBorder="1" applyAlignment="1">
      <alignment horizontal="center" vertical="center"/>
    </xf>
    <xf numFmtId="0" fontId="112" fillId="0" borderId="5" xfId="0" applyFont="1" applyBorder="1" applyAlignment="1">
      <alignment horizontal="center" vertical="center" wrapText="1"/>
    </xf>
    <xf numFmtId="0" fontId="120" fillId="0" borderId="5" xfId="0" applyFont="1" applyFill="1" applyBorder="1" applyAlignment="1">
      <alignment horizontal="center" vertical="center"/>
    </xf>
    <xf numFmtId="0" fontId="120" fillId="0" borderId="5" xfId="0" quotePrefix="1" applyFont="1" applyFill="1" applyBorder="1" applyAlignment="1">
      <alignment horizontal="center" vertical="center"/>
    </xf>
    <xf numFmtId="0" fontId="121" fillId="0" borderId="5" xfId="0" applyFont="1" applyFill="1" applyBorder="1" applyAlignment="1">
      <alignment horizontal="center" vertical="center"/>
    </xf>
    <xf numFmtId="0" fontId="112" fillId="0" borderId="5" xfId="925" applyFont="1" applyFill="1" applyBorder="1" applyAlignment="1">
      <alignment horizontal="center" vertical="center"/>
    </xf>
    <xf numFmtId="14" fontId="112" fillId="0" borderId="5" xfId="925" applyNumberFormat="1" applyFont="1" applyFill="1" applyBorder="1" applyAlignment="1">
      <alignment horizontal="center" vertical="center"/>
    </xf>
    <xf numFmtId="14" fontId="112" fillId="0" borderId="5" xfId="0" applyNumberFormat="1" applyFont="1" applyFill="1" applyBorder="1" applyAlignment="1">
      <alignment horizontal="center" vertical="center"/>
    </xf>
    <xf numFmtId="14" fontId="112" fillId="0" borderId="5" xfId="0" applyNumberFormat="1" applyFont="1" applyBorder="1" applyAlignment="1">
      <alignment horizontal="center" vertical="center"/>
    </xf>
    <xf numFmtId="0" fontId="115" fillId="0" borderId="5" xfId="0" applyFont="1" applyBorder="1" applyAlignment="1">
      <alignment horizontal="center" vertical="center"/>
    </xf>
    <xf numFmtId="14" fontId="115" fillId="0" borderId="5" xfId="0" applyNumberFormat="1" applyFont="1" applyBorder="1" applyAlignment="1">
      <alignment horizontal="center" vertical="center"/>
    </xf>
    <xf numFmtId="0" fontId="116" fillId="0" borderId="5" xfId="0" applyFont="1" applyFill="1" applyBorder="1" applyAlignment="1">
      <alignment horizontal="center" vertical="center"/>
    </xf>
    <xf numFmtId="14" fontId="116" fillId="0" borderId="5" xfId="0" applyNumberFormat="1" applyFont="1" applyFill="1" applyBorder="1" applyAlignment="1">
      <alignment horizontal="center" vertical="center"/>
    </xf>
    <xf numFmtId="0" fontId="112" fillId="0" borderId="5" xfId="0" applyFont="1" applyBorder="1">
      <alignment vertical="center"/>
    </xf>
    <xf numFmtId="14" fontId="112" fillId="21" borderId="5" xfId="925" applyNumberFormat="1" applyFont="1" applyFill="1" applyBorder="1" applyAlignment="1">
      <alignment horizontal="center" vertical="center"/>
    </xf>
    <xf numFmtId="0" fontId="112" fillId="0" borderId="5" xfId="0" applyFont="1" applyFill="1" applyBorder="1" applyAlignment="1">
      <alignment horizontal="center" vertical="top" wrapText="1"/>
    </xf>
    <xf numFmtId="0" fontId="111" fillId="0" borderId="5" xfId="0" applyFont="1" applyFill="1" applyBorder="1" applyAlignment="1">
      <alignment horizontal="center" vertical="center" wrapText="1"/>
    </xf>
    <xf numFmtId="0" fontId="111" fillId="0" borderId="5" xfId="0" applyFont="1" applyFill="1" applyBorder="1" applyAlignment="1">
      <alignment horizontal="center" vertical="center" wrapText="1"/>
    </xf>
    <xf numFmtId="197" fontId="112" fillId="0" borderId="5" xfId="914" applyNumberFormat="1" applyFont="1" applyFill="1" applyBorder="1" applyAlignment="1">
      <alignment horizontal="center" vertical="center"/>
    </xf>
    <xf numFmtId="197" fontId="112" fillId="0" borderId="5" xfId="0" applyNumberFormat="1" applyFont="1" applyFill="1" applyBorder="1" applyAlignment="1">
      <alignment horizontal="center" vertical="center" wrapText="1"/>
    </xf>
    <xf numFmtId="199" fontId="112" fillId="0" borderId="5" xfId="0" applyNumberFormat="1" applyFont="1" applyBorder="1" applyAlignment="1">
      <alignment horizontal="center" vertical="center"/>
    </xf>
    <xf numFmtId="0" fontId="107" fillId="0" borderId="50" xfId="0" applyFont="1" applyBorder="1" applyAlignment="1">
      <alignment vertical="center"/>
    </xf>
    <xf numFmtId="0" fontId="112" fillId="0" borderId="5" xfId="0" applyFont="1" applyFill="1" applyBorder="1" applyAlignment="1">
      <alignment horizontal="center" vertical="center"/>
    </xf>
    <xf numFmtId="0" fontId="112" fillId="0" borderId="25" xfId="0" quotePrefix="1" applyFont="1" applyFill="1" applyBorder="1" applyAlignment="1">
      <alignment horizontal="center" vertical="center" wrapText="1"/>
    </xf>
    <xf numFmtId="0" fontId="112" fillId="0" borderId="25" xfId="0" applyFont="1" applyFill="1" applyBorder="1" applyAlignment="1">
      <alignment horizontal="center" vertical="center" wrapText="1"/>
    </xf>
    <xf numFmtId="197" fontId="112" fillId="0" borderId="5" xfId="914" quotePrefix="1" applyNumberFormat="1" applyFont="1" applyFill="1" applyBorder="1" applyAlignment="1">
      <alignment horizontal="center" vertical="center"/>
    </xf>
    <xf numFmtId="0" fontId="112" fillId="0" borderId="27" xfId="0" applyFont="1" applyFill="1" applyBorder="1" applyAlignment="1">
      <alignment vertical="center" wrapText="1"/>
    </xf>
    <xf numFmtId="0" fontId="112" fillId="0" borderId="5" xfId="0" applyFont="1" applyFill="1" applyBorder="1" applyAlignment="1">
      <alignment vertical="center" wrapText="1"/>
    </xf>
    <xf numFmtId="0" fontId="109" fillId="37" borderId="5" xfId="0" applyFont="1" applyFill="1" applyBorder="1" applyAlignment="1">
      <alignment horizontal="center" vertical="center" wrapText="1"/>
    </xf>
    <xf numFmtId="0" fontId="3" fillId="0" borderId="25" xfId="0" applyFont="1" applyFill="1" applyBorder="1" applyAlignment="1">
      <alignment horizontal="center" vertical="center"/>
    </xf>
    <xf numFmtId="0" fontId="111" fillId="41" borderId="5" xfId="0" applyFont="1" applyFill="1" applyBorder="1" applyAlignment="1">
      <alignment horizontal="center" vertical="center" textRotation="90" wrapText="1"/>
    </xf>
    <xf numFmtId="0" fontId="111" fillId="0" borderId="5" xfId="0" quotePrefix="1" applyFont="1" applyFill="1" applyBorder="1" applyAlignment="1">
      <alignment horizontal="center" vertical="center" wrapText="1"/>
    </xf>
    <xf numFmtId="0" fontId="111" fillId="0" borderId="25" xfId="0" quotePrefix="1" applyFont="1" applyFill="1" applyBorder="1" applyAlignment="1">
      <alignment horizontal="center" vertical="center" wrapText="1"/>
    </xf>
    <xf numFmtId="0" fontId="111" fillId="0" borderId="3" xfId="0" quotePrefix="1" applyFont="1" applyFill="1" applyBorder="1" applyAlignment="1">
      <alignment horizontal="center" vertical="center" wrapText="1"/>
    </xf>
    <xf numFmtId="0" fontId="111" fillId="0" borderId="42" xfId="0" quotePrefix="1" applyFont="1" applyFill="1" applyBorder="1" applyAlignment="1">
      <alignment horizontal="center" vertical="center" wrapText="1"/>
    </xf>
    <xf numFmtId="0" fontId="111" fillId="41" borderId="5" xfId="0" applyFont="1" applyFill="1" applyBorder="1" applyAlignment="1">
      <alignment horizontal="left" vertical="center" wrapText="1"/>
    </xf>
    <xf numFmtId="0" fontId="111" fillId="0" borderId="5" xfId="0" applyFont="1" applyFill="1" applyBorder="1" applyAlignment="1">
      <alignment horizontal="center" vertical="center" wrapText="1"/>
    </xf>
    <xf numFmtId="0" fontId="113" fillId="39" borderId="5" xfId="924" applyFont="1" applyFill="1" applyBorder="1" applyAlignment="1">
      <alignment horizontal="center" vertical="center" textRotation="90" wrapText="1"/>
    </xf>
    <xf numFmtId="0" fontId="113" fillId="36" borderId="5" xfId="924" applyFont="1" applyFill="1" applyBorder="1" applyAlignment="1">
      <alignment horizontal="center" vertical="center" textRotation="90" wrapText="1"/>
    </xf>
    <xf numFmtId="0" fontId="107" fillId="34" borderId="5" xfId="0" applyFont="1" applyFill="1" applyBorder="1" applyAlignment="1">
      <alignment horizontal="center" vertical="center" textRotation="90"/>
    </xf>
    <xf numFmtId="0" fontId="111" fillId="34" borderId="23" xfId="0" applyFont="1" applyFill="1" applyBorder="1" applyAlignment="1">
      <alignment horizontal="center" vertical="center" wrapText="1"/>
    </xf>
    <xf numFmtId="0" fontId="111" fillId="34" borderId="36" xfId="0" applyFont="1" applyFill="1" applyBorder="1" applyAlignment="1">
      <alignment horizontal="center" vertical="center" wrapText="1"/>
    </xf>
    <xf numFmtId="0" fontId="111" fillId="34" borderId="27" xfId="0" applyFont="1" applyFill="1" applyBorder="1" applyAlignment="1">
      <alignment horizontal="center" vertical="center" wrapText="1"/>
    </xf>
    <xf numFmtId="0" fontId="111" fillId="34" borderId="23" xfId="0" applyFont="1" applyFill="1" applyBorder="1" applyAlignment="1">
      <alignment horizontal="left" vertical="center" wrapText="1"/>
    </xf>
    <xf numFmtId="0" fontId="111" fillId="34" borderId="36" xfId="0" applyFont="1" applyFill="1" applyBorder="1" applyAlignment="1">
      <alignment horizontal="left" vertical="center" wrapText="1"/>
    </xf>
    <xf numFmtId="0" fontId="111" fillId="34" borderId="27" xfId="0" applyFont="1" applyFill="1" applyBorder="1" applyAlignment="1">
      <alignment horizontal="left" vertical="center" wrapText="1"/>
    </xf>
    <xf numFmtId="0" fontId="111" fillId="38" borderId="5" xfId="0" applyFont="1" applyFill="1" applyBorder="1" applyAlignment="1">
      <alignment horizontal="left" vertical="center" wrapText="1"/>
    </xf>
    <xf numFmtId="0" fontId="111" fillId="38" borderId="25" xfId="0" applyFont="1" applyFill="1" applyBorder="1" applyAlignment="1">
      <alignment horizontal="left" vertical="center" wrapText="1"/>
    </xf>
    <xf numFmtId="0" fontId="111" fillId="38" borderId="42" xfId="0" applyFont="1" applyFill="1" applyBorder="1" applyAlignment="1">
      <alignment horizontal="left" vertical="center" wrapText="1"/>
    </xf>
    <xf numFmtId="0" fontId="111" fillId="33" borderId="5" xfId="0" applyFont="1" applyFill="1" applyBorder="1" applyAlignment="1">
      <alignment horizontal="center" vertical="center" textRotation="90"/>
    </xf>
    <xf numFmtId="0" fontId="111" fillId="40" borderId="5" xfId="0" applyFont="1" applyFill="1" applyBorder="1" applyAlignment="1">
      <alignment horizontal="left" vertical="center"/>
    </xf>
    <xf numFmtId="0" fontId="111" fillId="33" borderId="5" xfId="0" applyFont="1" applyFill="1" applyBorder="1" applyAlignment="1">
      <alignment horizontal="left" vertical="center"/>
    </xf>
    <xf numFmtId="0" fontId="111" fillId="34" borderId="5" xfId="0" applyFont="1" applyFill="1" applyBorder="1" applyAlignment="1">
      <alignment horizontal="left" vertical="center"/>
    </xf>
    <xf numFmtId="0" fontId="110" fillId="37" borderId="5" xfId="0" applyFont="1" applyFill="1" applyBorder="1" applyAlignment="1">
      <alignment horizontal="center" vertical="center"/>
    </xf>
    <xf numFmtId="0" fontId="112" fillId="0" borderId="5" xfId="0" applyFont="1" applyFill="1" applyBorder="1" applyAlignment="1">
      <alignment horizontal="center" vertical="center"/>
    </xf>
    <xf numFmtId="14" fontId="112" fillId="0" borderId="5" xfId="0" applyNumberFormat="1" applyFont="1" applyFill="1" applyBorder="1" applyAlignment="1">
      <alignment horizontal="center" vertical="center"/>
    </xf>
    <xf numFmtId="0" fontId="109" fillId="37" borderId="5" xfId="0" applyFont="1" applyFill="1" applyBorder="1" applyAlignment="1">
      <alignment horizontal="center" vertical="center" wrapText="1"/>
    </xf>
    <xf numFmtId="0" fontId="109" fillId="37" borderId="5" xfId="0" applyFont="1" applyFill="1" applyBorder="1" applyAlignment="1">
      <alignment horizontal="center" vertical="center"/>
    </xf>
    <xf numFmtId="0" fontId="111" fillId="34" borderId="5" xfId="0" applyFont="1" applyFill="1" applyBorder="1" applyAlignment="1">
      <alignment horizontal="left" vertical="center" wrapText="1"/>
    </xf>
    <xf numFmtId="0" fontId="111" fillId="38" borderId="5" xfId="0" applyFont="1" applyFill="1" applyBorder="1" applyAlignment="1">
      <alignment horizontal="center" vertical="center" textRotation="90" wrapText="1"/>
    </xf>
    <xf numFmtId="0" fontId="111" fillId="40" borderId="5" xfId="0" applyFont="1" applyFill="1" applyBorder="1" applyAlignment="1">
      <alignment horizontal="center" vertical="center"/>
    </xf>
    <xf numFmtId="0" fontId="111" fillId="38" borderId="5" xfId="0" applyFont="1" applyFill="1" applyBorder="1" applyAlignment="1">
      <alignment horizontal="left" vertical="center"/>
    </xf>
    <xf numFmtId="0" fontId="111" fillId="34" borderId="5" xfId="0" applyFont="1" applyFill="1" applyBorder="1" applyAlignment="1">
      <alignment horizontal="center" vertical="center" textRotation="90"/>
    </xf>
    <xf numFmtId="0" fontId="111" fillId="40" borderId="5" xfId="0" applyFont="1" applyFill="1" applyBorder="1" applyAlignment="1">
      <alignment horizontal="center" vertical="center" textRotation="90" wrapText="1"/>
    </xf>
    <xf numFmtId="0" fontId="3" fillId="34" borderId="30" xfId="0" applyFont="1" applyFill="1" applyBorder="1" applyAlignment="1">
      <alignment horizontal="center" vertical="center" wrapText="1"/>
    </xf>
    <xf numFmtId="0" fontId="3" fillId="34" borderId="36" xfId="0" applyFont="1" applyFill="1" applyBorder="1" applyAlignment="1">
      <alignment horizontal="center" vertical="center" wrapText="1"/>
    </xf>
    <xf numFmtId="0" fontId="3" fillId="34" borderId="27" xfId="0" applyFont="1" applyFill="1" applyBorder="1" applyAlignment="1">
      <alignment horizontal="center" vertical="center" wrapText="1"/>
    </xf>
    <xf numFmtId="0" fontId="3" fillId="34" borderId="5" xfId="0" applyFont="1" applyFill="1" applyBorder="1" applyAlignment="1">
      <alignment horizontal="center" vertical="center" wrapText="1"/>
    </xf>
    <xf numFmtId="0" fontId="39" fillId="34" borderId="67" xfId="0" applyFont="1" applyFill="1" applyBorder="1" applyAlignment="1">
      <alignment horizontal="center" vertical="center" textRotation="90"/>
    </xf>
    <xf numFmtId="0" fontId="39" fillId="34" borderId="65" xfId="0" applyFont="1" applyFill="1" applyBorder="1" applyAlignment="1">
      <alignment horizontal="center" vertical="center" textRotation="90"/>
    </xf>
    <xf numFmtId="0" fontId="3" fillId="34" borderId="25" xfId="0" applyFont="1" applyFill="1" applyBorder="1" applyAlignment="1">
      <alignment horizontal="left" vertical="center" wrapText="1"/>
    </xf>
    <xf numFmtId="0" fontId="3" fillId="34" borderId="42" xfId="0" applyFont="1" applyFill="1" applyBorder="1" applyAlignment="1">
      <alignment horizontal="left" vertical="center" wrapText="1"/>
    </xf>
    <xf numFmtId="0" fontId="3" fillId="33" borderId="31" xfId="0" applyFont="1" applyFill="1" applyBorder="1" applyAlignment="1">
      <alignment horizontal="left" vertical="center"/>
    </xf>
    <xf numFmtId="0" fontId="3" fillId="33" borderId="38" xfId="0" applyFont="1" applyFill="1" applyBorder="1" applyAlignment="1">
      <alignment horizontal="left" vertical="center"/>
    </xf>
    <xf numFmtId="0" fontId="3" fillId="34" borderId="23" xfId="0" applyFont="1" applyFill="1" applyBorder="1" applyAlignment="1">
      <alignment horizontal="left" vertical="center" wrapText="1"/>
    </xf>
    <xf numFmtId="0" fontId="3" fillId="34" borderId="36" xfId="0" applyFont="1" applyFill="1" applyBorder="1" applyAlignment="1">
      <alignment horizontal="left" vertical="center" wrapText="1"/>
    </xf>
    <xf numFmtId="0" fontId="3" fillId="34" borderId="27" xfId="0" applyFont="1" applyFill="1" applyBorder="1" applyAlignment="1">
      <alignment horizontal="left" vertical="center" wrapText="1"/>
    </xf>
    <xf numFmtId="0" fontId="3" fillId="40" borderId="49" xfId="0" applyFont="1" applyFill="1" applyBorder="1" applyAlignment="1">
      <alignment horizontal="center" vertical="center"/>
    </xf>
    <xf numFmtId="0" fontId="3" fillId="40" borderId="50" xfId="0" applyFont="1" applyFill="1" applyBorder="1" applyAlignment="1">
      <alignment horizontal="center" vertical="center"/>
    </xf>
    <xf numFmtId="0" fontId="3" fillId="40" borderId="40" xfId="0" applyFont="1" applyFill="1" applyBorder="1" applyAlignment="1">
      <alignment horizontal="center" vertical="center"/>
    </xf>
    <xf numFmtId="0" fontId="3" fillId="40" borderId="46" xfId="0" applyFont="1" applyFill="1" applyBorder="1" applyAlignment="1">
      <alignment horizontal="center" vertical="center" textRotation="90" wrapText="1"/>
    </xf>
    <xf numFmtId="0" fontId="3" fillId="40" borderId="47" xfId="0" applyFont="1" applyFill="1" applyBorder="1" applyAlignment="1">
      <alignment horizontal="center" vertical="center" textRotation="90" wrapText="1"/>
    </xf>
    <xf numFmtId="0" fontId="3" fillId="40" borderId="48" xfId="0" applyFont="1" applyFill="1" applyBorder="1" applyAlignment="1">
      <alignment horizontal="center" vertical="center" textRotation="90" wrapText="1"/>
    </xf>
    <xf numFmtId="0" fontId="3" fillId="40" borderId="25" xfId="0" applyFont="1" applyFill="1" applyBorder="1" applyAlignment="1">
      <alignment horizontal="left" vertical="center"/>
    </xf>
    <xf numFmtId="0" fontId="3" fillId="40" borderId="42" xfId="0" applyFont="1" applyFill="1" applyBorder="1" applyAlignment="1">
      <alignment horizontal="left" vertical="center"/>
    </xf>
    <xf numFmtId="0" fontId="3" fillId="40" borderId="32" xfId="0" applyFont="1" applyFill="1" applyBorder="1" applyAlignment="1">
      <alignment horizontal="left" vertical="center"/>
    </xf>
    <xf numFmtId="0" fontId="3" fillId="40" borderId="43" xfId="0" applyFont="1" applyFill="1" applyBorder="1" applyAlignment="1">
      <alignment horizontal="left" vertical="center"/>
    </xf>
    <xf numFmtId="0" fontId="3" fillId="33" borderId="25" xfId="0" applyFont="1" applyFill="1" applyBorder="1" applyAlignment="1">
      <alignment horizontal="left" vertical="center"/>
    </xf>
    <xf numFmtId="0" fontId="3" fillId="33" borderId="42" xfId="0" applyFont="1" applyFill="1" applyBorder="1" applyAlignment="1">
      <alignment horizontal="left" vertical="center"/>
    </xf>
    <xf numFmtId="0" fontId="3" fillId="38" borderId="5" xfId="0" applyFont="1" applyFill="1" applyBorder="1" applyAlignment="1">
      <alignment horizontal="left" vertical="center" wrapText="1"/>
    </xf>
    <xf numFmtId="0" fontId="3" fillId="38" borderId="5" xfId="0" applyFont="1" applyFill="1" applyBorder="1" applyAlignment="1">
      <alignment horizontal="left" vertical="center"/>
    </xf>
    <xf numFmtId="0" fontId="3" fillId="41" borderId="37" xfId="0" applyFont="1" applyFill="1" applyBorder="1" applyAlignment="1">
      <alignment horizontal="center" vertical="center" textRotation="90" wrapText="1"/>
    </xf>
    <xf numFmtId="0" fontId="3" fillId="41" borderId="39" xfId="0" applyFont="1" applyFill="1" applyBorder="1" applyAlignment="1">
      <alignment horizontal="center" vertical="center" textRotation="90" wrapText="1"/>
    </xf>
    <xf numFmtId="0" fontId="3" fillId="41" borderId="41" xfId="0" applyFont="1" applyFill="1" applyBorder="1" applyAlignment="1">
      <alignment horizontal="center" vertical="center" textRotation="90" wrapText="1"/>
    </xf>
    <xf numFmtId="0" fontId="3" fillId="33" borderId="37" xfId="0" applyFont="1" applyFill="1" applyBorder="1" applyAlignment="1">
      <alignment horizontal="center" vertical="center" textRotation="90"/>
    </xf>
    <xf numFmtId="0" fontId="3" fillId="33" borderId="39" xfId="0" applyFont="1" applyFill="1" applyBorder="1" applyAlignment="1">
      <alignment horizontal="center" vertical="center" textRotation="90"/>
    </xf>
    <xf numFmtId="0" fontId="3" fillId="33" borderId="41" xfId="0" applyFont="1" applyFill="1" applyBorder="1" applyAlignment="1">
      <alignment horizontal="center" vertical="center" textRotation="90"/>
    </xf>
    <xf numFmtId="0" fontId="3" fillId="38" borderId="47" xfId="0" applyFont="1" applyFill="1" applyBorder="1" applyAlignment="1">
      <alignment horizontal="center" vertical="center" textRotation="90" wrapText="1"/>
    </xf>
    <xf numFmtId="0" fontId="3" fillId="38" borderId="48" xfId="0" applyFont="1" applyFill="1" applyBorder="1" applyAlignment="1">
      <alignment horizontal="center" vertical="center" textRotation="90" wrapText="1"/>
    </xf>
    <xf numFmtId="0" fontId="3" fillId="38" borderId="27" xfId="0" applyFont="1" applyFill="1" applyBorder="1" applyAlignment="1">
      <alignment horizontal="left" vertical="center" wrapText="1"/>
    </xf>
    <xf numFmtId="0" fontId="3" fillId="34" borderId="37" xfId="0" applyFont="1" applyFill="1" applyBorder="1" applyAlignment="1">
      <alignment horizontal="center" vertical="center" textRotation="90"/>
    </xf>
    <xf numFmtId="0" fontId="3" fillId="34" borderId="39" xfId="0" applyFont="1" applyFill="1" applyBorder="1" applyAlignment="1">
      <alignment horizontal="center" vertical="center" textRotation="90"/>
    </xf>
    <xf numFmtId="0" fontId="3" fillId="34" borderId="41" xfId="0" applyFont="1" applyFill="1" applyBorder="1" applyAlignment="1">
      <alignment horizontal="center" vertical="center" textRotation="90"/>
    </xf>
    <xf numFmtId="0" fontId="3" fillId="34" borderId="31" xfId="0" applyFont="1" applyFill="1" applyBorder="1" applyAlignment="1">
      <alignment horizontal="left" vertical="center"/>
    </xf>
    <xf numFmtId="0" fontId="3" fillId="34" borderId="38" xfId="0" applyFont="1" applyFill="1" applyBorder="1" applyAlignment="1">
      <alignment horizontal="left" vertical="center"/>
    </xf>
    <xf numFmtId="0" fontId="3" fillId="34" borderId="32" xfId="0" applyFont="1" applyFill="1" applyBorder="1" applyAlignment="1">
      <alignment horizontal="left" vertical="center" wrapText="1"/>
    </xf>
    <xf numFmtId="0" fontId="3" fillId="34" borderId="43" xfId="0" applyFont="1" applyFill="1" applyBorder="1" applyAlignment="1">
      <alignment horizontal="left" vertical="center" wrapText="1"/>
    </xf>
    <xf numFmtId="0" fontId="17" fillId="36" borderId="44" xfId="924" applyFont="1" applyFill="1" applyBorder="1" applyAlignment="1">
      <alignment horizontal="center" vertical="center" textRotation="90" wrapText="1"/>
    </xf>
    <xf numFmtId="0" fontId="17" fillId="36" borderId="39" xfId="924" applyFont="1" applyFill="1" applyBorder="1" applyAlignment="1">
      <alignment horizontal="center" vertical="center" textRotation="90" wrapText="1"/>
    </xf>
    <xf numFmtId="0" fontId="17" fillId="36" borderId="45" xfId="924" applyFont="1" applyFill="1" applyBorder="1" applyAlignment="1">
      <alignment horizontal="center" vertical="center" textRotation="90" wrapText="1"/>
    </xf>
    <xf numFmtId="0" fontId="88" fillId="37" borderId="5" xfId="0" applyFont="1" applyFill="1" applyBorder="1" applyAlignment="1">
      <alignment horizontal="center" vertical="center"/>
    </xf>
    <xf numFmtId="0" fontId="3" fillId="41" borderId="25" xfId="0" applyFont="1" applyFill="1" applyBorder="1" applyAlignment="1">
      <alignment horizontal="left" vertical="center" wrapText="1"/>
    </xf>
    <xf numFmtId="0" fontId="3" fillId="41" borderId="42" xfId="0" applyFont="1" applyFill="1" applyBorder="1" applyAlignment="1">
      <alignment horizontal="left" vertical="center" wrapText="1"/>
    </xf>
    <xf numFmtId="0" fontId="3" fillId="41" borderId="32" xfId="0" applyFont="1" applyFill="1" applyBorder="1" applyAlignment="1">
      <alignment horizontal="left" vertical="center" wrapText="1"/>
    </xf>
    <xf numFmtId="0" fontId="3" fillId="41" borderId="43" xfId="0" applyFont="1" applyFill="1" applyBorder="1" applyAlignment="1">
      <alignment horizontal="left" vertical="center" wrapText="1"/>
    </xf>
    <xf numFmtId="0" fontId="3" fillId="33" borderId="32" xfId="0" applyFont="1" applyFill="1" applyBorder="1" applyAlignment="1">
      <alignment horizontal="left" vertical="center"/>
    </xf>
    <xf numFmtId="0" fontId="3" fillId="33" borderId="43" xfId="0" applyFont="1" applyFill="1" applyBorder="1" applyAlignment="1">
      <alignment horizontal="left" vertical="center"/>
    </xf>
    <xf numFmtId="0" fontId="3" fillId="38" borderId="26" xfId="0" applyFont="1" applyFill="1" applyBorder="1" applyAlignment="1">
      <alignment horizontal="left" vertical="center" wrapText="1"/>
    </xf>
    <xf numFmtId="0" fontId="3" fillId="41" borderId="33" xfId="0" applyFont="1" applyFill="1" applyBorder="1" applyAlignment="1">
      <alignment horizontal="left" vertical="center" wrapText="1"/>
    </xf>
    <xf numFmtId="0" fontId="3" fillId="41" borderId="40" xfId="0" applyFont="1" applyFill="1" applyBorder="1" applyAlignment="1">
      <alignment horizontal="left" vertical="center" wrapText="1"/>
    </xf>
    <xf numFmtId="0" fontId="17" fillId="39" borderId="37" xfId="924" applyFont="1" applyFill="1" applyBorder="1" applyAlignment="1">
      <alignment horizontal="center" vertical="center" textRotation="90" wrapText="1"/>
    </xf>
    <xf numFmtId="0" fontId="17" fillId="39" borderId="39" xfId="924" applyFont="1" applyFill="1" applyBorder="1" applyAlignment="1">
      <alignment horizontal="center" vertical="center" textRotation="90" wrapText="1"/>
    </xf>
    <xf numFmtId="0" fontId="17" fillId="39" borderId="41" xfId="924" applyFont="1" applyFill="1" applyBorder="1" applyAlignment="1">
      <alignment horizontal="center" vertical="center" textRotation="90" wrapText="1"/>
    </xf>
  </cellXfs>
  <cellStyles count="1050">
    <cellStyle name="_x0004_" xfId="1"/>
    <cellStyle name="_x000a_386grabber=V" xfId="2"/>
    <cellStyle name="_x001f_?--_x0004_ _x000c__x0009__x0003__x000b__x0001__x000a__x000b__x0002_--_x0008__x0004__x0002__x0002__x0007__x0007__x0007__x0007__x0007__x0007__x0007__x0007__x0007__x0007__x0007__x0007__x0007__x0007__x0002_-_x0004_ _x000c__x0009__x0003__x000b__x0001__x000a__x000b__x0002_--_x0008__x0002_" xfId="3"/>
    <cellStyle name="??" xfId="4"/>
    <cellStyle name="?? [0]_?????????" xfId="5"/>
    <cellStyle name="??&amp;_x0012_?&amp;_x000b_?_x0008_*_x0007_?_x0007__x0001__x0001_" xfId="6"/>
    <cellStyle name="???[0]_?????????" xfId="7"/>
    <cellStyle name="???_?????????" xfId="8"/>
    <cellStyle name="??[0]_laroux" xfId="9"/>
    <cellStyle name="??_(CS0147) Gap分析表 - Silabs Si32260" xfId="10"/>
    <cellStyle name="?@¯e_TSOP54(0)" xfId="11"/>
    <cellStyle name="?d?A|i[0]_￥AAU2§?P￥-§!-EAEcw" xfId="12"/>
    <cellStyle name="?d?A|i_￥AAU2§?P￥-§!-EAEcw" xfId="13"/>
    <cellStyle name="?W・_Rev. 2W" xfId="14"/>
    <cellStyle name="_(CS0147) DIF - Si32260 010908" xfId="16"/>
    <cellStyle name="_(CS0147) QR - Si32260 LF 012009" xfId="17"/>
    <cellStyle name="_(MS090211) DIF" xfId="18"/>
    <cellStyle name="_0702-LXA0670 Bumping Lot Start Meeting Material for I7073070" xfId="19"/>
    <cellStyle name="_12吋WBP購電鍍Ni預配槽評估報告" xfId="20"/>
    <cellStyle name="_2007_年度計劃 MFA改良版-(進度回報)" xfId="21"/>
    <cellStyle name="_2007人員效率試算報告(已會簽FOR各SITE)" xfId="22"/>
    <cellStyle name="_2008_PR Control" xfId="23"/>
    <cellStyle name="_2008_年度計劃 MFA改良版-1220" xfId="24"/>
    <cellStyle name="_2008_間材年度計劃-進度回報檔" xfId="25"/>
    <cellStyle name="_2008年度計劃(直材)1" xfId="26"/>
    <cellStyle name="_2008年度計劃_部品_湯富地-07" xfId="27"/>
    <cellStyle name="_2008年度計劃_間材_楊約翰_041508 " xfId="28"/>
    <cellStyle name="_2008年度計劃時程表-for IE" xfId="29"/>
    <cellStyle name="_2008年度計劃時程表-製造群(for 間工)" xfId="30"/>
    <cellStyle name="_2008年度計劃時程表-製造群_961002" xfId="31"/>
    <cellStyle name="_2008年度計劃-部品_湯富地" xfId="32"/>
    <cellStyle name="_93571B" xfId="33"/>
    <cellStyle name="_94466B" xfId="34"/>
    <cellStyle name="_94902A" xfId="35"/>
    <cellStyle name="_95031602" xfId="36"/>
    <cellStyle name="_95057A-1" xfId="37"/>
    <cellStyle name="_95058A-1" xfId="38"/>
    <cellStyle name="_95059A-1" xfId="39"/>
    <cellStyle name="_95154A-1" xfId="40"/>
    <cellStyle name="_95154A-2" xfId="41"/>
    <cellStyle name="_95155A-1" xfId="42"/>
    <cellStyle name="_95344A" xfId="43"/>
    <cellStyle name="_95345A" xfId="44"/>
    <cellStyle name="_Ass'y PD Flow 的 工作表" xfId="45"/>
    <cellStyle name="_Ass'y PD Flow_Type1,2,3 -  revise 0317" xfId="46"/>
    <cellStyle name="_Ass'y PD Flow_Type1,2,3_1209'09.ppt 的 工作表" xfId="47"/>
    <cellStyle name="_ATD Flow 0919-5(0930)" xfId="48"/>
    <cellStyle name="_ATD Flow 0919-5(katy 1002)" xfId="49"/>
    <cellStyle name="_ATD Flow 0919-6(1002)" xfId="50"/>
    <cellStyle name="_BGA 工費-20060403" xfId="51"/>
    <cellStyle name="_BGA 部品耗材-20060403" xfId="52"/>
    <cellStyle name="_BIF (2)" xfId="53"/>
    <cellStyle name="_BIF Syncomm MCM MQFN 3x3 16L " xfId="54"/>
    <cellStyle name="_Book1" xfId="55"/>
    <cellStyle name="_Book11" xfId="56"/>
    <cellStyle name="_Book11_CHPD_TBGA Input-output analysis(0312)" xfId="57"/>
    <cellStyle name="_Book11_CHPD_TBGA Input-output analysis(0315)" xfId="58"/>
    <cellStyle name="_Book11_DIF  Input - site assign - QFP" xfId="59"/>
    <cellStyle name="_Book11_NPD&amp;BD review flow-0317" xfId="60"/>
    <cellStyle name="_Book11_PKG. design flow - 0315" xfId="61"/>
    <cellStyle name="_Book2" xfId="62"/>
    <cellStyle name="_Book2_1" xfId="63"/>
    <cellStyle name="_Book2_NRE tooling Material Price (for BGA base )_V1.3" xfId="64"/>
    <cellStyle name="_Book2_直接人員效率目標-2007_勝文經理版960109" xfId="65"/>
    <cellStyle name="_C95037-5A" xfId="66"/>
    <cellStyle name="_CHPD_TBGA Input-output analysis(0312)" xfId="67"/>
    <cellStyle name="_CHPD_TBGA Input-output analysis(0315)" xfId="68"/>
    <cellStyle name="_Cost review flow 0326'10" xfId="69"/>
    <cellStyle name="_cost 樣板" xfId="70"/>
    <cellStyle name="_cost 樣板1" xfId="71"/>
    <cellStyle name="_CSR-1" xfId="72"/>
    <cellStyle name="_CSR-2" xfId="73"/>
    <cellStyle name="_Design-Development plan-1102" xfId="74"/>
    <cellStyle name="_Design作業流程-0317" xfId="75"/>
    <cellStyle name="_DIF  Input - site assign - QFP" xfId="76"/>
    <cellStyle name="_Envelope for FC base" xfId="77"/>
    <cellStyle name="_FAI IPO 0405'10A1" xfId="78"/>
    <cellStyle name="_FC NRE 費用 Cost Down Action" xfId="79"/>
    <cellStyle name="_FCBGA EO Laser groove 2nd source工作計劃表" xfId="80"/>
    <cellStyle name="_FCBGA ESEC DB MC UPH improve propose" xfId="81"/>
    <cellStyle name="_FCBGA High UPH Lid attach MC 導入評估報告" xfId="82"/>
    <cellStyle name="_FCBGA High UPH Lid attach MC 導入評估報告041608" xfId="83"/>
    <cellStyle name="_FCBGA High UPH Lid attach MC 導入評估報告041608 (2)" xfId="84"/>
    <cellStyle name="_Flow" xfId="85"/>
    <cellStyle name="_Flow (2)" xfId="86"/>
    <cellStyle name="_Gap分析表" xfId="87"/>
    <cellStyle name="_Gap分析表_Gap分析表_A02" xfId="88"/>
    <cellStyle name="_Gap分析表_Package and Process Envelope申請單_V1.0" xfId="89"/>
    <cellStyle name="_Gap分析表_Package and Process Envelope申請單_V1.0_Gap分析表" xfId="90"/>
    <cellStyle name="_Gap分析表_Package and Process Envelope申請單_V1.0_Gap分析表_Gap分析表_A02" xfId="91"/>
    <cellStyle name="_Internal Qual  出差計劃0627" xfId="92"/>
    <cellStyle name="_Internal Qual  出差計劃0627_ann.ppt 的 工作表" xfId="93"/>
    <cellStyle name="_Internal Qual  出差計劃0627_APD flow 0305'09" xfId="94"/>
    <cellStyle name="_Internal Qual  出差計劃0627_APD flow 0319" xfId="95"/>
    <cellStyle name="_Internal Qual  出差計劃0627_APD flow 0324" xfId="96"/>
    <cellStyle name="_Internal Qual  出差計劃0627_APD flow SPEC 3rd level 0414'09" xfId="97"/>
    <cellStyle name="_Internal Qual  出差計劃0627_ATD Flow 0903" xfId="98"/>
    <cellStyle name="_Internal Qual  出差計劃0627_ATD Flow 0903_ann.ppt 的 工作表" xfId="99"/>
    <cellStyle name="_Internal Qual  出差計劃0627_ATD Flow 0903_APD flow 0305'09" xfId="100"/>
    <cellStyle name="_Internal Qual  出差計劃0627_ATD Flow 0903_APD flow 0319" xfId="101"/>
    <cellStyle name="_Internal Qual  出差計劃0627_ATD Flow 0903_APD flow 0324" xfId="102"/>
    <cellStyle name="_Internal Qual  出差計劃0627_ATD Flow 0903_APD flow SPEC 3rd level 0414'09" xfId="103"/>
    <cellStyle name="_Internal Qual  出差計劃0627_ATD Flow 0903_ATD Flow 0919-12" xfId="104"/>
    <cellStyle name="_Internal Qual  出差計劃0627_ATD Flow 0903_flow 0225" xfId="105"/>
    <cellStyle name="_Internal Qual  出差計劃0627_ATD Flow 0903_NPE by PKG type" xfId="106"/>
    <cellStyle name="_Internal Qual  出差計劃0627_ATD Flow 0903_NPE by PKG type 0611 (2)" xfId="107"/>
    <cellStyle name="_Internal Qual  出差計劃0627_ATD Flow 0903_NPE by PKG type --PD2" xfId="108"/>
    <cellStyle name="_Internal Qual  出差計劃0627_ATD Flow 0903_NPE by PKG type-PD2" xfId="109"/>
    <cellStyle name="_Internal Qual  出差計劃0627_ATD Flow 0903_PD Flow  0427'09A" xfId="110"/>
    <cellStyle name="_Internal Qual  出差計劃0627_ATD Flow 0903_PLM align to Intel ATD project plan0908(Dr_JY) (2)" xfId="111"/>
    <cellStyle name="_Internal Qual  出差計劃0627_ATD Flow 0903_PLM align to Intel ATD project plan0908(Dr_JY) (2)_ann.ppt 的 工作表" xfId="112"/>
    <cellStyle name="_Internal Qual  出差計劃0627_ATD Flow 0903_PLM align to Intel ATD project plan0908(Dr_JY) (2)_APD flow 0305'09" xfId="113"/>
    <cellStyle name="_Internal Qual  出差計劃0627_ATD Flow 0903_PLM align to Intel ATD project plan0908(Dr_JY) (2)_APD flow 0319" xfId="114"/>
    <cellStyle name="_Internal Qual  出差計劃0627_ATD Flow 0903_PLM align to Intel ATD project plan0908(Dr_JY) (2)_APD flow 0324" xfId="115"/>
    <cellStyle name="_Internal Qual  出差計劃0627_ATD Flow 0903_PLM align to Intel ATD project plan0908(Dr_JY) (2)_APD flow SPEC 3rd level 0414'09" xfId="116"/>
    <cellStyle name="_Internal Qual  出差計劃0627_ATD Flow 0903_PLM align to Intel ATD project plan0908(Dr_JY) (2)_ATD Flow 0919-12" xfId="117"/>
    <cellStyle name="_Internal Qual  出差計劃0627_ATD Flow 0903_PLM align to Intel ATD project plan0908(Dr_JY) (2)_flow 0225" xfId="118"/>
    <cellStyle name="_Internal Qual  出差計劃0627_ATD Flow 0903_PLM align to Intel ATD project plan0908(Dr_JY) (2)_NPE by PKG type" xfId="119"/>
    <cellStyle name="_Internal Qual  出差計劃0627_ATD Flow 0903_PLM align to Intel ATD project plan0908(Dr_JY) (2)_NPE by PKG type 0611 (2)" xfId="120"/>
    <cellStyle name="_Internal Qual  出差計劃0627_ATD Flow 0903_PLM align to Intel ATD project plan0908(Dr_JY) (2)_NPE by PKG type --PD2" xfId="121"/>
    <cellStyle name="_Internal Qual  出差計劃0627_ATD Flow 0903_PLM align to Intel ATD project plan0908(Dr_JY) (2)_NPE by PKG type-PD2" xfId="122"/>
    <cellStyle name="_Internal Qual  出差計劃0627_ATD Flow 0903_PLM align to Intel ATD project plan0908(Dr_JY) (2)_PD Flow  0427'09A" xfId="123"/>
    <cellStyle name="_Internal Qual  出差計劃0627_ATD Flow 0903_PLM align to Intel ATD project plan0908(Dr_JY) (2)_研發作業作業0312_5A rev 1 的 工作表" xfId="124"/>
    <cellStyle name="_Internal Qual  出差計劃0627_ATD Flow 0903_PLM align to Intel ATD project plan0908(Dr_JY) (2)_異常case落點 0912" xfId="125"/>
    <cellStyle name="_Internal Qual  出差計劃0627_ATD Flow 0903_PLM align to Intel ATD project plan0908(Dr_JY) (2)_異常case落點 0912_ATD Flow 0916" xfId="126"/>
    <cellStyle name="_Internal Qual  出差計劃0627_ATD Flow 0903_PLM align to Intel ATD project plan0908(Dr_JY) (2)_異常case落點 0912_ATD Flow 0916_ann.ppt 的 工作表" xfId="127"/>
    <cellStyle name="_Internal Qual  出差計劃0627_ATD Flow 0903_PLM align to Intel ATD project plan0908(Dr_JY) (2)_異常case落點 0912_ATD Flow 0916_APD flow 0305'09" xfId="128"/>
    <cellStyle name="_Internal Qual  出差計劃0627_ATD Flow 0903_PLM align to Intel ATD project plan0908(Dr_JY) (2)_異常case落點 0912_ATD Flow 0916_APD flow 0319" xfId="129"/>
    <cellStyle name="_Internal Qual  出差計劃0627_ATD Flow 0903_PLM align to Intel ATD project plan0908(Dr_JY) (2)_異常case落點 0912_ATD Flow 0916_APD flow 0324" xfId="130"/>
    <cellStyle name="_Internal Qual  出差計劃0627_ATD Flow 0903_PLM align to Intel ATD project plan0908(Dr_JY) (2)_異常case落點 0912_ATD Flow 0916_APD flow SPEC 3rd level 0414'09" xfId="131"/>
    <cellStyle name="_Internal Qual  出差計劃0627_ATD Flow 0903_PLM align to Intel ATD project plan0908(Dr_JY) (2)_異常case落點 0912_ATD Flow 0916_ATD Flow 0919-12" xfId="132"/>
    <cellStyle name="_Internal Qual  出差計劃0627_ATD Flow 0903_PLM align to Intel ATD project plan0908(Dr_JY) (2)_異常case落點 0912_ATD Flow 0916_flow 0225" xfId="133"/>
    <cellStyle name="_Internal Qual  出差計劃0627_ATD Flow 0903_PLM align to Intel ATD project plan0908(Dr_JY) (2)_異常case落點 0912_ATD Flow 0916_PD Flow  0427'09A" xfId="134"/>
    <cellStyle name="_Internal Qual  出差計劃0627_ATD Flow 0903_PLM align to Intel ATD project plan0908(Dr_JY) (2)_異常case落點 0912_ATD Flow 0916_研發作業作業0312_5A rev 1 的 工作表" xfId="135"/>
    <cellStyle name="_Internal Qual  出差計劃0627_ATD Flow 0903_PLM align to Intel ATD project plan0908(Dr_JY) (2)_異常case落點 0912_ATD Flow 0918" xfId="136"/>
    <cellStyle name="_Internal Qual  出差計劃0627_ATD Flow 0903_PLM align to Intel ATD project plan0908(Dr_JY) (2)_異常case落點 0912_ATD Flow 0918_ann.ppt 的 工作表" xfId="137"/>
    <cellStyle name="_Internal Qual  出差計劃0627_ATD Flow 0903_PLM align to Intel ATD project plan0908(Dr_JY) (2)_異常case落點 0912_ATD Flow 0918_APD flow 0305'09" xfId="138"/>
    <cellStyle name="_Internal Qual  出差計劃0627_ATD Flow 0903_PLM align to Intel ATD project plan0908(Dr_JY) (2)_異常case落點 0912_ATD Flow 0918_APD flow 0319" xfId="139"/>
    <cellStyle name="_Internal Qual  出差計劃0627_ATD Flow 0903_PLM align to Intel ATD project plan0908(Dr_JY) (2)_異常case落點 0912_ATD Flow 0918_APD flow 0324" xfId="140"/>
    <cellStyle name="_Internal Qual  出差計劃0627_ATD Flow 0903_PLM align to Intel ATD project plan0908(Dr_JY) (2)_異常case落點 0912_ATD Flow 0918_APD flow SPEC 3rd level 0414'09" xfId="141"/>
    <cellStyle name="_Internal Qual  出差計劃0627_ATD Flow 0903_PLM align to Intel ATD project plan0908(Dr_JY) (2)_異常case落點 0912_ATD Flow 0918_ATD Flow 0919-12" xfId="142"/>
    <cellStyle name="_Internal Qual  出差計劃0627_ATD Flow 0903_PLM align to Intel ATD project plan0908(Dr_JY) (2)_異常case落點 0912_ATD Flow 0918_flow 0225" xfId="143"/>
    <cellStyle name="_Internal Qual  出差計劃0627_ATD Flow 0903_PLM align to Intel ATD project plan0908(Dr_JY) (2)_異常case落點 0912_ATD Flow 0918_PD Flow  0427'09A" xfId="144"/>
    <cellStyle name="_Internal Qual  出差計劃0627_ATD Flow 0903_PLM align to Intel ATD project plan0908(Dr_JY) (2)_異常case落點 0912_ATD Flow 0918_研發作業作業0312_5A rev 1 的 工作表" xfId="145"/>
    <cellStyle name="_Internal Qual  出差計劃0627_ATD Flow 0903_研發作業作業0312_5A rev 1 的 工作表" xfId="146"/>
    <cellStyle name="_Internal Qual  出差計劃0627_ATD Flow 0903_異常case落點 0912" xfId="147"/>
    <cellStyle name="_Internal Qual  出差計劃0627_ATD Flow 0903_異常case落點 0912_ATD Flow 0916" xfId="148"/>
    <cellStyle name="_Internal Qual  出差計劃0627_ATD Flow 0903_異常case落點 0912_ATD Flow 0916_ann.ppt 的 工作表" xfId="149"/>
    <cellStyle name="_Internal Qual  出差計劃0627_ATD Flow 0903_異常case落點 0912_ATD Flow 0916_APD flow 0305'09" xfId="150"/>
    <cellStyle name="_Internal Qual  出差計劃0627_ATD Flow 0903_異常case落點 0912_ATD Flow 0916_APD flow 0319" xfId="151"/>
    <cellStyle name="_Internal Qual  出差計劃0627_ATD Flow 0903_異常case落點 0912_ATD Flow 0916_APD flow 0324" xfId="152"/>
    <cellStyle name="_Internal Qual  出差計劃0627_ATD Flow 0903_異常case落點 0912_ATD Flow 0916_APD flow SPEC 3rd level 0414'09" xfId="153"/>
    <cellStyle name="_Internal Qual  出差計劃0627_ATD Flow 0903_異常case落點 0912_ATD Flow 0916_ATD Flow 0919-12" xfId="154"/>
    <cellStyle name="_Internal Qual  出差計劃0627_ATD Flow 0903_異常case落點 0912_ATD Flow 0916_flow 0225" xfId="155"/>
    <cellStyle name="_Internal Qual  出差計劃0627_ATD Flow 0903_異常case落點 0912_ATD Flow 0916_PD Flow  0427'09A" xfId="156"/>
    <cellStyle name="_Internal Qual  出差計劃0627_ATD Flow 0903_異常case落點 0912_ATD Flow 0916_研發作業作業0312_5A rev 1 的 工作表" xfId="157"/>
    <cellStyle name="_Internal Qual  出差計劃0627_ATD Flow 0903_異常case落點 0912_ATD Flow 0918" xfId="158"/>
    <cellStyle name="_Internal Qual  出差計劃0627_ATD Flow 0903_異常case落點 0912_ATD Flow 0918_ann.ppt 的 工作表" xfId="159"/>
    <cellStyle name="_Internal Qual  出差計劃0627_ATD Flow 0903_異常case落點 0912_ATD Flow 0918_APD flow 0305'09" xfId="160"/>
    <cellStyle name="_Internal Qual  出差計劃0627_ATD Flow 0903_異常case落點 0912_ATD Flow 0918_APD flow 0319" xfId="161"/>
    <cellStyle name="_Internal Qual  出差計劃0627_ATD Flow 0903_異常case落點 0912_ATD Flow 0918_APD flow 0324" xfId="162"/>
    <cellStyle name="_Internal Qual  出差計劃0627_ATD Flow 0903_異常case落點 0912_ATD Flow 0918_APD flow SPEC 3rd level 0414'09" xfId="163"/>
    <cellStyle name="_Internal Qual  出差計劃0627_ATD Flow 0903_異常case落點 0912_ATD Flow 0918_ATD Flow 0919-12" xfId="164"/>
    <cellStyle name="_Internal Qual  出差計劃0627_ATD Flow 0903_異常case落點 0912_ATD Flow 0918_flow 0225" xfId="165"/>
    <cellStyle name="_Internal Qual  出差計劃0627_ATD Flow 0903_異常case落點 0912_ATD Flow 0918_PD Flow  0427'09A" xfId="166"/>
    <cellStyle name="_Internal Qual  出差計劃0627_ATD Flow 0903_異常case落點 0912_ATD Flow 0918_研發作業作業0312_5A rev 1 的 工作表" xfId="167"/>
    <cellStyle name="_Internal Qual  出差計劃0627_ATD Flow 0903_摘要做法HY" xfId="168"/>
    <cellStyle name="_Internal Qual  出差計劃0627_ATD Flow 0903_摘要做法HY_ann.ppt 的 工作表" xfId="169"/>
    <cellStyle name="_Internal Qual  出差計劃0627_ATD Flow 0903_摘要做法HY_APD flow 0305'09" xfId="170"/>
    <cellStyle name="_Internal Qual  出差計劃0627_ATD Flow 0903_摘要做法HY_APD flow 0319" xfId="171"/>
    <cellStyle name="_Internal Qual  出差計劃0627_ATD Flow 0903_摘要做法HY_APD flow 0324" xfId="172"/>
    <cellStyle name="_Internal Qual  出差計劃0627_ATD Flow 0903_摘要做法HY_APD flow SPEC 3rd level 0414'09" xfId="173"/>
    <cellStyle name="_Internal Qual  出差計劃0627_ATD Flow 0903_摘要做法HY_ATD Flow 0919-12" xfId="174"/>
    <cellStyle name="_Internal Qual  出差計劃0627_ATD Flow 0903_摘要做法HY_final" xfId="175"/>
    <cellStyle name="_Internal Qual  出差計劃0627_ATD Flow 0903_摘要做法HY_final_ann.ppt 的 工作表" xfId="176"/>
    <cellStyle name="_Internal Qual  出差計劃0627_ATD Flow 0903_摘要做法HY_final_APD flow 0305'09" xfId="177"/>
    <cellStyle name="_Internal Qual  出差計劃0627_ATD Flow 0903_摘要做法HY_final_APD flow 0319" xfId="178"/>
    <cellStyle name="_Internal Qual  出差計劃0627_ATD Flow 0903_摘要做法HY_final_APD flow 0324" xfId="179"/>
    <cellStyle name="_Internal Qual  出差計劃0627_ATD Flow 0903_摘要做法HY_final_APD flow SPEC 3rd level 0414'09" xfId="180"/>
    <cellStyle name="_Internal Qual  出差計劃0627_ATD Flow 0903_摘要做法HY_final_ATD Flow 0919-12" xfId="181"/>
    <cellStyle name="_Internal Qual  出差計劃0627_ATD Flow 0903_摘要做法HY_final_flow 0225" xfId="182"/>
    <cellStyle name="_Internal Qual  出差計劃0627_ATD Flow 0903_摘要做法HY_final_NPE by PKG type" xfId="183"/>
    <cellStyle name="_Internal Qual  出差計劃0627_ATD Flow 0903_摘要做法HY_final_NPE by PKG type 0611 (2)" xfId="184"/>
    <cellStyle name="_Internal Qual  出差計劃0627_ATD Flow 0903_摘要做法HY_final_NPE by PKG type --PD2" xfId="185"/>
    <cellStyle name="_Internal Qual  出差計劃0627_ATD Flow 0903_摘要做法HY_final_NPE by PKG type-PD2" xfId="186"/>
    <cellStyle name="_Internal Qual  出差計劃0627_ATD Flow 0903_摘要做法HY_final_PD Flow  0427'09A" xfId="187"/>
    <cellStyle name="_Internal Qual  出差計劃0627_ATD Flow 0903_摘要做法HY_final_研發作業作業0312_5A rev 1 的 工作表" xfId="188"/>
    <cellStyle name="_Internal Qual  出差計劃0627_ATD Flow 0903_摘要做法HY_final_異常case落點 0912" xfId="189"/>
    <cellStyle name="_Internal Qual  出差計劃0627_ATD Flow 0903_摘要做法HY_final_異常case落點 0912_ATD Flow 0916" xfId="190"/>
    <cellStyle name="_Internal Qual  出差計劃0627_ATD Flow 0903_摘要做法HY_final_異常case落點 0912_ATD Flow 0916_ann.ppt 的 工作表" xfId="191"/>
    <cellStyle name="_Internal Qual  出差計劃0627_ATD Flow 0903_摘要做法HY_final_異常case落點 0912_ATD Flow 0916_APD flow 0305'09" xfId="192"/>
    <cellStyle name="_Internal Qual  出差計劃0627_ATD Flow 0903_摘要做法HY_final_異常case落點 0912_ATD Flow 0916_APD flow 0319" xfId="193"/>
    <cellStyle name="_Internal Qual  出差計劃0627_ATD Flow 0903_摘要做法HY_final_異常case落點 0912_ATD Flow 0916_APD flow 0324" xfId="194"/>
    <cellStyle name="_Internal Qual  出差計劃0627_ATD Flow 0903_摘要做法HY_final_異常case落點 0912_ATD Flow 0916_APD flow SPEC 3rd level 0414'09" xfId="195"/>
    <cellStyle name="_Internal Qual  出差計劃0627_ATD Flow 0903_摘要做法HY_final_異常case落點 0912_ATD Flow 0916_ATD Flow 0919-12" xfId="196"/>
    <cellStyle name="_Internal Qual  出差計劃0627_ATD Flow 0903_摘要做法HY_final_異常case落點 0912_ATD Flow 0916_flow 0225" xfId="197"/>
    <cellStyle name="_Internal Qual  出差計劃0627_ATD Flow 0903_摘要做法HY_final_異常case落點 0912_ATD Flow 0916_PD Flow  0427'09A" xfId="198"/>
    <cellStyle name="_Internal Qual  出差計劃0627_ATD Flow 0903_摘要做法HY_final_異常case落點 0912_ATD Flow 0916_研發作業作業0312_5A rev 1 的 工作表" xfId="199"/>
    <cellStyle name="_Internal Qual  出差計劃0627_ATD Flow 0903_摘要做法HY_final_異常case落點 0912_ATD Flow 0918" xfId="200"/>
    <cellStyle name="_Internal Qual  出差計劃0627_ATD Flow 0903_摘要做法HY_final_異常case落點 0912_ATD Flow 0918_ann.ppt 的 工作表" xfId="201"/>
    <cellStyle name="_Internal Qual  出差計劃0627_ATD Flow 0903_摘要做法HY_final_異常case落點 0912_ATD Flow 0918_APD flow 0305'09" xfId="202"/>
    <cellStyle name="_Internal Qual  出差計劃0627_ATD Flow 0903_摘要做法HY_final_異常case落點 0912_ATD Flow 0918_APD flow 0319" xfId="203"/>
    <cellStyle name="_Internal Qual  出差計劃0627_ATD Flow 0903_摘要做法HY_final_異常case落點 0912_ATD Flow 0918_APD flow 0324" xfId="204"/>
    <cellStyle name="_Internal Qual  出差計劃0627_ATD Flow 0903_摘要做法HY_final_異常case落點 0912_ATD Flow 0918_APD flow SPEC 3rd level 0414'09" xfId="205"/>
    <cellStyle name="_Internal Qual  出差計劃0627_ATD Flow 0903_摘要做法HY_final_異常case落點 0912_ATD Flow 0918_ATD Flow 0919-12" xfId="206"/>
    <cellStyle name="_Internal Qual  出差計劃0627_ATD Flow 0903_摘要做法HY_final_異常case落點 0912_ATD Flow 0918_flow 0225" xfId="207"/>
    <cellStyle name="_Internal Qual  出差計劃0627_ATD Flow 0903_摘要做法HY_final_異常case落點 0912_ATD Flow 0918_PD Flow  0427'09A" xfId="208"/>
    <cellStyle name="_Internal Qual  出差計劃0627_ATD Flow 0903_摘要做法HY_final_異常case落點 0912_ATD Flow 0918_研發作業作業0312_5A rev 1 的 工作表" xfId="209"/>
    <cellStyle name="_Internal Qual  出差計劃0627_ATD Flow 0903_摘要做法HY_flow 0225" xfId="210"/>
    <cellStyle name="_Internal Qual  出差計劃0627_ATD Flow 0903_摘要做法HY_NPE by PKG type" xfId="211"/>
    <cellStyle name="_Internal Qual  出差計劃0627_ATD Flow 0903_摘要做法HY_NPE by PKG type 0611 (2)" xfId="212"/>
    <cellStyle name="_Internal Qual  出差計劃0627_ATD Flow 0903_摘要做法HY_NPE by PKG type --PD2" xfId="213"/>
    <cellStyle name="_Internal Qual  出差計劃0627_ATD Flow 0903_摘要做法HY_NPE by PKG type-PD2" xfId="214"/>
    <cellStyle name="_Internal Qual  出差計劃0627_ATD Flow 0903_摘要做法HY_PD Flow  0427'09A" xfId="215"/>
    <cellStyle name="_Internal Qual  出差計劃0627_ATD Flow 0903_摘要做法HY_研發作業作業0312_5A rev 1 的 工作表" xfId="216"/>
    <cellStyle name="_Internal Qual  出差計劃0627_ATD Flow 0903_摘要做法HY_異常case落點 0912" xfId="217"/>
    <cellStyle name="_Internal Qual  出差計劃0627_ATD Flow 0903_摘要做法HY_異常case落點 0912_ATD Flow 0916" xfId="218"/>
    <cellStyle name="_Internal Qual  出差計劃0627_ATD Flow 0903_摘要做法HY_異常case落點 0912_ATD Flow 0916_ann.ppt 的 工作表" xfId="219"/>
    <cellStyle name="_Internal Qual  出差計劃0627_ATD Flow 0903_摘要做法HY_異常case落點 0912_ATD Flow 0916_APD flow 0305'09" xfId="220"/>
    <cellStyle name="_Internal Qual  出差計劃0627_ATD Flow 0903_摘要做法HY_異常case落點 0912_ATD Flow 0916_APD flow 0319" xfId="221"/>
    <cellStyle name="_Internal Qual  出差計劃0627_ATD Flow 0903_摘要做法HY_異常case落點 0912_ATD Flow 0916_APD flow 0324" xfId="222"/>
    <cellStyle name="_Internal Qual  出差計劃0627_ATD Flow 0903_摘要做法HY_異常case落點 0912_ATD Flow 0916_APD flow SPEC 3rd level 0414'09" xfId="223"/>
    <cellStyle name="_Internal Qual  出差計劃0627_ATD Flow 0903_摘要做法HY_異常case落點 0912_ATD Flow 0916_ATD Flow 0919-12" xfId="224"/>
    <cellStyle name="_Internal Qual  出差計劃0627_ATD Flow 0903_摘要做法HY_異常case落點 0912_ATD Flow 0916_flow 0225" xfId="225"/>
    <cellStyle name="_Internal Qual  出差計劃0627_ATD Flow 0903_摘要做法HY_異常case落點 0912_ATD Flow 0916_PD Flow  0427'09A" xfId="226"/>
    <cellStyle name="_Internal Qual  出差計劃0627_ATD Flow 0903_摘要做法HY_異常case落點 0912_ATD Flow 0916_研發作業作業0312_5A rev 1 的 工作表" xfId="227"/>
    <cellStyle name="_Internal Qual  出差計劃0627_ATD Flow 0903_摘要做法HY_異常case落點 0912_ATD Flow 0918" xfId="228"/>
    <cellStyle name="_Internal Qual  出差計劃0627_ATD Flow 0903_摘要做法HY_異常case落點 0912_ATD Flow 0918_ann.ppt 的 工作表" xfId="229"/>
    <cellStyle name="_Internal Qual  出差計劃0627_ATD Flow 0903_摘要做法HY_異常case落點 0912_ATD Flow 0918_APD flow 0305'09" xfId="230"/>
    <cellStyle name="_Internal Qual  出差計劃0627_ATD Flow 0903_摘要做法HY_異常case落點 0912_ATD Flow 0918_APD flow 0319" xfId="231"/>
    <cellStyle name="_Internal Qual  出差計劃0627_ATD Flow 0903_摘要做法HY_異常case落點 0912_ATD Flow 0918_APD flow 0324" xfId="232"/>
    <cellStyle name="_Internal Qual  出差計劃0627_ATD Flow 0903_摘要做法HY_異常case落點 0912_ATD Flow 0918_APD flow SPEC 3rd level 0414'09" xfId="233"/>
    <cellStyle name="_Internal Qual  出差計劃0627_ATD Flow 0903_摘要做法HY_異常case落點 0912_ATD Flow 0918_ATD Flow 0919-12" xfId="234"/>
    <cellStyle name="_Internal Qual  出差計劃0627_ATD Flow 0903_摘要做法HY_異常case落點 0912_ATD Flow 0918_flow 0225" xfId="235"/>
    <cellStyle name="_Internal Qual  出差計劃0627_ATD Flow 0903_摘要做法HY_異常case落點 0912_ATD Flow 0918_PD Flow  0427'09A" xfId="236"/>
    <cellStyle name="_Internal Qual  出差計劃0627_ATD Flow 0903_摘要做法HY_異常case落點 0912_ATD Flow 0918_研發作業作業0312_5A rev 1 的 工作表" xfId="237"/>
    <cellStyle name="_Internal Qual  出差計劃0627_ATD Flow 0919-12" xfId="238"/>
    <cellStyle name="_Internal Qual  出差計劃0627_flow 0225" xfId="239"/>
    <cellStyle name="_Internal Qual  出差計劃0627_Gap分析表_A02" xfId="240"/>
    <cellStyle name="_Internal Qual  出差計劃0627_MCP79 Gap analysis" xfId="241"/>
    <cellStyle name="_Internal Qual  出差計劃0627_NPE by PKG type" xfId="242"/>
    <cellStyle name="_Internal Qual  出差計劃0627_NPE by PKG type 0611 (2)" xfId="243"/>
    <cellStyle name="_Internal Qual  出差計劃0627_NPE by PKG type --PD2" xfId="244"/>
    <cellStyle name="_Internal Qual  出差計劃0627_NPE by PKG type-PD2" xfId="245"/>
    <cellStyle name="_Internal Qual  出差計劃0627_Package and Process Envelope申請單_V1.0" xfId="246"/>
    <cellStyle name="_Internal Qual  出差計劃0627_Package and Process Envelope申請單_V1.0_Gap分析表" xfId="247"/>
    <cellStyle name="_Internal Qual  出差計劃0627_Package and Process Envelope申請單_V1.0_Gap分析表_Gap分析表_A02" xfId="248"/>
    <cellStyle name="_Internal Qual  出差計劃0627_PD Flow  0427'09A" xfId="249"/>
    <cellStyle name="_Internal Qual  出差計劃0627_PLM align to Intel ATD project plan0908(Dr_JY) (2)" xfId="250"/>
    <cellStyle name="_Internal Qual  出差計劃0627_PLM align to Intel ATD project plan0908(Dr_JY) (2)_ann.ppt 的 工作表" xfId="251"/>
    <cellStyle name="_Internal Qual  出差計劃0627_PLM align to Intel ATD project plan0908(Dr_JY) (2)_APD flow 0305'09" xfId="252"/>
    <cellStyle name="_Internal Qual  出差計劃0627_PLM align to Intel ATD project plan0908(Dr_JY) (2)_APD flow 0319" xfId="253"/>
    <cellStyle name="_Internal Qual  出差計劃0627_PLM align to Intel ATD project plan0908(Dr_JY) (2)_APD flow 0324" xfId="254"/>
    <cellStyle name="_Internal Qual  出差計劃0627_PLM align to Intel ATD project plan0908(Dr_JY) (2)_APD flow SPEC 3rd level 0414'09" xfId="255"/>
    <cellStyle name="_Internal Qual  出差計劃0627_PLM align to Intel ATD project plan0908(Dr_JY) (2)_ATD Flow 0919-12" xfId="256"/>
    <cellStyle name="_Internal Qual  出差計劃0627_PLM align to Intel ATD project plan0908(Dr_JY) (2)_flow 0225" xfId="257"/>
    <cellStyle name="_Internal Qual  出差計劃0627_PLM align to Intel ATD project plan0908(Dr_JY) (2)_NPE by PKG type" xfId="258"/>
    <cellStyle name="_Internal Qual  出差計劃0627_PLM align to Intel ATD project plan0908(Dr_JY) (2)_NPE by PKG type 0611 (2)" xfId="259"/>
    <cellStyle name="_Internal Qual  出差計劃0627_PLM align to Intel ATD project plan0908(Dr_JY) (2)_NPE by PKG type --PD2" xfId="260"/>
    <cellStyle name="_Internal Qual  出差計劃0627_PLM align to Intel ATD project plan0908(Dr_JY) (2)_NPE by PKG type-PD2" xfId="261"/>
    <cellStyle name="_Internal Qual  出差計劃0627_PLM align to Intel ATD project plan0908(Dr_JY) (2)_PD Flow  0427'09A" xfId="262"/>
    <cellStyle name="_Internal Qual  出差計劃0627_PLM align to Intel ATD project plan0908(Dr_JY) (2)_研發作業作業0312_5A rev 1 的 工作表" xfId="263"/>
    <cellStyle name="_Internal Qual  出差計劃0627_PLM align to Intel ATD project plan0908(Dr_JY) (2)_異常case落點 0912" xfId="264"/>
    <cellStyle name="_Internal Qual  出差計劃0627_PLM align to Intel ATD project plan0908(Dr_JY) (2)_異常case落點 0912_ATD Flow 0916" xfId="265"/>
    <cellStyle name="_Internal Qual  出差計劃0627_PLM align to Intel ATD project plan0908(Dr_JY) (2)_異常case落點 0912_ATD Flow 0916_ann.ppt 的 工作表" xfId="266"/>
    <cellStyle name="_Internal Qual  出差計劃0627_PLM align to Intel ATD project plan0908(Dr_JY) (2)_異常case落點 0912_ATD Flow 0916_APD flow 0305'09" xfId="267"/>
    <cellStyle name="_Internal Qual  出差計劃0627_PLM align to Intel ATD project plan0908(Dr_JY) (2)_異常case落點 0912_ATD Flow 0916_APD flow 0319" xfId="268"/>
    <cellStyle name="_Internal Qual  出差計劃0627_PLM align to Intel ATD project plan0908(Dr_JY) (2)_異常case落點 0912_ATD Flow 0916_APD flow 0324" xfId="269"/>
    <cellStyle name="_Internal Qual  出差計劃0627_PLM align to Intel ATD project plan0908(Dr_JY) (2)_異常case落點 0912_ATD Flow 0916_APD flow SPEC 3rd level 0414'09" xfId="270"/>
    <cellStyle name="_Internal Qual  出差計劃0627_PLM align to Intel ATD project plan0908(Dr_JY) (2)_異常case落點 0912_ATD Flow 0916_ATD Flow 0919-12" xfId="271"/>
    <cellStyle name="_Internal Qual  出差計劃0627_PLM align to Intel ATD project plan0908(Dr_JY) (2)_異常case落點 0912_ATD Flow 0916_flow 0225" xfId="272"/>
    <cellStyle name="_Internal Qual  出差計劃0627_PLM align to Intel ATD project plan0908(Dr_JY) (2)_異常case落點 0912_ATD Flow 0916_PD Flow  0427'09A" xfId="273"/>
    <cellStyle name="_Internal Qual  出差計劃0627_PLM align to Intel ATD project plan0908(Dr_JY) (2)_異常case落點 0912_ATD Flow 0916_研發作業作業0312_5A rev 1 的 工作表" xfId="274"/>
    <cellStyle name="_Internal Qual  出差計劃0627_PLM align to Intel ATD project plan0908(Dr_JY) (2)_異常case落點 0912_ATD Flow 0918" xfId="275"/>
    <cellStyle name="_Internal Qual  出差計劃0627_PLM align to Intel ATD project plan0908(Dr_JY) (2)_異常case落點 0912_ATD Flow 0918_ann.ppt 的 工作表" xfId="276"/>
    <cellStyle name="_Internal Qual  出差計劃0627_PLM align to Intel ATD project plan0908(Dr_JY) (2)_異常case落點 0912_ATD Flow 0918_APD flow 0305'09" xfId="277"/>
    <cellStyle name="_Internal Qual  出差計劃0627_PLM align to Intel ATD project plan0908(Dr_JY) (2)_異常case落點 0912_ATD Flow 0918_APD flow 0319" xfId="278"/>
    <cellStyle name="_Internal Qual  出差計劃0627_PLM align to Intel ATD project plan0908(Dr_JY) (2)_異常case落點 0912_ATD Flow 0918_APD flow 0324" xfId="279"/>
    <cellStyle name="_Internal Qual  出差計劃0627_PLM align to Intel ATD project plan0908(Dr_JY) (2)_異常case落點 0912_ATD Flow 0918_APD flow SPEC 3rd level 0414'09" xfId="280"/>
    <cellStyle name="_Internal Qual  出差計劃0627_PLM align to Intel ATD project plan0908(Dr_JY) (2)_異常case落點 0912_ATD Flow 0918_ATD Flow 0919-12" xfId="281"/>
    <cellStyle name="_Internal Qual  出差計劃0627_PLM align to Intel ATD project plan0908(Dr_JY) (2)_異常case落點 0912_ATD Flow 0918_flow 0225" xfId="282"/>
    <cellStyle name="_Internal Qual  出差計劃0627_PLM align to Intel ATD project plan0908(Dr_JY) (2)_異常case落點 0912_ATD Flow 0918_PD Flow  0427'09A" xfId="283"/>
    <cellStyle name="_Internal Qual  出差計劃0627_PLM align to Intel ATD project plan0908(Dr_JY) (2)_異常case落點 0912_ATD Flow 0918_研發作業作業0312_5A rev 1 的 工作表" xfId="284"/>
    <cellStyle name="_Internal Qual  出差計劃0627_研發作業作業0312_5A rev 1 的 工作表" xfId="285"/>
    <cellStyle name="_Internal Qual  出差計劃0627_專案產出點檢表" xfId="286"/>
    <cellStyle name="_Internal Qual  出差計劃0627_專案產出點檢表_Gap分析表_A02" xfId="287"/>
    <cellStyle name="_Internal Qual  出差計劃0627_專案產出點檢表_MCP79 Gap analysis" xfId="288"/>
    <cellStyle name="_Internal Qual  出差計劃0627_專案產出點檢表_Package and Process Envelope申請單_V1.0" xfId="289"/>
    <cellStyle name="_Internal Qual  出差計劃0627_專案產出點檢表_Package and Process Envelope申請單_V1.0_Gap分析表" xfId="290"/>
    <cellStyle name="_Internal Qual  出差計劃0627_專案產出點檢表_Package and Process Envelope申請單_V1.0_Gap分析表_Gap分析表_A02" xfId="291"/>
    <cellStyle name="_Internal Qual  出差計劃0627_異常case落點 0912" xfId="292"/>
    <cellStyle name="_Internal Qual  出差計劃0627_異常case落點 0912_ATD Flow 0916" xfId="293"/>
    <cellStyle name="_Internal Qual  出差計劃0627_異常case落點 0912_ATD Flow 0916_ann.ppt 的 工作表" xfId="294"/>
    <cellStyle name="_Internal Qual  出差計劃0627_異常case落點 0912_ATD Flow 0916_APD flow 0305'09" xfId="295"/>
    <cellStyle name="_Internal Qual  出差計劃0627_異常case落點 0912_ATD Flow 0916_APD flow 0319" xfId="296"/>
    <cellStyle name="_Internal Qual  出差計劃0627_異常case落點 0912_ATD Flow 0916_APD flow 0324" xfId="297"/>
    <cellStyle name="_Internal Qual  出差計劃0627_異常case落點 0912_ATD Flow 0916_APD flow SPEC 3rd level 0414'09" xfId="298"/>
    <cellStyle name="_Internal Qual  出差計劃0627_異常case落點 0912_ATD Flow 0916_ATD Flow 0919-12" xfId="299"/>
    <cellStyle name="_Internal Qual  出差計劃0627_異常case落點 0912_ATD Flow 0916_flow 0225" xfId="300"/>
    <cellStyle name="_Internal Qual  出差計劃0627_異常case落點 0912_ATD Flow 0916_PD Flow  0427'09A" xfId="301"/>
    <cellStyle name="_Internal Qual  出差計劃0627_異常case落點 0912_ATD Flow 0916_研發作業作業0312_5A rev 1 的 工作表" xfId="302"/>
    <cellStyle name="_Internal Qual  出差計劃0627_異常case落點 0912_ATD Flow 0918" xfId="303"/>
    <cellStyle name="_Internal Qual  出差計劃0627_異常case落點 0912_ATD Flow 0918_ann.ppt 的 工作表" xfId="304"/>
    <cellStyle name="_Internal Qual  出差計劃0627_異常case落點 0912_ATD Flow 0918_APD flow 0305'09" xfId="305"/>
    <cellStyle name="_Internal Qual  出差計劃0627_異常case落點 0912_ATD Flow 0918_APD flow 0319" xfId="306"/>
    <cellStyle name="_Internal Qual  出差計劃0627_異常case落點 0912_ATD Flow 0918_APD flow 0324" xfId="307"/>
    <cellStyle name="_Internal Qual  出差計劃0627_異常case落點 0912_ATD Flow 0918_APD flow SPEC 3rd level 0414'09" xfId="308"/>
    <cellStyle name="_Internal Qual  出差計劃0627_異常case落點 0912_ATD Flow 0918_ATD Flow 0919-12" xfId="309"/>
    <cellStyle name="_Internal Qual  出差計劃0627_異常case落點 0912_ATD Flow 0918_flow 0225" xfId="310"/>
    <cellStyle name="_Internal Qual  出差計劃0627_異常case落點 0912_ATD Flow 0918_PD Flow  0427'09A" xfId="311"/>
    <cellStyle name="_Internal Qual  出差計劃0627_異常case落點 0912_ATD Flow 0918_研發作業作業0312_5A rev 1 的 工作表" xfId="312"/>
    <cellStyle name="_Internal Qual  出差計劃0627_摘要做法HY" xfId="313"/>
    <cellStyle name="_Internal Qual  出差計劃0627_摘要做法HY_ann.ppt 的 工作表" xfId="314"/>
    <cellStyle name="_Internal Qual  出差計劃0627_摘要做法HY_APD flow 0305'09" xfId="315"/>
    <cellStyle name="_Internal Qual  出差計劃0627_摘要做法HY_APD flow 0319" xfId="316"/>
    <cellStyle name="_Internal Qual  出差計劃0627_摘要做法HY_APD flow 0324" xfId="317"/>
    <cellStyle name="_Internal Qual  出差計劃0627_摘要做法HY_APD flow SPEC 3rd level 0414'09" xfId="318"/>
    <cellStyle name="_Internal Qual  出差計劃0627_摘要做法HY_ATD Flow 0919-12" xfId="319"/>
    <cellStyle name="_Internal Qual  出差計劃0627_摘要做法HY_final" xfId="320"/>
    <cellStyle name="_Internal Qual  出差計劃0627_摘要做法HY_final_ann.ppt 的 工作表" xfId="321"/>
    <cellStyle name="_Internal Qual  出差計劃0627_摘要做法HY_final_APD flow 0305'09" xfId="322"/>
    <cellStyle name="_Internal Qual  出差計劃0627_摘要做法HY_final_APD flow 0319" xfId="323"/>
    <cellStyle name="_Internal Qual  出差計劃0627_摘要做法HY_final_APD flow 0324" xfId="324"/>
    <cellStyle name="_Internal Qual  出差計劃0627_摘要做法HY_final_APD flow SPEC 3rd level 0414'09" xfId="325"/>
    <cellStyle name="_Internal Qual  出差計劃0627_摘要做法HY_final_ATD Flow 0919-12" xfId="326"/>
    <cellStyle name="_Internal Qual  出差計劃0627_摘要做法HY_final_flow 0225" xfId="327"/>
    <cellStyle name="_Internal Qual  出差計劃0627_摘要做法HY_final_NPE by PKG type" xfId="328"/>
    <cellStyle name="_Internal Qual  出差計劃0627_摘要做法HY_final_NPE by PKG type 0611 (2)" xfId="329"/>
    <cellStyle name="_Internal Qual  出差計劃0627_摘要做法HY_final_NPE by PKG type --PD2" xfId="330"/>
    <cellStyle name="_Internal Qual  出差計劃0627_摘要做法HY_final_NPE by PKG type-PD2" xfId="331"/>
    <cellStyle name="_Internal Qual  出差計劃0627_摘要做法HY_final_PD Flow  0427'09A" xfId="332"/>
    <cellStyle name="_Internal Qual  出差計劃0627_摘要做法HY_final_研發作業作業0312_5A rev 1 的 工作表" xfId="333"/>
    <cellStyle name="_Internal Qual  出差計劃0627_摘要做法HY_final_異常case落點 0912" xfId="334"/>
    <cellStyle name="_Internal Qual  出差計劃0627_摘要做法HY_final_異常case落點 0912_ATD Flow 0916" xfId="335"/>
    <cellStyle name="_Internal Qual  出差計劃0627_摘要做法HY_final_異常case落點 0912_ATD Flow 0916_ann.ppt 的 工作表" xfId="336"/>
    <cellStyle name="_Internal Qual  出差計劃0627_摘要做法HY_final_異常case落點 0912_ATD Flow 0916_APD flow 0305'09" xfId="337"/>
    <cellStyle name="_Internal Qual  出差計劃0627_摘要做法HY_final_異常case落點 0912_ATD Flow 0916_APD flow 0319" xfId="338"/>
    <cellStyle name="_Internal Qual  出差計劃0627_摘要做法HY_final_異常case落點 0912_ATD Flow 0916_APD flow 0324" xfId="339"/>
    <cellStyle name="_Internal Qual  出差計劃0627_摘要做法HY_final_異常case落點 0912_ATD Flow 0916_APD flow SPEC 3rd level 0414'09" xfId="340"/>
    <cellStyle name="_Internal Qual  出差計劃0627_摘要做法HY_final_異常case落點 0912_ATD Flow 0916_ATD Flow 0919-12" xfId="341"/>
    <cellStyle name="_Internal Qual  出差計劃0627_摘要做法HY_final_異常case落點 0912_ATD Flow 0916_flow 0225" xfId="342"/>
    <cellStyle name="_Internal Qual  出差計劃0627_摘要做法HY_final_異常case落點 0912_ATD Flow 0916_PD Flow  0427'09A" xfId="343"/>
    <cellStyle name="_Internal Qual  出差計劃0627_摘要做法HY_final_異常case落點 0912_ATD Flow 0916_研發作業作業0312_5A rev 1 的 工作表" xfId="344"/>
    <cellStyle name="_Internal Qual  出差計劃0627_摘要做法HY_final_異常case落點 0912_ATD Flow 0918" xfId="345"/>
    <cellStyle name="_Internal Qual  出差計劃0627_摘要做法HY_final_異常case落點 0912_ATD Flow 0918_ann.ppt 的 工作表" xfId="346"/>
    <cellStyle name="_Internal Qual  出差計劃0627_摘要做法HY_final_異常case落點 0912_ATD Flow 0918_APD flow 0305'09" xfId="347"/>
    <cellStyle name="_Internal Qual  出差計劃0627_摘要做法HY_final_異常case落點 0912_ATD Flow 0918_APD flow 0319" xfId="348"/>
    <cellStyle name="_Internal Qual  出差計劃0627_摘要做法HY_final_異常case落點 0912_ATD Flow 0918_APD flow 0324" xfId="349"/>
    <cellStyle name="_Internal Qual  出差計劃0627_摘要做法HY_final_異常case落點 0912_ATD Flow 0918_APD flow SPEC 3rd level 0414'09" xfId="350"/>
    <cellStyle name="_Internal Qual  出差計劃0627_摘要做法HY_final_異常case落點 0912_ATD Flow 0918_ATD Flow 0919-12" xfId="351"/>
    <cellStyle name="_Internal Qual  出差計劃0627_摘要做法HY_final_異常case落點 0912_ATD Flow 0918_flow 0225" xfId="352"/>
    <cellStyle name="_Internal Qual  出差計劃0627_摘要做法HY_final_異常case落點 0912_ATD Flow 0918_PD Flow  0427'09A" xfId="353"/>
    <cellStyle name="_Internal Qual  出差計劃0627_摘要做法HY_final_異常case落點 0912_ATD Flow 0918_研發作業作業0312_5A rev 1 的 工作表" xfId="354"/>
    <cellStyle name="_Internal Qual  出差計劃0627_摘要做法HY_flow 0225" xfId="355"/>
    <cellStyle name="_Internal Qual  出差計劃0627_摘要做法HY_NPE by PKG type" xfId="356"/>
    <cellStyle name="_Internal Qual  出差計劃0627_摘要做法HY_NPE by PKG type 0611 (2)" xfId="357"/>
    <cellStyle name="_Internal Qual  出差計劃0627_摘要做法HY_NPE by PKG type --PD2" xfId="358"/>
    <cellStyle name="_Internal Qual  出差計劃0627_摘要做法HY_NPE by PKG type-PD2" xfId="359"/>
    <cellStyle name="_Internal Qual  出差計劃0627_摘要做法HY_PD Flow  0427'09A" xfId="360"/>
    <cellStyle name="_Internal Qual  出差計劃0627_摘要做法HY_研發作業作業0312_5A rev 1 的 工作表" xfId="361"/>
    <cellStyle name="_Internal Qual  出差計劃0627_摘要做法HY_異常case落點 0912" xfId="362"/>
    <cellStyle name="_Internal Qual  出差計劃0627_摘要做法HY_異常case落點 0912_ATD Flow 0916" xfId="363"/>
    <cellStyle name="_Internal Qual  出差計劃0627_摘要做法HY_異常case落點 0912_ATD Flow 0916_ann.ppt 的 工作表" xfId="364"/>
    <cellStyle name="_Internal Qual  出差計劃0627_摘要做法HY_異常case落點 0912_ATD Flow 0916_APD flow 0305'09" xfId="365"/>
    <cellStyle name="_Internal Qual  出差計劃0627_摘要做法HY_異常case落點 0912_ATD Flow 0916_APD flow 0319" xfId="366"/>
    <cellStyle name="_Internal Qual  出差計劃0627_摘要做法HY_異常case落點 0912_ATD Flow 0916_APD flow 0324" xfId="367"/>
    <cellStyle name="_Internal Qual  出差計劃0627_摘要做法HY_異常case落點 0912_ATD Flow 0916_APD flow SPEC 3rd level 0414'09" xfId="368"/>
    <cellStyle name="_Internal Qual  出差計劃0627_摘要做法HY_異常case落點 0912_ATD Flow 0916_ATD Flow 0919-12" xfId="369"/>
    <cellStyle name="_Internal Qual  出差計劃0627_摘要做法HY_異常case落點 0912_ATD Flow 0916_flow 0225" xfId="370"/>
    <cellStyle name="_Internal Qual  出差計劃0627_摘要做法HY_異常case落點 0912_ATD Flow 0916_PD Flow  0427'09A" xfId="371"/>
    <cellStyle name="_Internal Qual  出差計劃0627_摘要做法HY_異常case落點 0912_ATD Flow 0916_研發作業作業0312_5A rev 1 的 工作表" xfId="372"/>
    <cellStyle name="_Internal Qual  出差計劃0627_摘要做法HY_異常case落點 0912_ATD Flow 0918" xfId="373"/>
    <cellStyle name="_Internal Qual  出差計劃0627_摘要做法HY_異常case落點 0912_ATD Flow 0918_ann.ppt 的 工作表" xfId="374"/>
    <cellStyle name="_Internal Qual  出差計劃0627_摘要做法HY_異常case落點 0912_ATD Flow 0918_APD flow 0305'09" xfId="375"/>
    <cellStyle name="_Internal Qual  出差計劃0627_摘要做法HY_異常case落點 0912_ATD Flow 0918_APD flow 0319" xfId="376"/>
    <cellStyle name="_Internal Qual  出差計劃0627_摘要做法HY_異常case落點 0912_ATD Flow 0918_APD flow 0324" xfId="377"/>
    <cellStyle name="_Internal Qual  出差計劃0627_摘要做法HY_異常case落點 0912_ATD Flow 0918_APD flow SPEC 3rd level 0414'09" xfId="378"/>
    <cellStyle name="_Internal Qual  出差計劃0627_摘要做法HY_異常case落點 0912_ATD Flow 0918_ATD Flow 0919-12" xfId="379"/>
    <cellStyle name="_Internal Qual  出差計劃0627_摘要做法HY_異常case落點 0912_ATD Flow 0918_flow 0225" xfId="380"/>
    <cellStyle name="_Internal Qual  出差計劃0627_摘要做法HY_異常case落點 0912_ATD Flow 0918_PD Flow  0427'09A" xfId="381"/>
    <cellStyle name="_Internal Qual  出差計劃0627_摘要做法HY_異常case落點 0912_ATD Flow 0918_研發作業作業0312_5A rev 1 的 工作表" xfId="382"/>
    <cellStyle name="_IPDC flow 0331'10" xfId="383"/>
    <cellStyle name="_I-WCC QFN 10x10 86L DIF_condor Peak" xfId="384"/>
    <cellStyle name="_I-WCC QFN 10x10 86L QR_Condor PeakrevA" xfId="385"/>
    <cellStyle name="_LF DIF_Magni (SE9123) (3)" xfId="386"/>
    <cellStyle name="_Meteor5 LFCIS DIF_0918_V1.0" xfId="387"/>
    <cellStyle name="_Meteor5 Product QR_BGA  LF-eng_V1 0" xfId="388"/>
    <cellStyle name="_MT1702B  Product QR" xfId="389"/>
    <cellStyle name="_MT1702B DIF" xfId="390"/>
    <cellStyle name="_MT6253  Product QR" xfId="391"/>
    <cellStyle name="_MT6253 DIF" xfId="392"/>
    <cellStyle name="_new flow 0604" xfId="393"/>
    <cellStyle name="_NPD 修訂履歷" xfId="394"/>
    <cellStyle name="_NPD&amp;BD review flow-0317" xfId="395"/>
    <cellStyle name="_NRE 7237 Sileo QFN28 4x4 SLG8XP589V" xfId="396"/>
    <cellStyle name="_NRE tooling Material Price (for BGA base )_V1.3" xfId="397"/>
    <cellStyle name="_NRE7212 SANDISK 200810081" xfId="398"/>
    <cellStyle name="_NRE7277 Marvell-MSI 11042008 (3)" xfId="399"/>
    <cellStyle name="_PD Flow - 主流程  0508'09" xfId="400"/>
    <cellStyle name="_PD Flow 產品需求管理流程(niki)" xfId="401"/>
    <cellStyle name="_PD 主流程" xfId="402"/>
    <cellStyle name="_PKG. design flow - 0315" xfId="403"/>
    <cellStyle name="_Plan-0606-TFBGA-(Sub大陸矽科)-3" xfId="404"/>
    <cellStyle name="_POR" xfId="405"/>
    <cellStyle name="_POR_Gap分析表_A02" xfId="406"/>
    <cellStyle name="_POR_Package and Process Envelope申請單_V1.0" xfId="407"/>
    <cellStyle name="_POR_Package and Process Envelope申請單_V1.0_Gap分析表" xfId="408"/>
    <cellStyle name="_POR_Package and Process Envelope申請單_V1.0_Gap分析表_Gap分析表_A02" xfId="409"/>
    <cellStyle name="_PR 控管表-20090114" xfId="410"/>
    <cellStyle name="_PR_control 總表" xfId="411"/>
    <cellStyle name="_Q0601135_RFQ_VisEra_AA Price-B" xfId="412"/>
    <cellStyle name="_Q0602033_REVIEW_Infineon_SD CARD of bin 14SSSD CARDMicro SD_EF11-03DF17EF17-B" xfId="413"/>
    <cellStyle name="_Q0603132_RFQ_Micronas Bumping-060324-A" xfId="414"/>
    <cellStyle name="_Q0606051_RFQ_Samsung_ Micro SD_8_S-MicroSD_15x11-060606-B" xfId="415"/>
    <cellStyle name="_Q0606100_RFQ_Samsung MMC Micro_MMC-B" xfId="416"/>
    <cellStyle name="_Q0606126_REVIEW_Samsung_Micro SD-B" xfId="417"/>
    <cellStyle name="_Q0608035_REVIEW_Samsung Micro SD (HF)-A" xfId="418"/>
    <cellStyle name="_Q0608120_RFQ_Samsung_SSSD_S2-SS_32X24_91-A" xfId="419"/>
    <cellStyle name="_QFP Gap分析表 - 20090112" xfId="420"/>
    <cellStyle name="_QR (2)" xfId="421"/>
    <cellStyle name="_Qual Fail Case List  WW22" xfId="422"/>
    <cellStyle name="_RD-1701-01" xfId="423"/>
    <cellStyle name="_RD-1701-01 (4)" xfId="424"/>
    <cellStyle name="_RD-1701-10A" xfId="425"/>
    <cellStyle name="_RD-1702-42A2" xfId="426"/>
    <cellStyle name="_RD-3400-08A5" xfId="427"/>
    <cellStyle name="_RDCPD-2008-處-年度計劃" xfId="428"/>
    <cellStyle name="_RDPD2新產品開發費用 Cost Down 的 工作表" xfId="429"/>
    <cellStyle name="_RDPD2新產品開發費用 Cost Down-2 的 工作表" xfId="430"/>
    <cellStyle name="_S" xfId="431"/>
    <cellStyle name="_S_ann.ppt 的 工作表" xfId="432"/>
    <cellStyle name="_S_APD flow 0305'09" xfId="433"/>
    <cellStyle name="_S_APD flow 0319" xfId="434"/>
    <cellStyle name="_S_APD flow 0324" xfId="435"/>
    <cellStyle name="_S_APD flow SPEC 3rd level 0414'09" xfId="436"/>
    <cellStyle name="_S_ATD Flow 0903" xfId="437"/>
    <cellStyle name="_S_ATD Flow 0903_ann.ppt 的 工作表" xfId="438"/>
    <cellStyle name="_S_ATD Flow 0903_APD flow 0305'09" xfId="439"/>
    <cellStyle name="_S_ATD Flow 0903_APD flow 0319" xfId="440"/>
    <cellStyle name="_S_ATD Flow 0903_APD flow 0324" xfId="441"/>
    <cellStyle name="_S_ATD Flow 0903_APD flow SPEC 3rd level 0414'09" xfId="442"/>
    <cellStyle name="_S_ATD Flow 0903_ATD Flow 0919-12" xfId="443"/>
    <cellStyle name="_S_ATD Flow 0903_flow 0225" xfId="444"/>
    <cellStyle name="_S_ATD Flow 0903_NPE by PKG type" xfId="445"/>
    <cellStyle name="_S_ATD Flow 0903_NPE by PKG type 0611 (2)" xfId="446"/>
    <cellStyle name="_S_ATD Flow 0903_NPE by PKG type --PD2" xfId="447"/>
    <cellStyle name="_S_ATD Flow 0903_NPE by PKG type-PD2" xfId="448"/>
    <cellStyle name="_S_ATD Flow 0903_PD Flow  0427'09A" xfId="449"/>
    <cellStyle name="_S_ATD Flow 0903_PLM align to Intel ATD project plan0908(Dr_JY) (2)" xfId="450"/>
    <cellStyle name="_S_ATD Flow 0903_PLM align to Intel ATD project plan0908(Dr_JY) (2)_ann.ppt 的 工作表" xfId="451"/>
    <cellStyle name="_S_ATD Flow 0903_PLM align to Intel ATD project plan0908(Dr_JY) (2)_APD flow 0305'09" xfId="452"/>
    <cellStyle name="_S_ATD Flow 0903_PLM align to Intel ATD project plan0908(Dr_JY) (2)_APD flow 0319" xfId="453"/>
    <cellStyle name="_S_ATD Flow 0903_PLM align to Intel ATD project plan0908(Dr_JY) (2)_APD flow 0324" xfId="454"/>
    <cellStyle name="_S_ATD Flow 0903_PLM align to Intel ATD project plan0908(Dr_JY) (2)_APD flow SPEC 3rd level 0414'09" xfId="455"/>
    <cellStyle name="_S_ATD Flow 0903_PLM align to Intel ATD project plan0908(Dr_JY) (2)_ATD Flow 0919-12" xfId="456"/>
    <cellStyle name="_S_ATD Flow 0903_PLM align to Intel ATD project plan0908(Dr_JY) (2)_flow 0225" xfId="457"/>
    <cellStyle name="_S_ATD Flow 0903_PLM align to Intel ATD project plan0908(Dr_JY) (2)_NPE by PKG type" xfId="458"/>
    <cellStyle name="_S_ATD Flow 0903_PLM align to Intel ATD project plan0908(Dr_JY) (2)_NPE by PKG type 0611 (2)" xfId="459"/>
    <cellStyle name="_S_ATD Flow 0903_PLM align to Intel ATD project plan0908(Dr_JY) (2)_NPE by PKG type --PD2" xfId="460"/>
    <cellStyle name="_S_ATD Flow 0903_PLM align to Intel ATD project plan0908(Dr_JY) (2)_NPE by PKG type-PD2" xfId="461"/>
    <cellStyle name="_S_ATD Flow 0903_PLM align to Intel ATD project plan0908(Dr_JY) (2)_PD Flow  0427'09A" xfId="462"/>
    <cellStyle name="_S_ATD Flow 0903_PLM align to Intel ATD project plan0908(Dr_JY) (2)_研發作業作業0312_5A rev 1 的 工作表" xfId="463"/>
    <cellStyle name="_S_ATD Flow 0903_PLM align to Intel ATD project plan0908(Dr_JY) (2)_異常case落點 0912" xfId="464"/>
    <cellStyle name="_S_ATD Flow 0903_PLM align to Intel ATD project plan0908(Dr_JY) (2)_異常case落點 0912_ATD Flow 0916" xfId="465"/>
    <cellStyle name="_S_ATD Flow 0903_PLM align to Intel ATD project plan0908(Dr_JY) (2)_異常case落點 0912_ATD Flow 0916_ann.ppt 的 工作表" xfId="466"/>
    <cellStyle name="_S_ATD Flow 0903_PLM align to Intel ATD project plan0908(Dr_JY) (2)_異常case落點 0912_ATD Flow 0916_APD flow 0305'09" xfId="467"/>
    <cellStyle name="_S_ATD Flow 0903_PLM align to Intel ATD project plan0908(Dr_JY) (2)_異常case落點 0912_ATD Flow 0916_APD flow 0319" xfId="468"/>
    <cellStyle name="_S_ATD Flow 0903_PLM align to Intel ATD project plan0908(Dr_JY) (2)_異常case落點 0912_ATD Flow 0916_APD flow 0324" xfId="469"/>
    <cellStyle name="_S_ATD Flow 0903_PLM align to Intel ATD project plan0908(Dr_JY) (2)_異常case落點 0912_ATD Flow 0916_APD flow SPEC 3rd level 0414'09" xfId="470"/>
    <cellStyle name="_S_ATD Flow 0903_PLM align to Intel ATD project plan0908(Dr_JY) (2)_異常case落點 0912_ATD Flow 0916_ATD Flow 0919-12" xfId="471"/>
    <cellStyle name="_S_ATD Flow 0903_PLM align to Intel ATD project plan0908(Dr_JY) (2)_異常case落點 0912_ATD Flow 0916_flow 0225" xfId="472"/>
    <cellStyle name="_S_ATD Flow 0903_PLM align to Intel ATD project plan0908(Dr_JY) (2)_異常case落點 0912_ATD Flow 0916_PD Flow  0427'09A" xfId="473"/>
    <cellStyle name="_S_ATD Flow 0903_PLM align to Intel ATD project plan0908(Dr_JY) (2)_異常case落點 0912_ATD Flow 0916_研發作業作業0312_5A rev 1 的 工作表" xfId="474"/>
    <cellStyle name="_S_ATD Flow 0903_PLM align to Intel ATD project plan0908(Dr_JY) (2)_異常case落點 0912_ATD Flow 0918" xfId="475"/>
    <cellStyle name="_S_ATD Flow 0903_PLM align to Intel ATD project plan0908(Dr_JY) (2)_異常case落點 0912_ATD Flow 0918_ann.ppt 的 工作表" xfId="476"/>
    <cellStyle name="_S_ATD Flow 0903_PLM align to Intel ATD project plan0908(Dr_JY) (2)_異常case落點 0912_ATD Flow 0918_APD flow 0305'09" xfId="477"/>
    <cellStyle name="_S_ATD Flow 0903_PLM align to Intel ATD project plan0908(Dr_JY) (2)_異常case落點 0912_ATD Flow 0918_APD flow 0319" xfId="478"/>
    <cellStyle name="_S_ATD Flow 0903_PLM align to Intel ATD project plan0908(Dr_JY) (2)_異常case落點 0912_ATD Flow 0918_APD flow 0324" xfId="479"/>
    <cellStyle name="_S_ATD Flow 0903_PLM align to Intel ATD project plan0908(Dr_JY) (2)_異常case落點 0912_ATD Flow 0918_APD flow SPEC 3rd level 0414'09" xfId="480"/>
    <cellStyle name="_S_ATD Flow 0903_PLM align to Intel ATD project plan0908(Dr_JY) (2)_異常case落點 0912_ATD Flow 0918_ATD Flow 0919-12" xfId="481"/>
    <cellStyle name="_S_ATD Flow 0903_PLM align to Intel ATD project plan0908(Dr_JY) (2)_異常case落點 0912_ATD Flow 0918_flow 0225" xfId="482"/>
    <cellStyle name="_S_ATD Flow 0903_PLM align to Intel ATD project plan0908(Dr_JY) (2)_異常case落點 0912_ATD Flow 0918_PD Flow  0427'09A" xfId="483"/>
    <cellStyle name="_S_ATD Flow 0903_PLM align to Intel ATD project plan0908(Dr_JY) (2)_異常case落點 0912_ATD Flow 0918_研發作業作業0312_5A rev 1 的 工作表" xfId="484"/>
    <cellStyle name="_S_ATD Flow 0903_研發作業作業0312_5A rev 1 的 工作表" xfId="485"/>
    <cellStyle name="_S_ATD Flow 0903_異常case落點 0912" xfId="486"/>
    <cellStyle name="_S_ATD Flow 0903_異常case落點 0912_ATD Flow 0916" xfId="487"/>
    <cellStyle name="_S_ATD Flow 0903_異常case落點 0912_ATD Flow 0916_ann.ppt 的 工作表" xfId="488"/>
    <cellStyle name="_S_ATD Flow 0903_異常case落點 0912_ATD Flow 0916_APD flow 0305'09" xfId="489"/>
    <cellStyle name="_S_ATD Flow 0903_異常case落點 0912_ATD Flow 0916_APD flow 0319" xfId="490"/>
    <cellStyle name="_S_ATD Flow 0903_異常case落點 0912_ATD Flow 0916_APD flow 0324" xfId="491"/>
    <cellStyle name="_S_ATD Flow 0903_異常case落點 0912_ATD Flow 0916_APD flow SPEC 3rd level 0414'09" xfId="492"/>
    <cellStyle name="_S_ATD Flow 0903_異常case落點 0912_ATD Flow 0916_ATD Flow 0919-12" xfId="493"/>
    <cellStyle name="_S_ATD Flow 0903_異常case落點 0912_ATD Flow 0916_flow 0225" xfId="494"/>
    <cellStyle name="_S_ATD Flow 0903_異常case落點 0912_ATD Flow 0916_PD Flow  0427'09A" xfId="495"/>
    <cellStyle name="_S_ATD Flow 0903_異常case落點 0912_ATD Flow 0916_研發作業作業0312_5A rev 1 的 工作表" xfId="496"/>
    <cellStyle name="_S_ATD Flow 0903_異常case落點 0912_ATD Flow 0918" xfId="497"/>
    <cellStyle name="_S_ATD Flow 0903_異常case落點 0912_ATD Flow 0918_ann.ppt 的 工作表" xfId="498"/>
    <cellStyle name="_S_ATD Flow 0903_異常case落點 0912_ATD Flow 0918_APD flow 0305'09" xfId="499"/>
    <cellStyle name="_S_ATD Flow 0903_異常case落點 0912_ATD Flow 0918_APD flow 0319" xfId="500"/>
    <cellStyle name="_S_ATD Flow 0903_異常case落點 0912_ATD Flow 0918_APD flow 0324" xfId="501"/>
    <cellStyle name="_S_ATD Flow 0903_異常case落點 0912_ATD Flow 0918_APD flow SPEC 3rd level 0414'09" xfId="502"/>
    <cellStyle name="_S_ATD Flow 0903_異常case落點 0912_ATD Flow 0918_ATD Flow 0919-12" xfId="503"/>
    <cellStyle name="_S_ATD Flow 0903_異常case落點 0912_ATD Flow 0918_flow 0225" xfId="504"/>
    <cellStyle name="_S_ATD Flow 0903_異常case落點 0912_ATD Flow 0918_PD Flow  0427'09A" xfId="505"/>
    <cellStyle name="_S_ATD Flow 0903_異常case落點 0912_ATD Flow 0918_研發作業作業0312_5A rev 1 的 工作表" xfId="506"/>
    <cellStyle name="_S_ATD Flow 0903_摘要做法HY" xfId="507"/>
    <cellStyle name="_S_ATD Flow 0903_摘要做法HY_ann.ppt 的 工作表" xfId="508"/>
    <cellStyle name="_S_ATD Flow 0903_摘要做法HY_APD flow 0305'09" xfId="509"/>
    <cellStyle name="_S_ATD Flow 0903_摘要做法HY_APD flow 0319" xfId="510"/>
    <cellStyle name="_S_ATD Flow 0903_摘要做法HY_APD flow 0324" xfId="511"/>
    <cellStyle name="_S_ATD Flow 0903_摘要做法HY_APD flow SPEC 3rd level 0414'09" xfId="512"/>
    <cellStyle name="_S_ATD Flow 0903_摘要做法HY_ATD Flow 0919-12" xfId="513"/>
    <cellStyle name="_S_ATD Flow 0903_摘要做法HY_final" xfId="514"/>
    <cellStyle name="_S_ATD Flow 0903_摘要做法HY_final_ann.ppt 的 工作表" xfId="515"/>
    <cellStyle name="_S_ATD Flow 0903_摘要做法HY_final_APD flow 0305'09" xfId="516"/>
    <cellStyle name="_S_ATD Flow 0903_摘要做法HY_final_APD flow 0319" xfId="517"/>
    <cellStyle name="_S_ATD Flow 0903_摘要做法HY_final_APD flow 0324" xfId="518"/>
    <cellStyle name="_S_ATD Flow 0903_摘要做法HY_final_APD flow SPEC 3rd level 0414'09" xfId="519"/>
    <cellStyle name="_S_ATD Flow 0903_摘要做法HY_final_ATD Flow 0919-12" xfId="520"/>
    <cellStyle name="_S_ATD Flow 0903_摘要做法HY_final_flow 0225" xfId="521"/>
    <cellStyle name="_S_ATD Flow 0903_摘要做法HY_final_NPE by PKG type" xfId="522"/>
    <cellStyle name="_S_ATD Flow 0903_摘要做法HY_final_NPE by PKG type 0611 (2)" xfId="523"/>
    <cellStyle name="_S_ATD Flow 0903_摘要做法HY_final_NPE by PKG type --PD2" xfId="524"/>
    <cellStyle name="_S_ATD Flow 0903_摘要做法HY_final_NPE by PKG type-PD2" xfId="525"/>
    <cellStyle name="_S_ATD Flow 0903_摘要做法HY_final_PD Flow  0427'09A" xfId="526"/>
    <cellStyle name="_S_ATD Flow 0903_摘要做法HY_final_研發作業作業0312_5A rev 1 的 工作表" xfId="527"/>
    <cellStyle name="_S_ATD Flow 0903_摘要做法HY_final_異常case落點 0912" xfId="528"/>
    <cellStyle name="_S_ATD Flow 0903_摘要做法HY_final_異常case落點 0912_ATD Flow 0916" xfId="529"/>
    <cellStyle name="_S_ATD Flow 0903_摘要做法HY_final_異常case落點 0912_ATD Flow 0916_ann.ppt 的 工作表" xfId="530"/>
    <cellStyle name="_S_ATD Flow 0903_摘要做法HY_final_異常case落點 0912_ATD Flow 0916_APD flow 0305'09" xfId="531"/>
    <cellStyle name="_S_ATD Flow 0903_摘要做法HY_final_異常case落點 0912_ATD Flow 0916_APD flow 0319" xfId="532"/>
    <cellStyle name="_S_ATD Flow 0903_摘要做法HY_final_異常case落點 0912_ATD Flow 0916_APD flow 0324" xfId="533"/>
    <cellStyle name="_S_ATD Flow 0903_摘要做法HY_final_異常case落點 0912_ATD Flow 0916_APD flow SPEC 3rd level 0414'09" xfId="534"/>
    <cellStyle name="_S_ATD Flow 0903_摘要做法HY_final_異常case落點 0912_ATD Flow 0916_ATD Flow 0919-12" xfId="535"/>
    <cellStyle name="_S_ATD Flow 0903_摘要做法HY_final_異常case落點 0912_ATD Flow 0916_flow 0225" xfId="536"/>
    <cellStyle name="_S_ATD Flow 0903_摘要做法HY_final_異常case落點 0912_ATD Flow 0916_PD Flow  0427'09A" xfId="537"/>
    <cellStyle name="_S_ATD Flow 0903_摘要做法HY_final_異常case落點 0912_ATD Flow 0916_研發作業作業0312_5A rev 1 的 工作表" xfId="538"/>
    <cellStyle name="_S_ATD Flow 0903_摘要做法HY_final_異常case落點 0912_ATD Flow 0918" xfId="539"/>
    <cellStyle name="_S_ATD Flow 0903_摘要做法HY_final_異常case落點 0912_ATD Flow 0918_ann.ppt 的 工作表" xfId="540"/>
    <cellStyle name="_S_ATD Flow 0903_摘要做法HY_final_異常case落點 0912_ATD Flow 0918_APD flow 0305'09" xfId="541"/>
    <cellStyle name="_S_ATD Flow 0903_摘要做法HY_final_異常case落點 0912_ATD Flow 0918_APD flow 0319" xfId="542"/>
    <cellStyle name="_S_ATD Flow 0903_摘要做法HY_final_異常case落點 0912_ATD Flow 0918_APD flow 0324" xfId="543"/>
    <cellStyle name="_S_ATD Flow 0903_摘要做法HY_final_異常case落點 0912_ATD Flow 0918_APD flow SPEC 3rd level 0414'09" xfId="544"/>
    <cellStyle name="_S_ATD Flow 0903_摘要做法HY_final_異常case落點 0912_ATD Flow 0918_ATD Flow 0919-12" xfId="545"/>
    <cellStyle name="_S_ATD Flow 0903_摘要做法HY_final_異常case落點 0912_ATD Flow 0918_flow 0225" xfId="546"/>
    <cellStyle name="_S_ATD Flow 0903_摘要做法HY_final_異常case落點 0912_ATD Flow 0918_PD Flow  0427'09A" xfId="547"/>
    <cellStyle name="_S_ATD Flow 0903_摘要做法HY_final_異常case落點 0912_ATD Flow 0918_研發作業作業0312_5A rev 1 的 工作表" xfId="548"/>
    <cellStyle name="_S_ATD Flow 0903_摘要做法HY_flow 0225" xfId="549"/>
    <cellStyle name="_S_ATD Flow 0903_摘要做法HY_NPE by PKG type" xfId="550"/>
    <cellStyle name="_S_ATD Flow 0903_摘要做法HY_NPE by PKG type 0611 (2)" xfId="551"/>
    <cellStyle name="_S_ATD Flow 0903_摘要做法HY_NPE by PKG type --PD2" xfId="552"/>
    <cellStyle name="_S_ATD Flow 0903_摘要做法HY_NPE by PKG type-PD2" xfId="553"/>
    <cellStyle name="_S_ATD Flow 0903_摘要做法HY_PD Flow  0427'09A" xfId="554"/>
    <cellStyle name="_S_ATD Flow 0903_摘要做法HY_研發作業作業0312_5A rev 1 的 工作表" xfId="555"/>
    <cellStyle name="_S_ATD Flow 0903_摘要做法HY_異常case落點 0912" xfId="556"/>
    <cellStyle name="_S_ATD Flow 0903_摘要做法HY_異常case落點 0912_ATD Flow 0916" xfId="557"/>
    <cellStyle name="_S_ATD Flow 0903_摘要做法HY_異常case落點 0912_ATD Flow 0916_ann.ppt 的 工作表" xfId="558"/>
    <cellStyle name="_S_ATD Flow 0903_摘要做法HY_異常case落點 0912_ATD Flow 0916_APD flow 0305'09" xfId="559"/>
    <cellStyle name="_S_ATD Flow 0903_摘要做法HY_異常case落點 0912_ATD Flow 0916_APD flow 0319" xfId="560"/>
    <cellStyle name="_S_ATD Flow 0903_摘要做法HY_異常case落點 0912_ATD Flow 0916_APD flow 0324" xfId="561"/>
    <cellStyle name="_S_ATD Flow 0903_摘要做法HY_異常case落點 0912_ATD Flow 0916_APD flow SPEC 3rd level 0414'09" xfId="562"/>
    <cellStyle name="_S_ATD Flow 0903_摘要做法HY_異常case落點 0912_ATD Flow 0916_ATD Flow 0919-12" xfId="563"/>
    <cellStyle name="_S_ATD Flow 0903_摘要做法HY_異常case落點 0912_ATD Flow 0916_flow 0225" xfId="564"/>
    <cellStyle name="_S_ATD Flow 0903_摘要做法HY_異常case落點 0912_ATD Flow 0916_PD Flow  0427'09A" xfId="565"/>
    <cellStyle name="_S_ATD Flow 0903_摘要做法HY_異常case落點 0912_ATD Flow 0916_研發作業作業0312_5A rev 1 的 工作表" xfId="566"/>
    <cellStyle name="_S_ATD Flow 0903_摘要做法HY_異常case落點 0912_ATD Flow 0918" xfId="567"/>
    <cellStyle name="_S_ATD Flow 0903_摘要做法HY_異常case落點 0912_ATD Flow 0918_ann.ppt 的 工作表" xfId="568"/>
    <cellStyle name="_S_ATD Flow 0903_摘要做法HY_異常case落點 0912_ATD Flow 0918_APD flow 0305'09" xfId="569"/>
    <cellStyle name="_S_ATD Flow 0903_摘要做法HY_異常case落點 0912_ATD Flow 0918_APD flow 0319" xfId="570"/>
    <cellStyle name="_S_ATD Flow 0903_摘要做法HY_異常case落點 0912_ATD Flow 0918_APD flow 0324" xfId="571"/>
    <cellStyle name="_S_ATD Flow 0903_摘要做法HY_異常case落點 0912_ATD Flow 0918_APD flow SPEC 3rd level 0414'09" xfId="572"/>
    <cellStyle name="_S_ATD Flow 0903_摘要做法HY_異常case落點 0912_ATD Flow 0918_ATD Flow 0919-12" xfId="573"/>
    <cellStyle name="_S_ATD Flow 0903_摘要做法HY_異常case落點 0912_ATD Flow 0918_flow 0225" xfId="574"/>
    <cellStyle name="_S_ATD Flow 0903_摘要做法HY_異常case落點 0912_ATD Flow 0918_PD Flow  0427'09A" xfId="575"/>
    <cellStyle name="_S_ATD Flow 0903_摘要做法HY_異常case落點 0912_ATD Flow 0918_研發作業作業0312_5A rev 1 的 工作表" xfId="576"/>
    <cellStyle name="_S_ATD Flow 0919-12" xfId="577"/>
    <cellStyle name="_S_flow 0225" xfId="578"/>
    <cellStyle name="_S_Gap分析表_A02" xfId="579"/>
    <cellStyle name="_S_MCP79 Gap analysis" xfId="580"/>
    <cellStyle name="_S_NPE by PKG type" xfId="581"/>
    <cellStyle name="_S_NPE by PKG type 0611 (2)" xfId="582"/>
    <cellStyle name="_S_NPE by PKG type --PD2" xfId="583"/>
    <cellStyle name="_S_NPE by PKG type-PD2" xfId="584"/>
    <cellStyle name="_S_Package and Process Envelope申請單_V1.0" xfId="585"/>
    <cellStyle name="_S_Package and Process Envelope申請單_V1.0_Gap分析表" xfId="586"/>
    <cellStyle name="_S_Package and Process Envelope申請單_V1.0_Gap分析表_Gap分析表_A02" xfId="587"/>
    <cellStyle name="_S_PD Flow  0427'09A" xfId="588"/>
    <cellStyle name="_S_PLM align to Intel ATD project plan0908(Dr_JY) (2)" xfId="589"/>
    <cellStyle name="_S_PLM align to Intel ATD project plan0908(Dr_JY) (2)_ann.ppt 的 工作表" xfId="590"/>
    <cellStyle name="_S_PLM align to Intel ATD project plan0908(Dr_JY) (2)_APD flow 0305'09" xfId="591"/>
    <cellStyle name="_S_PLM align to Intel ATD project plan0908(Dr_JY) (2)_APD flow 0319" xfId="592"/>
    <cellStyle name="_S_PLM align to Intel ATD project plan0908(Dr_JY) (2)_APD flow 0324" xfId="593"/>
    <cellStyle name="_S_PLM align to Intel ATD project plan0908(Dr_JY) (2)_APD flow SPEC 3rd level 0414'09" xfId="594"/>
    <cellStyle name="_S_PLM align to Intel ATD project plan0908(Dr_JY) (2)_ATD Flow 0919-12" xfId="595"/>
    <cellStyle name="_S_PLM align to Intel ATD project plan0908(Dr_JY) (2)_flow 0225" xfId="596"/>
    <cellStyle name="_S_PLM align to Intel ATD project plan0908(Dr_JY) (2)_NPE by PKG type" xfId="597"/>
    <cellStyle name="_S_PLM align to Intel ATD project plan0908(Dr_JY) (2)_NPE by PKG type 0611 (2)" xfId="598"/>
    <cellStyle name="_S_PLM align to Intel ATD project plan0908(Dr_JY) (2)_NPE by PKG type --PD2" xfId="599"/>
    <cellStyle name="_S_PLM align to Intel ATD project plan0908(Dr_JY) (2)_NPE by PKG type-PD2" xfId="600"/>
    <cellStyle name="_S_PLM align to Intel ATD project plan0908(Dr_JY) (2)_PD Flow  0427'09A" xfId="601"/>
    <cellStyle name="_S_PLM align to Intel ATD project plan0908(Dr_JY) (2)_研發作業作業0312_5A rev 1 的 工作表" xfId="602"/>
    <cellStyle name="_S_PLM align to Intel ATD project plan0908(Dr_JY) (2)_異常case落點 0912" xfId="603"/>
    <cellStyle name="_S_PLM align to Intel ATD project plan0908(Dr_JY) (2)_異常case落點 0912_ATD Flow 0916" xfId="604"/>
    <cellStyle name="_S_PLM align to Intel ATD project plan0908(Dr_JY) (2)_異常case落點 0912_ATD Flow 0916_ann.ppt 的 工作表" xfId="605"/>
    <cellStyle name="_S_PLM align to Intel ATD project plan0908(Dr_JY) (2)_異常case落點 0912_ATD Flow 0916_APD flow 0305'09" xfId="606"/>
    <cellStyle name="_S_PLM align to Intel ATD project plan0908(Dr_JY) (2)_異常case落點 0912_ATD Flow 0916_APD flow 0319" xfId="607"/>
    <cellStyle name="_S_PLM align to Intel ATD project plan0908(Dr_JY) (2)_異常case落點 0912_ATD Flow 0916_APD flow 0324" xfId="608"/>
    <cellStyle name="_S_PLM align to Intel ATD project plan0908(Dr_JY) (2)_異常case落點 0912_ATD Flow 0916_APD flow SPEC 3rd level 0414'09" xfId="609"/>
    <cellStyle name="_S_PLM align to Intel ATD project plan0908(Dr_JY) (2)_異常case落點 0912_ATD Flow 0916_ATD Flow 0919-12" xfId="610"/>
    <cellStyle name="_S_PLM align to Intel ATD project plan0908(Dr_JY) (2)_異常case落點 0912_ATD Flow 0916_flow 0225" xfId="611"/>
    <cellStyle name="_S_PLM align to Intel ATD project plan0908(Dr_JY) (2)_異常case落點 0912_ATD Flow 0916_PD Flow  0427'09A" xfId="612"/>
    <cellStyle name="_S_PLM align to Intel ATD project plan0908(Dr_JY) (2)_異常case落點 0912_ATD Flow 0916_研發作業作業0312_5A rev 1 的 工作表" xfId="613"/>
    <cellStyle name="_S_PLM align to Intel ATD project plan0908(Dr_JY) (2)_異常case落點 0912_ATD Flow 0918" xfId="614"/>
    <cellStyle name="_S_PLM align to Intel ATD project plan0908(Dr_JY) (2)_異常case落點 0912_ATD Flow 0918_ann.ppt 的 工作表" xfId="615"/>
    <cellStyle name="_S_PLM align to Intel ATD project plan0908(Dr_JY) (2)_異常case落點 0912_ATD Flow 0918_APD flow 0305'09" xfId="616"/>
    <cellStyle name="_S_PLM align to Intel ATD project plan0908(Dr_JY) (2)_異常case落點 0912_ATD Flow 0918_APD flow 0319" xfId="617"/>
    <cellStyle name="_S_PLM align to Intel ATD project plan0908(Dr_JY) (2)_異常case落點 0912_ATD Flow 0918_APD flow 0324" xfId="618"/>
    <cellStyle name="_S_PLM align to Intel ATD project plan0908(Dr_JY) (2)_異常case落點 0912_ATD Flow 0918_APD flow SPEC 3rd level 0414'09" xfId="619"/>
    <cellStyle name="_S_PLM align to Intel ATD project plan0908(Dr_JY) (2)_異常case落點 0912_ATD Flow 0918_ATD Flow 0919-12" xfId="620"/>
    <cellStyle name="_S_PLM align to Intel ATD project plan0908(Dr_JY) (2)_異常case落點 0912_ATD Flow 0918_flow 0225" xfId="621"/>
    <cellStyle name="_S_PLM align to Intel ATD project plan0908(Dr_JY) (2)_異常case落點 0912_ATD Flow 0918_PD Flow  0427'09A" xfId="622"/>
    <cellStyle name="_S_PLM align to Intel ATD project plan0908(Dr_JY) (2)_異常case落點 0912_ATD Flow 0918_研發作業作業0312_5A rev 1 的 工作表" xfId="623"/>
    <cellStyle name="_S_研發作業作業0312_5A rev 1 的 工作表" xfId="624"/>
    <cellStyle name="_S_專案產出點檢表" xfId="625"/>
    <cellStyle name="_S_專案產出點檢表_Gap分析表_A02" xfId="626"/>
    <cellStyle name="_S_專案產出點檢表_MCP79 Gap analysis" xfId="627"/>
    <cellStyle name="_S_專案產出點檢表_Package and Process Envelope申請單_V1.0" xfId="628"/>
    <cellStyle name="_S_專案產出點檢表_Package and Process Envelope申請單_V1.0_Gap分析表" xfId="629"/>
    <cellStyle name="_S_專案產出點檢表_Package and Process Envelope申請單_V1.0_Gap分析表_Gap分析表_A02" xfId="630"/>
    <cellStyle name="_S_異常case落點 0912" xfId="631"/>
    <cellStyle name="_S_異常case落點 0912_ATD Flow 0916" xfId="632"/>
    <cellStyle name="_S_異常case落點 0912_ATD Flow 0916_ann.ppt 的 工作表" xfId="633"/>
    <cellStyle name="_S_異常case落點 0912_ATD Flow 0916_APD flow 0305'09" xfId="634"/>
    <cellStyle name="_S_異常case落點 0912_ATD Flow 0916_APD flow 0319" xfId="635"/>
    <cellStyle name="_S_異常case落點 0912_ATD Flow 0916_APD flow 0324" xfId="636"/>
    <cellStyle name="_S_異常case落點 0912_ATD Flow 0916_APD flow SPEC 3rd level 0414'09" xfId="637"/>
    <cellStyle name="_S_異常case落點 0912_ATD Flow 0916_ATD Flow 0919-12" xfId="638"/>
    <cellStyle name="_S_異常case落點 0912_ATD Flow 0916_flow 0225" xfId="639"/>
    <cellStyle name="_S_異常case落點 0912_ATD Flow 0916_PD Flow  0427'09A" xfId="640"/>
    <cellStyle name="_S_異常case落點 0912_ATD Flow 0916_研發作業作業0312_5A rev 1 的 工作表" xfId="641"/>
    <cellStyle name="_S_異常case落點 0912_ATD Flow 0918" xfId="642"/>
    <cellStyle name="_S_異常case落點 0912_ATD Flow 0918_ann.ppt 的 工作表" xfId="643"/>
    <cellStyle name="_S_異常case落點 0912_ATD Flow 0918_APD flow 0305'09" xfId="644"/>
    <cellStyle name="_S_異常case落點 0912_ATD Flow 0918_APD flow 0319" xfId="645"/>
    <cellStyle name="_S_異常case落點 0912_ATD Flow 0918_APD flow 0324" xfId="646"/>
    <cellStyle name="_S_異常case落點 0912_ATD Flow 0918_APD flow SPEC 3rd level 0414'09" xfId="647"/>
    <cellStyle name="_S_異常case落點 0912_ATD Flow 0918_ATD Flow 0919-12" xfId="648"/>
    <cellStyle name="_S_異常case落點 0912_ATD Flow 0918_flow 0225" xfId="649"/>
    <cellStyle name="_S_異常case落點 0912_ATD Flow 0918_PD Flow  0427'09A" xfId="650"/>
    <cellStyle name="_S_異常case落點 0912_ATD Flow 0918_研發作業作業0312_5A rev 1 的 工作表" xfId="651"/>
    <cellStyle name="_S_摘要做法HY" xfId="652"/>
    <cellStyle name="_S_摘要做法HY_ann.ppt 的 工作表" xfId="653"/>
    <cellStyle name="_S_摘要做法HY_APD flow 0305'09" xfId="654"/>
    <cellStyle name="_S_摘要做法HY_APD flow 0319" xfId="655"/>
    <cellStyle name="_S_摘要做法HY_APD flow 0324" xfId="656"/>
    <cellStyle name="_S_摘要做法HY_APD flow SPEC 3rd level 0414'09" xfId="657"/>
    <cellStyle name="_S_摘要做法HY_ATD Flow 0919-12" xfId="658"/>
    <cellStyle name="_S_摘要做法HY_final" xfId="659"/>
    <cellStyle name="_S_摘要做法HY_final_ann.ppt 的 工作表" xfId="660"/>
    <cellStyle name="_S_摘要做法HY_final_APD flow 0305'09" xfId="661"/>
    <cellStyle name="_S_摘要做法HY_final_APD flow 0319" xfId="662"/>
    <cellStyle name="_S_摘要做法HY_final_APD flow 0324" xfId="663"/>
    <cellStyle name="_S_摘要做法HY_final_APD flow SPEC 3rd level 0414'09" xfId="664"/>
    <cellStyle name="_S_摘要做法HY_final_ATD Flow 0919-12" xfId="665"/>
    <cellStyle name="_S_摘要做法HY_final_flow 0225" xfId="666"/>
    <cellStyle name="_S_摘要做法HY_final_NPE by PKG type" xfId="667"/>
    <cellStyle name="_S_摘要做法HY_final_NPE by PKG type 0611 (2)" xfId="668"/>
    <cellStyle name="_S_摘要做法HY_final_NPE by PKG type --PD2" xfId="669"/>
    <cellStyle name="_S_摘要做法HY_final_NPE by PKG type-PD2" xfId="670"/>
    <cellStyle name="_S_摘要做法HY_final_PD Flow  0427'09A" xfId="671"/>
    <cellStyle name="_S_摘要做法HY_final_研發作業作業0312_5A rev 1 的 工作表" xfId="672"/>
    <cellStyle name="_S_摘要做法HY_final_異常case落點 0912" xfId="673"/>
    <cellStyle name="_S_摘要做法HY_final_異常case落點 0912_ATD Flow 0916" xfId="674"/>
    <cellStyle name="_S_摘要做法HY_final_異常case落點 0912_ATD Flow 0916_ann.ppt 的 工作表" xfId="675"/>
    <cellStyle name="_S_摘要做法HY_final_異常case落點 0912_ATD Flow 0916_APD flow 0305'09" xfId="676"/>
    <cellStyle name="_S_摘要做法HY_final_異常case落點 0912_ATD Flow 0916_APD flow 0319" xfId="677"/>
    <cellStyle name="_S_摘要做法HY_final_異常case落點 0912_ATD Flow 0916_APD flow 0324" xfId="678"/>
    <cellStyle name="_S_摘要做法HY_final_異常case落點 0912_ATD Flow 0916_APD flow SPEC 3rd level 0414'09" xfId="679"/>
    <cellStyle name="_S_摘要做法HY_final_異常case落點 0912_ATD Flow 0916_ATD Flow 0919-12" xfId="680"/>
    <cellStyle name="_S_摘要做法HY_final_異常case落點 0912_ATD Flow 0916_flow 0225" xfId="681"/>
    <cellStyle name="_S_摘要做法HY_final_異常case落點 0912_ATD Flow 0916_PD Flow  0427'09A" xfId="682"/>
    <cellStyle name="_S_摘要做法HY_final_異常case落點 0912_ATD Flow 0916_研發作業作業0312_5A rev 1 的 工作表" xfId="683"/>
    <cellStyle name="_S_摘要做法HY_final_異常case落點 0912_ATD Flow 0918" xfId="684"/>
    <cellStyle name="_S_摘要做法HY_final_異常case落點 0912_ATD Flow 0918_ann.ppt 的 工作表" xfId="685"/>
    <cellStyle name="_S_摘要做法HY_final_異常case落點 0912_ATD Flow 0918_APD flow 0305'09" xfId="686"/>
    <cellStyle name="_S_摘要做法HY_final_異常case落點 0912_ATD Flow 0918_APD flow 0319" xfId="687"/>
    <cellStyle name="_S_摘要做法HY_final_異常case落點 0912_ATD Flow 0918_APD flow 0324" xfId="688"/>
    <cellStyle name="_S_摘要做法HY_final_異常case落點 0912_ATD Flow 0918_APD flow SPEC 3rd level 0414'09" xfId="689"/>
    <cellStyle name="_S_摘要做法HY_final_異常case落點 0912_ATD Flow 0918_ATD Flow 0919-12" xfId="690"/>
    <cellStyle name="_S_摘要做法HY_final_異常case落點 0912_ATD Flow 0918_flow 0225" xfId="691"/>
    <cellStyle name="_S_摘要做法HY_final_異常case落點 0912_ATD Flow 0918_PD Flow  0427'09A" xfId="692"/>
    <cellStyle name="_S_摘要做法HY_final_異常case落點 0912_ATD Flow 0918_研發作業作業0312_5A rev 1 的 工作表" xfId="693"/>
    <cellStyle name="_S_摘要做法HY_flow 0225" xfId="694"/>
    <cellStyle name="_S_摘要做法HY_NPE by PKG type" xfId="695"/>
    <cellStyle name="_S_摘要做法HY_NPE by PKG type 0611 (2)" xfId="696"/>
    <cellStyle name="_S_摘要做法HY_NPE by PKG type --PD2" xfId="697"/>
    <cellStyle name="_S_摘要做法HY_NPE by PKG type-PD2" xfId="698"/>
    <cellStyle name="_S_摘要做法HY_PD Flow  0427'09A" xfId="699"/>
    <cellStyle name="_S_摘要做法HY_研發作業作業0312_5A rev 1 的 工作表" xfId="700"/>
    <cellStyle name="_S_摘要做法HY_異常case落點 0912" xfId="701"/>
    <cellStyle name="_S_摘要做法HY_異常case落點 0912_ATD Flow 0916" xfId="702"/>
    <cellStyle name="_S_摘要做法HY_異常case落點 0912_ATD Flow 0916_ann.ppt 的 工作表" xfId="703"/>
    <cellStyle name="_S_摘要做法HY_異常case落點 0912_ATD Flow 0916_APD flow 0305'09" xfId="704"/>
    <cellStyle name="_S_摘要做法HY_異常case落點 0912_ATD Flow 0916_APD flow 0319" xfId="705"/>
    <cellStyle name="_S_摘要做法HY_異常case落點 0912_ATD Flow 0916_APD flow 0324" xfId="706"/>
    <cellStyle name="_S_摘要做法HY_異常case落點 0912_ATD Flow 0916_APD flow SPEC 3rd level 0414'09" xfId="707"/>
    <cellStyle name="_S_摘要做法HY_異常case落點 0912_ATD Flow 0916_ATD Flow 0919-12" xfId="708"/>
    <cellStyle name="_S_摘要做法HY_異常case落點 0912_ATD Flow 0916_flow 0225" xfId="709"/>
    <cellStyle name="_S_摘要做法HY_異常case落點 0912_ATD Flow 0916_PD Flow  0427'09A" xfId="710"/>
    <cellStyle name="_S_摘要做法HY_異常case落點 0912_ATD Flow 0916_研發作業作業0312_5A rev 1 的 工作表" xfId="711"/>
    <cellStyle name="_S_摘要做法HY_異常case落點 0912_ATD Flow 0918" xfId="712"/>
    <cellStyle name="_S_摘要做法HY_異常case落點 0912_ATD Flow 0918_ann.ppt 的 工作表" xfId="713"/>
    <cellStyle name="_S_摘要做法HY_異常case落點 0912_ATD Flow 0918_APD flow 0305'09" xfId="714"/>
    <cellStyle name="_S_摘要做法HY_異常case落點 0912_ATD Flow 0918_APD flow 0319" xfId="715"/>
    <cellStyle name="_S_摘要做法HY_異常case落點 0912_ATD Flow 0918_APD flow 0324" xfId="716"/>
    <cellStyle name="_S_摘要做法HY_異常case落點 0912_ATD Flow 0918_APD flow SPEC 3rd level 0414'09" xfId="717"/>
    <cellStyle name="_S_摘要做法HY_異常case落點 0912_ATD Flow 0918_ATD Flow 0919-12" xfId="718"/>
    <cellStyle name="_S_摘要做法HY_異常case落點 0912_ATD Flow 0918_flow 0225" xfId="719"/>
    <cellStyle name="_S_摘要做法HY_異常case落點 0912_ATD Flow 0918_PD Flow  0427'09A" xfId="720"/>
    <cellStyle name="_S_摘要做法HY_異常case落點 0912_ATD Flow 0918_研發作業作業0312_5A rev 1 的 工作表" xfId="721"/>
    <cellStyle name="_Samsung (Samsung_64MB_HF  Samsung_128MB_HF) NRE for Micro SD(11x15) --- PDB211" xfId="722"/>
    <cellStyle name="_Samsung (Samsung_64MB_HF  Samsung_128MB_HF) NRE for Micro SD(11x15) --- PDB212" xfId="723"/>
    <cellStyle name="_Sandisk PDM架構032208 larry" xfId="724"/>
    <cellStyle name="_Sensor搬遷預算" xfId="725"/>
    <cellStyle name="_STD_COST_IE_8i-HAN-NEW" xfId="726"/>
    <cellStyle name="_T-APD01-3-037-02A1(1)" xfId="727"/>
    <cellStyle name="_TFBGA 部品耗材-20060403" xfId="728"/>
    <cellStyle name="_Trial Run for流程與表單 for BGA - final (0827) 的 工作表" xfId="729"/>
    <cellStyle name="_Trial Run for流程與表單 for GT200 0826-7 的 工作表" xfId="730"/>
    <cellStyle name="_Trial Run for流程與表單 for GT200 0826-7 的 工作表_Gap分析表_A02" xfId="731"/>
    <cellStyle name="_Trial Run for流程與表單 for GT200 0826-7 的 工作表_MCP79 Gap analysis" xfId="732"/>
    <cellStyle name="_Trial Run for流程與表單 for GT200 0826-7 的 工作表_Package and Process Envelope申請單_V1.0" xfId="733"/>
    <cellStyle name="_Trial Run for流程與表單 for GT200 0826-7 的 工作表_Package and Process Envelope申請單_V1.0_Gap分析表" xfId="734"/>
    <cellStyle name="_Trial Run for流程與表單 for GT200 0826-7 的 工作表_Package and Process Envelope申請單_V1.0_Gap分析表_Gap分析表_A02" xfId="735"/>
    <cellStyle name="_UMC NV G98 Project Control Table" xfId="736"/>
    <cellStyle name="_UMC-A282(G98) Bumping Lot Start Meeting Material for I7073028" xfId="737"/>
    <cellStyle name="_VIA MPBGA 檢查機導入評估報告040708" xfId="738"/>
    <cellStyle name="_W12工作計劃執行狀況R2" xfId="739"/>
    <cellStyle name="_WK29" xfId="740"/>
    <cellStyle name="_人員產值目標-for 2006(1,5處組織調整)-data base" xfId="741"/>
    <cellStyle name="_人員產值目標-for 2006(現有組織)-會簽版" xfId="742"/>
    <cellStyle name="_工作計劃表(空白)" xfId="743"/>
    <cellStyle name="_分類Rule 0901" xfId="744"/>
    <cellStyle name="_成本負責名單及費用層別_1001071" xfId="745"/>
    <cellStyle name="_成效 (2)" xfId="746"/>
    <cellStyle name="_成效_呂義" xfId="747"/>
    <cellStyle name="_直接人員效率目標-2007_勝文經理版960109" xfId="748"/>
    <cellStyle name="_修改2008 年度計劃_間材 _楊約翰1114" xfId="749"/>
    <cellStyle name="_專案產出點檢表" xfId="750"/>
    <cellStyle name="_接案登錄表_PD2" xfId="751"/>
    <cellStyle name="_部品" xfId="752"/>
    <cellStyle name="_開發中心 NRE 費用 Cost Down Owner 112408_RDPD2 的 工作表" xfId="753"/>
    <cellStyle name="_開發中心 NRE 費用 Cost Down Owner 112708_RDPD2" xfId="754"/>
    <cellStyle name="_間材-領料資料-分析" xfId="755"/>
    <cellStyle name="_新產品開發費_開發中心-20081124(RDPD2) 的 工作表" xfId="756"/>
    <cellStyle name="_新產品開發費_開發中心-9701~09(I)" xfId="757"/>
    <cellStyle name="_新產品開發費_開發中心-9701~09(RDPD2) 20081125" xfId="758"/>
    <cellStyle name="_新產品需求管理流程-training 的 工作表" xfId="759"/>
    <cellStyle name="_會議通知單_製造群2006年度計劃_951228_AGENDA" xfId="760"/>
    <cellStyle name="_資本支出-MIS-infra2" xfId="761"/>
    <cellStyle name="_彰化移機計劃 (3)" xfId="762"/>
    <cellStyle name="_製造處" xfId="763"/>
    <cellStyle name="_製造處1" xfId="764"/>
    <cellStyle name="_製造處指標" xfId="765"/>
    <cellStyle name="_製造處績效指標0914" xfId="766"/>
    <cellStyle name="_製造群_績效指標收集資料表格_950718-最終版" xfId="767"/>
    <cellStyle name="_複本 New Device Phase in Performance Table-2008" xfId="768"/>
    <cellStyle name="•W€_Rev. 2" xfId="769"/>
    <cellStyle name="\¦ÏÝÌnCp[N" xfId="15"/>
    <cellStyle name="nCp[N" xfId="874"/>
    <cellStyle name="W_769BGA4 (1)" xfId="904"/>
    <cellStyle name="0_x0005_" xfId="770"/>
    <cellStyle name="0,0_x000d__x000a_NA_x000d__x000a_" xfId="771"/>
    <cellStyle name="20% - 强调文字颜色 1" xfId="778"/>
    <cellStyle name="20% - 强调文字颜色 2" xfId="779"/>
    <cellStyle name="20% - 强调文字颜色 3" xfId="780"/>
    <cellStyle name="20% - 强调文字颜色 4" xfId="781"/>
    <cellStyle name="20% - 强调文字颜色 5" xfId="782"/>
    <cellStyle name="20% - 强调文字颜色 6" xfId="783"/>
    <cellStyle name="20% - 輔色1" xfId="772" builtinId="30" customBuiltin="1"/>
    <cellStyle name="20% - 輔色2" xfId="773" builtinId="34" customBuiltin="1"/>
    <cellStyle name="20% - 輔色3" xfId="774" builtinId="38" customBuiltin="1"/>
    <cellStyle name="20% - 輔色4" xfId="775" builtinId="42" customBuiltin="1"/>
    <cellStyle name="20% - 輔色5" xfId="776" builtinId="46" customBuiltin="1"/>
    <cellStyle name="20% - 輔色6" xfId="777" builtinId="50" customBuiltin="1"/>
    <cellStyle name="3f1o [0]_￥AAU2§?P￥-§!-EAEcw" xfId="784"/>
    <cellStyle name="3f1o[0]_laroux" xfId="785"/>
    <cellStyle name="3f1o_￥AAU2§?P￥-§!-EAEcw" xfId="786"/>
    <cellStyle name="40% - 强调文字颜色 1" xfId="793"/>
    <cellStyle name="40% - 强调文字颜色 2" xfId="794"/>
    <cellStyle name="40% - 强调文字颜色 3" xfId="795"/>
    <cellStyle name="40% - 强调文字颜色 4" xfId="796"/>
    <cellStyle name="40% - 强调文字颜色 5" xfId="797"/>
    <cellStyle name="40% - 强调文字颜色 6" xfId="798"/>
    <cellStyle name="40% - 輔色1" xfId="787" builtinId="31" customBuiltin="1"/>
    <cellStyle name="40% - 輔色2" xfId="788" builtinId="35" customBuiltin="1"/>
    <cellStyle name="40% - 輔色3" xfId="789" builtinId="39" customBuiltin="1"/>
    <cellStyle name="40% - 輔色4" xfId="790" builtinId="43" customBuiltin="1"/>
    <cellStyle name="40% - 輔色5" xfId="791" builtinId="47" customBuiltin="1"/>
    <cellStyle name="40% - 輔色6" xfId="792" builtinId="51" customBuiltin="1"/>
    <cellStyle name="60% - 强调文字颜色 1" xfId="805"/>
    <cellStyle name="60% - 强调文字颜色 2" xfId="806"/>
    <cellStyle name="60% - 强调文字颜色 3" xfId="807"/>
    <cellStyle name="60% - 强调文字颜色 4" xfId="808"/>
    <cellStyle name="60% - 强调文字颜色 5" xfId="809"/>
    <cellStyle name="60% - 强调文字颜色 6" xfId="810"/>
    <cellStyle name="60% - 輔色1" xfId="799" builtinId="32" customBuiltin="1"/>
    <cellStyle name="60% - 輔色2" xfId="800" builtinId="36" customBuiltin="1"/>
    <cellStyle name="60% - 輔色3" xfId="801" builtinId="40" customBuiltin="1"/>
    <cellStyle name="60% - 輔色4" xfId="802" builtinId="44" customBuiltin="1"/>
    <cellStyle name="60% - 輔色5" xfId="803" builtinId="48" customBuiltin="1"/>
    <cellStyle name="60% - 輔色6" xfId="804" builtinId="52" customBuiltin="1"/>
    <cellStyle name="AeE- [0]_laroux" xfId="811"/>
    <cellStyle name="AeE-_laroux" xfId="812"/>
    <cellStyle name="AT﹐? [0]_laroux" xfId="813"/>
    <cellStyle name="AT﹐?_laroux" xfId="814"/>
    <cellStyle name="AutoFormat Options" xfId="815"/>
    <cellStyle name="Blue,Bold,12pt" xfId="816"/>
    <cellStyle name="Ç¥ÁØ_¿ù°£¿ä¾àº¸°í" xfId="817"/>
    <cellStyle name="C￥AO_laroux" xfId="818"/>
    <cellStyle name="Calc Currency (0)" xfId="819"/>
    <cellStyle name="Calc Currency (2)" xfId="820"/>
    <cellStyle name="Calc Percent (0)" xfId="821"/>
    <cellStyle name="Calc Percent (1)" xfId="822"/>
    <cellStyle name="Calc Percent (2)" xfId="823"/>
    <cellStyle name="Calc Units (0)" xfId="824"/>
    <cellStyle name="Calc Units (1)" xfId="825"/>
    <cellStyle name="Calc Units (2)" xfId="826"/>
    <cellStyle name="Comma [0]" xfId="827"/>
    <cellStyle name="Comma [00]" xfId="828"/>
    <cellStyle name="Comma_#6 Temps &amp; Contractors" xfId="829"/>
    <cellStyle name="Comma0 - Style1" xfId="830"/>
    <cellStyle name="Currency [0]" xfId="831"/>
    <cellStyle name="Currency [00]" xfId="832"/>
    <cellStyle name="Currency_#6 Temps &amp; Contractors" xfId="833"/>
    <cellStyle name="custom" xfId="834"/>
    <cellStyle name="Date Short" xfId="835"/>
    <cellStyle name="DELTA" xfId="836"/>
    <cellStyle name="Dezimal [0]_MERALCO" xfId="837"/>
    <cellStyle name="Dezimal_MERALCO" xfId="838"/>
    <cellStyle name="Enter Currency (0)" xfId="839"/>
    <cellStyle name="Enter Currency (2)" xfId="840"/>
    <cellStyle name="Enter Units (0)" xfId="841"/>
    <cellStyle name="Enter Units (1)" xfId="842"/>
    <cellStyle name="Enter Units (2)" xfId="843"/>
    <cellStyle name="Euro" xfId="844"/>
    <cellStyle name="F2" xfId="845"/>
    <cellStyle name="F3" xfId="846"/>
    <cellStyle name="F4" xfId="847"/>
    <cellStyle name="F5" xfId="848"/>
    <cellStyle name="F6" xfId="849"/>
    <cellStyle name="F7" xfId="850"/>
    <cellStyle name="F8" xfId="851"/>
    <cellStyle name="Fixed1 - Style1" xfId="852"/>
    <cellStyle name="Fixed2 - Style2" xfId="853"/>
    <cellStyle name="gafer" xfId="854"/>
    <cellStyle name="Grey" xfId="855"/>
    <cellStyle name="Header1" xfId="856"/>
    <cellStyle name="Header2" xfId="857"/>
    <cellStyle name="Hyperlink_RESULTS" xfId="858"/>
    <cellStyle name="IC-10" xfId="859"/>
    <cellStyle name="Input [yellow]" xfId="860"/>
    <cellStyle name="Link Currency (0)" xfId="861"/>
    <cellStyle name="Link Currency (2)" xfId="862"/>
    <cellStyle name="Link Units (0)" xfId="863"/>
    <cellStyle name="Link Units (1)" xfId="864"/>
    <cellStyle name="Link Units (2)" xfId="865"/>
    <cellStyle name="Milliers [0]_!!!GO" xfId="866"/>
    <cellStyle name="Milliers_!!!GO" xfId="867"/>
    <cellStyle name="Mon?taire [0]_!!!GO" xfId="868"/>
    <cellStyle name="Mon?taire_!!!GO" xfId="869"/>
    <cellStyle name="Monetaire [0]_!!!GO" xfId="870"/>
    <cellStyle name="Monétaire [0]_!!!GO" xfId="871"/>
    <cellStyle name="Monetaire_!!!GO" xfId="872"/>
    <cellStyle name="Monétaire_!!!GO" xfId="873"/>
    <cellStyle name="no dec" xfId="875"/>
    <cellStyle name="Normal - Style1" xfId="876"/>
    <cellStyle name="Normal_ SG&amp;A Bridge " xfId="877"/>
    <cellStyle name="number-red" xfId="878"/>
    <cellStyle name="Œ…‹æØ‚è [0.00]_laroux" xfId="879"/>
    <cellStyle name="Œ…‹æØ‚è_laroux" xfId="880"/>
    <cellStyle name="paint" xfId="881"/>
    <cellStyle name="Percent [0]" xfId="882"/>
    <cellStyle name="Percent [00]" xfId="883"/>
    <cellStyle name="Percent [2]" xfId="884"/>
    <cellStyle name="Percent_#6 Temps &amp; Contractors" xfId="885"/>
    <cellStyle name="PrePop Currency (0)" xfId="886"/>
    <cellStyle name="PrePop Currency (2)" xfId="887"/>
    <cellStyle name="PrePop Units (0)" xfId="888"/>
    <cellStyle name="PrePop Units (1)" xfId="889"/>
    <cellStyle name="PrePop Units (2)" xfId="890"/>
    <cellStyle name="PROMIS" xfId="891"/>
    <cellStyle name="PSChar" xfId="892"/>
    <cellStyle name="PSHeading" xfId="893"/>
    <cellStyle name="PSSpacer" xfId="894"/>
    <cellStyle name="section" xfId="895"/>
    <cellStyle name="shade" xfId="896"/>
    <cellStyle name="STANDARD" xfId="897"/>
    <cellStyle name="taples Plaza" xfId="898"/>
    <cellStyle name="Text Indent A" xfId="899"/>
    <cellStyle name="Text Indent B" xfId="900"/>
    <cellStyle name="Text Indent C" xfId="901"/>
    <cellStyle name="Valuta (0)_MERALCO" xfId="902"/>
    <cellStyle name="Valuta_MERALCO" xfId="903"/>
    <cellStyle name="wafer" xfId="905"/>
    <cellStyle name="Währung [0]_MERALCO" xfId="906"/>
    <cellStyle name="Währung_MERALCO" xfId="907"/>
    <cellStyle name="ハイパーリンク" xfId="908"/>
    <cellStyle name="ハイパーリンクD!!GO!G" xfId="909"/>
    <cellStyle name="?_BUILD  UP" xfId="1046"/>
    <cellStyle name="遽_ECN" xfId="1047"/>
    <cellStyle name="" xfId="1048"/>
    <cellStyle name="一般" xfId="0" builtinId="0"/>
    <cellStyle name="一般 2" xfId="910"/>
    <cellStyle name="一般 2 2" xfId="1049"/>
    <cellStyle name="一般 3" xfId="911"/>
    <cellStyle name="一般 4" xfId="912"/>
    <cellStyle name="一般 5" xfId="913"/>
    <cellStyle name="一般 6" xfId="914"/>
    <cellStyle name="一般_12-RD-1100-01F2(risk assessment)" xfId="915"/>
    <cellStyle name="一般_2&amp;3 POR Daseline0813" xfId="916"/>
    <cellStyle name="一般_99C63018 特指單" xfId="917"/>
    <cellStyle name="一般_Bumping Lot Start Meeting Material - 0308" xfId="918"/>
    <cellStyle name="一般_CP-XMC1-A7 (SP FOC-12)" xfId="919"/>
    <cellStyle name="一般_Gap分析表" xfId="920"/>
    <cellStyle name="一般_Gap分析表_1" xfId="921"/>
    <cellStyle name="一般_RD-1000-03" xfId="922"/>
    <cellStyle name="一般_Solder Bump Gap分析表-T-APD01-3-038-07 A3" xfId="923"/>
    <cellStyle name="一般_Trial Run for流程與表單 for GT200 0826-7 的 工作表" xfId="924"/>
    <cellStyle name="一般_Trial Run for流程與表單 for GT200 0826-7 的 工作表_Package and Process Envelope申請單_V1.0_Gap分析表" xfId="925"/>
    <cellStyle name="中等" xfId="926" builtinId="28" customBuiltin="1"/>
    <cellStyle name="合計" xfId="927" builtinId="25" customBuiltin="1"/>
    <cellStyle name="好" xfId="928" builtinId="26" customBuiltin="1"/>
    <cellStyle name="好_(CS0147) DIF - Si32260 010908" xfId="929"/>
    <cellStyle name="好_(CS0147) DIF - Si32260 010908_Flow-activity- 細部活動For Design" xfId="930"/>
    <cellStyle name="好_(MS090211) DIF" xfId="931"/>
    <cellStyle name="好_(MS090211) DIF_Flow-activity- 細部活動For Design" xfId="932"/>
    <cellStyle name="好_04 Process verification SSOP 0420" xfId="933"/>
    <cellStyle name="好_04 Process verification SSOP ww15 5 rev1" xfId="934"/>
    <cellStyle name="好_Ass'y PD Flow 的 工作表" xfId="935"/>
    <cellStyle name="好_Ass'y PD Flow_Type1,2,3 -  revise 0317" xfId="936"/>
    <cellStyle name="好_Ass'y PD Flow_Type1,2,3_1209'09.ppt 的 工作表" xfId="937"/>
    <cellStyle name="好_Cost review flow 0326'10" xfId="938"/>
    <cellStyle name="好_D2" xfId="939"/>
    <cellStyle name="好_Design-Development plan-1102" xfId="940"/>
    <cellStyle name="好_Design作業流程-0317" xfId="941"/>
    <cellStyle name="好_Design作業流程-0317_Flow-activity- 細部活動For Design" xfId="942"/>
    <cellStyle name="好_I-WCC QFN 10x10 86L DIF_condor Peak" xfId="943"/>
    <cellStyle name="好_I-WCC QFN 10x10 86L DIF_condor Peak_Flow-activity- 細部活動For Design" xfId="944"/>
    <cellStyle name="好_LF DIF_Magni (SE9123) (3)" xfId="945"/>
    <cellStyle name="好_LF DIF_Magni (SE9123) (3)_Flow-activity- 細部活動For Design" xfId="946"/>
    <cellStyle name="好_MEMO" xfId="947"/>
    <cellStyle name="好_Meteor5 LFCIS DIF_0918_V1.0" xfId="948"/>
    <cellStyle name="好_Meteor5 LFCIS DIF_0918_V1.0_Flow-activity- 細部活動For Design" xfId="949"/>
    <cellStyle name="好_MT1702B DIF" xfId="950"/>
    <cellStyle name="好_MT1702B DIF_Flow-activity- 細部活動For Design" xfId="951"/>
    <cellStyle name="好_MT6253 DIF" xfId="952"/>
    <cellStyle name="好_MT6253 DIF_Flow-activity- 細部活動For Design" xfId="953"/>
    <cellStyle name="好_NPD 修訂履歷" xfId="954"/>
    <cellStyle name="好_PD Flow 產品需求管理流程(niki)" xfId="955"/>
    <cellStyle name="好_PD 主流程" xfId="956"/>
    <cellStyle name="好_RD-1702-42A2" xfId="957"/>
    <cellStyle name="好_SiLabs" xfId="958"/>
    <cellStyle name="好_SiLabs F7110643 (E-PAD TQFP 100 14X14) 1st" xfId="959"/>
    <cellStyle name="好_SLQFP(LF)48 G7110012-15 memo" xfId="960"/>
    <cellStyle name="好_機台評估報告V1" xfId="961"/>
    <cellStyle name="注释" xfId="962"/>
    <cellStyle name="表示済みのハイパーリンク" xfId="963"/>
    <cellStyle name="表示済みのハイパーリンク!GO!!GOsMS_W" xfId="964"/>
    <cellStyle name="表旨巧・・ハイパーリンク" xfId="965"/>
    <cellStyle name="計算方式" xfId="966" builtinId="22" customBuiltin="1"/>
    <cellStyle name="差" xfId="969"/>
    <cellStyle name="差_Flow-activity- 細部活動For Design" xfId="970"/>
    <cellStyle name="桁区切り_0305 3580T" xfId="971"/>
    <cellStyle name="适中" xfId="972"/>
    <cellStyle name="常规_Book1" xfId="973"/>
    <cellStyle name="貨幣[0]_328L (2)" xfId="976"/>
    <cellStyle name="通貨_04 Wire bonding condition 256MSD(0.175D)" xfId="977"/>
    <cellStyle name="連結的儲存格" xfId="978" builtinId="24" customBuiltin="1"/>
    <cellStyle name="똿뗦먛귟 [0.00]_PRODUCT DETAIL Q1" xfId="967"/>
    <cellStyle name="똿뗦먛귟_PRODUCT DETAIL Q1" xfId="968"/>
    <cellStyle name="備註" xfId="980" builtinId="10" customBuiltin="1"/>
    <cellStyle name="强调文字颜色 1" xfId="1028"/>
    <cellStyle name="强调文字颜色 2" xfId="1029"/>
    <cellStyle name="强调文字颜色 3" xfId="1030"/>
    <cellStyle name="强调文字颜色 4" xfId="1031"/>
    <cellStyle name="强调文字颜色 5" xfId="1032"/>
    <cellStyle name="强调文字颜色 6" xfId="1033"/>
    <cellStyle name="解释性文本" xfId="981"/>
    <cellStyle name="输入" xfId="1043"/>
    <cellStyle name="输出" xfId="1044"/>
    <cellStyle name="說明文字" xfId="982" builtinId="53" customBuiltin="1"/>
    <cellStyle name="輔色1" xfId="983" builtinId="29" customBuiltin="1"/>
    <cellStyle name="輔色2" xfId="984" builtinId="33" customBuiltin="1"/>
    <cellStyle name="輔色3" xfId="985" builtinId="37" customBuiltin="1"/>
    <cellStyle name="輔色4" xfId="986" builtinId="41" customBuiltin="1"/>
    <cellStyle name="輔色5" xfId="987" builtinId="45" customBuiltin="1"/>
    <cellStyle name="輔色6" xfId="988" builtinId="49" customBuiltin="1"/>
    <cellStyle name="標準_(010227)New product&amp;machine setup TSOP" xfId="990"/>
    <cellStyle name="標題" xfId="991" builtinId="15" customBuiltin="1"/>
    <cellStyle name="標題 1" xfId="992" builtinId="16" customBuiltin="1"/>
    <cellStyle name="標題 2" xfId="993" builtinId="17" customBuiltin="1"/>
    <cellStyle name="標題 3" xfId="994" builtinId="18" customBuiltin="1"/>
    <cellStyle name="標題 4" xfId="995" builtinId="19" customBuiltin="1"/>
    <cellStyle name="樣式 1" xfId="989"/>
    <cellStyle name="輸入" xfId="998" builtinId="20" customBuiltin="1"/>
    <cellStyle name="輸出" xfId="999" builtinId="21" customBuiltin="1"/>
    <cellStyle name="檢查儲存格" xfId="1002" builtinId="23" customBuiltin="1"/>
    <cellStyle name="믅됞 [0.00]_PRODUCT DETAIL Q1" xfId="974"/>
    <cellStyle name="믅됞_PRODUCT DETAIL Q1" xfId="975"/>
    <cellStyle name="壞" xfId="1004" builtinId="27" customBuiltin="1"/>
    <cellStyle name="壞_04 Process verification SSOP 0420" xfId="1005"/>
    <cellStyle name="壞_04 Process verification SSOP ww15 5 rev1" xfId="1006"/>
    <cellStyle name="壞_Ass'y PD Flow 的 工作表" xfId="1007"/>
    <cellStyle name="壞_Ass'y PD Flow_Type1,2,3 -  revise 0317" xfId="1008"/>
    <cellStyle name="壞_Ass'y PD Flow_Type1,2,3_1209'09.ppt 的 工作表" xfId="1009"/>
    <cellStyle name="壞_Cost review flow 0326'10" xfId="1010"/>
    <cellStyle name="壞_D2" xfId="1011"/>
    <cellStyle name="壞_Design-Development plan-1102" xfId="1012"/>
    <cellStyle name="壞_MEMO" xfId="1013"/>
    <cellStyle name="壞_NPD 修訂履歷" xfId="1014"/>
    <cellStyle name="壞_PD Flow 產品需求管理流程(niki)" xfId="1015"/>
    <cellStyle name="壞_PD 主流程" xfId="1016"/>
    <cellStyle name="壞_RD-1702-42A2" xfId="1017"/>
    <cellStyle name="壞_SiLabs" xfId="1018"/>
    <cellStyle name="壞_SiLabs F7110643 (E-PAD TQFP 100 14X14) 1st" xfId="1019"/>
    <cellStyle name="壞_SLQFP(LF)48 G7110012-15 memo" xfId="1020"/>
    <cellStyle name="壞_機台評估報告V1" xfId="1021"/>
    <cellStyle name="뷭?_BOOKSHIP" xfId="979"/>
    <cellStyle name="警告文本" xfId="1022"/>
    <cellStyle name="警告文字" xfId="1023" builtinId="11" customBuiltin="1"/>
    <cellStyle name="巍葆 [0]_ECN" xfId="1024"/>
    <cellStyle name="巍葆_ECN" xfId="1025"/>
    <cellStyle name="鱔 [0]_ECN" xfId="1026"/>
    <cellStyle name="鱔_ECN" xfId="1027"/>
    <cellStyle name="콤마 [0]_1202" xfId="996"/>
    <cellStyle name="콤마_1202" xfId="997"/>
    <cellStyle name="통화 [0]_1202" xfId="1000"/>
    <cellStyle name="통화_1202" xfId="1001"/>
    <cellStyle name="표준_(정보부문)월별인원계획" xfId="1003"/>
    <cellStyle name="标题" xfId="1034"/>
    <cellStyle name="标题 1" xfId="1035"/>
    <cellStyle name="标题 2" xfId="1036"/>
    <cellStyle name="标题 3" xfId="1037"/>
    <cellStyle name="标题 4" xfId="1038"/>
    <cellStyle name="标题_Flow-activity- 細部活動For Design" xfId="1039"/>
    <cellStyle name="检查单元格" xfId="1040"/>
    <cellStyle name="汇总" xfId="1041"/>
    <cellStyle name="计算" xfId="1042"/>
    <cellStyle name="链接单元格" xfId="1045"/>
  </cellStyles>
  <dxfs count="4">
    <dxf>
      <font>
        <condense val="0"/>
        <extend val="0"/>
        <color rgb="FF006100"/>
      </font>
      <fill>
        <patternFill>
          <bgColor rgb="FFC6EFCE"/>
        </patternFill>
      </fill>
    </dxf>
    <dxf>
      <font>
        <condense val="0"/>
        <extend val="0"/>
        <color rgb="FF006100"/>
      </font>
      <fill>
        <patternFill>
          <bgColor rgb="FFC6EFCE"/>
        </patternFill>
      </fill>
    </dxf>
    <dxf>
      <fill>
        <patternFill>
          <bgColor rgb="FFFF0000"/>
        </patternFill>
      </fill>
    </dxf>
    <dxf>
      <font>
        <condense val="0"/>
        <extend val="0"/>
        <color rgb="FF006100"/>
      </font>
      <fill>
        <patternFill>
          <bgColor rgb="FFC6EFCE"/>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190501</xdr:colOff>
      <xdr:row>1</xdr:row>
      <xdr:rowOff>321469</xdr:rowOff>
    </xdr:from>
    <xdr:to>
      <xdr:col>3</xdr:col>
      <xdr:colOff>523875</xdr:colOff>
      <xdr:row>1</xdr:row>
      <xdr:rowOff>1464469</xdr:rowOff>
    </xdr:to>
    <xdr:sp macro="" textlink="">
      <xdr:nvSpPr>
        <xdr:cNvPr id="2" name="文字方塊 1"/>
        <xdr:cNvSpPr txBox="1"/>
      </xdr:nvSpPr>
      <xdr:spPr>
        <a:xfrm>
          <a:off x="190501" y="773907"/>
          <a:ext cx="3333749" cy="11430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600" b="1">
              <a:solidFill>
                <a:srgbClr val="0000FF"/>
              </a:solidFill>
            </a:rPr>
            <a:t>Note:</a:t>
          </a:r>
          <a:r>
            <a:rPr lang="en-US" altLang="zh-TW" sz="1600" b="1" baseline="0">
              <a:solidFill>
                <a:srgbClr val="0000FF"/>
              </a:solidFill>
            </a:rPr>
            <a:t> </a:t>
          </a:r>
          <a:endParaRPr lang="en-US" altLang="zh-TW" sz="1600" b="1">
            <a:solidFill>
              <a:srgbClr val="0000FF"/>
            </a:solidFill>
          </a:endParaRPr>
        </a:p>
        <a:p>
          <a:r>
            <a:rPr lang="en-US" altLang="zh-TW" sz="1600" b="1">
              <a:solidFill>
                <a:srgbClr val="0000FF"/>
              </a:solidFill>
            </a:rPr>
            <a:t>1. </a:t>
          </a:r>
          <a:r>
            <a:rPr lang="zh-TW" altLang="en-US" sz="1600" b="1">
              <a:solidFill>
                <a:srgbClr val="0000FF"/>
              </a:solidFill>
            </a:rPr>
            <a:t>選不出該客戶且唯一的</a:t>
          </a:r>
          <a:r>
            <a:rPr lang="en-US" altLang="zh-TW" sz="1600" b="1">
              <a:solidFill>
                <a:srgbClr val="0000FF"/>
              </a:solidFill>
            </a:rPr>
            <a:t>golden</a:t>
          </a:r>
        </a:p>
        <a:p>
          <a:pPr marL="0" marR="0" indent="0" defTabSz="914400" eaLnBrk="1" fontAlgn="auto" latinLnBrk="0" hangingPunct="1">
            <a:lnSpc>
              <a:spcPct val="100000"/>
            </a:lnSpc>
            <a:spcBef>
              <a:spcPts val="0"/>
            </a:spcBef>
            <a:spcAft>
              <a:spcPts val="0"/>
            </a:spcAft>
            <a:buClrTx/>
            <a:buSzTx/>
            <a:buFontTx/>
            <a:buNone/>
            <a:tabLst/>
            <a:defRPr/>
          </a:pPr>
          <a:r>
            <a:rPr lang="en-US" altLang="zh-TW" sz="1600" b="1">
              <a:solidFill>
                <a:srgbClr val="0000FF"/>
              </a:solidFill>
              <a:latin typeface="+mn-lt"/>
              <a:ea typeface="+mn-ea"/>
              <a:cs typeface="+mn-cs"/>
            </a:rPr>
            <a:t>2. </a:t>
          </a:r>
          <a:r>
            <a:rPr lang="zh-TW" altLang="zh-TW" sz="1600" b="1">
              <a:solidFill>
                <a:srgbClr val="0000FF"/>
              </a:solidFill>
              <a:latin typeface="+mn-lt"/>
              <a:ea typeface="+mn-ea"/>
              <a:cs typeface="+mn-cs"/>
            </a:rPr>
            <a:t>選不</a:t>
          </a:r>
          <a:r>
            <a:rPr lang="zh-TW" altLang="en-US" sz="1600" b="1">
              <a:solidFill>
                <a:srgbClr val="0000FF"/>
              </a:solidFill>
              <a:latin typeface="+mn-lt"/>
              <a:ea typeface="+mn-ea"/>
              <a:cs typeface="+mn-cs"/>
            </a:rPr>
            <a:t>出</a:t>
          </a:r>
          <a:r>
            <a:rPr lang="en-US" altLang="zh-TW" sz="1600" b="1">
              <a:solidFill>
                <a:srgbClr val="0000FF"/>
              </a:solidFill>
              <a:latin typeface="+mn-lt"/>
              <a:ea typeface="+mn-ea"/>
              <a:cs typeface="+mn-cs"/>
            </a:rPr>
            <a:t>SPIL</a:t>
          </a:r>
          <a:r>
            <a:rPr lang="zh-TW" altLang="zh-TW" sz="1600" b="1">
              <a:solidFill>
                <a:srgbClr val="0000FF"/>
              </a:solidFill>
              <a:latin typeface="+mn-lt"/>
              <a:ea typeface="+mn-ea"/>
              <a:cs typeface="+mn-cs"/>
            </a:rPr>
            <a:t>的</a:t>
          </a:r>
          <a:r>
            <a:rPr lang="en-US" altLang="zh-TW" sz="1600" b="1">
              <a:solidFill>
                <a:srgbClr val="0000FF"/>
              </a:solidFill>
              <a:latin typeface="+mn-lt"/>
              <a:ea typeface="+mn-ea"/>
              <a:cs typeface="+mn-cs"/>
            </a:rPr>
            <a:t>golden</a:t>
          </a:r>
        </a:p>
        <a:p>
          <a:pPr marL="0" marR="0" indent="0" defTabSz="914400" eaLnBrk="1" fontAlgn="auto" latinLnBrk="0" hangingPunct="1">
            <a:lnSpc>
              <a:spcPct val="100000"/>
            </a:lnSpc>
            <a:spcBef>
              <a:spcPts val="0"/>
            </a:spcBef>
            <a:spcAft>
              <a:spcPts val="0"/>
            </a:spcAft>
            <a:buClrTx/>
            <a:buSzTx/>
            <a:buFontTx/>
            <a:buNone/>
            <a:tabLst/>
            <a:defRPr/>
          </a:pPr>
          <a:r>
            <a:rPr lang="zh-TW" altLang="en-US" sz="1600" b="1">
              <a:solidFill>
                <a:srgbClr val="0000FF"/>
              </a:solidFill>
            </a:rPr>
            <a:t>需向主管反應</a:t>
          </a:r>
          <a:endParaRPr lang="zh-TW" altLang="zh-TW" sz="1600" b="1">
            <a:solidFill>
              <a:srgbClr val="0000FF"/>
            </a:solidFill>
          </a:endParaRPr>
        </a:p>
        <a:p>
          <a:endParaRPr lang="zh-TW"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df-kellyyeh\PDF\05-Eric\PDF-Nast\Customer\SPIL\PDF-&#29986;&#21697;&#35506;\PDF-&#38534;&#28304;\&#22823;&#38520;&#31227;&#27231;\Documents%20and%20Settings\cole\Local%20Settings\Temporary%20Internet%20Files\OLK4\Book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hsin\capacity\WINDOWS\TEMP\WINDOWS\Desktop\BGA_propos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WINDOWS\TEMP\&#38468;&#20214;1-7&#26371;&#35696;&#36039;&#26009;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F8-3\&#24464;&#27491;&#37970;\WINDOWS\TEMP\2003QCE%20&#30452;&#25509;-----(for%20A&#2925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fa-group\&#24180;&#24230;&#35336;&#21123;\SANDY\SQE\Case%20List\Update%20Case%20List%20on%20022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fa-yuhaozhang\e\BACKUP\My%20Documents\desktop\SCUST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FA-GROUP\&#19977;&#34389;\windows\TEMP\Reliability%20Test\LOT%202\LOT1%20RDCU070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as7\MFA\WINDOWS\Temporary%20Internet%20Files\OLK313\&#38928;&#31639;\3&#26376;&#20221;&#24288;&#21209;&#36027;&#29992;&#24046;&#3006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FA-&#32645;&#21517;&#35029;\JSLING\2000-1\A&amp;T&#24288;\&#20154;&#21147;&#38656;&#27714;&#36039;&#35338;&#31995;&#3211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eorge\george\George\capacity\device\via\VIA%20CRP%20050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F8-3\&#24464;&#27491;&#37970;\WINDOWS\TEMP\2003QCE%20&#38291;&#25509;-----(for%20A&#292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7\rdcpd\DDD\ROUTINE\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df-kellyyeh\PDF\05-Eric\WINDOWS\TEMP\Silver%20Epoxy%20Gravity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fa-jenny\ac\C91108-1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fa-group\&#24180;&#24230;&#35336;&#21123;\WINDOWS\TEMP\&#25996;&#25996;\&#27969;&#31243;&#31649;&#21046;&#34920;\lot2(ANNOUNC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FB-&#34157;&#21916;&#38738;\COST\COST%20DOWN%20B&#29256;\MFB\&#36027;&#29992;&#25903;&#20986;&#38928;&#31639;&#24409;&#32317;&#34920;(&#24288;&#38263;&#23460;B&#38291;&#25509;&#20154;&#21729;&#35430;&#31639;&#349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pee-codycheng\&#23560;&#26696;&#31649;&#29702;\WINDOWS\Temporary%20Internet%20Files\OLK65\windows\TEMP\Cleaning%20Machine%20Demo%20Record%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7\rdcpd\_ZZZZ\_CCC\ROUTINE\compiteto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df-kellyyeh\PDF\05-Eric\WINDOWS\TEMP\Q0410037_RFQ_IFX_ssSD-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hsin\capacity\WINDOWS\Desktop\BGA_propos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HandBook\&#36865;&#27171;&#36861;&#3645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個人計劃表"/>
      <sheetName val="Sheet3"/>
      <sheetName val="基本檔"/>
      <sheetName val="附件6"/>
      <sheetName val="Cross-Reference"/>
      <sheetName val="CS"/>
      <sheetName val="98年資料"/>
      <sheetName val="assembly_r12 detail"/>
      <sheetName val="CLKPTN"/>
      <sheetName val="ATI.WEEK"/>
      <sheetName val="QUARTO"/>
      <sheetName val="列印"/>
      <sheetName val="REPORT_DATA"/>
      <sheetName val="설비별0614"/>
      <sheetName val="DATA"/>
      <sheetName val="Whitney"/>
      <sheetName val="Area Data"/>
      <sheetName val="附件"/>
      <sheetName val="rdcu0705"/>
      <sheetName val="_7_人力需求資訊系統"/>
      <sheetName val="參數表"/>
      <sheetName val="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BGA Capacity Status"/>
      <sheetName val="BGA Chase V.S. Sys."/>
      <sheetName val="SYS"/>
      <sheetName val="KIT需求"/>
      <sheetName val="CHECK"/>
      <sheetName val="SG Die V.S. Sys."/>
      <sheetName val="BGA配置"/>
      <sheetName val="Attention"/>
      <sheetName val="BGA automold"/>
      <sheetName val="BGA Singulation"/>
      <sheetName val="MK"/>
      <sheetName val="0524 BGA配置"/>
      <sheetName val="0713 BGA配置"/>
      <sheetName val="0713-1 BGA配置"/>
      <sheetName val="0713 BGA SYS 配置"/>
      <sheetName val="0802 BGA配置"/>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EF"/>
      <sheetName val="QFN(A)折舊成本"/>
      <sheetName val="參數表"/>
      <sheetName val="ATI.LOT"/>
      <sheetName val="附件6"/>
      <sheetName val="98年資料"/>
      <sheetName val="基本檔"/>
      <sheetName val="Category"/>
      <sheetName val="DATA98"/>
      <sheetName val="Whitney"/>
      <sheetName val="Area Data"/>
      <sheetName val="ATI_LOT"/>
      <sheetName val="ATI.WEEK"/>
      <sheetName val="Cross-Reference"/>
      <sheetName val="附件2-MC允差(修機)"/>
      <sheetName val="12-12"/>
      <sheetName val="ISRDATA"/>
      <sheetName val="ACT"/>
      <sheetName val="91委工資料"/>
      <sheetName val="Errata"/>
      <sheetName val="Sheet1"/>
      <sheetName val="C1A"/>
      <sheetName val="C1B"/>
      <sheetName val="存放區別"/>
      <sheetName val="存貨地點"/>
      <sheetName val="存貨盤存區"/>
      <sheetName val="Sheet2"/>
      <sheetName val="附件"/>
      <sheetName val="附件三_機台狀態"/>
      <sheetName val="Sheet3"/>
      <sheetName val="INV"/>
      <sheetName val="INVDF"/>
      <sheetName val="INVT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附件1"/>
      <sheetName val="附件2"/>
      <sheetName val="附件3"/>
      <sheetName val="附件4"/>
      <sheetName val="附件5"/>
      <sheetName val="附件6"/>
      <sheetName val="附件7"/>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Assesmbly"/>
      <sheetName val="BOM"/>
      <sheetName val="工費"/>
      <sheetName val="計算"/>
      <sheetName val="OS"/>
      <sheetName val="部品&amp;耗材"/>
      <sheetName val="EQ"/>
      <sheetName val="OI-1400-04"/>
      <sheetName val="RD"/>
      <sheetName val="Proposal"/>
      <sheetName val="附件1-7會議資料1"/>
      <sheetName val="참고"/>
      <sheetName val="Cross-Reference"/>
      <sheetName val="DATA"/>
      <sheetName val="料號表"/>
      <sheetName val="存放區別"/>
      <sheetName val="存貨地點"/>
      <sheetName val="存貨盤存區"/>
      <sheetName val="參數表"/>
      <sheetName val="rdcu0705"/>
      <sheetName val="Sheet2"/>
      <sheetName val="DS_14"/>
      <sheetName val="98年資料"/>
      <sheetName val="_7_人力需求資訊系統"/>
      <sheetName val="ACT"/>
      <sheetName val="Sheet3"/>
      <sheetName val="驗證資料"/>
      <sheetName val="CS"/>
      <sheetName val="#REF"/>
      <sheetName val="ATI.LOT"/>
      <sheetName val="基本檔"/>
      <sheetName val="TABLE"/>
      <sheetName val="설비별0614"/>
      <sheetName val="SPC Chart"/>
      <sheetName val="DataBase"/>
      <sheetName val="ATI.WEEK"/>
      <sheetName val="avg提升率"/>
      <sheetName val="WB&amp;SALE"/>
      <sheetName val="STEP 2(??‘??K?i)N敦ば"/>
      <sheetName val="INV"/>
      <sheetName val="INVDF"/>
      <sheetName val="INVTF"/>
      <sheetName val="Sheet1"/>
      <sheetName val="REPORT_DATA"/>
      <sheetName val="DB排程"/>
      <sheetName val="WARE"/>
      <sheetName val="TC_IN"/>
      <sheetName val="Wafer_IN"/>
      <sheetName val="IQC_IN"/>
      <sheetName val="QC_H"/>
      <sheetName val="WM_OK"/>
      <sheetName val="DS_OK"/>
      <sheetName val="A31_OK"/>
      <sheetName val="DB1"/>
      <sheetName val="DB2"/>
      <sheetName val="列印"/>
      <sheetName val="CLKPTN"/>
      <sheetName val="Backend Time"/>
      <sheetName val="Yield Plan"/>
      <sheetName val="TEMP"/>
      <sheetName val="報表2-1"/>
      <sheetName val="營業額"/>
      <sheetName val="DNW_Bumps_Rev_1.1"/>
      <sheetName val="Whitney"/>
      <sheetName val="SYS개발_06년"/>
      <sheetName val="index"/>
      <sheetName val="EOS MP WO"/>
      <sheetName val="LX_Migration"/>
      <sheetName val="DB&amp;WB全開機台(1~7)"/>
      <sheetName val="NAME"/>
      <sheetName val="ALL"/>
      <sheetName val="查詢1"/>
      <sheetName val="assembly_r12 detail"/>
      <sheetName val="QUARTO"/>
      <sheetName val="客戶一覽表"/>
      <sheetName val="Errata"/>
      <sheetName val="分發"/>
      <sheetName val="會簽"/>
      <sheetName val="資料表"/>
      <sheetName val="SHEET"/>
      <sheetName val="DataBase-OP"/>
      <sheetName val="附件"/>
      <sheetName val="生效"/>
      <sheetName val="91委工資料"/>
      <sheetName val="_product"/>
      <sheetName val="_project"/>
      <sheetName val="BSF"/>
      <sheetName val="table2"/>
      <sheetName val="LF"/>
      <sheetName val="下拉宣告"/>
      <sheetName val="1"/>
      <sheetName val="CA"/>
      <sheetName val="U1.6"/>
      <sheetName val="附件2-MC允差(修機)"/>
      <sheetName val="SMC"/>
      <sheetName val="SD module"/>
      <sheetName val="DATA98"/>
      <sheetName val="Defect code"/>
      <sheetName val="HP93"/>
      <sheetName val="HP83,ITS,TFU"/>
      <sheetName val="0xx"/>
      <sheetName val="Customize Your Loan Manager"/>
      <sheetName val="Loan Amortization Table"/>
      <sheetName val="1401IS"/>
      <sheetName val="PRA"/>
      <sheetName val="ISRDATA"/>
      <sheetName val="#REF!"/>
      <sheetName val="INTERCON"/>
      <sheetName val="Cross_Reference"/>
      <sheetName val="INV_WIP_interface_待扣料"/>
      <sheetName val="Availability"/>
      <sheetName val="QFN(A)折舊成本"/>
      <sheetName val="STEP 1(??‘??K?i)  u"/>
      <sheetName val="附件三_機台狀態"/>
      <sheetName val="Settings"/>
      <sheetName val="產品資料"/>
      <sheetName val="Area Data"/>
      <sheetName val="週報表"/>
      <sheetName val="Category"/>
      <sheetName val="_查詢3"/>
      <sheetName val="STEP 2(__‘__K_i)N敦ば"/>
      <sheetName val="STAGE"/>
      <sheetName val="TPE_WIP"/>
      <sheetName val="對照表"/>
      <sheetName val="Error code"/>
      <sheetName val="ELF연동"/>
      <sheetName val="assembly_r12_detail"/>
      <sheetName val="ATI_LOT"/>
      <sheetName val="Backend_Time"/>
      <sheetName val="Yield_Plan"/>
      <sheetName val="DNW_Bumps_Rev_1_1"/>
      <sheetName val="SPC_Chart"/>
      <sheetName val="ATI_WEEK"/>
      <sheetName val="STEP_2(??‘??K?i)N敦ば"/>
      <sheetName val="EOS_MP_WO"/>
      <sheetName val="U1_6"/>
      <sheetName val="Customize_Your_Loan_Manager"/>
      <sheetName val="Loan_Amortization_Table"/>
      <sheetName val=""/>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單位成本KPIN"/>
      <sheetName val="單位成本KPCS"/>
      <sheetName val="FCST"/>
      <sheetName val="平均薪資"/>
      <sheetName val="參數表"/>
      <sheetName val="編制表"/>
      <sheetName val="直接KPCS"/>
      <sheetName val="間接KPCS"/>
      <sheetName val="直接KPIN"/>
      <sheetName val="間接KPIN"/>
      <sheetName val="KPCSMC"/>
      <sheetName val="KPINMC"/>
      <sheetName val="Assesmbly"/>
      <sheetName val="BOM"/>
      <sheetName val="工費"/>
      <sheetName val="計算"/>
      <sheetName val="OS"/>
      <sheetName val="部品&amp;耗材"/>
      <sheetName val="EQ"/>
      <sheetName val="OI-1400-04"/>
      <sheetName val="RD"/>
      <sheetName val="Proposal"/>
      <sheetName val=""/>
      <sheetName val="CS"/>
      <sheetName val="Sheet2"/>
      <sheetName val="_7_人力需求資訊系統"/>
      <sheetName val="基本檔"/>
      <sheetName val="ATI.LOT"/>
      <sheetName val="ATI.WEEK"/>
      <sheetName val="rdcu0705"/>
      <sheetName val="STEP 2(??‘??K?i)N敦ば"/>
      <sheetName val="BSF"/>
      <sheetName val="SPC Chart"/>
      <sheetName val="附件6"/>
      <sheetName val="Variables"/>
      <sheetName val="NW_KN_Netlist"/>
      <sheetName val="Table"/>
      <sheetName val="NAND"/>
      <sheetName val="98年資料"/>
      <sheetName val="ACT"/>
      <sheetName val="TP300-2002"/>
      <sheetName val="List"/>
      <sheetName val="驗證資料"/>
      <sheetName val="資料表"/>
      <sheetName val="STEP 2(__‘__K_i)N敦ば"/>
      <sheetName val="Cross-Reference"/>
      <sheetName val="來源"/>
      <sheetName val="QFN(A)折舊成本"/>
      <sheetName val="附件2-MC允差(修機)"/>
      <sheetName val="WIP"/>
      <sheetName val="1"/>
      <sheetName val="LOOP-C2012"/>
      <sheetName val="T_DataLog"/>
      <sheetName val="SC212"/>
      <sheetName val="TDS,J97,TCA,TMX"/>
      <sheetName val="close"/>
      <sheetName val="HP93"/>
      <sheetName val="HP83,ITS,TFU"/>
      <sheetName val="WB&amp;SALE"/>
      <sheetName val="설비별0614"/>
      <sheetName val="COST_HRQ1.XLS"/>
      <sheetName val="5 Analysis"/>
      <sheetName val="ISRDATA"/>
      <sheetName val="EOS MP WO"/>
      <sheetName val="4000-103應付帳款兌換損益調整"/>
      <sheetName val="2003QCE 直接-----(for A版)"/>
      <sheetName val="Attributes"/>
      <sheetName val="MTK_AOut"/>
      <sheetName val="#REF"/>
      <sheetName val="材料索引"/>
      <sheetName val="TFBGA(4block)折舊成本"/>
      <sheetName val="MDOD DATA"/>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AR"/>
      <sheetName val="樞紐 (Base x process)"/>
      <sheetName val="Q Issue"/>
      <sheetName val="Cross-Reference"/>
      <sheetName val="7-10 Att Analysis"/>
      <sheetName val="Sheet 1"/>
      <sheetName val="Case list"/>
      <sheetName val="Un-closed case list"/>
      <sheetName val="件數樞紐分析"/>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Cross_Reference"/>
      <sheetName val="ACT"/>
      <sheetName val="參數表"/>
      <sheetName val="98年資料"/>
      <sheetName val="rdcu0705"/>
      <sheetName val="ATI.LOT"/>
      <sheetName val="Status"/>
      <sheetName val="Category"/>
      <sheetName val="QFN(A)折舊成本"/>
      <sheetName val="ISRDATA"/>
      <sheetName val="CH-Sales Incentive"/>
      <sheetName val="Update Case List on 0227"/>
      <sheetName val="Quote - Ele."/>
      <sheetName val="資料表"/>
      <sheetName val="Package"/>
      <sheetName val="基本檔"/>
      <sheetName val="QUARTO"/>
      <sheetName val="ATI.WEEK"/>
      <sheetName val="附件6"/>
      <sheetName val="TABLE"/>
    </sheetNames>
    <sheetDataSet>
      <sheetData sheetId="0"/>
      <sheetData sheetId="1"/>
      <sheetData sheetId="2"/>
      <sheetData sheetId="3" refreshError="1">
        <row r="2">
          <cell r="E2" t="str">
            <v>Process code</v>
          </cell>
          <cell r="F2">
            <v>0</v>
          </cell>
          <cell r="H2" t="str">
            <v>System code</v>
          </cell>
        </row>
        <row r="3">
          <cell r="E3" t="str">
            <v>CON</v>
          </cell>
          <cell r="F3" t="str">
            <v>Conversation</v>
          </cell>
          <cell r="H3">
            <v>1</v>
          </cell>
          <cell r="I3" t="str">
            <v>設備,工模具管理</v>
          </cell>
          <cell r="J3" t="str">
            <v>OI-4000 工模具與量具管理程序書</v>
          </cell>
        </row>
        <row r="4">
          <cell r="E4" t="str">
            <v>VEN</v>
          </cell>
          <cell r="F4" t="str">
            <v>Vendor</v>
          </cell>
          <cell r="H4">
            <v>0</v>
          </cell>
          <cell r="I4">
            <v>0</v>
          </cell>
          <cell r="J4" t="str">
            <v>OI-5000 設備操作保養程序書</v>
          </cell>
        </row>
        <row r="5">
          <cell r="E5" t="str">
            <v>BOM</v>
          </cell>
          <cell r="F5" t="str">
            <v>BOM</v>
          </cell>
          <cell r="H5">
            <v>0</v>
          </cell>
          <cell r="I5">
            <v>0</v>
          </cell>
          <cell r="J5" t="str">
            <v>OI-AM00 生產設備作業軟體及檔案管理程序書</v>
          </cell>
        </row>
        <row r="6">
          <cell r="E6" t="str">
            <v>PI</v>
          </cell>
          <cell r="F6" t="str">
            <v>Production information</v>
          </cell>
          <cell r="H6">
            <v>0</v>
          </cell>
          <cell r="I6">
            <v>0</v>
          </cell>
          <cell r="J6" t="str">
            <v>OI-5000 設備操作保養程序書</v>
          </cell>
        </row>
        <row r="7">
          <cell r="E7" t="str">
            <v>DES</v>
          </cell>
          <cell r="F7" t="str">
            <v>Design</v>
          </cell>
          <cell r="H7">
            <v>2</v>
          </cell>
          <cell r="I7" t="str">
            <v xml:space="preserve">設計管制 (Design)
   </v>
          </cell>
          <cell r="J7" t="str">
            <v>RD-1900 設計規則管理規範</v>
          </cell>
        </row>
        <row r="8">
          <cell r="E8" t="str">
            <v>LOG</v>
          </cell>
          <cell r="F8" t="str">
            <v>Logistical</v>
          </cell>
          <cell r="H8">
            <v>3</v>
          </cell>
          <cell r="I8" t="str">
            <v>特殊產品作業</v>
          </cell>
          <cell r="J8" t="str">
            <v>PS-1000 特殊產品作業規範</v>
          </cell>
        </row>
        <row r="9">
          <cell r="E9" t="str">
            <v>IQA</v>
          </cell>
          <cell r="F9" t="str">
            <v>IQA</v>
          </cell>
          <cell r="H9">
            <v>4</v>
          </cell>
          <cell r="I9" t="str">
            <v>外來文件管制</v>
          </cell>
          <cell r="J9" t="str">
            <v>QS-0500 外部文件檢討轉換作業規範</v>
          </cell>
        </row>
        <row r="10">
          <cell r="E10" t="str">
            <v>CP</v>
          </cell>
          <cell r="F10" t="str">
            <v>晶圓測試</v>
          </cell>
          <cell r="H10">
            <v>5</v>
          </cell>
          <cell r="I10" t="str">
            <v>ECN</v>
          </cell>
          <cell r="J10" t="str">
            <v>QS-0100 品質文件體系管理規範</v>
          </cell>
        </row>
        <row r="11">
          <cell r="E11" t="str">
            <v>DS</v>
          </cell>
          <cell r="F11" t="str">
            <v>割片</v>
          </cell>
          <cell r="H11">
            <v>6</v>
          </cell>
          <cell r="I11" t="str">
            <v>外包商管理</v>
          </cell>
          <cell r="J11" t="str">
            <v>PR-0500 外包商管理辦法</v>
          </cell>
        </row>
        <row r="12">
          <cell r="E12" t="str">
            <v>PP</v>
          </cell>
          <cell r="F12" t="str">
            <v>挑晶</v>
          </cell>
          <cell r="H12">
            <v>7</v>
          </cell>
          <cell r="I12" t="str">
            <v>客供品管理</v>
          </cell>
          <cell r="J12" t="str">
            <v>PS-2100 客戶供應品之管理</v>
          </cell>
        </row>
        <row r="13">
          <cell r="E13" t="str">
            <v>DB</v>
          </cell>
          <cell r="F13" t="str">
            <v>上片</v>
          </cell>
          <cell r="H13">
            <v>8</v>
          </cell>
          <cell r="I13" t="str">
            <v>鑑別與追溯</v>
          </cell>
          <cell r="J13" t="str">
            <v>PS-1800 產品鑑別與追溯管理規定</v>
          </cell>
        </row>
        <row r="14">
          <cell r="E14" t="str">
            <v>IB</v>
          </cell>
          <cell r="F14" t="str">
            <v>內引腳銲接&amp;點膠</v>
          </cell>
          <cell r="H14">
            <v>9</v>
          </cell>
          <cell r="I14" t="str">
            <v>生產資訊</v>
          </cell>
          <cell r="J14" t="str">
            <v>PS-0400 生管資料處理作業規範</v>
          </cell>
        </row>
        <row r="15">
          <cell r="E15" t="str">
            <v>WB</v>
          </cell>
          <cell r="F15" t="str">
            <v>銲線</v>
          </cell>
          <cell r="H15">
            <v>10</v>
          </cell>
          <cell r="I15" t="str">
            <v>Mapping</v>
          </cell>
          <cell r="J15" t="str">
            <v xml:space="preserve">OI-4500 封裝對客戶WAFER MAPPING格式之需求程序書 </v>
          </cell>
        </row>
        <row r="16">
          <cell r="E16" t="str">
            <v>DC</v>
          </cell>
          <cell r="F16" t="str">
            <v>封膠</v>
          </cell>
          <cell r="H16">
            <v>11</v>
          </cell>
          <cell r="I16" t="str">
            <v>新材料評估</v>
          </cell>
          <cell r="J16" t="str">
            <v>OI-4400 新材料評估作業程序書</v>
          </cell>
        </row>
        <row r="17">
          <cell r="E17" t="str">
            <v>MD</v>
          </cell>
          <cell r="F17" t="str">
            <v>模壓</v>
          </cell>
          <cell r="H17">
            <v>12</v>
          </cell>
          <cell r="I17" t="str">
            <v>製程管制</v>
          </cell>
          <cell r="J17" t="str">
            <v xml:space="preserve">OI-1200 製程管制程序書 </v>
          </cell>
        </row>
        <row r="18">
          <cell r="E18" t="str">
            <v>LE</v>
          </cell>
          <cell r="F18" t="str">
            <v>點膠</v>
          </cell>
          <cell r="H18">
            <v>13</v>
          </cell>
          <cell r="I18" t="str">
            <v>生產設備導入</v>
          </cell>
          <cell r="J18" t="str">
            <v>OI-5300 生產設備導入作業程序書</v>
          </cell>
        </row>
        <row r="19">
          <cell r="E19" t="str">
            <v>BM</v>
          </cell>
          <cell r="F19" t="str">
            <v>背印</v>
          </cell>
          <cell r="H19">
            <v>14</v>
          </cell>
          <cell r="I19" t="str">
            <v>ESD</v>
          </cell>
          <cell r="J19" t="str">
            <v>QS-2300 靜電防護管制作業規範</v>
          </cell>
        </row>
        <row r="20">
          <cell r="E20" t="str">
            <v>TM</v>
          </cell>
          <cell r="F20" t="str">
            <v>正印</v>
          </cell>
          <cell r="H20">
            <v>15</v>
          </cell>
          <cell r="I20" t="str">
            <v>生產線放行</v>
          </cell>
          <cell r="J20" t="str">
            <v>QS-1200 生產線放行系統</v>
          </cell>
        </row>
        <row r="21">
          <cell r="E21" t="str">
            <v>PM</v>
          </cell>
          <cell r="F21" t="str">
            <v>長烤</v>
          </cell>
          <cell r="H21">
            <v>16</v>
          </cell>
          <cell r="I21" t="str">
            <v>異常管理</v>
          </cell>
          <cell r="J21" t="str">
            <v xml:space="preserve">OI-4800 製程異常管理程序書 </v>
          </cell>
        </row>
        <row r="22">
          <cell r="E22" t="str">
            <v>DT</v>
          </cell>
          <cell r="F22" t="str">
            <v>去渣/去結</v>
          </cell>
          <cell r="H22">
            <v>17</v>
          </cell>
          <cell r="I22" t="str">
            <v>Testing--Wafer Sorting</v>
          </cell>
          <cell r="J22" t="str">
            <v>OI-7600 晶圓針測作業程序書</v>
          </cell>
        </row>
        <row r="23">
          <cell r="E23" t="str">
            <v>BP</v>
          </cell>
          <cell r="F23" t="str">
            <v>植球</v>
          </cell>
          <cell r="H23">
            <v>0</v>
          </cell>
          <cell r="I23" t="str">
            <v>Final Test</v>
          </cell>
          <cell r="J23" t="str">
            <v>OI-7800 最終測試作業程序書</v>
          </cell>
        </row>
        <row r="24">
          <cell r="E24" t="str">
            <v>SP</v>
          </cell>
          <cell r="F24" t="str">
            <v>電鍍</v>
          </cell>
          <cell r="H24">
            <v>18</v>
          </cell>
          <cell r="I24" t="str">
            <v>客戶訴怨</v>
          </cell>
          <cell r="J24" t="str">
            <v>QS-2000客戶抱怨及退貨處理程序書</v>
          </cell>
        </row>
        <row r="25">
          <cell r="E25" t="str">
            <v>TF</v>
          </cell>
          <cell r="F25" t="str">
            <v>成型</v>
          </cell>
          <cell r="H25">
            <v>19</v>
          </cell>
          <cell r="I25" t="str">
            <v>半製品儲存與搬運</v>
          </cell>
          <cell r="J25" t="str">
            <v>OI-4600 半製品儲存與搬運程序書</v>
          </cell>
        </row>
        <row r="26">
          <cell r="E26" t="str">
            <v>D2</v>
          </cell>
          <cell r="F26" t="str">
            <v>第二次上片</v>
          </cell>
          <cell r="H26">
            <v>20</v>
          </cell>
          <cell r="I26" t="str">
            <v>訓練與評鑑</v>
          </cell>
          <cell r="J26" t="str">
            <v xml:space="preserve">HR-2100 TRAINING教育訓練辦法 </v>
          </cell>
        </row>
        <row r="27">
          <cell r="E27" t="str">
            <v>W2</v>
          </cell>
          <cell r="F27" t="str">
            <v>第二次銲線</v>
          </cell>
          <cell r="H27">
            <v>21</v>
          </cell>
          <cell r="I27" t="str">
            <v>新客戶導入</v>
          </cell>
          <cell r="J27" t="str">
            <v>MK-1500 新客戶導入程序書</v>
          </cell>
        </row>
        <row r="28">
          <cell r="E28" t="str">
            <v>WL</v>
          </cell>
          <cell r="F28" t="str">
            <v>晶圓背面膠膜黏合</v>
          </cell>
          <cell r="H28">
            <v>22</v>
          </cell>
          <cell r="I28" t="str">
            <v>New Device</v>
          </cell>
          <cell r="J28" t="str">
            <v>RD-1700 新機種品導入規範</v>
          </cell>
        </row>
        <row r="29">
          <cell r="E29" t="str">
            <v>DH</v>
          </cell>
          <cell r="F29" t="str">
            <v>去膠渣</v>
          </cell>
          <cell r="H29">
            <v>23</v>
          </cell>
          <cell r="I29" t="str">
            <v>SPC</v>
          </cell>
          <cell r="J29" t="str">
            <v>QS-2200 統計技術應用規範</v>
          </cell>
        </row>
        <row r="30">
          <cell r="E30" t="str">
            <v>FS</v>
          </cell>
          <cell r="F30" t="str">
            <v>彎腳/成型</v>
          </cell>
        </row>
        <row r="31">
          <cell r="E31" t="str">
            <v>FV</v>
          </cell>
          <cell r="F31" t="str">
            <v>合檢</v>
          </cell>
        </row>
        <row r="32">
          <cell r="E32" t="str">
            <v>LD</v>
          </cell>
          <cell r="F32" t="str">
            <v>封夾</v>
          </cell>
        </row>
        <row r="33">
          <cell r="E33" t="str">
            <v>FM</v>
          </cell>
          <cell r="F33" t="str">
            <v>分級測試</v>
          </cell>
        </row>
        <row r="34">
          <cell r="E34" t="str">
            <v>TL</v>
          </cell>
          <cell r="F34" t="str">
            <v>切腳封蓋</v>
          </cell>
        </row>
        <row r="35">
          <cell r="E35" t="str">
            <v>ST</v>
          </cell>
          <cell r="F35" t="str">
            <v>系統測試</v>
          </cell>
        </row>
        <row r="36">
          <cell r="E36" t="str">
            <v>SB</v>
          </cell>
          <cell r="F36" t="str">
            <v>蓋印</v>
          </cell>
        </row>
        <row r="37">
          <cell r="E37" t="str">
            <v>VM</v>
          </cell>
          <cell r="F37" t="str">
            <v>外觀目檢</v>
          </cell>
        </row>
        <row r="38">
          <cell r="E38" t="str">
            <v>CV</v>
          </cell>
          <cell r="F38" t="str">
            <v>燒錄識別碼</v>
          </cell>
        </row>
        <row r="39">
          <cell r="E39" t="str">
            <v>SM</v>
          </cell>
          <cell r="F39" t="str">
            <v>上元件</v>
          </cell>
        </row>
        <row r="40">
          <cell r="E40" t="str">
            <v>LA</v>
          </cell>
          <cell r="F40" t="str">
            <v>Lid Attach</v>
          </cell>
        </row>
        <row r="41">
          <cell r="E41" t="str">
            <v>UC</v>
          </cell>
          <cell r="F41" t="str">
            <v>去夾</v>
          </cell>
        </row>
        <row r="42">
          <cell r="E42" t="str">
            <v>GL</v>
          </cell>
          <cell r="F42" t="str">
            <v>粗漏測試</v>
          </cell>
        </row>
        <row r="43">
          <cell r="E43" t="str">
            <v>SW</v>
          </cell>
          <cell r="F43" t="str">
            <v>點錫膏</v>
          </cell>
        </row>
        <row r="44">
          <cell r="E44" t="str">
            <v>QC</v>
          </cell>
          <cell r="F44" t="str">
            <v>晶圓進料檢驗</v>
          </cell>
        </row>
        <row r="45">
          <cell r="E45" t="str">
            <v>US</v>
          </cell>
          <cell r="F45" t="str">
            <v>UBM濺鍍</v>
          </cell>
        </row>
        <row r="46">
          <cell r="E46" t="str">
            <v>PC</v>
          </cell>
          <cell r="F46" t="str">
            <v>正光阻塗佈</v>
          </cell>
        </row>
        <row r="47">
          <cell r="E47" t="str">
            <v>UA</v>
          </cell>
          <cell r="F47" t="str">
            <v>UBM對準曝光</v>
          </cell>
        </row>
        <row r="48">
          <cell r="E48" t="str">
            <v>PD</v>
          </cell>
          <cell r="F48" t="str">
            <v>正光阻顯影</v>
          </cell>
        </row>
        <row r="49">
          <cell r="E49" t="str">
            <v>UE</v>
          </cell>
          <cell r="F49" t="str">
            <v xml:space="preserve">UMB  蝕刻 </v>
          </cell>
        </row>
        <row r="50">
          <cell r="E50" t="str">
            <v>PS</v>
          </cell>
          <cell r="F50" t="str">
            <v>正光阻去除</v>
          </cell>
        </row>
        <row r="51">
          <cell r="E51" t="str">
            <v>DL</v>
          </cell>
          <cell r="F51" t="str">
            <v>乾膜貼合</v>
          </cell>
        </row>
        <row r="52">
          <cell r="E52" t="str">
            <v>DA</v>
          </cell>
          <cell r="F52" t="str">
            <v>乾膜對準曝光</v>
          </cell>
        </row>
        <row r="53">
          <cell r="E53" t="str">
            <v>DD</v>
          </cell>
          <cell r="F53" t="str">
            <v>乾膜顯影</v>
          </cell>
        </row>
        <row r="54">
          <cell r="E54" t="str">
            <v>DE</v>
          </cell>
          <cell r="F54" t="str">
            <v>乾膜電漿清洗</v>
          </cell>
        </row>
        <row r="55">
          <cell r="E55" t="str">
            <v>SD</v>
          </cell>
          <cell r="F55" t="str">
            <v>錫膏印刷</v>
          </cell>
        </row>
        <row r="56">
          <cell r="E56" t="str">
            <v>SR</v>
          </cell>
          <cell r="F56" t="str">
            <v>錫膏迴銲 一</v>
          </cell>
        </row>
        <row r="57">
          <cell r="E57" t="str">
            <v>DF</v>
          </cell>
          <cell r="F57" t="str">
            <v>乾膜去除</v>
          </cell>
        </row>
        <row r="58">
          <cell r="E58" t="str">
            <v>RF</v>
          </cell>
          <cell r="F58" t="str">
            <v>錫膏迴銲二</v>
          </cell>
        </row>
        <row r="59">
          <cell r="E59" t="str">
            <v>FC</v>
          </cell>
          <cell r="F59" t="str">
            <v>助銲濟清洗</v>
          </cell>
        </row>
        <row r="60">
          <cell r="E60" t="str">
            <v>PK</v>
          </cell>
          <cell r="F60" t="str">
            <v>包裝</v>
          </cell>
        </row>
        <row r="61">
          <cell r="E61" t="str">
            <v>FT</v>
          </cell>
          <cell r="F61" t="str">
            <v>Function test</v>
          </cell>
        </row>
        <row r="62">
          <cell r="E62" t="str">
            <v>RA</v>
          </cell>
          <cell r="F62" t="str">
            <v>信賴性實驗</v>
          </cell>
        </row>
      </sheetData>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000000"/>
      <sheetName val="ACT"/>
      <sheetName val="PBGA2001"/>
      <sheetName val="27x27"/>
      <sheetName val="35x35"/>
      <sheetName val="31x31"/>
      <sheetName val="37.5x37.5"/>
      <sheetName val="23x23"/>
      <sheetName val="TFBGA"/>
      <sheetName val="HVBGA"/>
      <sheetName val="MMC"/>
      <sheetName val="UMC"/>
      <sheetName val="Assesmbly"/>
      <sheetName val="BOM"/>
      <sheetName val="工費"/>
      <sheetName val="計算"/>
      <sheetName val="OS"/>
      <sheetName val="部品&amp;耗材"/>
      <sheetName val="EQ"/>
      <sheetName val="OI-1400-04"/>
      <sheetName val="RD"/>
      <sheetName val="Proposal"/>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參數表"/>
      <sheetName val="ATI.LOT"/>
      <sheetName val="附件6"/>
      <sheetName val="98年資料"/>
      <sheetName val="基本檔"/>
      <sheetName val="Cross-Reference"/>
      <sheetName val="DS_14"/>
      <sheetName val="ISRDATA"/>
      <sheetName val="_7_人力需求資訊系統"/>
      <sheetName val="Category"/>
      <sheetName val="Errata"/>
      <sheetName val="Calendar"/>
      <sheetName val="Sheet1"/>
      <sheetName val="QFN(A)折舊成本"/>
      <sheetName val="91委工資料"/>
      <sheetName val="PRVF"/>
      <sheetName val="Sheet2"/>
      <sheetName val="TFBGA(4block)折舊成本"/>
      <sheetName val="標準工時一覽表"/>
      <sheetName val="Package"/>
      <sheetName val="ATI.WEEK"/>
      <sheetName val="Pinning_PK_v1.2"/>
      <sheetName val="客戶一覽表"/>
      <sheetName val="MFA(TTL) "/>
      <sheetName val="Sheet3"/>
      <sheetName val="rdcu0705"/>
      <sheetName val="Whitney"/>
      <sheetName val="Area Data"/>
      <sheetName val="ATI_LOT"/>
      <sheetName val="CS"/>
      <sheetName val="會簽"/>
      <sheetName val="附件"/>
      <sheetName val="PCSM"/>
      <sheetName val="Table"/>
      <sheetName val="附件2-MC允差(修機)"/>
      <sheetName val="Buyoff"/>
      <sheetName val="INV"/>
      <sheetName val="INVDF"/>
      <sheetName val="INVTF"/>
      <sheetName val="U1.6"/>
      <sheetName val="Main"/>
      <sheetName val="Items"/>
      <sheetName val="STEP 2(??‘??K?i)N敦ば"/>
      <sheetName val="存放區別"/>
      <sheetName val="存貨地點"/>
      <sheetName val="存貨盤存區"/>
      <sheetName val="驗證資料"/>
      <sheetName val="週報表"/>
      <sheetName val="98???"/>
      <sheetName val="STEP 2(__‘__K_i)N敦ば"/>
      <sheetName val="DATA"/>
      <sheetName val="EG91227PPC"/>
      <sheetName val="料號表"/>
      <sheetName val="12-12"/>
      <sheetName val="TB"/>
      <sheetName val="98___"/>
      <sheetName val="assembly_r12 detail"/>
      <sheetName val="Journal 1"/>
      <sheetName val="SCUSTP"/>
      <sheetName val="Customize Your Loan Manager"/>
      <sheetName val="Loan Amortization Table"/>
      <sheetName val="1"/>
      <sheetName val="DATA98"/>
      <sheetName val="生效"/>
      <sheetName val="Fab6 Tool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Report"/>
      <sheetName val="KOA5"/>
      <sheetName val="KOA0"/>
      <sheetName val="KOC3"/>
      <sheetName val="rdcu0705"/>
      <sheetName val="Sheet1 (2)"/>
      <sheetName val="T.Card"/>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Cross-Reference"/>
      <sheetName val="ACT"/>
      <sheetName val="CS"/>
      <sheetName val="附件6"/>
      <sheetName val="參數表"/>
      <sheetName val="설비별0614"/>
      <sheetName val="SMC"/>
      <sheetName val="SD module"/>
      <sheetName val="참고"/>
      <sheetName val="ATI.LOT"/>
      <sheetName val="AMTSIX"/>
      <sheetName val="ATI.WEEK"/>
      <sheetName val="CLKPTN"/>
      <sheetName val="98年資料"/>
      <sheetName val="基本檔"/>
      <sheetName val="列印"/>
      <sheetName val="QFN(A)折舊成本"/>
      <sheetName val="Category"/>
      <sheetName val="U1.6"/>
      <sheetName val="成本參數"/>
      <sheetName val="Sheet3"/>
      <sheetName val="驗證資料"/>
      <sheetName val="LX_Migration"/>
      <sheetName val="#REF"/>
      <sheetName val="Sheet2"/>
      <sheetName val="存放區別"/>
      <sheetName val="存貨地點"/>
      <sheetName val="存貨盤存區"/>
      <sheetName val="DS_14"/>
      <sheetName val="國定假日"/>
      <sheetName val="RAW MTL"/>
      <sheetName val="WB&amp;SALE"/>
      <sheetName val="table2"/>
      <sheetName val="Whitney"/>
      <sheetName val="REPORT_DATA"/>
      <sheetName val="dropdown"/>
      <sheetName val="料號表"/>
      <sheetName val="附件2-MC允差(修機)"/>
      <sheetName val="INV"/>
      <sheetName val="INVDF"/>
      <sheetName val="INVTF"/>
      <sheetName val="Sheet1"/>
      <sheetName val="附件"/>
      <sheetName val="QUARTO"/>
      <sheetName val="assembly_r12 detail"/>
      <sheetName val="TABLE"/>
      <sheetName val="DNW_Bumps_Rev_1.1"/>
      <sheetName val="Sheet1_(2)"/>
      <sheetName val="T_Card"/>
      <sheetName val="INV_WIP_interface_待扣料"/>
      <sheetName val="Errata"/>
      <sheetName val="ISRDATA"/>
      <sheetName val="HP93"/>
      <sheetName val="HP83,ITS,TFU"/>
      <sheetName val="Package"/>
      <sheetName val="TFBGA(4block)折舊成本"/>
      <sheetName val="Area Data"/>
      <sheetName val="018l(14k)"/>
      <sheetName val="_7_人力需求資訊系統"/>
      <sheetName val="Nov.～Apr."/>
      <sheetName val="90nmNAND(030226)SORT"/>
      <sheetName val="110nmDRAM ver 1.01(SORT)"/>
      <sheetName val="投資試算"/>
    </sheetNames>
    <sheetDataSet>
      <sheetData sheetId="0" refreshError="1"/>
      <sheetData sheetId="1" refreshError="1"/>
      <sheetData sheetId="2" refreshError="1"/>
      <sheetData sheetId="3" refreshError="1"/>
      <sheetData sheetId="4" refreshError="1">
        <row r="3">
          <cell r="A3">
            <v>1</v>
          </cell>
          <cell r="B3">
            <v>1</v>
          </cell>
          <cell r="C3">
            <v>37083</v>
          </cell>
          <cell r="D3">
            <v>0.63664351851851853</v>
          </cell>
          <cell r="E3" t="str">
            <v>891807</v>
          </cell>
          <cell r="F3" t="str">
            <v>RDCU0705.1</v>
          </cell>
          <cell r="G3" t="str">
            <v>NA</v>
          </cell>
          <cell r="H3">
            <v>0</v>
          </cell>
          <cell r="I3">
            <v>96</v>
          </cell>
          <cell r="J3">
            <v>4.8920301072333849</v>
          </cell>
          <cell r="K3">
            <v>22.438537293074589</v>
          </cell>
          <cell r="L3" t="str">
            <v>KOC3</v>
          </cell>
          <cell r="M3">
            <v>54.884999999999998</v>
          </cell>
          <cell r="N3">
            <v>1</v>
          </cell>
        </row>
        <row r="4">
          <cell r="A4">
            <v>2</v>
          </cell>
          <cell r="B4">
            <v>1</v>
          </cell>
          <cell r="C4">
            <v>37083</v>
          </cell>
          <cell r="D4">
            <v>0.63664351851851853</v>
          </cell>
          <cell r="E4" t="str">
            <v>891807</v>
          </cell>
          <cell r="F4" t="str">
            <v>RDCU0705.1</v>
          </cell>
          <cell r="G4" t="str">
            <v>NA</v>
          </cell>
          <cell r="H4">
            <v>0</v>
          </cell>
          <cell r="I4">
            <v>96</v>
          </cell>
          <cell r="J4">
            <v>5.2578293522016972</v>
          </cell>
          <cell r="K4">
            <v>0</v>
          </cell>
          <cell r="L4">
            <v>0</v>
          </cell>
          <cell r="M4">
            <v>58.988999999999997</v>
          </cell>
          <cell r="N4">
            <v>4</v>
          </cell>
        </row>
        <row r="5">
          <cell r="A5">
            <v>3</v>
          </cell>
          <cell r="B5">
            <v>1</v>
          </cell>
          <cell r="C5">
            <v>37083</v>
          </cell>
          <cell r="D5">
            <v>0.63664351851851853</v>
          </cell>
          <cell r="E5" t="str">
            <v>891807</v>
          </cell>
          <cell r="F5" t="str">
            <v>RDCU0705.1</v>
          </cell>
          <cell r="G5" t="str">
            <v>NA</v>
          </cell>
          <cell r="H5">
            <v>0</v>
          </cell>
          <cell r="I5">
            <v>96</v>
          </cell>
          <cell r="J5">
            <v>5.0212720431992848</v>
          </cell>
          <cell r="K5">
            <v>0</v>
          </cell>
          <cell r="L5">
            <v>0</v>
          </cell>
          <cell r="M5">
            <v>56.335000000000001</v>
          </cell>
          <cell r="N5">
            <v>2</v>
          </cell>
        </row>
        <row r="6">
          <cell r="A6">
            <v>4</v>
          </cell>
          <cell r="B6">
            <v>1</v>
          </cell>
          <cell r="C6">
            <v>37083</v>
          </cell>
          <cell r="D6">
            <v>0.63664351851851853</v>
          </cell>
          <cell r="E6" t="str">
            <v>891807</v>
          </cell>
          <cell r="F6" t="str">
            <v>RDCU0705.1</v>
          </cell>
          <cell r="G6" t="str">
            <v>NA</v>
          </cell>
          <cell r="H6">
            <v>0</v>
          </cell>
          <cell r="I6">
            <v>96</v>
          </cell>
          <cell r="J6">
            <v>5.2975823890574159</v>
          </cell>
          <cell r="K6">
            <v>0</v>
          </cell>
          <cell r="L6">
            <v>0</v>
          </cell>
          <cell r="M6">
            <v>59.435000000000002</v>
          </cell>
          <cell r="N6">
            <v>4</v>
          </cell>
        </row>
        <row r="7">
          <cell r="A7">
            <v>5</v>
          </cell>
          <cell r="B7">
            <v>1</v>
          </cell>
          <cell r="C7">
            <v>37083</v>
          </cell>
          <cell r="D7">
            <v>0.63664351851851853</v>
          </cell>
          <cell r="E7" t="str">
            <v>891807</v>
          </cell>
          <cell r="F7" t="str">
            <v>RDCU0705.1</v>
          </cell>
          <cell r="G7" t="str">
            <v>NA</v>
          </cell>
          <cell r="H7">
            <v>0</v>
          </cell>
          <cell r="I7">
            <v>96</v>
          </cell>
          <cell r="J7">
            <v>4.9740318872945082</v>
          </cell>
          <cell r="K7">
            <v>0</v>
          </cell>
          <cell r="L7">
            <v>0</v>
          </cell>
          <cell r="M7">
            <v>55.805</v>
          </cell>
          <cell r="N7">
            <v>4</v>
          </cell>
        </row>
        <row r="8">
          <cell r="A8">
            <v>6</v>
          </cell>
          <cell r="B8">
            <v>1</v>
          </cell>
          <cell r="C8">
            <v>37083</v>
          </cell>
          <cell r="D8">
            <v>0.63664351851851853</v>
          </cell>
          <cell r="E8" t="str">
            <v>891807</v>
          </cell>
          <cell r="F8" t="str">
            <v>RDCU0705.1</v>
          </cell>
          <cell r="G8" t="str">
            <v>NA</v>
          </cell>
          <cell r="H8">
            <v>0</v>
          </cell>
          <cell r="I8">
            <v>96</v>
          </cell>
          <cell r="J8">
            <v>4.9769732554923518</v>
          </cell>
          <cell r="K8">
            <v>0</v>
          </cell>
          <cell r="L8">
            <v>0</v>
          </cell>
          <cell r="M8">
            <v>55.838000000000001</v>
          </cell>
          <cell r="N8">
            <v>4</v>
          </cell>
        </row>
        <row r="9">
          <cell r="A9">
            <v>7</v>
          </cell>
          <cell r="B9">
            <v>1</v>
          </cell>
          <cell r="C9">
            <v>37083</v>
          </cell>
          <cell r="D9">
            <v>0.63664351851851853</v>
          </cell>
          <cell r="E9" t="str">
            <v>891807</v>
          </cell>
          <cell r="F9" t="str">
            <v>RDCU0705.1</v>
          </cell>
          <cell r="G9" t="str">
            <v>NA</v>
          </cell>
          <cell r="H9">
            <v>0</v>
          </cell>
          <cell r="I9">
            <v>96</v>
          </cell>
          <cell r="J9">
            <v>4.9199285389280929</v>
          </cell>
          <cell r="K9">
            <v>0</v>
          </cell>
          <cell r="L9">
            <v>0</v>
          </cell>
          <cell r="M9">
            <v>55.198</v>
          </cell>
          <cell r="N9">
            <v>4</v>
          </cell>
        </row>
        <row r="10">
          <cell r="A10">
            <v>8</v>
          </cell>
          <cell r="B10">
            <v>1</v>
          </cell>
          <cell r="C10">
            <v>37083</v>
          </cell>
          <cell r="D10">
            <v>0.63664351851851853</v>
          </cell>
          <cell r="E10" t="str">
            <v>891807</v>
          </cell>
          <cell r="F10" t="str">
            <v>RDCU0705.1</v>
          </cell>
          <cell r="G10" t="str">
            <v>NA</v>
          </cell>
          <cell r="H10">
            <v>0</v>
          </cell>
          <cell r="I10">
            <v>96</v>
          </cell>
          <cell r="J10">
            <v>5.032057059924715</v>
          </cell>
          <cell r="K10">
            <v>0</v>
          </cell>
          <cell r="L10">
            <v>0</v>
          </cell>
          <cell r="M10">
            <v>56.456000000000003</v>
          </cell>
          <cell r="N10">
            <v>4</v>
          </cell>
        </row>
        <row r="11">
          <cell r="A11">
            <v>9</v>
          </cell>
          <cell r="B11">
            <v>1</v>
          </cell>
          <cell r="C11">
            <v>37083</v>
          </cell>
          <cell r="D11">
            <v>0.63664351851851853</v>
          </cell>
          <cell r="E11" t="str">
            <v>891807</v>
          </cell>
          <cell r="F11" t="str">
            <v>RDCU0705.1</v>
          </cell>
          <cell r="G11" t="str">
            <v>NA</v>
          </cell>
          <cell r="H11">
            <v>0</v>
          </cell>
          <cell r="I11">
            <v>96</v>
          </cell>
          <cell r="J11">
            <v>5.2657621330989146</v>
          </cell>
          <cell r="K11">
            <v>0</v>
          </cell>
          <cell r="L11">
            <v>0</v>
          </cell>
          <cell r="M11">
            <v>59.078000000000003</v>
          </cell>
          <cell r="N11">
            <v>4</v>
          </cell>
        </row>
        <row r="12">
          <cell r="A12">
            <v>10</v>
          </cell>
          <cell r="B12">
            <v>1</v>
          </cell>
          <cell r="C12">
            <v>37083</v>
          </cell>
          <cell r="D12">
            <v>0.63664351851851853</v>
          </cell>
          <cell r="E12" t="str">
            <v>891807</v>
          </cell>
          <cell r="F12" t="str">
            <v>RDCU0705.1</v>
          </cell>
          <cell r="G12" t="str">
            <v>NA</v>
          </cell>
          <cell r="H12">
            <v>0</v>
          </cell>
          <cell r="I12">
            <v>96</v>
          </cell>
          <cell r="J12">
            <v>5.110760942309466</v>
          </cell>
          <cell r="K12">
            <v>0</v>
          </cell>
          <cell r="L12">
            <v>0</v>
          </cell>
          <cell r="M12">
            <v>57.338999999999999</v>
          </cell>
          <cell r="N12">
            <v>2</v>
          </cell>
        </row>
        <row r="13">
          <cell r="A13">
            <v>11</v>
          </cell>
          <cell r="B13">
            <v>1</v>
          </cell>
          <cell r="C13">
            <v>37083</v>
          </cell>
          <cell r="D13">
            <v>0.63664351851851853</v>
          </cell>
          <cell r="E13" t="str">
            <v>891807</v>
          </cell>
          <cell r="F13" t="str">
            <v>RDCU0705.1</v>
          </cell>
          <cell r="G13" t="str">
            <v>NA</v>
          </cell>
          <cell r="H13">
            <v>0</v>
          </cell>
          <cell r="I13">
            <v>96</v>
          </cell>
          <cell r="J13">
            <v>5.187860442040849</v>
          </cell>
          <cell r="K13">
            <v>0</v>
          </cell>
          <cell r="L13">
            <v>0</v>
          </cell>
          <cell r="M13">
            <v>58.204000000000001</v>
          </cell>
          <cell r="N13">
            <v>2</v>
          </cell>
        </row>
        <row r="14">
          <cell r="A14">
            <v>12</v>
          </cell>
          <cell r="B14">
            <v>1</v>
          </cell>
          <cell r="C14">
            <v>37083</v>
          </cell>
          <cell r="D14">
            <v>0.63664351851851853</v>
          </cell>
          <cell r="E14" t="str">
            <v>891807</v>
          </cell>
          <cell r="F14" t="str">
            <v>RDCU0705.1</v>
          </cell>
          <cell r="G14" t="str">
            <v>NA</v>
          </cell>
          <cell r="H14">
            <v>0</v>
          </cell>
          <cell r="I14">
            <v>96</v>
          </cell>
          <cell r="J14">
            <v>5.0235003524400756</v>
          </cell>
          <cell r="K14">
            <v>0</v>
          </cell>
          <cell r="L14">
            <v>0</v>
          </cell>
          <cell r="M14">
            <v>56.36</v>
          </cell>
          <cell r="N14">
            <v>2</v>
          </cell>
        </row>
        <row r="15">
          <cell r="A15">
            <v>13</v>
          </cell>
          <cell r="B15">
            <v>1</v>
          </cell>
          <cell r="C15">
            <v>37083</v>
          </cell>
          <cell r="D15">
            <v>0.63664351851851853</v>
          </cell>
          <cell r="E15" t="str">
            <v>891807</v>
          </cell>
          <cell r="F15" t="str">
            <v>RDCU0705.1</v>
          </cell>
          <cell r="G15" t="str">
            <v>NA</v>
          </cell>
          <cell r="H15">
            <v>0</v>
          </cell>
          <cell r="I15">
            <v>96</v>
          </cell>
          <cell r="J15">
            <v>5.0322353246639775</v>
          </cell>
          <cell r="K15">
            <v>0</v>
          </cell>
          <cell r="L15">
            <v>0</v>
          </cell>
          <cell r="M15">
            <v>56.457999999999998</v>
          </cell>
          <cell r="N15">
            <v>2</v>
          </cell>
        </row>
        <row r="16">
          <cell r="A16">
            <v>14</v>
          </cell>
          <cell r="B16">
            <v>1</v>
          </cell>
          <cell r="C16">
            <v>37083</v>
          </cell>
          <cell r="D16">
            <v>0.63664351851851853</v>
          </cell>
          <cell r="E16" t="str">
            <v>891807</v>
          </cell>
          <cell r="F16" t="str">
            <v>RDCU0705.1</v>
          </cell>
          <cell r="G16" t="str">
            <v>NA</v>
          </cell>
          <cell r="H16">
            <v>0</v>
          </cell>
          <cell r="I16">
            <v>96</v>
          </cell>
          <cell r="J16">
            <v>4.9581663255000734</v>
          </cell>
          <cell r="K16">
            <v>0</v>
          </cell>
          <cell r="L16">
            <v>0</v>
          </cell>
          <cell r="M16">
            <v>55.627000000000002</v>
          </cell>
          <cell r="N16">
            <v>2</v>
          </cell>
        </row>
        <row r="17">
          <cell r="A17">
            <v>15</v>
          </cell>
          <cell r="B17">
            <v>1</v>
          </cell>
          <cell r="C17">
            <v>37083</v>
          </cell>
          <cell r="D17">
            <v>0.63664351851851853</v>
          </cell>
          <cell r="E17" t="str">
            <v>891807</v>
          </cell>
          <cell r="F17" t="str">
            <v>RDCU0705.1</v>
          </cell>
          <cell r="G17" t="str">
            <v>NA</v>
          </cell>
          <cell r="H17">
            <v>0</v>
          </cell>
          <cell r="I17">
            <v>96</v>
          </cell>
          <cell r="J17">
            <v>5.0756427886745943</v>
          </cell>
          <cell r="K17">
            <v>0</v>
          </cell>
          <cell r="L17">
            <v>0</v>
          </cell>
          <cell r="M17">
            <v>56.945</v>
          </cell>
          <cell r="N17">
            <v>2</v>
          </cell>
        </row>
        <row r="18">
          <cell r="A18">
            <v>16</v>
          </cell>
          <cell r="B18">
            <v>1</v>
          </cell>
          <cell r="C18">
            <v>37083</v>
          </cell>
          <cell r="D18">
            <v>0.63664351851851853</v>
          </cell>
          <cell r="E18" t="str">
            <v>891807</v>
          </cell>
          <cell r="F18" t="str">
            <v>RDCU0705.1</v>
          </cell>
          <cell r="G18" t="str">
            <v>NA</v>
          </cell>
          <cell r="H18">
            <v>0</v>
          </cell>
          <cell r="I18">
            <v>96</v>
          </cell>
          <cell r="J18">
            <v>5.0082587172330637</v>
          </cell>
          <cell r="K18">
            <v>0</v>
          </cell>
          <cell r="L18">
            <v>0</v>
          </cell>
          <cell r="M18">
            <v>56.189</v>
          </cell>
          <cell r="N18">
            <v>2</v>
          </cell>
        </row>
        <row r="19">
          <cell r="A19">
            <v>17</v>
          </cell>
          <cell r="B19">
            <v>1</v>
          </cell>
          <cell r="C19">
            <v>37083</v>
          </cell>
          <cell r="D19">
            <v>0.63664351851851853</v>
          </cell>
          <cell r="E19" t="str">
            <v>891807</v>
          </cell>
          <cell r="F19" t="str">
            <v>RDCU0705.1</v>
          </cell>
          <cell r="G19" t="str">
            <v>NA</v>
          </cell>
          <cell r="H19">
            <v>0</v>
          </cell>
          <cell r="I19">
            <v>96</v>
          </cell>
          <cell r="J19">
            <v>4.4812190156010869</v>
          </cell>
          <cell r="K19">
            <v>0</v>
          </cell>
          <cell r="L19">
            <v>0</v>
          </cell>
          <cell r="M19">
            <v>50.276000000000003</v>
          </cell>
          <cell r="N19">
            <v>4</v>
          </cell>
        </row>
        <row r="20">
          <cell r="A20">
            <v>18</v>
          </cell>
          <cell r="B20">
            <v>1</v>
          </cell>
          <cell r="C20">
            <v>37083</v>
          </cell>
          <cell r="D20">
            <v>0.63664351851851853</v>
          </cell>
          <cell r="E20" t="str">
            <v>891807</v>
          </cell>
          <cell r="F20" t="str">
            <v>RDCU0705.1</v>
          </cell>
          <cell r="G20" t="str">
            <v>NA</v>
          </cell>
          <cell r="H20">
            <v>0</v>
          </cell>
          <cell r="I20">
            <v>96</v>
          </cell>
          <cell r="J20">
            <v>5.1848299414733727</v>
          </cell>
          <cell r="K20">
            <v>0</v>
          </cell>
          <cell r="L20">
            <v>0</v>
          </cell>
          <cell r="M20">
            <v>58.17</v>
          </cell>
          <cell r="N20">
            <v>2</v>
          </cell>
        </row>
        <row r="21">
          <cell r="A21">
            <v>19</v>
          </cell>
          <cell r="B21">
            <v>1</v>
          </cell>
          <cell r="C21">
            <v>37083</v>
          </cell>
          <cell r="D21">
            <v>0.63664351851851853</v>
          </cell>
          <cell r="E21" t="str">
            <v>891807</v>
          </cell>
          <cell r="F21" t="str">
            <v>RDCU0705.1</v>
          </cell>
          <cell r="G21" t="str">
            <v>NA</v>
          </cell>
          <cell r="H21">
            <v>0</v>
          </cell>
          <cell r="I21">
            <v>96</v>
          </cell>
          <cell r="J21">
            <v>5.0298287506839241</v>
          </cell>
          <cell r="K21">
            <v>0</v>
          </cell>
          <cell r="L21">
            <v>0</v>
          </cell>
          <cell r="M21">
            <v>56.430999999999997</v>
          </cell>
          <cell r="N21">
            <v>2</v>
          </cell>
        </row>
        <row r="22">
          <cell r="A22">
            <v>20</v>
          </cell>
          <cell r="B22">
            <v>1</v>
          </cell>
          <cell r="C22">
            <v>37083</v>
          </cell>
          <cell r="D22">
            <v>0.63664351851851853</v>
          </cell>
          <cell r="E22" t="str">
            <v>891807</v>
          </cell>
          <cell r="F22" t="str">
            <v>RDCU0705.1</v>
          </cell>
          <cell r="G22" t="str">
            <v>NA</v>
          </cell>
          <cell r="H22">
            <v>0</v>
          </cell>
          <cell r="I22">
            <v>96</v>
          </cell>
          <cell r="J22">
            <v>5.4385006654450621</v>
          </cell>
          <cell r="K22">
            <v>0</v>
          </cell>
          <cell r="L22">
            <v>0</v>
          </cell>
          <cell r="M22">
            <v>61.015999999999998</v>
          </cell>
          <cell r="N22">
            <v>1</v>
          </cell>
        </row>
        <row r="23">
          <cell r="A23">
            <v>21</v>
          </cell>
          <cell r="B23">
            <v>1</v>
          </cell>
          <cell r="C23">
            <v>37083</v>
          </cell>
          <cell r="D23">
            <v>0.63664351851851853</v>
          </cell>
          <cell r="E23" t="str">
            <v>891807</v>
          </cell>
          <cell r="F23" t="str">
            <v>RDCU0705.1</v>
          </cell>
          <cell r="G23" t="str">
            <v>NA</v>
          </cell>
          <cell r="H23">
            <v>0</v>
          </cell>
          <cell r="I23">
            <v>96</v>
          </cell>
          <cell r="J23">
            <v>5.1877713096712172</v>
          </cell>
          <cell r="K23">
            <v>0</v>
          </cell>
          <cell r="L23">
            <v>0</v>
          </cell>
          <cell r="M23">
            <v>58.203000000000003</v>
          </cell>
          <cell r="N23">
            <v>4</v>
          </cell>
        </row>
        <row r="24">
          <cell r="A24">
            <v>22</v>
          </cell>
          <cell r="B24">
            <v>1</v>
          </cell>
          <cell r="C24">
            <v>37083</v>
          </cell>
          <cell r="D24">
            <v>0.63664351851851853</v>
          </cell>
          <cell r="E24" t="str">
            <v>891807</v>
          </cell>
          <cell r="F24" t="str">
            <v>RDCU0705.1</v>
          </cell>
          <cell r="G24" t="str">
            <v>NA</v>
          </cell>
          <cell r="H24">
            <v>0</v>
          </cell>
          <cell r="I24">
            <v>96</v>
          </cell>
          <cell r="J24">
            <v>5.1513161704918691</v>
          </cell>
          <cell r="K24">
            <v>0</v>
          </cell>
          <cell r="L24">
            <v>0</v>
          </cell>
          <cell r="M24">
            <v>57.793999999999997</v>
          </cell>
          <cell r="N24">
            <v>2</v>
          </cell>
        </row>
        <row r="25">
          <cell r="A25">
            <v>23</v>
          </cell>
          <cell r="B25">
            <v>1</v>
          </cell>
          <cell r="C25">
            <v>37083</v>
          </cell>
          <cell r="D25">
            <v>0.63664351851851853</v>
          </cell>
          <cell r="E25" t="str">
            <v>891807</v>
          </cell>
          <cell r="F25" t="str">
            <v>RDCU0705.1</v>
          </cell>
          <cell r="G25" t="str">
            <v>NA</v>
          </cell>
          <cell r="H25">
            <v>0</v>
          </cell>
          <cell r="I25">
            <v>96</v>
          </cell>
          <cell r="J25">
            <v>5.0964997631684019</v>
          </cell>
          <cell r="K25">
            <v>0</v>
          </cell>
          <cell r="L25">
            <v>0</v>
          </cell>
          <cell r="M25">
            <v>57.179000000000002</v>
          </cell>
          <cell r="N25">
            <v>1</v>
          </cell>
        </row>
        <row r="26">
          <cell r="A26">
            <v>24</v>
          </cell>
          <cell r="B26">
            <v>1</v>
          </cell>
          <cell r="C26">
            <v>37083</v>
          </cell>
          <cell r="D26">
            <v>0.63664351851851853</v>
          </cell>
          <cell r="E26" t="str">
            <v>891807</v>
          </cell>
          <cell r="F26" t="str">
            <v>RDCU0705.1</v>
          </cell>
          <cell r="G26" t="str">
            <v>NA</v>
          </cell>
          <cell r="H26">
            <v>0</v>
          </cell>
          <cell r="I26">
            <v>96</v>
          </cell>
          <cell r="J26">
            <v>5.258809808267646</v>
          </cell>
          <cell r="K26">
            <v>0</v>
          </cell>
          <cell r="L26">
            <v>0</v>
          </cell>
          <cell r="M26">
            <v>59</v>
          </cell>
          <cell r="N26">
            <v>1</v>
          </cell>
        </row>
        <row r="27">
          <cell r="A27">
            <v>25</v>
          </cell>
          <cell r="B27">
            <v>1</v>
          </cell>
          <cell r="C27">
            <v>37083</v>
          </cell>
          <cell r="D27">
            <v>0.63664351851851853</v>
          </cell>
          <cell r="E27" t="str">
            <v>891807</v>
          </cell>
          <cell r="F27" t="str">
            <v>RDCU0705.1</v>
          </cell>
          <cell r="G27" t="str">
            <v>NA</v>
          </cell>
          <cell r="H27">
            <v>0</v>
          </cell>
          <cell r="I27">
            <v>96</v>
          </cell>
          <cell r="J27">
            <v>5.8218589872308089</v>
          </cell>
          <cell r="K27">
            <v>0</v>
          </cell>
          <cell r="L27">
            <v>0</v>
          </cell>
          <cell r="M27">
            <v>65.316999999999993</v>
          </cell>
          <cell r="N27">
            <v>2</v>
          </cell>
        </row>
        <row r="28">
          <cell r="A28">
            <v>26</v>
          </cell>
          <cell r="B28">
            <v>2</v>
          </cell>
          <cell r="C28">
            <v>37083</v>
          </cell>
          <cell r="D28">
            <v>0.64572916666666669</v>
          </cell>
          <cell r="E28" t="str">
            <v>891807</v>
          </cell>
          <cell r="F28" t="str">
            <v>RDCU0705.1</v>
          </cell>
          <cell r="G28" t="str">
            <v>NA</v>
          </cell>
          <cell r="H28">
            <v>0</v>
          </cell>
          <cell r="I28">
            <v>96</v>
          </cell>
          <cell r="J28">
            <v>4.8344505964513358</v>
          </cell>
          <cell r="K28">
            <v>22.438537293074589</v>
          </cell>
          <cell r="L28" t="str">
            <v>KOA0</v>
          </cell>
          <cell r="M28">
            <v>54.238999999999997</v>
          </cell>
          <cell r="N28">
            <v>4</v>
          </cell>
        </row>
        <row r="29">
          <cell r="A29">
            <v>27</v>
          </cell>
          <cell r="B29">
            <v>2</v>
          </cell>
          <cell r="C29">
            <v>37083</v>
          </cell>
          <cell r="D29">
            <v>0.64572916666666669</v>
          </cell>
          <cell r="E29" t="str">
            <v>891807</v>
          </cell>
          <cell r="F29" t="str">
            <v>RDCU0705.1</v>
          </cell>
          <cell r="G29" t="str">
            <v>NA</v>
          </cell>
          <cell r="H29">
            <v>0</v>
          </cell>
          <cell r="I29">
            <v>96</v>
          </cell>
          <cell r="J29">
            <v>5.2703970163197615</v>
          </cell>
          <cell r="K29">
            <v>0</v>
          </cell>
          <cell r="L29">
            <v>0</v>
          </cell>
          <cell r="M29">
            <v>59.13</v>
          </cell>
          <cell r="N29">
            <v>2</v>
          </cell>
        </row>
        <row r="30">
          <cell r="A30">
            <v>28</v>
          </cell>
          <cell r="B30">
            <v>2</v>
          </cell>
          <cell r="C30">
            <v>37083</v>
          </cell>
          <cell r="D30">
            <v>0.64572916666666669</v>
          </cell>
          <cell r="E30" t="str">
            <v>891807</v>
          </cell>
          <cell r="F30" t="str">
            <v>RDCU0705.1</v>
          </cell>
          <cell r="G30" t="str">
            <v>NA</v>
          </cell>
          <cell r="H30">
            <v>0</v>
          </cell>
          <cell r="I30">
            <v>96</v>
          </cell>
          <cell r="J30">
            <v>5.0699383170181687</v>
          </cell>
          <cell r="K30">
            <v>0</v>
          </cell>
          <cell r="L30">
            <v>0</v>
          </cell>
          <cell r="M30">
            <v>56.881</v>
          </cell>
          <cell r="N30">
            <v>4</v>
          </cell>
        </row>
        <row r="31">
          <cell r="A31">
            <v>29</v>
          </cell>
          <cell r="B31">
            <v>2</v>
          </cell>
          <cell r="C31">
            <v>37083</v>
          </cell>
          <cell r="D31">
            <v>0.64572916666666669</v>
          </cell>
          <cell r="E31" t="str">
            <v>891807</v>
          </cell>
          <cell r="F31" t="str">
            <v>RDCU0705.1</v>
          </cell>
          <cell r="G31" t="str">
            <v>NA</v>
          </cell>
          <cell r="H31">
            <v>0</v>
          </cell>
          <cell r="I31">
            <v>96</v>
          </cell>
          <cell r="J31">
            <v>4.9568293399555987</v>
          </cell>
          <cell r="K31">
            <v>0</v>
          </cell>
          <cell r="L31">
            <v>0</v>
          </cell>
          <cell r="M31">
            <v>55.612000000000002</v>
          </cell>
          <cell r="N31">
            <v>2</v>
          </cell>
        </row>
        <row r="32">
          <cell r="A32">
            <v>30</v>
          </cell>
          <cell r="B32">
            <v>2</v>
          </cell>
          <cell r="C32">
            <v>37083</v>
          </cell>
          <cell r="D32">
            <v>0.64572916666666669</v>
          </cell>
          <cell r="E32" t="str">
            <v>891807</v>
          </cell>
          <cell r="F32" t="str">
            <v>RDCU0705.1</v>
          </cell>
          <cell r="G32" t="str">
            <v>NA</v>
          </cell>
          <cell r="H32">
            <v>0</v>
          </cell>
          <cell r="I32">
            <v>96</v>
          </cell>
          <cell r="J32">
            <v>5.2474008649547939</v>
          </cell>
          <cell r="K32">
            <v>0</v>
          </cell>
          <cell r="L32">
            <v>0</v>
          </cell>
          <cell r="M32">
            <v>58.872</v>
          </cell>
          <cell r="N32">
            <v>2</v>
          </cell>
        </row>
        <row r="33">
          <cell r="A33">
            <v>31</v>
          </cell>
          <cell r="B33">
            <v>2</v>
          </cell>
          <cell r="C33">
            <v>37083</v>
          </cell>
          <cell r="D33">
            <v>0.64572916666666669</v>
          </cell>
          <cell r="E33" t="str">
            <v>891807</v>
          </cell>
          <cell r="F33" t="str">
            <v>RDCU0705.1</v>
          </cell>
          <cell r="G33" t="str">
            <v>NA</v>
          </cell>
          <cell r="H33">
            <v>0</v>
          </cell>
          <cell r="I33">
            <v>96</v>
          </cell>
          <cell r="J33">
            <v>4.7913996619192467</v>
          </cell>
          <cell r="K33">
            <v>0</v>
          </cell>
          <cell r="L33">
            <v>0</v>
          </cell>
          <cell r="M33">
            <v>53.756</v>
          </cell>
          <cell r="N33">
            <v>4</v>
          </cell>
        </row>
        <row r="34">
          <cell r="A34">
            <v>32</v>
          </cell>
          <cell r="B34">
            <v>2</v>
          </cell>
          <cell r="C34">
            <v>37083</v>
          </cell>
          <cell r="D34">
            <v>0.64572916666666669</v>
          </cell>
          <cell r="E34" t="str">
            <v>891807</v>
          </cell>
          <cell r="F34" t="str">
            <v>RDCU0705.1</v>
          </cell>
          <cell r="G34" t="str">
            <v>NA</v>
          </cell>
          <cell r="H34">
            <v>0</v>
          </cell>
          <cell r="I34">
            <v>96</v>
          </cell>
          <cell r="J34">
            <v>5.0467639009139384</v>
          </cell>
          <cell r="K34">
            <v>0</v>
          </cell>
          <cell r="L34">
            <v>0</v>
          </cell>
          <cell r="M34">
            <v>56.621000000000002</v>
          </cell>
          <cell r="N34">
            <v>1</v>
          </cell>
        </row>
        <row r="35">
          <cell r="A35">
            <v>33</v>
          </cell>
          <cell r="B35">
            <v>2</v>
          </cell>
          <cell r="C35">
            <v>37083</v>
          </cell>
          <cell r="D35">
            <v>0.64572916666666669</v>
          </cell>
          <cell r="E35" t="str">
            <v>891807</v>
          </cell>
          <cell r="F35" t="str">
            <v>RDCU0705.1</v>
          </cell>
          <cell r="G35" t="str">
            <v>NA</v>
          </cell>
          <cell r="H35">
            <v>0</v>
          </cell>
          <cell r="I35">
            <v>96</v>
          </cell>
          <cell r="J35">
            <v>4.6894322310606338</v>
          </cell>
          <cell r="K35">
            <v>0</v>
          </cell>
          <cell r="L35">
            <v>0</v>
          </cell>
          <cell r="M35">
            <v>52.612000000000002</v>
          </cell>
          <cell r="N35">
            <v>1</v>
          </cell>
        </row>
        <row r="36">
          <cell r="A36">
            <v>34</v>
          </cell>
          <cell r="B36">
            <v>2</v>
          </cell>
          <cell r="C36">
            <v>37083</v>
          </cell>
          <cell r="D36">
            <v>0.64572916666666669</v>
          </cell>
          <cell r="E36" t="str">
            <v>891807</v>
          </cell>
          <cell r="F36" t="str">
            <v>RDCU0705.1</v>
          </cell>
          <cell r="G36" t="str">
            <v>NA</v>
          </cell>
          <cell r="H36">
            <v>0</v>
          </cell>
          <cell r="I36">
            <v>96</v>
          </cell>
          <cell r="J36">
            <v>4.6420138104165929</v>
          </cell>
          <cell r="K36">
            <v>0</v>
          </cell>
          <cell r="L36">
            <v>0</v>
          </cell>
          <cell r="M36">
            <v>52.08</v>
          </cell>
          <cell r="N36">
            <v>1</v>
          </cell>
        </row>
        <row r="37">
          <cell r="A37">
            <v>35</v>
          </cell>
          <cell r="B37">
            <v>2</v>
          </cell>
          <cell r="C37">
            <v>37083</v>
          </cell>
          <cell r="D37">
            <v>0.64572916666666669</v>
          </cell>
          <cell r="E37" t="str">
            <v>891807</v>
          </cell>
          <cell r="F37" t="str">
            <v>RDCU0705.1</v>
          </cell>
          <cell r="G37" t="str">
            <v>NA</v>
          </cell>
          <cell r="H37">
            <v>0</v>
          </cell>
          <cell r="I37">
            <v>96</v>
          </cell>
          <cell r="J37">
            <v>5.3089913323702671</v>
          </cell>
          <cell r="K37">
            <v>0</v>
          </cell>
          <cell r="L37">
            <v>0</v>
          </cell>
          <cell r="M37">
            <v>59.563000000000002</v>
          </cell>
          <cell r="N37">
            <v>1</v>
          </cell>
        </row>
        <row r="38">
          <cell r="A38">
            <v>36</v>
          </cell>
          <cell r="B38">
            <v>2</v>
          </cell>
          <cell r="C38">
            <v>37083</v>
          </cell>
          <cell r="D38">
            <v>0.64572916666666669</v>
          </cell>
          <cell r="E38" t="str">
            <v>891807</v>
          </cell>
          <cell r="F38" t="str">
            <v>RDCU0705.1</v>
          </cell>
          <cell r="G38" t="str">
            <v>NA</v>
          </cell>
          <cell r="H38">
            <v>0</v>
          </cell>
          <cell r="I38">
            <v>96</v>
          </cell>
          <cell r="J38">
            <v>5.1101370157220449</v>
          </cell>
          <cell r="K38">
            <v>0</v>
          </cell>
          <cell r="L38">
            <v>0</v>
          </cell>
          <cell r="M38">
            <v>57.332000000000001</v>
          </cell>
          <cell r="N38">
            <v>1</v>
          </cell>
        </row>
        <row r="39">
          <cell r="A39">
            <v>37</v>
          </cell>
          <cell r="B39">
            <v>2</v>
          </cell>
          <cell r="C39">
            <v>37083</v>
          </cell>
          <cell r="D39">
            <v>0.64572916666666669</v>
          </cell>
          <cell r="E39" t="str">
            <v>891807</v>
          </cell>
          <cell r="F39" t="str">
            <v>RDCU0705.1</v>
          </cell>
          <cell r="G39" t="str">
            <v>NA</v>
          </cell>
          <cell r="H39">
            <v>0</v>
          </cell>
          <cell r="I39">
            <v>96</v>
          </cell>
          <cell r="J39">
            <v>5.1571097745179273</v>
          </cell>
          <cell r="K39">
            <v>0</v>
          </cell>
          <cell r="L39">
            <v>0</v>
          </cell>
          <cell r="M39">
            <v>57.859000000000002</v>
          </cell>
          <cell r="N39">
            <v>4</v>
          </cell>
        </row>
        <row r="40">
          <cell r="A40">
            <v>38</v>
          </cell>
          <cell r="B40">
            <v>2</v>
          </cell>
          <cell r="C40">
            <v>37083</v>
          </cell>
          <cell r="D40">
            <v>0.64572916666666669</v>
          </cell>
          <cell r="E40" t="str">
            <v>891807</v>
          </cell>
          <cell r="F40" t="str">
            <v>RDCU0705.1</v>
          </cell>
          <cell r="G40" t="str">
            <v>NA</v>
          </cell>
          <cell r="H40">
            <v>0</v>
          </cell>
          <cell r="I40">
            <v>96</v>
          </cell>
          <cell r="J40">
            <v>5.2620185735743856</v>
          </cell>
          <cell r="K40">
            <v>0</v>
          </cell>
          <cell r="L40">
            <v>0</v>
          </cell>
          <cell r="M40">
            <v>59.036000000000001</v>
          </cell>
          <cell r="N40">
            <v>2</v>
          </cell>
        </row>
        <row r="41">
          <cell r="A41">
            <v>39</v>
          </cell>
          <cell r="B41">
            <v>2</v>
          </cell>
          <cell r="C41">
            <v>37083</v>
          </cell>
          <cell r="D41">
            <v>0.64572916666666669</v>
          </cell>
          <cell r="E41" t="str">
            <v>891807</v>
          </cell>
          <cell r="F41" t="str">
            <v>RDCU0705.1</v>
          </cell>
          <cell r="G41" t="str">
            <v>NA</v>
          </cell>
          <cell r="H41">
            <v>0</v>
          </cell>
          <cell r="I41">
            <v>96</v>
          </cell>
          <cell r="J41">
            <v>5.789860466533046</v>
          </cell>
          <cell r="K41">
            <v>0</v>
          </cell>
          <cell r="L41">
            <v>0</v>
          </cell>
          <cell r="M41">
            <v>64.957999999999998</v>
          </cell>
          <cell r="N41">
            <v>2</v>
          </cell>
        </row>
        <row r="42">
          <cell r="A42">
            <v>40</v>
          </cell>
          <cell r="B42">
            <v>2</v>
          </cell>
          <cell r="C42">
            <v>37083</v>
          </cell>
          <cell r="D42">
            <v>0.64572916666666669</v>
          </cell>
          <cell r="E42" t="str">
            <v>891807</v>
          </cell>
          <cell r="F42" t="str">
            <v>RDCU0705.1</v>
          </cell>
          <cell r="G42" t="str">
            <v>NA</v>
          </cell>
          <cell r="H42">
            <v>0</v>
          </cell>
          <cell r="I42">
            <v>96</v>
          </cell>
          <cell r="J42">
            <v>5.217363256388925</v>
          </cell>
          <cell r="K42">
            <v>0</v>
          </cell>
          <cell r="L42">
            <v>0</v>
          </cell>
          <cell r="M42">
            <v>58.534999999999997</v>
          </cell>
          <cell r="N42">
            <v>4</v>
          </cell>
        </row>
        <row r="43">
          <cell r="A43">
            <v>41</v>
          </cell>
          <cell r="B43">
            <v>2</v>
          </cell>
          <cell r="C43">
            <v>37083</v>
          </cell>
          <cell r="D43">
            <v>0.64572916666666669</v>
          </cell>
          <cell r="E43" t="str">
            <v>891807</v>
          </cell>
          <cell r="F43" t="str">
            <v>RDCU0705.1</v>
          </cell>
          <cell r="G43" t="str">
            <v>NA</v>
          </cell>
          <cell r="H43">
            <v>0</v>
          </cell>
          <cell r="I43">
            <v>96</v>
          </cell>
          <cell r="J43">
            <v>5.2213742130223499</v>
          </cell>
          <cell r="K43">
            <v>0</v>
          </cell>
          <cell r="L43">
            <v>0</v>
          </cell>
          <cell r="M43">
            <v>58.58</v>
          </cell>
          <cell r="N43">
            <v>1</v>
          </cell>
        </row>
        <row r="44">
          <cell r="A44">
            <v>42</v>
          </cell>
          <cell r="B44">
            <v>2</v>
          </cell>
          <cell r="C44">
            <v>37083</v>
          </cell>
          <cell r="D44">
            <v>0.64572916666666669</v>
          </cell>
          <cell r="E44" t="str">
            <v>891807</v>
          </cell>
          <cell r="F44" t="str">
            <v>RDCU0705.1</v>
          </cell>
          <cell r="G44" t="str">
            <v>NA</v>
          </cell>
          <cell r="H44">
            <v>0</v>
          </cell>
          <cell r="I44">
            <v>96</v>
          </cell>
          <cell r="J44">
            <v>5.3039999196708942</v>
          </cell>
          <cell r="K44">
            <v>0</v>
          </cell>
          <cell r="L44">
            <v>0</v>
          </cell>
          <cell r="M44">
            <v>59.506999999999998</v>
          </cell>
          <cell r="N44">
            <v>2</v>
          </cell>
        </row>
        <row r="45">
          <cell r="A45">
            <v>43</v>
          </cell>
          <cell r="B45">
            <v>2</v>
          </cell>
          <cell r="C45">
            <v>37083</v>
          </cell>
          <cell r="D45">
            <v>0.64572916666666669</v>
          </cell>
          <cell r="E45" t="str">
            <v>891807</v>
          </cell>
          <cell r="F45" t="str">
            <v>RDCU0705.1</v>
          </cell>
          <cell r="G45" t="str">
            <v>NA</v>
          </cell>
          <cell r="H45">
            <v>0</v>
          </cell>
          <cell r="I45">
            <v>96</v>
          </cell>
          <cell r="J45">
            <v>5.9057325470541979</v>
          </cell>
          <cell r="K45">
            <v>0</v>
          </cell>
          <cell r="L45">
            <v>0</v>
          </cell>
          <cell r="M45">
            <v>66.257999999999996</v>
          </cell>
          <cell r="N45">
            <v>2</v>
          </cell>
        </row>
        <row r="46">
          <cell r="A46">
            <v>44</v>
          </cell>
          <cell r="B46">
            <v>2</v>
          </cell>
          <cell r="C46">
            <v>37083</v>
          </cell>
          <cell r="D46">
            <v>0.64572916666666669</v>
          </cell>
          <cell r="E46" t="str">
            <v>891807</v>
          </cell>
          <cell r="F46" t="str">
            <v>RDCU0705.1</v>
          </cell>
          <cell r="G46" t="str">
            <v>NA</v>
          </cell>
          <cell r="H46">
            <v>0</v>
          </cell>
          <cell r="I46">
            <v>96</v>
          </cell>
          <cell r="J46">
            <v>5.1492661259903416</v>
          </cell>
          <cell r="K46">
            <v>0</v>
          </cell>
          <cell r="L46">
            <v>0</v>
          </cell>
          <cell r="M46">
            <v>57.771000000000001</v>
          </cell>
          <cell r="N46">
            <v>1</v>
          </cell>
        </row>
        <row r="47">
          <cell r="A47">
            <v>45</v>
          </cell>
          <cell r="B47">
            <v>2</v>
          </cell>
          <cell r="C47">
            <v>37083</v>
          </cell>
          <cell r="D47">
            <v>0.64572916666666669</v>
          </cell>
          <cell r="E47" t="str">
            <v>891807</v>
          </cell>
          <cell r="F47" t="str">
            <v>RDCU0705.1</v>
          </cell>
          <cell r="G47" t="str">
            <v>NA</v>
          </cell>
          <cell r="H47">
            <v>0</v>
          </cell>
          <cell r="I47">
            <v>96</v>
          </cell>
          <cell r="J47">
            <v>5.6776428131667922</v>
          </cell>
          <cell r="K47">
            <v>0</v>
          </cell>
          <cell r="L47">
            <v>0</v>
          </cell>
          <cell r="M47">
            <v>63.698999999999998</v>
          </cell>
          <cell r="N47">
            <v>4</v>
          </cell>
        </row>
        <row r="48">
          <cell r="A48">
            <v>46</v>
          </cell>
          <cell r="B48">
            <v>2</v>
          </cell>
          <cell r="C48">
            <v>37083</v>
          </cell>
          <cell r="D48">
            <v>0.64572916666666669</v>
          </cell>
          <cell r="E48" t="str">
            <v>891807</v>
          </cell>
          <cell r="F48" t="str">
            <v>RDCU0705.1</v>
          </cell>
          <cell r="G48" t="str">
            <v>NA</v>
          </cell>
          <cell r="H48">
            <v>0</v>
          </cell>
          <cell r="I48">
            <v>96</v>
          </cell>
          <cell r="J48">
            <v>5.0934692626009257</v>
          </cell>
          <cell r="K48">
            <v>0</v>
          </cell>
          <cell r="L48">
            <v>0</v>
          </cell>
          <cell r="M48">
            <v>57.145000000000003</v>
          </cell>
          <cell r="N48">
            <v>4</v>
          </cell>
        </row>
        <row r="49">
          <cell r="A49">
            <v>47</v>
          </cell>
          <cell r="B49">
            <v>2</v>
          </cell>
          <cell r="C49">
            <v>37083</v>
          </cell>
          <cell r="D49">
            <v>0.64572916666666669</v>
          </cell>
          <cell r="E49" t="str">
            <v>891807</v>
          </cell>
          <cell r="F49" t="str">
            <v>RDCU0705.1</v>
          </cell>
          <cell r="G49" t="str">
            <v>NA</v>
          </cell>
          <cell r="H49">
            <v>0</v>
          </cell>
          <cell r="I49">
            <v>96</v>
          </cell>
          <cell r="J49">
            <v>5.040702899778986</v>
          </cell>
          <cell r="K49">
            <v>0</v>
          </cell>
          <cell r="L49">
            <v>0</v>
          </cell>
          <cell r="M49">
            <v>56.552999999999997</v>
          </cell>
          <cell r="N49">
            <v>4</v>
          </cell>
        </row>
        <row r="50">
          <cell r="A50">
            <v>48</v>
          </cell>
          <cell r="B50">
            <v>2</v>
          </cell>
          <cell r="C50">
            <v>37083</v>
          </cell>
          <cell r="D50">
            <v>0.64572916666666669</v>
          </cell>
          <cell r="E50" t="str">
            <v>891807</v>
          </cell>
          <cell r="F50" t="str">
            <v>RDCU0705.1</v>
          </cell>
          <cell r="G50" t="str">
            <v>NA</v>
          </cell>
          <cell r="H50">
            <v>0</v>
          </cell>
          <cell r="I50">
            <v>96</v>
          </cell>
          <cell r="J50">
            <v>5.1337570936744337</v>
          </cell>
          <cell r="K50">
            <v>0</v>
          </cell>
          <cell r="L50">
            <v>0</v>
          </cell>
          <cell r="M50">
            <v>57.597000000000001</v>
          </cell>
          <cell r="N50">
            <v>2</v>
          </cell>
        </row>
        <row r="51">
          <cell r="A51">
            <v>49</v>
          </cell>
          <cell r="B51">
            <v>2</v>
          </cell>
          <cell r="C51">
            <v>37083</v>
          </cell>
          <cell r="D51">
            <v>0.64572916666666669</v>
          </cell>
          <cell r="E51" t="str">
            <v>891807</v>
          </cell>
          <cell r="F51" t="str">
            <v>RDCU0705.1</v>
          </cell>
          <cell r="G51" t="str">
            <v>NA</v>
          </cell>
          <cell r="H51">
            <v>0</v>
          </cell>
          <cell r="I51">
            <v>96</v>
          </cell>
          <cell r="J51">
            <v>5.2354571274241515</v>
          </cell>
          <cell r="K51">
            <v>0</v>
          </cell>
          <cell r="L51">
            <v>0</v>
          </cell>
          <cell r="M51">
            <v>58.738</v>
          </cell>
          <cell r="N51">
            <v>1</v>
          </cell>
        </row>
        <row r="52">
          <cell r="A52">
            <v>50</v>
          </cell>
          <cell r="B52">
            <v>2</v>
          </cell>
          <cell r="C52">
            <v>37083</v>
          </cell>
          <cell r="D52">
            <v>0.64572916666666669</v>
          </cell>
          <cell r="E52" t="str">
            <v>891807</v>
          </cell>
          <cell r="F52" t="str">
            <v>RDCU0705.1</v>
          </cell>
          <cell r="G52" t="str">
            <v>NA</v>
          </cell>
          <cell r="H52">
            <v>0</v>
          </cell>
          <cell r="I52">
            <v>96</v>
          </cell>
          <cell r="J52">
            <v>5.1857212651696889</v>
          </cell>
          <cell r="K52">
            <v>0</v>
          </cell>
          <cell r="L52">
            <v>0</v>
          </cell>
          <cell r="M52">
            <v>58.18</v>
          </cell>
          <cell r="N52">
            <v>1</v>
          </cell>
        </row>
        <row r="53">
          <cell r="A53">
            <v>51</v>
          </cell>
          <cell r="B53">
            <v>3</v>
          </cell>
          <cell r="C53">
            <v>37083</v>
          </cell>
          <cell r="D53">
            <v>0.65187499999999998</v>
          </cell>
          <cell r="E53" t="str">
            <v>891807</v>
          </cell>
          <cell r="F53" t="str">
            <v>RDCU0705.1</v>
          </cell>
          <cell r="G53" t="str">
            <v>NA</v>
          </cell>
          <cell r="H53">
            <v>0</v>
          </cell>
          <cell r="I53">
            <v>96</v>
          </cell>
          <cell r="J53">
            <v>4.9349919093958423</v>
          </cell>
          <cell r="K53">
            <v>22.438537293074589</v>
          </cell>
          <cell r="L53" t="str">
            <v>KOA5</v>
          </cell>
          <cell r="M53">
            <v>55.366999999999997</v>
          </cell>
          <cell r="N53">
            <v>1</v>
          </cell>
        </row>
        <row r="54">
          <cell r="A54">
            <v>52</v>
          </cell>
          <cell r="B54">
            <v>3</v>
          </cell>
          <cell r="C54">
            <v>37083</v>
          </cell>
          <cell r="D54">
            <v>0.65187499999999998</v>
          </cell>
          <cell r="E54" t="str">
            <v>891807</v>
          </cell>
          <cell r="F54" t="str">
            <v>RDCU0705.1</v>
          </cell>
          <cell r="G54" t="str">
            <v>NA</v>
          </cell>
          <cell r="H54">
            <v>0</v>
          </cell>
          <cell r="I54">
            <v>96</v>
          </cell>
          <cell r="J54">
            <v>4.8496030992887178</v>
          </cell>
          <cell r="K54">
            <v>0</v>
          </cell>
          <cell r="L54">
            <v>0</v>
          </cell>
          <cell r="M54">
            <v>54.408999999999999</v>
          </cell>
          <cell r="N54">
            <v>1</v>
          </cell>
        </row>
        <row r="55">
          <cell r="A55">
            <v>53</v>
          </cell>
          <cell r="B55">
            <v>3</v>
          </cell>
          <cell r="C55">
            <v>37083</v>
          </cell>
          <cell r="D55">
            <v>0.65187499999999998</v>
          </cell>
          <cell r="E55" t="str">
            <v>891807</v>
          </cell>
          <cell r="F55" t="str">
            <v>RDCU0705.1</v>
          </cell>
          <cell r="G55" t="str">
            <v>NA</v>
          </cell>
          <cell r="H55">
            <v>0</v>
          </cell>
          <cell r="I55">
            <v>96</v>
          </cell>
          <cell r="J55">
            <v>4.5831864464597016</v>
          </cell>
          <cell r="K55">
            <v>0</v>
          </cell>
          <cell r="L55">
            <v>0</v>
          </cell>
          <cell r="M55">
            <v>51.42</v>
          </cell>
          <cell r="N55">
            <v>4</v>
          </cell>
        </row>
        <row r="56">
          <cell r="A56">
            <v>54</v>
          </cell>
          <cell r="B56">
            <v>3</v>
          </cell>
          <cell r="C56">
            <v>37083</v>
          </cell>
          <cell r="D56">
            <v>0.65187499999999998</v>
          </cell>
          <cell r="E56" t="str">
            <v>891807</v>
          </cell>
          <cell r="F56" t="str">
            <v>RDCU0705.1</v>
          </cell>
          <cell r="G56" t="str">
            <v>NA</v>
          </cell>
          <cell r="H56">
            <v>0</v>
          </cell>
          <cell r="I56">
            <v>96</v>
          </cell>
          <cell r="J56">
            <v>4.287890905870027</v>
          </cell>
          <cell r="K56">
            <v>0</v>
          </cell>
          <cell r="L56">
            <v>0</v>
          </cell>
          <cell r="M56">
            <v>48.106999999999999</v>
          </cell>
          <cell r="N56">
            <v>4</v>
          </cell>
        </row>
        <row r="57">
          <cell r="A57">
            <v>55</v>
          </cell>
          <cell r="B57">
            <v>3</v>
          </cell>
          <cell r="C57">
            <v>37083</v>
          </cell>
          <cell r="D57">
            <v>0.65187499999999998</v>
          </cell>
          <cell r="E57" t="str">
            <v>891807</v>
          </cell>
          <cell r="F57" t="str">
            <v>RDCU0705.1</v>
          </cell>
          <cell r="G57" t="str">
            <v>NA</v>
          </cell>
          <cell r="H57">
            <v>0</v>
          </cell>
          <cell r="I57">
            <v>96</v>
          </cell>
          <cell r="J57">
            <v>5.0645012424706382</v>
          </cell>
          <cell r="K57">
            <v>0</v>
          </cell>
          <cell r="L57">
            <v>0</v>
          </cell>
          <cell r="M57">
            <v>56.82</v>
          </cell>
          <cell r="N57">
            <v>1</v>
          </cell>
        </row>
        <row r="58">
          <cell r="A58">
            <v>56</v>
          </cell>
          <cell r="B58">
            <v>3</v>
          </cell>
          <cell r="C58">
            <v>37083</v>
          </cell>
          <cell r="D58">
            <v>0.65187499999999998</v>
          </cell>
          <cell r="E58" t="str">
            <v>891807</v>
          </cell>
          <cell r="F58" t="str">
            <v>RDCU0705.1</v>
          </cell>
          <cell r="G58" t="str">
            <v>NA</v>
          </cell>
          <cell r="H58">
            <v>0</v>
          </cell>
          <cell r="I58">
            <v>96</v>
          </cell>
          <cell r="J58">
            <v>4.7869430434376641</v>
          </cell>
          <cell r="K58">
            <v>0</v>
          </cell>
          <cell r="L58">
            <v>0</v>
          </cell>
          <cell r="M58">
            <v>53.706000000000003</v>
          </cell>
          <cell r="N58">
            <v>4</v>
          </cell>
        </row>
        <row r="59">
          <cell r="A59">
            <v>57</v>
          </cell>
          <cell r="B59">
            <v>3</v>
          </cell>
          <cell r="C59">
            <v>37083</v>
          </cell>
          <cell r="D59">
            <v>0.65187499999999998</v>
          </cell>
          <cell r="E59" t="str">
            <v>891807</v>
          </cell>
          <cell r="F59" t="str">
            <v>RDCU0705.1</v>
          </cell>
          <cell r="G59" t="str">
            <v>NA</v>
          </cell>
          <cell r="H59">
            <v>0</v>
          </cell>
          <cell r="I59">
            <v>96</v>
          </cell>
          <cell r="J59">
            <v>5.4117609545555645</v>
          </cell>
          <cell r="K59">
            <v>0</v>
          </cell>
          <cell r="L59">
            <v>0</v>
          </cell>
          <cell r="M59">
            <v>60.716000000000001</v>
          </cell>
          <cell r="N59">
            <v>1</v>
          </cell>
        </row>
        <row r="60">
          <cell r="A60">
            <v>58</v>
          </cell>
          <cell r="B60">
            <v>3</v>
          </cell>
          <cell r="C60">
            <v>37083</v>
          </cell>
          <cell r="D60">
            <v>0.65187499999999998</v>
          </cell>
          <cell r="E60" t="str">
            <v>891807</v>
          </cell>
          <cell r="F60" t="str">
            <v>RDCU0705.1</v>
          </cell>
          <cell r="G60" t="str">
            <v>NA</v>
          </cell>
          <cell r="H60">
            <v>0</v>
          </cell>
          <cell r="I60">
            <v>96</v>
          </cell>
          <cell r="J60">
            <v>5.2567597637661176</v>
          </cell>
          <cell r="K60">
            <v>0</v>
          </cell>
          <cell r="L60">
            <v>0</v>
          </cell>
          <cell r="M60">
            <v>58.976999999999997</v>
          </cell>
          <cell r="N60">
            <v>1</v>
          </cell>
        </row>
        <row r="61">
          <cell r="A61">
            <v>59</v>
          </cell>
          <cell r="B61">
            <v>3</v>
          </cell>
          <cell r="C61">
            <v>37083</v>
          </cell>
          <cell r="D61">
            <v>0.65187499999999998</v>
          </cell>
          <cell r="E61" t="str">
            <v>891807</v>
          </cell>
          <cell r="F61" t="str">
            <v>RDCU0705.1</v>
          </cell>
          <cell r="G61" t="str">
            <v>NA</v>
          </cell>
          <cell r="H61">
            <v>0</v>
          </cell>
          <cell r="I61">
            <v>96</v>
          </cell>
          <cell r="J61">
            <v>5.1433833895946517</v>
          </cell>
          <cell r="K61">
            <v>0</v>
          </cell>
          <cell r="L61">
            <v>0</v>
          </cell>
          <cell r="M61">
            <v>57.704999999999998</v>
          </cell>
          <cell r="N61">
            <v>1</v>
          </cell>
        </row>
        <row r="62">
          <cell r="A62">
            <v>60</v>
          </cell>
          <cell r="B62">
            <v>3</v>
          </cell>
          <cell r="C62">
            <v>37083</v>
          </cell>
          <cell r="D62">
            <v>0.65187499999999998</v>
          </cell>
          <cell r="E62" t="str">
            <v>891807</v>
          </cell>
          <cell r="F62" t="str">
            <v>RDCU0705.1</v>
          </cell>
          <cell r="G62" t="str">
            <v>NA</v>
          </cell>
          <cell r="H62">
            <v>0</v>
          </cell>
          <cell r="I62">
            <v>96</v>
          </cell>
          <cell r="J62">
            <v>4.8825820760524303</v>
          </cell>
          <cell r="K62">
            <v>0</v>
          </cell>
          <cell r="L62">
            <v>0</v>
          </cell>
          <cell r="M62">
            <v>54.779000000000003</v>
          </cell>
          <cell r="N62">
            <v>1</v>
          </cell>
        </row>
        <row r="63">
          <cell r="A63">
            <v>61</v>
          </cell>
          <cell r="B63">
            <v>3</v>
          </cell>
          <cell r="C63">
            <v>37083</v>
          </cell>
          <cell r="D63">
            <v>0.65187499999999998</v>
          </cell>
          <cell r="E63" t="str">
            <v>891807</v>
          </cell>
          <cell r="F63" t="str">
            <v>RDCU0705.1</v>
          </cell>
          <cell r="G63" t="str">
            <v>NA</v>
          </cell>
          <cell r="H63">
            <v>0</v>
          </cell>
          <cell r="I63">
            <v>96</v>
          </cell>
          <cell r="J63">
            <v>5.2022107535515447</v>
          </cell>
          <cell r="K63">
            <v>0</v>
          </cell>
          <cell r="L63">
            <v>0</v>
          </cell>
          <cell r="M63">
            <v>58.365000000000002</v>
          </cell>
          <cell r="N63">
            <v>1</v>
          </cell>
        </row>
        <row r="64">
          <cell r="A64">
            <v>62</v>
          </cell>
          <cell r="B64">
            <v>3</v>
          </cell>
          <cell r="C64">
            <v>37083</v>
          </cell>
          <cell r="D64">
            <v>0.65187499999999998</v>
          </cell>
          <cell r="E64" t="str">
            <v>891807</v>
          </cell>
          <cell r="F64" t="str">
            <v>RDCU0705.1</v>
          </cell>
          <cell r="G64" t="str">
            <v>NA</v>
          </cell>
          <cell r="H64">
            <v>0</v>
          </cell>
          <cell r="I64">
            <v>96</v>
          </cell>
          <cell r="J64">
            <v>5.5549966725536351</v>
          </cell>
          <cell r="K64">
            <v>0</v>
          </cell>
          <cell r="L64">
            <v>0</v>
          </cell>
          <cell r="M64">
            <v>62.323</v>
          </cell>
          <cell r="N64">
            <v>1</v>
          </cell>
        </row>
        <row r="65">
          <cell r="A65">
            <v>63</v>
          </cell>
          <cell r="B65">
            <v>3</v>
          </cell>
          <cell r="C65">
            <v>37083</v>
          </cell>
          <cell r="D65">
            <v>0.65187499999999998</v>
          </cell>
          <cell r="E65" t="str">
            <v>891807</v>
          </cell>
          <cell r="F65" t="str">
            <v>RDCU0705.1</v>
          </cell>
          <cell r="G65" t="str">
            <v>NA</v>
          </cell>
          <cell r="H65">
            <v>0</v>
          </cell>
          <cell r="I65">
            <v>96</v>
          </cell>
          <cell r="J65">
            <v>5.5556205991410561</v>
          </cell>
          <cell r="K65">
            <v>0</v>
          </cell>
          <cell r="L65">
            <v>0</v>
          </cell>
          <cell r="M65">
            <v>62.33</v>
          </cell>
          <cell r="N65">
            <v>1</v>
          </cell>
        </row>
        <row r="66">
          <cell r="A66">
            <v>64</v>
          </cell>
          <cell r="B66">
            <v>3</v>
          </cell>
          <cell r="C66">
            <v>37083</v>
          </cell>
          <cell r="D66">
            <v>0.65187499999999998</v>
          </cell>
          <cell r="E66" t="str">
            <v>891807</v>
          </cell>
          <cell r="F66" t="str">
            <v>RDCU0705.1</v>
          </cell>
          <cell r="G66" t="str">
            <v>NA</v>
          </cell>
          <cell r="H66">
            <v>0</v>
          </cell>
          <cell r="I66">
            <v>96</v>
          </cell>
          <cell r="J66">
            <v>5.4141675285356206</v>
          </cell>
          <cell r="K66">
            <v>0</v>
          </cell>
          <cell r="L66">
            <v>0</v>
          </cell>
          <cell r="M66">
            <v>60.743000000000002</v>
          </cell>
          <cell r="N66">
            <v>1</v>
          </cell>
        </row>
        <row r="67">
          <cell r="A67">
            <v>65</v>
          </cell>
          <cell r="B67">
            <v>3</v>
          </cell>
          <cell r="C67">
            <v>37083</v>
          </cell>
          <cell r="D67">
            <v>0.65187499999999998</v>
          </cell>
          <cell r="E67" t="str">
            <v>891807</v>
          </cell>
          <cell r="F67" t="str">
            <v>RDCU0705.1</v>
          </cell>
          <cell r="G67" t="str">
            <v>NA</v>
          </cell>
          <cell r="H67">
            <v>0</v>
          </cell>
          <cell r="I67">
            <v>96</v>
          </cell>
          <cell r="J67">
            <v>4.922691642386674</v>
          </cell>
          <cell r="K67">
            <v>0</v>
          </cell>
          <cell r="L67">
            <v>0</v>
          </cell>
          <cell r="M67">
            <v>55.228999999999999</v>
          </cell>
          <cell r="N67">
            <v>1</v>
          </cell>
        </row>
        <row r="68">
          <cell r="A68">
            <v>66</v>
          </cell>
          <cell r="B68">
            <v>3</v>
          </cell>
          <cell r="C68">
            <v>37083</v>
          </cell>
          <cell r="D68">
            <v>0.65187499999999998</v>
          </cell>
          <cell r="E68" t="str">
            <v>891807</v>
          </cell>
          <cell r="F68" t="str">
            <v>RDCU0705.1</v>
          </cell>
          <cell r="G68" t="str">
            <v>NA</v>
          </cell>
          <cell r="H68">
            <v>0</v>
          </cell>
          <cell r="I68">
            <v>96</v>
          </cell>
          <cell r="J68">
            <v>5.1218133561437922</v>
          </cell>
          <cell r="K68">
            <v>0</v>
          </cell>
          <cell r="L68">
            <v>0</v>
          </cell>
          <cell r="M68">
            <v>57.463000000000001</v>
          </cell>
          <cell r="N68">
            <v>1</v>
          </cell>
        </row>
        <row r="69">
          <cell r="A69">
            <v>67</v>
          </cell>
          <cell r="B69">
            <v>3</v>
          </cell>
          <cell r="C69">
            <v>37083</v>
          </cell>
          <cell r="D69">
            <v>0.65187499999999998</v>
          </cell>
          <cell r="E69" t="str">
            <v>891807</v>
          </cell>
          <cell r="F69" t="str">
            <v>RDCU0705.1</v>
          </cell>
          <cell r="G69" t="str">
            <v>NA</v>
          </cell>
          <cell r="H69">
            <v>0</v>
          </cell>
          <cell r="I69">
            <v>96</v>
          </cell>
          <cell r="J69">
            <v>4.5223090380012811</v>
          </cell>
          <cell r="K69">
            <v>0</v>
          </cell>
          <cell r="L69">
            <v>0</v>
          </cell>
          <cell r="M69">
            <v>50.737000000000002</v>
          </cell>
          <cell r="N69">
            <v>1</v>
          </cell>
        </row>
        <row r="70">
          <cell r="A70">
            <v>68</v>
          </cell>
          <cell r="B70">
            <v>3</v>
          </cell>
          <cell r="C70">
            <v>37083</v>
          </cell>
          <cell r="D70">
            <v>0.65187499999999998</v>
          </cell>
          <cell r="E70" t="str">
            <v>891807</v>
          </cell>
          <cell r="F70" t="str">
            <v>RDCU0705.1</v>
          </cell>
          <cell r="G70" t="str">
            <v>NA</v>
          </cell>
          <cell r="H70">
            <v>0</v>
          </cell>
          <cell r="I70">
            <v>96</v>
          </cell>
          <cell r="J70">
            <v>4.8652903963438892</v>
          </cell>
          <cell r="K70">
            <v>0</v>
          </cell>
          <cell r="L70">
            <v>0</v>
          </cell>
          <cell r="M70">
            <v>54.585000000000001</v>
          </cell>
          <cell r="N70">
            <v>4</v>
          </cell>
        </row>
        <row r="71">
          <cell r="A71">
            <v>69</v>
          </cell>
          <cell r="B71">
            <v>3</v>
          </cell>
          <cell r="C71">
            <v>37083</v>
          </cell>
          <cell r="D71">
            <v>0.65187499999999998</v>
          </cell>
          <cell r="E71" t="str">
            <v>891807</v>
          </cell>
          <cell r="F71" t="str">
            <v>RDCU0705.1</v>
          </cell>
          <cell r="G71" t="str">
            <v>NA</v>
          </cell>
          <cell r="H71">
            <v>0</v>
          </cell>
          <cell r="I71">
            <v>96</v>
          </cell>
          <cell r="J71">
            <v>5.1199415763815272</v>
          </cell>
          <cell r="K71">
            <v>0</v>
          </cell>
          <cell r="L71">
            <v>0</v>
          </cell>
          <cell r="M71">
            <v>57.442</v>
          </cell>
          <cell r="N71">
            <v>1</v>
          </cell>
        </row>
        <row r="72">
          <cell r="A72">
            <v>70</v>
          </cell>
          <cell r="B72">
            <v>3</v>
          </cell>
          <cell r="C72">
            <v>37083</v>
          </cell>
          <cell r="D72">
            <v>0.65187499999999998</v>
          </cell>
          <cell r="E72" t="str">
            <v>891807</v>
          </cell>
          <cell r="F72" t="str">
            <v>RDCU0705.1</v>
          </cell>
          <cell r="G72" t="str">
            <v>NA</v>
          </cell>
          <cell r="H72">
            <v>0</v>
          </cell>
          <cell r="I72">
            <v>96</v>
          </cell>
          <cell r="J72">
            <v>4.8060173705388385</v>
          </cell>
          <cell r="K72">
            <v>0</v>
          </cell>
          <cell r="L72">
            <v>0</v>
          </cell>
          <cell r="M72">
            <v>53.92</v>
          </cell>
          <cell r="N72">
            <v>1</v>
          </cell>
        </row>
        <row r="73">
          <cell r="A73">
            <v>71</v>
          </cell>
          <cell r="B73">
            <v>3</v>
          </cell>
          <cell r="C73">
            <v>37083</v>
          </cell>
          <cell r="D73">
            <v>0.65187499999999998</v>
          </cell>
          <cell r="E73" t="str">
            <v>891807</v>
          </cell>
          <cell r="F73" t="str">
            <v>RDCU0705.1</v>
          </cell>
          <cell r="G73" t="str">
            <v>NA</v>
          </cell>
          <cell r="H73">
            <v>0</v>
          </cell>
          <cell r="I73">
            <v>96</v>
          </cell>
          <cell r="J73">
            <v>4.8682317645417337</v>
          </cell>
          <cell r="K73">
            <v>0</v>
          </cell>
          <cell r="L73">
            <v>0</v>
          </cell>
          <cell r="M73">
            <v>54.618000000000002</v>
          </cell>
          <cell r="N73">
            <v>4</v>
          </cell>
        </row>
        <row r="74">
          <cell r="A74">
            <v>72</v>
          </cell>
          <cell r="B74">
            <v>3</v>
          </cell>
          <cell r="C74">
            <v>37083</v>
          </cell>
          <cell r="D74">
            <v>0.65187499999999998</v>
          </cell>
          <cell r="E74" t="str">
            <v>891807</v>
          </cell>
          <cell r="F74" t="str">
            <v>RDCU0705.1</v>
          </cell>
          <cell r="G74" t="str">
            <v>NA</v>
          </cell>
          <cell r="H74">
            <v>0</v>
          </cell>
          <cell r="I74">
            <v>96</v>
          </cell>
          <cell r="J74">
            <v>5.0157458362821226</v>
          </cell>
          <cell r="K74">
            <v>0</v>
          </cell>
          <cell r="L74">
            <v>0</v>
          </cell>
          <cell r="M74">
            <v>56.273000000000003</v>
          </cell>
          <cell r="N74">
            <v>1</v>
          </cell>
        </row>
        <row r="75">
          <cell r="A75">
            <v>73</v>
          </cell>
          <cell r="B75">
            <v>3</v>
          </cell>
          <cell r="C75">
            <v>37083</v>
          </cell>
          <cell r="D75">
            <v>0.65187499999999998</v>
          </cell>
          <cell r="E75" t="str">
            <v>891807</v>
          </cell>
          <cell r="F75" t="str">
            <v>RDCU0705.1</v>
          </cell>
          <cell r="G75" t="str">
            <v>NA</v>
          </cell>
          <cell r="H75">
            <v>0</v>
          </cell>
          <cell r="I75">
            <v>96</v>
          </cell>
          <cell r="J75">
            <v>5.08562561407334</v>
          </cell>
          <cell r="K75">
            <v>0</v>
          </cell>
          <cell r="L75">
            <v>0</v>
          </cell>
          <cell r="M75">
            <v>57.057000000000002</v>
          </cell>
          <cell r="N75">
            <v>1</v>
          </cell>
        </row>
        <row r="76">
          <cell r="A76">
            <v>74</v>
          </cell>
          <cell r="B76">
            <v>3</v>
          </cell>
          <cell r="C76">
            <v>37083</v>
          </cell>
          <cell r="D76">
            <v>0.65187499999999998</v>
          </cell>
          <cell r="E76" t="str">
            <v>891807</v>
          </cell>
          <cell r="F76" t="str">
            <v>RDCU0705.1</v>
          </cell>
          <cell r="G76" t="str">
            <v>NA</v>
          </cell>
          <cell r="H76">
            <v>0</v>
          </cell>
          <cell r="I76">
            <v>96</v>
          </cell>
          <cell r="J76">
            <v>4.9988106860521082</v>
          </cell>
          <cell r="K76">
            <v>0</v>
          </cell>
          <cell r="L76">
            <v>0</v>
          </cell>
          <cell r="M76">
            <v>56.082999999999998</v>
          </cell>
          <cell r="N76">
            <v>1</v>
          </cell>
        </row>
        <row r="77">
          <cell r="A77">
            <v>75</v>
          </cell>
          <cell r="B77">
            <v>3</v>
          </cell>
          <cell r="C77">
            <v>37083</v>
          </cell>
          <cell r="D77">
            <v>0.65187499999999998</v>
          </cell>
          <cell r="E77" t="str">
            <v>891807</v>
          </cell>
          <cell r="F77" t="str">
            <v>RDCU0705.1</v>
          </cell>
          <cell r="G77" t="str">
            <v>NA</v>
          </cell>
          <cell r="H77">
            <v>0</v>
          </cell>
          <cell r="I77">
            <v>96</v>
          </cell>
          <cell r="J77">
            <v>4.9438160139893768</v>
          </cell>
          <cell r="K77">
            <v>0</v>
          </cell>
          <cell r="L77">
            <v>0</v>
          </cell>
          <cell r="M77">
            <v>55.466000000000001</v>
          </cell>
          <cell r="N77">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3月份廠務費用差異"/>
      <sheetName val="98年資料"/>
      <sheetName val="基本檔"/>
      <sheetName val="Assesmbly"/>
      <sheetName val="BOM"/>
      <sheetName val="工費"/>
      <sheetName val="計算"/>
      <sheetName val="OS"/>
      <sheetName val="部品&amp;耗材"/>
      <sheetName val="EQ"/>
      <sheetName val="OI-1400-04"/>
      <sheetName val="RD"/>
      <sheetName val="Proposal"/>
      <sheetName val="附件6"/>
      <sheetName val="_7_人力需求資訊系統"/>
      <sheetName val="INV"/>
      <sheetName val="INVDF"/>
      <sheetName val="INVTF"/>
      <sheetName val="Sheet1"/>
      <sheetName val="rdcu0705"/>
      <sheetName val="설비별0614"/>
      <sheetName val="Cross-Reference"/>
      <sheetName val="附件"/>
      <sheetName val="STEP 2(??‘??K?i)N敦ば"/>
      <sheetName val="QFN(A)折舊成本"/>
      <sheetName val="TFBGA(4block)折舊成本"/>
      <sheetName val="Sheet2"/>
      <sheetName val="Errata"/>
      <sheetName val="附件三_機台狀態"/>
      <sheetName val="TABLE"/>
      <sheetName val="參數表"/>
      <sheetName val="Sheet3"/>
      <sheetName val="참고"/>
      <sheetName val="存放區別"/>
      <sheetName val="存貨地點"/>
      <sheetName val="存貨盤存區"/>
      <sheetName val="WB&amp;SALE"/>
      <sheetName val="avg提升率"/>
      <sheetName val="98???"/>
      <sheetName val="DATASHT2"/>
      <sheetName val="DATA"/>
      <sheetName val="CS"/>
      <sheetName val="Xilinx data"/>
      <sheetName val="驗證資料"/>
      <sheetName val="ACT"/>
      <sheetName val="圖-copy"/>
      <sheetName val="Availability"/>
      <sheetName val="ATI.LOT"/>
      <sheetName val="ATI.WEEK"/>
      <sheetName val="PRA"/>
      <sheetName val="附件2-MC允差(修機)"/>
      <sheetName val="DATA98"/>
      <sheetName val="Defect "/>
      <sheetName val="DS_14"/>
      <sheetName val="Category"/>
      <sheetName val="index"/>
      <sheetName val="週報表"/>
      <sheetName val="TR연동"/>
      <sheetName val="table2"/>
      <sheetName val="Product to BOM"/>
      <sheetName val="ISRDATA"/>
      <sheetName val="LX_Migration"/>
      <sheetName val="#REF"/>
      <sheetName val="Customize Your Loan Manager"/>
      <sheetName val="Loan Amortization Table"/>
      <sheetName val="U110"/>
      <sheetName val="EOS MP WO"/>
      <sheetName val="Whitney"/>
      <sheetName val="Area Data"/>
      <sheetName val="ELF연동"/>
      <sheetName val="code_table"/>
      <sheetName val="SPC Chart"/>
      <sheetName val="NW_bumps_Rev_1.1"/>
      <sheetName val="12-12"/>
      <sheetName val="NW_bumps_latest"/>
      <sheetName val="Pinlist_NW_latest"/>
      <sheetName val="1"/>
      <sheetName val="LF"/>
      <sheetName val="MPI0702969"/>
      <sheetName val="列印"/>
      <sheetName val="Def mode"/>
      <sheetName val="報告材料別定義"/>
      <sheetName val="credence"/>
      <sheetName val="客戶一覽表"/>
      <sheetName val="標準用量"/>
      <sheetName val="平日盤盈虧"/>
      <sheetName val="Reference List"/>
      <sheetName val="05_CSP_원가"/>
      <sheetName val="IC연동"/>
      <sheetName val="TP300-2002"/>
      <sheetName val="ALL"/>
      <sheetName val="查詢1"/>
      <sheetName val="STEP 2(__‘__K_i)N敦ば"/>
      <sheetName val="料號表"/>
      <sheetName val="Parameters"/>
      <sheetName val="91委工資料"/>
      <sheetName val="98___"/>
      <sheetName val="成本參數"/>
      <sheetName val="final_1"/>
      <sheetName val="定義"/>
      <sheetName val="result MDH left"/>
      <sheetName val="1st height shot MD"/>
      <sheetName val="報告䝐料別定義"/>
      <sheetName val="標準唨量"/>
      <sheetName val="平日囤盈虧"/>
      <sheetName val="ATI_LOT"/>
      <sheetName val="標準工時一覽表"/>
      <sheetName val="Items"/>
      <sheetName val="TFBGA3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op報告"/>
      <sheetName val="TECH報告"/>
      <sheetName val="樞紐分析"/>
      <sheetName val="樞紐分析 (2)"/>
      <sheetName val="op轉換"/>
      <sheetName val="TE轉換"/>
      <sheetName val="op-站別"/>
      <sheetName val="TE-站別"/>
      <sheetName val="OP明細"/>
      <sheetName val="TE明細"/>
      <sheetName val="_7_人力需求資訊系統"/>
      <sheetName val="Assesmbly"/>
      <sheetName val="BOM"/>
      <sheetName val="工費"/>
      <sheetName val="計算"/>
      <sheetName val="OS"/>
      <sheetName val="部品&amp;耗材"/>
      <sheetName val="EQ"/>
      <sheetName val="OI-1400-04"/>
      <sheetName val="RD"/>
      <sheetName val="Proposal"/>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dcu0705"/>
      <sheetName val="TABLE"/>
      <sheetName val="附件6"/>
      <sheetName val="98年資料"/>
      <sheetName val="설비별0614"/>
      <sheetName val="#REF"/>
      <sheetName val="Cross-Reference"/>
      <sheetName val="ACT"/>
      <sheetName val="T_DataLog"/>
      <sheetName val="SPC Chart"/>
      <sheetName val="TDS,J97,TCA,TMX"/>
      <sheetName val="SC212"/>
      <sheetName val="ATI.LOT"/>
      <sheetName val="ATI.WEEK"/>
      <sheetName val="1"/>
      <sheetName val="SYS개발_06년"/>
      <sheetName val="參數表"/>
      <sheetName val="TDS,TMX,J97,TCA"/>
      <sheetName val="HP93"/>
      <sheetName val="HP83,ITS,TFU"/>
      <sheetName val="基本檔"/>
      <sheetName val="5 Analysis"/>
      <sheetName val="人力需求資訊系統"/>
      <sheetName val="TQU,TVS,TKV,HP"/>
      <sheetName val="Defect code TOP5"/>
      <sheetName val="Sheet2"/>
      <sheetName val="BSF"/>
      <sheetName val="Backend Time"/>
      <sheetName val="Yield Plan"/>
      <sheetName val="EOS MP WO"/>
      <sheetName val="DS_14"/>
      <sheetName val="CS"/>
      <sheetName val="in-line status"/>
      <sheetName val="樞紐分析_(2)"/>
      <sheetName val="INV_WIP_interface_待扣料"/>
      <sheetName val="CATALOG"/>
      <sheetName val="QFN(A)折舊成本"/>
      <sheetName val="列印"/>
      <sheetName val="TDS,TMX,J97,TCA,TDM"/>
      <sheetName val="料號表"/>
      <sheetName val="T4"/>
      <sheetName val="STAGE"/>
      <sheetName val="TPE_WIP"/>
      <sheetName val="TFBGA(4block)折舊成本"/>
      <sheetName val="Whitney"/>
      <sheetName val="Area Data"/>
      <sheetName val="SOP"/>
      <sheetName val="101 INVEST"/>
      <sheetName val="U1.6"/>
      <sheetName val="BS-99"/>
      <sheetName val="Availability"/>
      <sheetName val="???06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Sheet1 (2)"/>
      <sheetName val="Sheet1"/>
      <sheetName val="Sheet2"/>
      <sheetName val="Sheet3"/>
      <sheetName val="#REF"/>
      <sheetName val="#REF!"/>
      <sheetName val="CS"/>
      <sheetName val="_7_人力需求資訊系統"/>
      <sheetName val="附件6"/>
      <sheetName val="SPC Chart"/>
      <sheetName val="基本檔"/>
      <sheetName val="ATI.LOT"/>
      <sheetName val="廠商"/>
      <sheetName val="參數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單位成本KPIN"/>
      <sheetName val="單位成本KPCS"/>
      <sheetName val="FCST"/>
      <sheetName val="平均薪資"/>
      <sheetName val="參數表"/>
      <sheetName val="編制表"/>
      <sheetName val="直接KPCS"/>
      <sheetName val="間接KPCS"/>
      <sheetName val="直接KPIN"/>
      <sheetName val="間接KPIN"/>
      <sheetName val="KPCSMC"/>
      <sheetName val="KPINMC"/>
      <sheetName val="Assesmbly"/>
      <sheetName val="BOM"/>
      <sheetName val="工費"/>
      <sheetName val="計算"/>
      <sheetName val="OS"/>
      <sheetName val="部品&amp;耗材"/>
      <sheetName val="EQ"/>
      <sheetName val="OI-1400-04"/>
      <sheetName val="RD"/>
      <sheetName val="Proposal"/>
      <sheetName val="站別list"/>
      <sheetName val="基本檔"/>
      <sheetName val="Sheet1"/>
      <sheetName val="CS"/>
      <sheetName val="_7_人力需求資訊系統"/>
      <sheetName val="6050-舊"/>
      <sheetName val="6047-舊"/>
      <sheetName val="附件6"/>
      <sheetName val="BSF"/>
      <sheetName val="Variables"/>
      <sheetName val="ATI.WEEK"/>
      <sheetName val="ATI.LOT"/>
      <sheetName val="Table"/>
      <sheetName val="avg提升率"/>
      <sheetName val="2010-parts_data"/>
      <sheetName val="NAND"/>
      <sheetName val="Sheet2"/>
      <sheetName val="驗證資料"/>
      <sheetName val="DATA"/>
      <sheetName val="table2"/>
      <sheetName val="#REF!"/>
      <sheetName val="分類"/>
      <sheetName val="料號表"/>
      <sheetName val="工时统计"/>
      <sheetName val="rdcu0705"/>
      <sheetName val="Cross-Reference"/>
      <sheetName val="ACT"/>
      <sheetName val="98年資料"/>
      <sheetName val="STEP 2(??‘??K?i)N敦ば"/>
      <sheetName val="報表資訊"/>
      <sheetName val="PKG별 제품분류"/>
      <sheetName val="TR집계"/>
      <sheetName val="QFN(A)折舊成本"/>
      <sheetName val="附件2-MC允差(修機)"/>
      <sheetName val="INV"/>
      <sheetName val="INVDF"/>
      <sheetName val="INVTF"/>
      <sheetName val="上博 (金)"/>
      <sheetName val="STEP 2(__‘__K_i)N敦ば"/>
      <sheetName val="ATI_WEEK"/>
      <sheetName val="ATI_LOT"/>
      <sheetName val="CA"/>
      <sheetName val="資料驗證"/>
      <sheetName val="WB&amp;SALE"/>
      <sheetName val="MTK_AOut"/>
      <sheetName val="200000501"/>
      <sheetName val="TP300-2002"/>
      <sheetName val="리스트"/>
      <sheetName val="匯率"/>
      <sheetName val="資料"/>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99"/>
      <sheetName val="DATA98"/>
      <sheetName val="MARKING"/>
      <sheetName val="WB&amp;SALE"/>
      <sheetName val="zzz"/>
      <sheetName val="WB_SALE"/>
      <sheetName val="列印"/>
      <sheetName val="DS_14"/>
      <sheetName val="附件6"/>
      <sheetName val="STEP 2(??‘??K?i)N敦ば"/>
      <sheetName val="Register table"/>
      <sheetName val="附仾6"/>
      <sheetName val="DATA"/>
      <sheetName val="Sheet2"/>
      <sheetName val="客戶一覽表"/>
      <sheetName val="credence"/>
      <sheetName val="Sheet3"/>
      <sheetName val="Sheet1"/>
      <sheetName val="Sheet1 (2)"/>
      <sheetName val="EOS MP WO"/>
      <sheetName val="ATI.LOT"/>
      <sheetName val="ATI.WEEK"/>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Sheet1"/>
      <sheetName val="Sheet2"/>
      <sheetName val="Sheet3 (2)"/>
      <sheetName val="Assesmbly"/>
      <sheetName val="BOM"/>
      <sheetName val="工費"/>
      <sheetName val="計算"/>
      <sheetName val="OS"/>
      <sheetName val="部品&amp;耗材"/>
      <sheetName val="EQ"/>
      <sheetName val="OI-1400-04"/>
      <sheetName val="RD"/>
      <sheetName val="Proposal"/>
      <sheetName val="LX_Migration"/>
      <sheetName val="參數表"/>
      <sheetName val="WB&amp;SALE"/>
      <sheetName val="存貨地點"/>
      <sheetName val="週報表"/>
      <sheetName val="STEP 2(??‘??K?i)N敦ば"/>
      <sheetName val="DS_14"/>
      <sheetName val="QFN(A)折舊成本"/>
      <sheetName val="CS"/>
      <sheetName val="基本檔"/>
      <sheetName val="Cross-Reference"/>
      <sheetName val="ATI.LOT"/>
      <sheetName val="98年資料"/>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單位成本"/>
      <sheetName val="Assumption"/>
      <sheetName val="MTL"/>
      <sheetName val="QFN(A)折舊成本"/>
      <sheetName val="QFN(A)設備折舊"/>
      <sheetName val="QFN(A)機器工時"/>
      <sheetName val="QFN(A)直工工時"/>
      <sheetName val="QFN(B)折舊成本"/>
      <sheetName val="QFN(B)設備折舊"/>
      <sheetName val="QFN(B)機器工時"/>
      <sheetName val="QFN(B)直工工時"/>
      <sheetName val="MOLDED-62"/>
      <sheetName val="MOLDED-62-1"/>
      <sheetName val="MOLDED-64"/>
      <sheetName val="MOLDED-64-1"/>
      <sheetName val="3x3 BOM-62"/>
      <sheetName val="4x4 BOM-62"/>
      <sheetName val="5x5 BOM-62"/>
      <sheetName val="6x6 BOM-62"/>
      <sheetName val="7x7 BOM-62"/>
      <sheetName val="8x8 BOM-62"/>
      <sheetName val="9x9 BOM -62"/>
      <sheetName val="3x3 BOM-64"/>
      <sheetName val="4x4 BOM-64"/>
      <sheetName val="5x5 BOM-64"/>
      <sheetName val="6x6 BOM-64"/>
      <sheetName val="7x7 BOM-64"/>
      <sheetName val="8x8 BOM-64"/>
      <sheetName val="9x9 BOM-64"/>
      <sheetName val="ALL"/>
      <sheetName val="QFN_A_折舊成本"/>
      <sheetName val="QFN(A)????"/>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QFN(A)____"/>
      <sheetName val="DATASHT2"/>
      <sheetName val="DATA"/>
      <sheetName val="DS_14"/>
      <sheetName val="DATA98"/>
      <sheetName val="Whitney"/>
      <sheetName val="Area Data"/>
      <sheetName val="附件2-MC允差(修機)"/>
      <sheetName val="TFBGA(4block)折舊成本"/>
      <sheetName val="附件6"/>
      <sheetName val="INV"/>
      <sheetName val="INVDF"/>
      <sheetName val="INVTF"/>
      <sheetName val="Sheet1"/>
      <sheetName val="Sheet2"/>
      <sheetName val="DB&amp;WB全開機台(1~7)"/>
      <sheetName val="附件"/>
      <sheetName val="Cross-Reference"/>
      <sheetName val="參數表"/>
      <sheetName val="_7_人力需求資訊系統"/>
      <sheetName val="基本檔"/>
      <sheetName val="page8"/>
      <sheetName val="98年資料"/>
      <sheetName val="TSOP1"/>
      <sheetName val="A_Data"/>
      <sheetName val="Parameters"/>
      <sheetName val="final_1"/>
      <sheetName val="STEP 2(??‘??K?i)N敦ば"/>
      <sheetName val="C1"/>
      <sheetName val="Sheet3"/>
      <sheetName val="ATI.LOT"/>
      <sheetName val="Main"/>
      <sheetName val="K4. F&amp;F"/>
      <sheetName val="MPI0702969"/>
      <sheetName val="rdcu0705"/>
      <sheetName val="ATI.WEEK"/>
      <sheetName val="查詢1"/>
      <sheetName val="TMJ666D-T5NAC7"/>
      <sheetName val="ACT"/>
      <sheetName val="附件三_機台狀態"/>
      <sheetName val="STEP 2(__‘__K_i)N敦ば"/>
      <sheetName val="3x3_BOM-62"/>
      <sheetName val="4x4_BOM-62"/>
      <sheetName val="5x5_BOM-62"/>
      <sheetName val="6x6_BOM-62"/>
      <sheetName val="7x7_BOM-62"/>
      <sheetName val="8x8_BOM-62"/>
      <sheetName val="9x9_BOM_-62"/>
      <sheetName val="3x3_BOM-64"/>
      <sheetName val="4x4_BOM-64"/>
      <sheetName val="5x5_BOM-64"/>
      <sheetName val="6x6_BOM-64"/>
      <sheetName val="7x7_BOM-64"/>
      <sheetName val="8x8_BOM-64"/>
      <sheetName val="9x9_BOM-64"/>
      <sheetName val="INV_WIP_interface_待扣料"/>
      <sheetName val="UDR1 v80 vs. UMC 0.18um"/>
      <sheetName val="M2_DRF_Region_DIFF"/>
      <sheetName val="dropdown"/>
      <sheetName val="Excess Calc"/>
      <sheetName val="profit"/>
      <sheetName val="ISRDATA"/>
      <sheetName val="驗證資料"/>
      <sheetName val="WB&amp;SALE"/>
      <sheetName val="table2"/>
      <sheetName val="存放區別"/>
      <sheetName val="存貨地點"/>
      <sheetName val="存貨盤存區"/>
      <sheetName val="91委工資料"/>
      <sheetName val="Errata"/>
      <sheetName val="第二季LF非散熱片工單資訊"/>
      <sheetName val="料號表"/>
      <sheetName val="Catalog"/>
      <sheetName val="Def mode"/>
      <sheetName val="報告材料別定義"/>
      <sheetName val="Hoa don"/>
      <sheetName val="NEW"/>
      <sheetName val="Items"/>
      <sheetName val="Journal 1"/>
      <sheetName val="設定"/>
      <sheetName val="LF"/>
      <sheetName val="YP範例"/>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TI.LOT"/>
      <sheetName val="ATI.WEEK"/>
      <sheetName val="ATI.MONTH"/>
      <sheetName val="SPIL.LOT"/>
      <sheetName val="SPIL.WEEK"/>
      <sheetName val="SPIL.MONTH"/>
      <sheetName val="Assesmbly"/>
      <sheetName val="BOM"/>
      <sheetName val="工費"/>
      <sheetName val="計算"/>
      <sheetName val="OS"/>
      <sheetName val="部品&amp;耗材"/>
      <sheetName val="EQ"/>
      <sheetName val="OI-1400-04"/>
      <sheetName val="RD"/>
      <sheetName val="Proposal"/>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ATI_LOT"/>
      <sheetName val="ATI_WEEK"/>
      <sheetName val="W23"/>
      <sheetName val="03-EDR推移"/>
      <sheetName val="Q42 差異分析表"/>
      <sheetName val="Cross-Reference"/>
      <sheetName val="Sheet2"/>
      <sheetName val="Book1"/>
      <sheetName val="table2"/>
      <sheetName val="基本檔"/>
      <sheetName val="98年資料"/>
      <sheetName val="週報表"/>
      <sheetName val="index"/>
      <sheetName val="Sheet3"/>
      <sheetName val="Category"/>
      <sheetName val="ACT"/>
      <sheetName val="列印"/>
    </sheetNames>
    <sheetDataSet>
      <sheetData sheetId="0" refreshError="1">
        <row r="18">
          <cell r="F18" t="str">
            <v>W46</v>
          </cell>
        </row>
      </sheetData>
      <sheetData sheetId="1" refreshError="1">
        <row r="19">
          <cell r="G19" t="str">
            <v>W47</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費用支出預算彙總表"/>
      <sheetName val="基本檔"/>
      <sheetName val="99年新增人員"/>
      <sheetName val="99年新增人員薪資"/>
      <sheetName val="99年新增人員 團保費"/>
      <sheetName val="98年資料"/>
      <sheetName val="Assesmbly"/>
      <sheetName val="BOM"/>
      <sheetName val="工費"/>
      <sheetName val="計算"/>
      <sheetName val="OS"/>
      <sheetName val="部品&amp;耗材"/>
      <sheetName val="EQ"/>
      <sheetName val="OI-1400-04"/>
      <sheetName val="RD"/>
      <sheetName val="Proposal"/>
      <sheetName val="99年新增人員_團保費"/>
      <sheetName val="QFN(A)折舊成本"/>
      <sheetName val="98???"/>
      <sheetName val="TFBGA(4block)折舊成本"/>
      <sheetName val="Cross-Reference"/>
      <sheetName val="Whitney"/>
      <sheetName val="Area Data"/>
      <sheetName val="ACT"/>
      <sheetName val="附件6"/>
      <sheetName val="DS_14"/>
      <sheetName val="NW_bumps_Rev_1.1"/>
      <sheetName val="附件2-MC允差(修機)"/>
      <sheetName val="INV"/>
      <sheetName val="INVDF"/>
      <sheetName val="INVTF"/>
      <sheetName val="Sheet1"/>
      <sheetName val="DATA98"/>
      <sheetName val="98___"/>
      <sheetName val="Non-Statistical Sampling Master"/>
      <sheetName val="Two Step Revenue Testing Master"/>
      <sheetName val="Global Data"/>
      <sheetName val="參數表"/>
      <sheetName val="Sheet2"/>
      <sheetName val="ATI.WEEK"/>
      <sheetName val="12-12"/>
      <sheetName val="DATASHT2"/>
      <sheetName val="Drive Factor Table"/>
      <sheetName val="Table"/>
      <sheetName val="附件"/>
      <sheetName val="#REF"/>
      <sheetName val="_7_人力需求資訊系統"/>
      <sheetName val="ViperProbe Pricing"/>
      <sheetName val="data"/>
      <sheetName val="STEP 2(??‘??K?i)N敦ば"/>
      <sheetName val="CS"/>
      <sheetName val="Availability"/>
      <sheetName val="DB&amp;WB全開機台(1~7)"/>
      <sheetName val="99年新增人員_團保費1"/>
      <sheetName val="NW_bumps_Rev_1_1"/>
      <sheetName val="Area_Data"/>
      <sheetName val="ViperProbe_Pricing"/>
      <sheetName val="Non-Statistical_Sampling_Master"/>
      <sheetName val="Two_Step_Revenue_Testing_Master"/>
      <sheetName val="Global_Data"/>
      <sheetName val="Fab2summary"/>
      <sheetName val="STEP 2(__‘__K_i)N敦ば"/>
      <sheetName val="Errata"/>
      <sheetName val="ISRDATA"/>
      <sheetName val="ATI.LOT"/>
      <sheetName val="C1"/>
      <sheetName val="BSF"/>
      <sheetName val="NW_bumps_latest"/>
      <sheetName val="Pinlist_NW_latest"/>
      <sheetName val="page8"/>
      <sheetName val="LX_Migration"/>
      <sheetName val="合併報表"/>
      <sheetName val="Xilinx data"/>
      <sheetName val="rdcu0705"/>
      <sheetName val="COGS_SPIL"/>
      <sheetName val="匯率"/>
      <sheetName val="FA資本支出"/>
      <sheetName val="SPRD PS1600 RC Data"/>
      <sheetName val="定義"/>
      <sheetName val="存放區別"/>
      <sheetName val="存貨地點"/>
      <sheetName val="存貨盤存區"/>
      <sheetName val="附件三_機台狀態"/>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mo Record"/>
      <sheetName val="Facility"/>
      <sheetName val="Sheet2"/>
      <sheetName val="MOUNT"/>
      <sheetName val="MOUNT時間研究表格"/>
      <sheetName val="P&amp;P工時計算表"/>
      <sheetName val="P&amp;P"/>
      <sheetName val="a-mapsP&amp;P"/>
      <sheetName val="P&amp;P時間研究表格"/>
      <sheetName val="Sheet1"/>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EF"/>
      <sheetName val="DS_14"/>
      <sheetName val="_7_人力需求資訊系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mpetitor"/>
      <sheetName val="PECO"/>
      <sheetName val="SPT"/>
      <sheetName val="CS"/>
      <sheetName val="Tolerance"/>
      <sheetName val="_7_人力需求資訊系統"/>
      <sheetName val="WB&amp;SALE"/>
      <sheetName val="基本檔"/>
      <sheetName val="ATI.LOT"/>
      <sheetName val="附件6"/>
      <sheetName val="ATI.WEEK"/>
      <sheetName val="成本參數"/>
      <sheetName val="來源"/>
      <sheetName val="NW_KN_Netlist"/>
      <sheetName val="Attributes"/>
      <sheetName val="rdcu0705"/>
      <sheetName val="參數表"/>
      <sheetName val="列印"/>
      <sheetName val="DS_14"/>
      <sheetName val="Sheet2"/>
      <sheetName val="sh73480"/>
      <sheetName val="TABLE"/>
      <sheetName val="ATI_LOT"/>
      <sheetName val="ATI_WEE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Assesmbly"/>
      <sheetName val="1-AB"/>
      <sheetName val="1-FT"/>
      <sheetName val="2-AB"/>
      <sheetName val="2-FT"/>
      <sheetName val="1-BOM"/>
      <sheetName val="2-BOM"/>
      <sheetName val="(Assy)Proposal"/>
      <sheetName val="mail"/>
      <sheetName val="Sheet2"/>
      <sheetName val="WB&amp;SALE"/>
      <sheetName val="參數表"/>
      <sheetName val="LX_Mig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BGA Capacity Status"/>
      <sheetName val="BGA Chase V.S. Sys."/>
      <sheetName val="SYS"/>
      <sheetName val="KIT需求"/>
      <sheetName val="CHECK"/>
      <sheetName val="SG Die V.S. Sys."/>
      <sheetName val="BGA配置"/>
      <sheetName val="Attention"/>
      <sheetName val="BGA automold"/>
      <sheetName val="BGA Singulation"/>
      <sheetName val="MK"/>
      <sheetName val="0524 BGA配置"/>
      <sheetName val="0713 BGA配置"/>
      <sheetName val="0713-1 BGA配置"/>
      <sheetName val="0713 BGA SYS 配置"/>
      <sheetName val="0802 BGA配置"/>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EF!"/>
      <sheetName val="附件6"/>
      <sheetName val="ACT"/>
      <sheetName val="DS_14"/>
      <sheetName val="存貨地點"/>
      <sheetName val="98年資料"/>
      <sheetName val="DNW_Bumps_Rev_1.1"/>
      <sheetName val="_7_人力需求資訊系統"/>
      <sheetName val="ATI.LOT"/>
      <sheetName val="Sheet3"/>
      <sheetName val="基本檔"/>
      <sheetName val="ATI.WEEK"/>
      <sheetName val="存放區別"/>
      <sheetName val="存貨盤存區"/>
      <sheetName val="Sheet2"/>
      <sheetName val="QFN(A)折舊成本"/>
      <sheetName val="ELF연동"/>
      <sheetName val="참고"/>
      <sheetName val="LX_Migration"/>
      <sheetName val="資料表"/>
      <sheetName val="驗證資料"/>
      <sheetName val="HP93"/>
      <sheetName val="HP83,ITS,TFU"/>
      <sheetName val="Def mode"/>
      <sheetName val="報告材料別定義"/>
      <sheetName val="dropdown"/>
      <sheetName val="DataBase"/>
      <sheetName val="料號表"/>
      <sheetName val="INV"/>
      <sheetName val="INVDF"/>
      <sheetName val="INVTF"/>
      <sheetName val="Sheet1"/>
      <sheetName val="rdcu0705"/>
      <sheetName val="成本參數"/>
      <sheetName val="assembly_r12 detail"/>
      <sheetName val="參數表"/>
      <sheetName val="WB&amp;SALE"/>
      <sheetName val="Category"/>
      <sheetName val="週報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樣品庫存"/>
      <sheetName val="送樣記錄"/>
      <sheetName val="Sheet1"/>
      <sheetName val="列印"/>
      <sheetName val="送樣追蹤"/>
      <sheetName val="first(molding bot 173)"/>
      <sheetName val="DATA98"/>
      <sheetName val="Cross-Reference"/>
      <sheetName val="98年資料"/>
      <sheetName val="基本檔"/>
      <sheetName val="ACT"/>
      <sheetName val="Sheet3"/>
      <sheetName val="INV"/>
      <sheetName val="INVDF"/>
      <sheetName val="INVTF"/>
      <sheetName val="參數表"/>
      <sheetName val="EDN"/>
      <sheetName val="Cross_Reference"/>
      <sheetName val="DS_14"/>
      <sheetName val="ATI.LOT"/>
      <sheetName val="first(molding_bot_173)"/>
      <sheetName val="Sheet2"/>
      <sheetName val="客戶一覽表"/>
      <sheetName val="附件6"/>
      <sheetName val="DATA"/>
      <sheetName val="microSD Stage Movement"/>
      <sheetName val="Over 10hrs"/>
      <sheetName val="Quility"/>
      <sheetName val="2.7 ME Training Schedule"/>
      <sheetName val="_7_人力需求資訊系統"/>
      <sheetName val="在途"/>
      <sheetName val="CS"/>
      <sheetName val="ATI.WEEK"/>
      <sheetName val="STEP 1(??‘??K?i)  u"/>
      <sheetName val="STEP 2(??‘??K?i)N敦ば"/>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pdm-prod.spil.com.tw/Windchill/netmarkets/jsp/ext/report/others/Bumping/CreateBumpingItemExcelP.jsp?itemNo=UEYC3300301&amp;customer=AMD-CPU&amp;customerGrp=&amp;deviceId=%25&amp;deviceGrp=Kabini-LUBM-LFPLAT-CH&amp;locId=CH-F29A&amp;mask=&amp;pin=3300&amp;pkg=EP%20REPSV-12-LF&amp;pkgFin=000000BP&amp;specCode=&amp;waferSize=12&amp;procId=12-BP-PSV-EP-LF-PI-TCN-TG-02&amp;PSVTYPE=PI&amp;RDLTYPE=CU&amp;PSVLAYERNO=1&amp;GOLDEN_PN=N" TargetMode="External"/><Relationship Id="rId1" Type="http://schemas.openxmlformats.org/officeDocument/2006/relationships/hyperlink" Target="http://pdm-prod.spil.com.tw/Windchill/netmarkets/jsp/ext/report/others/Bumping/CreateBumpingItemExcelP.jsp?itemNo=MAYC602301&amp;customer=MARVELL&amp;customerGrp=&amp;deviceId=%25&amp;deviceGrp=DE3005-CH&amp;locId=CH-F29A&amp;mask=MA00074%20Rev.A&amp;pin=602&amp;pkg=EP%20REPSV-12-LF&amp;pkgFin=000000BP&amp;specCode=&amp;waferSize=12&amp;procId=12-BP-PSV-EP-LF-PI-TCN-TG-03&amp;PSVTYPE=PI&amp;RDLTYPE=NA&amp;PSVLAYERNO=NA&amp;GOLDEN_PN=N"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topLeftCell="A7" workbookViewId="0">
      <selection activeCell="B27" sqref="B27"/>
    </sheetView>
  </sheetViews>
  <sheetFormatPr defaultRowHeight="16.5"/>
  <cols>
    <col min="1" max="1" width="13.75" customWidth="1"/>
    <col min="2" max="2" width="11.875" customWidth="1"/>
    <col min="3" max="3" width="15.625" customWidth="1"/>
    <col min="4" max="4" width="82.625" bestFit="1" customWidth="1"/>
  </cols>
  <sheetData>
    <row r="1" spans="1:4" ht="33" thickBot="1">
      <c r="A1" s="171" t="s">
        <v>292</v>
      </c>
      <c r="B1" s="172" t="s">
        <v>293</v>
      </c>
      <c r="C1" s="173" t="s">
        <v>294</v>
      </c>
      <c r="D1" s="174" t="s">
        <v>295</v>
      </c>
    </row>
    <row r="2" spans="1:4">
      <c r="A2" s="163" t="s">
        <v>308</v>
      </c>
      <c r="B2" s="164" t="s">
        <v>309</v>
      </c>
      <c r="C2" s="165" t="s">
        <v>310</v>
      </c>
      <c r="D2" s="166" t="s">
        <v>311</v>
      </c>
    </row>
    <row r="3" spans="1:4">
      <c r="A3" s="167" t="s">
        <v>312</v>
      </c>
      <c r="B3" s="97" t="s">
        <v>309</v>
      </c>
      <c r="C3" s="98" t="s">
        <v>313</v>
      </c>
      <c r="D3" s="168" t="s">
        <v>314</v>
      </c>
    </row>
    <row r="4" spans="1:4">
      <c r="A4" s="167" t="s">
        <v>315</v>
      </c>
      <c r="B4" s="97" t="s">
        <v>309</v>
      </c>
      <c r="C4" s="98" t="s">
        <v>316</v>
      </c>
      <c r="D4" s="169" t="s">
        <v>317</v>
      </c>
    </row>
    <row r="5" spans="1:4">
      <c r="A5" s="167" t="s">
        <v>318</v>
      </c>
      <c r="B5" s="97" t="s">
        <v>309</v>
      </c>
      <c r="C5" s="98" t="s">
        <v>349</v>
      </c>
      <c r="D5" s="175" t="s">
        <v>319</v>
      </c>
    </row>
    <row r="6" spans="1:4">
      <c r="A6" s="176"/>
      <c r="B6" s="177"/>
      <c r="C6" s="178"/>
      <c r="D6" s="175" t="s">
        <v>320</v>
      </c>
    </row>
    <row r="7" spans="1:4">
      <c r="A7" s="176"/>
      <c r="B7" s="177"/>
      <c r="C7" s="178"/>
      <c r="D7" s="175" t="s">
        <v>322</v>
      </c>
    </row>
    <row r="8" spans="1:4">
      <c r="A8" s="167"/>
      <c r="B8" s="97"/>
      <c r="C8" s="98"/>
      <c r="D8" s="168" t="s">
        <v>321</v>
      </c>
    </row>
    <row r="9" spans="1:4">
      <c r="A9" s="167" t="s">
        <v>354</v>
      </c>
      <c r="B9" s="97" t="s">
        <v>357</v>
      </c>
      <c r="C9" s="98" t="s">
        <v>355</v>
      </c>
      <c r="D9" s="168" t="s">
        <v>356</v>
      </c>
    </row>
    <row r="10" spans="1:4">
      <c r="A10" s="167" t="s">
        <v>358</v>
      </c>
      <c r="B10" s="98" t="s">
        <v>359</v>
      </c>
      <c r="C10" s="98" t="s">
        <v>360</v>
      </c>
      <c r="D10" s="175" t="s">
        <v>361</v>
      </c>
    </row>
    <row r="11" spans="1:4">
      <c r="A11" s="167" t="s">
        <v>383</v>
      </c>
      <c r="B11" s="98" t="s">
        <v>384</v>
      </c>
      <c r="C11" s="98" t="s">
        <v>385</v>
      </c>
      <c r="D11" s="175" t="s">
        <v>386</v>
      </c>
    </row>
    <row r="12" spans="1:4">
      <c r="A12" s="167" t="s">
        <v>405</v>
      </c>
      <c r="B12" s="98" t="s">
        <v>384</v>
      </c>
      <c r="C12" s="98" t="s">
        <v>394</v>
      </c>
      <c r="D12" s="175" t="s">
        <v>396</v>
      </c>
    </row>
    <row r="13" spans="1:4">
      <c r="A13" s="167"/>
      <c r="B13" s="97"/>
      <c r="C13" s="98"/>
      <c r="D13" s="179" t="s">
        <v>404</v>
      </c>
    </row>
    <row r="14" spans="1:4">
      <c r="A14" s="167" t="s">
        <v>515</v>
      </c>
      <c r="B14" s="98" t="s">
        <v>359</v>
      </c>
      <c r="C14" s="98" t="s">
        <v>440</v>
      </c>
      <c r="D14" s="179" t="s">
        <v>441</v>
      </c>
    </row>
    <row r="15" spans="1:4">
      <c r="A15" s="167" t="s">
        <v>516</v>
      </c>
      <c r="B15" s="98" t="s">
        <v>359</v>
      </c>
      <c r="C15" s="98" t="s">
        <v>510</v>
      </c>
      <c r="D15" s="179" t="s">
        <v>511</v>
      </c>
    </row>
    <row r="16" spans="1:4">
      <c r="A16" s="167"/>
      <c r="B16" s="98"/>
      <c r="C16" s="98"/>
      <c r="D16" s="179" t="s">
        <v>525</v>
      </c>
    </row>
    <row r="17" spans="1:4" ht="17.25" thickBot="1">
      <c r="A17" s="181" t="s">
        <v>526</v>
      </c>
      <c r="B17" s="182" t="s">
        <v>527</v>
      </c>
      <c r="C17" s="182" t="s">
        <v>528</v>
      </c>
      <c r="D17" s="180" t="s">
        <v>530</v>
      </c>
    </row>
    <row r="18" spans="1:4">
      <c r="A18" s="207"/>
      <c r="B18" s="207"/>
      <c r="C18" s="207"/>
      <c r="D18" s="208"/>
    </row>
  </sheetData>
  <phoneticPr fontId="8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AY131"/>
  <sheetViews>
    <sheetView topLeftCell="A34" zoomScale="55" zoomScaleNormal="55" workbookViewId="0">
      <pane xSplit="4" topLeftCell="E1" activePane="topRight" state="frozen"/>
      <selection pane="topRight" activeCell="J19" sqref="J19"/>
    </sheetView>
  </sheetViews>
  <sheetFormatPr defaultRowHeight="71.25" customHeight="1"/>
  <cols>
    <col min="1" max="1" width="4.875" style="1" customWidth="1"/>
    <col min="2" max="2" width="8.375" style="1" customWidth="1"/>
    <col min="3" max="3" width="31.375" style="1" bestFit="1" customWidth="1"/>
    <col min="4" max="4" width="32" style="1" customWidth="1"/>
    <col min="5" max="5" width="27.375" style="161" customWidth="1"/>
    <col min="6" max="6" width="36.375" style="161" hidden="1" customWidth="1"/>
    <col min="7" max="7" width="50.625" style="161" customWidth="1"/>
    <col min="8" max="8" width="50.625" style="1" customWidth="1"/>
    <col min="9" max="9" width="9.5" style="1" customWidth="1"/>
    <col min="10" max="10" width="35.875" style="1" customWidth="1"/>
    <col min="11" max="11" width="32.625" style="1" customWidth="1"/>
    <col min="12" max="12" width="20.5" style="101" bestFit="1" customWidth="1"/>
    <col min="13" max="13" width="111.125" style="117" bestFit="1" customWidth="1"/>
    <col min="14" max="14" width="11.5" style="1" customWidth="1"/>
    <col min="15" max="15" width="11.875" style="1" customWidth="1"/>
    <col min="16" max="16" width="19.875" style="1" customWidth="1"/>
    <col min="17" max="17" width="5.625" style="1" customWidth="1"/>
    <col min="18" max="18" width="19.875" style="1" customWidth="1"/>
    <col min="19" max="19" width="9.625" style="1" customWidth="1"/>
    <col min="20" max="20" width="8.125" style="1" customWidth="1"/>
    <col min="21" max="16384" width="9" style="1"/>
  </cols>
  <sheetData>
    <row r="1" spans="1:51" ht="71.25" customHeight="1">
      <c r="A1" s="267" t="s">
        <v>196</v>
      </c>
      <c r="B1" s="267"/>
      <c r="C1" s="267"/>
      <c r="D1" s="267"/>
      <c r="E1" s="267"/>
      <c r="F1" s="267"/>
      <c r="G1" s="267"/>
      <c r="H1" s="267"/>
      <c r="I1" s="267"/>
      <c r="J1" s="183" t="s">
        <v>236</v>
      </c>
      <c r="K1" s="184" t="str">
        <f>IF(COUNTIF(L4:L68,"RC(Lv.3)")&gt;0,"RC(Lv.3)",IF(COUNTIF(L4:L68,"MC(Lv.4)")&gt;0,"MC(Lv.4)","LC(Lv.5)"))</f>
        <v>LC(Lv.5)</v>
      </c>
      <c r="M1" s="119"/>
      <c r="N1" s="120"/>
      <c r="O1" s="120"/>
      <c r="P1" s="21"/>
    </row>
    <row r="2" spans="1:51" s="84" customFormat="1" ht="28.5" customHeight="1">
      <c r="A2" s="303" t="s">
        <v>492</v>
      </c>
      <c r="B2" s="303"/>
      <c r="C2" s="303"/>
      <c r="D2" s="303"/>
      <c r="E2" s="302" t="s">
        <v>524</v>
      </c>
      <c r="F2" s="302" t="s">
        <v>508</v>
      </c>
      <c r="G2" s="302" t="s">
        <v>493</v>
      </c>
      <c r="H2" s="303" t="s">
        <v>494</v>
      </c>
      <c r="I2" s="302" t="s">
        <v>301</v>
      </c>
      <c r="J2" s="299" t="s">
        <v>302</v>
      </c>
      <c r="K2" s="299"/>
      <c r="L2" s="299"/>
      <c r="M2" s="299"/>
      <c r="N2" s="299"/>
      <c r="O2" s="299"/>
    </row>
    <row r="3" spans="1:51" s="84" customFormat="1" ht="89.25" customHeight="1">
      <c r="A3" s="303"/>
      <c r="B3" s="303"/>
      <c r="C3" s="303"/>
      <c r="D3" s="303"/>
      <c r="E3" s="303"/>
      <c r="F3" s="302"/>
      <c r="G3" s="303"/>
      <c r="H3" s="303"/>
      <c r="I3" s="303"/>
      <c r="J3" s="185" t="s">
        <v>278</v>
      </c>
      <c r="K3" s="274" t="s">
        <v>747</v>
      </c>
      <c r="L3" s="186" t="s">
        <v>529</v>
      </c>
      <c r="M3" s="187" t="s">
        <v>303</v>
      </c>
      <c r="N3" s="188" t="s">
        <v>304</v>
      </c>
      <c r="O3" s="185" t="s">
        <v>305</v>
      </c>
    </row>
    <row r="4" spans="1:51" s="87" customFormat="1" ht="26.25">
      <c r="A4" s="306" t="s">
        <v>232</v>
      </c>
      <c r="B4" s="306"/>
      <c r="C4" s="306"/>
      <c r="D4" s="306"/>
      <c r="E4" s="144" t="s">
        <v>306</v>
      </c>
      <c r="F4" s="189" t="s">
        <v>499</v>
      </c>
      <c r="G4" s="123" t="str">
        <f>VLOOKUP($G$6,'Plating Solder POR'!$A:$AX,16,0)</f>
        <v>12-BP-PSV-EP-LF-PI-TCN-ZK-02</v>
      </c>
      <c r="H4" s="123" t="s">
        <v>714</v>
      </c>
      <c r="I4" s="248" t="str">
        <f>IF(G4=H4,"N","Y")</f>
        <v>N</v>
      </c>
      <c r="J4" s="190"/>
      <c r="K4" s="191"/>
      <c r="L4" s="130"/>
      <c r="M4" s="192"/>
      <c r="N4" s="251"/>
      <c r="O4" s="252"/>
      <c r="P4" s="85"/>
      <c r="Q4" s="86"/>
      <c r="R4" s="86"/>
      <c r="S4" s="86"/>
      <c r="T4" s="86"/>
      <c r="AO4" s="88"/>
      <c r="AP4" s="88"/>
      <c r="AQ4" s="88"/>
      <c r="AR4" s="88"/>
      <c r="AS4" s="88"/>
      <c r="AT4" s="88"/>
      <c r="AU4" s="88"/>
      <c r="AV4" s="88"/>
      <c r="AW4" s="88"/>
      <c r="AX4" s="88"/>
      <c r="AY4" s="88"/>
    </row>
    <row r="5" spans="1:51" s="84" customFormat="1" ht="71.25" customHeight="1">
      <c r="A5" s="309" t="s">
        <v>230</v>
      </c>
      <c r="B5" s="121">
        <v>1</v>
      </c>
      <c r="C5" s="296" t="s">
        <v>495</v>
      </c>
      <c r="D5" s="296"/>
      <c r="E5" s="122" t="s">
        <v>306</v>
      </c>
      <c r="F5" s="133" t="s">
        <v>499</v>
      </c>
      <c r="G5" s="123" t="str">
        <f>VLOOKUP($G$6,'Plating Solder POR'!$A:$AX,15,0)</f>
        <v>AMD</v>
      </c>
      <c r="H5" s="123" t="s">
        <v>698</v>
      </c>
      <c r="I5" s="249" t="s">
        <v>686</v>
      </c>
      <c r="J5" s="124" t="s">
        <v>685</v>
      </c>
      <c r="K5" s="124" t="s">
        <v>685</v>
      </c>
      <c r="L5" s="125" t="s">
        <v>685</v>
      </c>
      <c r="M5" s="126" t="s">
        <v>685</v>
      </c>
      <c r="N5" s="125" t="s">
        <v>685</v>
      </c>
      <c r="O5" s="125" t="s">
        <v>685</v>
      </c>
    </row>
    <row r="6" spans="1:51" s="84" customFormat="1" ht="71.25" customHeight="1">
      <c r="A6" s="309"/>
      <c r="B6" s="121">
        <v>2</v>
      </c>
      <c r="C6" s="296" t="s">
        <v>167</v>
      </c>
      <c r="D6" s="296"/>
      <c r="E6" s="122" t="s">
        <v>306</v>
      </c>
      <c r="F6" s="133" t="s">
        <v>499</v>
      </c>
      <c r="G6" s="123" t="s">
        <v>748</v>
      </c>
      <c r="H6" s="123" t="s">
        <v>699</v>
      </c>
      <c r="I6" s="249" t="s">
        <v>686</v>
      </c>
      <c r="J6" s="124" t="s">
        <v>685</v>
      </c>
      <c r="K6" s="124" t="s">
        <v>685</v>
      </c>
      <c r="L6" s="125" t="s">
        <v>685</v>
      </c>
      <c r="M6" s="126" t="s">
        <v>685</v>
      </c>
      <c r="N6" s="125" t="s">
        <v>685</v>
      </c>
      <c r="O6" s="125" t="s">
        <v>685</v>
      </c>
    </row>
    <row r="7" spans="1:51" s="84" customFormat="1" ht="51">
      <c r="A7" s="309"/>
      <c r="B7" s="121">
        <v>3</v>
      </c>
      <c r="C7" s="296" t="s">
        <v>716</v>
      </c>
      <c r="D7" s="296"/>
      <c r="E7" s="127" t="s">
        <v>438</v>
      </c>
      <c r="F7" s="133" t="s">
        <v>499</v>
      </c>
      <c r="G7" s="123" t="str">
        <f>VLOOKUP($G$6,'Plating Solder POR'!$A:$AX,19,0)</f>
        <v>12.90*15.67</v>
      </c>
      <c r="H7" s="123" t="s">
        <v>700</v>
      </c>
      <c r="I7" s="248" t="str">
        <f>IF(G7=H7,"N","Y")</f>
        <v>Y</v>
      </c>
      <c r="J7" s="129" t="str">
        <f>IF(I7=關聯表!G5,關聯表!E5,關聯表!H5)</f>
        <v>Assembly
Reliability</v>
      </c>
      <c r="K7" s="129" t="str">
        <f>IF(I7=關聯表!G5,關聯表!F5,關聯表!H5)</f>
        <v>Bump crack
RT fail</v>
      </c>
      <c r="L7" s="130"/>
      <c r="M7" s="245"/>
      <c r="N7" s="130"/>
      <c r="O7" s="253"/>
    </row>
    <row r="8" spans="1:51" s="84" customFormat="1" ht="71.25" customHeight="1">
      <c r="A8" s="309"/>
      <c r="B8" s="121">
        <v>4</v>
      </c>
      <c r="C8" s="296" t="s">
        <v>268</v>
      </c>
      <c r="D8" s="296"/>
      <c r="E8" s="127" t="s">
        <v>220</v>
      </c>
      <c r="F8" s="127"/>
      <c r="G8" s="130" t="str">
        <f>VLOOKUP($G$6,'Plating Solder POR'!$A:$AX,47,0)</f>
        <v>Vertical probe</v>
      </c>
      <c r="H8" s="268" t="s">
        <v>276</v>
      </c>
      <c r="I8" s="248" t="str">
        <f>IF(G8=H8,"N","Y")</f>
        <v>N</v>
      </c>
      <c r="J8" s="129" t="str">
        <f>IF(I8=關聯表!G6,關聯表!E6,關聯表!H6)</f>
        <v>--</v>
      </c>
      <c r="K8" s="129" t="str">
        <f>IF(I8=關聯表!G6,關聯表!F6,關聯表!H6)</f>
        <v>--</v>
      </c>
      <c r="L8" s="130"/>
      <c r="M8" s="245"/>
      <c r="N8" s="130"/>
      <c r="O8" s="253"/>
    </row>
    <row r="9" spans="1:51" s="89" customFormat="1" ht="71.25" customHeight="1">
      <c r="A9" s="309"/>
      <c r="B9" s="121">
        <v>5</v>
      </c>
      <c r="C9" s="296" t="s">
        <v>210</v>
      </c>
      <c r="D9" s="296"/>
      <c r="E9" s="131" t="s">
        <v>501</v>
      </c>
      <c r="F9" s="131"/>
      <c r="G9" s="123" t="str">
        <f>VLOOKUP($G$6,'Plating Solder POR'!$A:$AX,24,0)</f>
        <v>N</v>
      </c>
      <c r="H9" s="123" t="s">
        <v>689</v>
      </c>
      <c r="I9" s="248" t="str">
        <f t="shared" ref="I9:I22" si="0">IF(G9=H9,"N","Y")</f>
        <v>N</v>
      </c>
      <c r="J9" s="129" t="str">
        <f>IF(I9=關聯表!G7,關聯表!E7,關聯表!H7)</f>
        <v>--</v>
      </c>
      <c r="K9" s="129" t="str">
        <f>IF(I9=關聯表!G7,關聯表!F7,關聯表!H7)</f>
        <v>--</v>
      </c>
      <c r="L9" s="130"/>
      <c r="M9" s="245"/>
      <c r="N9" s="130"/>
      <c r="O9" s="254"/>
    </row>
    <row r="10" spans="1:51" s="84" customFormat="1" ht="71.25" customHeight="1">
      <c r="A10" s="295" t="s">
        <v>231</v>
      </c>
      <c r="B10" s="193">
        <v>6</v>
      </c>
      <c r="C10" s="297" t="s">
        <v>169</v>
      </c>
      <c r="D10" s="297"/>
      <c r="E10" s="131" t="s">
        <v>219</v>
      </c>
      <c r="F10" s="133" t="s">
        <v>499</v>
      </c>
      <c r="G10" s="123" t="str">
        <f>VLOOKUP($G$6,'Plating Solder POR'!$A:$AX,5,0)</f>
        <v>TSMC</v>
      </c>
      <c r="H10" s="123" t="s">
        <v>25</v>
      </c>
      <c r="I10" s="248" t="str">
        <f t="shared" si="0"/>
        <v>N</v>
      </c>
      <c r="J10" s="129" t="str">
        <f>IF(I10=關聯表!G8,關聯表!E8,關聯表!H8)</f>
        <v>--</v>
      </c>
      <c r="K10" s="129" t="str">
        <f>IF(I10=關聯表!G8,關聯表!F8,關聯表!H8)</f>
        <v>--</v>
      </c>
      <c r="L10" s="130"/>
      <c r="M10" s="273"/>
      <c r="N10" s="300"/>
      <c r="O10" s="301"/>
    </row>
    <row r="11" spans="1:51" s="84" customFormat="1" ht="71.25" customHeight="1">
      <c r="A11" s="295"/>
      <c r="B11" s="193">
        <v>7</v>
      </c>
      <c r="C11" s="297" t="s">
        <v>296</v>
      </c>
      <c r="D11" s="297"/>
      <c r="E11" s="131" t="s">
        <v>297</v>
      </c>
      <c r="F11" s="133" t="s">
        <v>499</v>
      </c>
      <c r="G11" s="123">
        <f>VLOOKUP($G$6,'Plating Solder POR'!$A:$AX,4,0)</f>
        <v>16</v>
      </c>
      <c r="H11" s="123">
        <v>16</v>
      </c>
      <c r="I11" s="248" t="str">
        <f t="shared" si="0"/>
        <v>N</v>
      </c>
      <c r="J11" s="129" t="str">
        <f>IF(I11=關聯表!G48,關聯表!E48,關聯表!H48)</f>
        <v>--</v>
      </c>
      <c r="K11" s="129" t="str">
        <f>IF(I11=關聯表!G48,關聯表!F48,關聯表!H48)</f>
        <v>--</v>
      </c>
      <c r="L11" s="130"/>
      <c r="M11" s="272"/>
      <c r="N11" s="300"/>
      <c r="O11" s="301"/>
    </row>
    <row r="12" spans="1:51" s="84" customFormat="1" ht="71.25" customHeight="1">
      <c r="A12" s="295"/>
      <c r="B12" s="193">
        <v>8</v>
      </c>
      <c r="C12" s="297" t="s">
        <v>170</v>
      </c>
      <c r="D12" s="297"/>
      <c r="E12" s="131" t="s">
        <v>26</v>
      </c>
      <c r="F12" s="133" t="s">
        <v>499</v>
      </c>
      <c r="G12" s="123" t="str">
        <f>VLOOKUP($G$6,'Plating Solder POR'!$A:$AX,13,0)</f>
        <v>ELK</v>
      </c>
      <c r="H12" s="123" t="s">
        <v>690</v>
      </c>
      <c r="I12" s="248" t="str">
        <f t="shared" si="0"/>
        <v>N</v>
      </c>
      <c r="J12" s="129" t="str">
        <f>IF(I12=關聯表!G9,關聯表!E9,關聯表!H9)</f>
        <v>--</v>
      </c>
      <c r="K12" s="129" t="str">
        <f>IF(I12=關聯表!G9,關聯表!F9,關聯表!H9)</f>
        <v>--</v>
      </c>
      <c r="L12" s="130"/>
      <c r="M12" s="132"/>
      <c r="N12" s="130"/>
      <c r="O12" s="253"/>
    </row>
    <row r="13" spans="1:51" s="84" customFormat="1" ht="71.25" customHeight="1">
      <c r="A13" s="295"/>
      <c r="B13" s="193">
        <v>9</v>
      </c>
      <c r="C13" s="297" t="s">
        <v>726</v>
      </c>
      <c r="D13" s="297"/>
      <c r="E13" s="133" t="s">
        <v>221</v>
      </c>
      <c r="F13" s="133"/>
      <c r="G13" s="123" t="str">
        <f>VLOOKUP($G$6,'Plating Solder POR'!$A:$AX,21,0)</f>
        <v>Cu</v>
      </c>
      <c r="H13" s="123" t="s">
        <v>691</v>
      </c>
      <c r="I13" s="248" t="str">
        <f t="shared" si="0"/>
        <v>N</v>
      </c>
      <c r="J13" s="129" t="str">
        <f>IF(I13=關聯表!G10,關聯表!E10,關聯表!H10)</f>
        <v>--</v>
      </c>
      <c r="K13" s="129" t="str">
        <f>IF(I13=關聯表!G10,關聯表!F10,關聯表!H10)</f>
        <v>--</v>
      </c>
      <c r="L13" s="130"/>
      <c r="M13" s="134"/>
      <c r="N13" s="130"/>
      <c r="O13" s="254"/>
    </row>
    <row r="14" spans="1:51" s="89" customFormat="1" ht="71.25" customHeight="1">
      <c r="A14" s="295"/>
      <c r="B14" s="193">
        <v>10</v>
      </c>
      <c r="C14" s="297" t="s">
        <v>233</v>
      </c>
      <c r="D14" s="297"/>
      <c r="E14" s="131" t="s">
        <v>501</v>
      </c>
      <c r="F14" s="131"/>
      <c r="G14" s="123" t="str">
        <f>VLOOKUP($G$6,'Plating Solder POR'!$A:$AX,24,0)</f>
        <v>N</v>
      </c>
      <c r="H14" s="123" t="s">
        <v>689</v>
      </c>
      <c r="I14" s="248" t="str">
        <f t="shared" si="0"/>
        <v>N</v>
      </c>
      <c r="J14" s="129" t="str">
        <f>IF(I14=關聯表!G11,關聯表!E11,關聯表!H11)</f>
        <v>--</v>
      </c>
      <c r="K14" s="129" t="str">
        <f>IF(I14=關聯表!G11,關聯表!F11,關聯表!H11)</f>
        <v>--</v>
      </c>
      <c r="L14" s="130"/>
      <c r="M14" s="245"/>
      <c r="N14" s="130"/>
      <c r="O14" s="254"/>
    </row>
    <row r="15" spans="1:51" s="84" customFormat="1" ht="71.25" customHeight="1">
      <c r="A15" s="295"/>
      <c r="B15" s="193">
        <v>11</v>
      </c>
      <c r="C15" s="297" t="s">
        <v>729</v>
      </c>
      <c r="D15" s="297"/>
      <c r="E15" s="128" t="s">
        <v>4</v>
      </c>
      <c r="F15" s="128"/>
      <c r="G15" s="123" t="str">
        <f>VLOOKUP($G$6,'Plating Solder POR'!$A:$AX,22,0)</f>
        <v>SiN</v>
      </c>
      <c r="H15" s="268" t="s">
        <v>692</v>
      </c>
      <c r="I15" s="248" t="str">
        <f t="shared" si="0"/>
        <v>N</v>
      </c>
      <c r="J15" s="129" t="str">
        <f>IF(I15=關聯表!G12,關聯表!E12,關聯表!H12)</f>
        <v>--</v>
      </c>
      <c r="K15" s="129" t="str">
        <f>IF(I15=關聯表!G12,關聯表!F12,關聯表!H12)</f>
        <v>--</v>
      </c>
      <c r="L15" s="130"/>
      <c r="M15" s="245"/>
      <c r="N15" s="130"/>
      <c r="O15" s="254"/>
    </row>
    <row r="16" spans="1:51" s="89" customFormat="1" ht="71.25" customHeight="1">
      <c r="A16" s="295"/>
      <c r="B16" s="193">
        <v>12</v>
      </c>
      <c r="C16" s="297" t="s">
        <v>449</v>
      </c>
      <c r="D16" s="297"/>
      <c r="E16" s="133" t="s">
        <v>11</v>
      </c>
      <c r="F16" s="133" t="s">
        <v>499</v>
      </c>
      <c r="G16" s="123" t="str">
        <f>VLOOKUP($G$6,'Plating Solder POR'!$A:$AX,26,0)</f>
        <v>N</v>
      </c>
      <c r="H16" s="123" t="s">
        <v>689</v>
      </c>
      <c r="I16" s="248" t="str">
        <f t="shared" si="0"/>
        <v>N</v>
      </c>
      <c r="J16" s="129" t="str">
        <f>IF(I16=關聯表!G13,關聯表!E13,關聯表!H13)</f>
        <v>--</v>
      </c>
      <c r="K16" s="129" t="str">
        <f>IF(I16=關聯表!G13,關聯表!F13,關聯表!H13)</f>
        <v>--</v>
      </c>
      <c r="L16" s="130"/>
      <c r="M16" s="245"/>
      <c r="N16" s="130"/>
      <c r="O16" s="254"/>
    </row>
    <row r="17" spans="1:15" s="84" customFormat="1" ht="71.25" customHeight="1">
      <c r="A17" s="308" t="s">
        <v>450</v>
      </c>
      <c r="B17" s="195">
        <v>13</v>
      </c>
      <c r="C17" s="298" t="s">
        <v>451</v>
      </c>
      <c r="D17" s="298"/>
      <c r="E17" s="133" t="s">
        <v>452</v>
      </c>
      <c r="F17" s="133" t="s">
        <v>499</v>
      </c>
      <c r="G17" s="123" t="str">
        <f>VLOOKUP($G$6,'Plating Solder POR'!$A:$AX,3,0)</f>
        <v>EP REPSV-12-LF</v>
      </c>
      <c r="H17" s="123" t="s">
        <v>701</v>
      </c>
      <c r="I17" s="249" t="s">
        <v>686</v>
      </c>
      <c r="J17" s="124" t="s">
        <v>685</v>
      </c>
      <c r="K17" s="124" t="s">
        <v>685</v>
      </c>
      <c r="L17" s="124" t="s">
        <v>685</v>
      </c>
      <c r="M17" s="125" t="s">
        <v>685</v>
      </c>
      <c r="N17" s="125" t="s">
        <v>685</v>
      </c>
      <c r="O17" s="125" t="s">
        <v>685</v>
      </c>
    </row>
    <row r="18" spans="1:15" s="84" customFormat="1" ht="71.25" customHeight="1">
      <c r="A18" s="308"/>
      <c r="B18" s="147">
        <v>14</v>
      </c>
      <c r="C18" s="304" t="s">
        <v>658</v>
      </c>
      <c r="D18" s="304"/>
      <c r="E18" s="194" t="s">
        <v>584</v>
      </c>
      <c r="F18" s="128"/>
      <c r="G18" s="130" t="str">
        <f>VLOOKUP($G$6,'Plating Solder POR'!$A:$AX,27,0)</f>
        <v>HD4104</v>
      </c>
      <c r="H18" s="123" t="s">
        <v>702</v>
      </c>
      <c r="I18" s="248" t="str">
        <f t="shared" si="0"/>
        <v>N</v>
      </c>
      <c r="J18" s="129" t="str">
        <f>IF(I18=關聯表!G15,關聯表!E15,關聯表!H15)</f>
        <v>--</v>
      </c>
      <c r="K18" s="129" t="str">
        <f>IF(I18=關聯表!G15,關聯表!F15,關聯表!H15)</f>
        <v>--</v>
      </c>
      <c r="L18" s="130"/>
      <c r="M18" s="245"/>
      <c r="N18" s="130"/>
      <c r="O18" s="254"/>
    </row>
    <row r="19" spans="1:15" s="84" customFormat="1" ht="123.75" customHeight="1">
      <c r="A19" s="308"/>
      <c r="B19" s="200">
        <v>15</v>
      </c>
      <c r="C19" s="304" t="s">
        <v>730</v>
      </c>
      <c r="D19" s="304"/>
      <c r="E19" s="194" t="s">
        <v>585</v>
      </c>
      <c r="F19" s="194"/>
      <c r="G19" s="130" t="str">
        <f>VLOOKUP($G$6,'Plating Solder POR'!$A:$BD,56,0)</f>
        <v>5um</v>
      </c>
      <c r="H19" s="123" t="s">
        <v>743</v>
      </c>
      <c r="I19" s="248" t="str">
        <f t="shared" ref="I19" si="1">IF(G19=H19,"N","Y")</f>
        <v>Y</v>
      </c>
      <c r="J19" s="129" t="str">
        <f>IF(I19=關聯表!G49,關聯表!E49,關聯表!H49)</f>
        <v xml:space="preserve">PI1
UBM
PPHO
PLAT
DESCUM
Assembly
</v>
      </c>
      <c r="K19" s="129" t="str">
        <f>IF(I19=關聯表!G49,關聯表!F49,關聯表!H49)</f>
        <v>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v>
      </c>
      <c r="L19" s="130"/>
      <c r="M19" s="245"/>
      <c r="N19" s="130"/>
      <c r="O19" s="254"/>
    </row>
    <row r="20" spans="1:15" s="84" customFormat="1" ht="126" customHeight="1">
      <c r="A20" s="308"/>
      <c r="B20" s="200">
        <v>16</v>
      </c>
      <c r="C20" s="304" t="s">
        <v>736</v>
      </c>
      <c r="D20" s="304"/>
      <c r="E20" s="262" t="s">
        <v>693</v>
      </c>
      <c r="F20" s="128"/>
      <c r="G20" s="123" t="str">
        <f>VLOOKUP($G$6,'Plating Solder POR'!$A:$AX,17,)</f>
        <v>Ti1K/Cu3K/Ni3.5um</v>
      </c>
      <c r="H20" s="123" t="s">
        <v>703</v>
      </c>
      <c r="I20" s="248" t="str">
        <f t="shared" si="0"/>
        <v>N</v>
      </c>
      <c r="J20" s="129" t="str">
        <f>IF(I20=關聯表!G16,關聯表!E16,關聯表!H16)</f>
        <v>--</v>
      </c>
      <c r="K20" s="129" t="str">
        <f>IF(I20=關聯表!G16,關聯表!F16,關聯表!H16)</f>
        <v>--</v>
      </c>
      <c r="L20" s="130"/>
      <c r="M20" s="245"/>
      <c r="N20" s="130"/>
      <c r="O20" s="254"/>
    </row>
    <row r="21" spans="1:15" s="84" customFormat="1" ht="71.25" customHeight="1">
      <c r="A21" s="308"/>
      <c r="B21" s="147">
        <v>17</v>
      </c>
      <c r="C21" s="304" t="s">
        <v>696</v>
      </c>
      <c r="D21" s="304"/>
      <c r="E21" s="263" t="s">
        <v>697</v>
      </c>
      <c r="F21" s="127"/>
      <c r="G21" s="123">
        <f>VLOOKUP($G$6,'Plating Solder POR'!$A:$AX,34,0)</f>
        <v>1.8</v>
      </c>
      <c r="H21" s="196">
        <v>1.8</v>
      </c>
      <c r="I21" s="248" t="str">
        <f t="shared" si="0"/>
        <v>N</v>
      </c>
      <c r="J21" s="129" t="str">
        <f>IF(I21=關聯表!G17,關聯表!E17,關聯表!H17)</f>
        <v>--</v>
      </c>
      <c r="K21" s="129" t="str">
        <f>IF(I21=關聯表!G17,關聯表!F17,關聯表!H17)</f>
        <v>--</v>
      </c>
      <c r="L21" s="130"/>
      <c r="M21" s="245"/>
      <c r="N21" s="130"/>
      <c r="O21" s="253"/>
    </row>
    <row r="22" spans="1:15" s="84" customFormat="1" ht="112.5" customHeight="1">
      <c r="A22" s="305" t="s">
        <v>453</v>
      </c>
      <c r="B22" s="135">
        <v>18</v>
      </c>
      <c r="C22" s="292" t="s">
        <v>727</v>
      </c>
      <c r="D22" s="292"/>
      <c r="E22" s="128" t="s">
        <v>454</v>
      </c>
      <c r="F22" s="128" t="s">
        <v>500</v>
      </c>
      <c r="G22" s="123">
        <f>VLOOKUP($G$6,'Plating Solder POR'!$A:$AX,31,0)</f>
        <v>45</v>
      </c>
      <c r="H22" s="123">
        <v>45</v>
      </c>
      <c r="I22" s="248" t="str">
        <f t="shared" si="0"/>
        <v>N</v>
      </c>
      <c r="J22" s="129" t="str">
        <f>IF(I22=關聯表!G18,關聯表!E18,關聯表!H18)</f>
        <v>--</v>
      </c>
      <c r="K22" s="129" t="str">
        <f>IF(I22=關聯表!G18,關聯表!F18,關聯表!H18)</f>
        <v>--</v>
      </c>
      <c r="L22" s="130"/>
      <c r="M22" s="245"/>
      <c r="N22" s="130"/>
      <c r="O22" s="253"/>
    </row>
    <row r="23" spans="1:15" s="90" customFormat="1" ht="71.25" customHeight="1">
      <c r="A23" s="305"/>
      <c r="B23" s="135">
        <v>19</v>
      </c>
      <c r="C23" s="292" t="s">
        <v>455</v>
      </c>
      <c r="D23" s="292"/>
      <c r="E23" s="136" t="s">
        <v>502</v>
      </c>
      <c r="F23" s="136" t="s">
        <v>500</v>
      </c>
      <c r="G23" s="130" t="s">
        <v>6</v>
      </c>
      <c r="H23" s="268" t="s">
        <v>704</v>
      </c>
      <c r="I23" s="250" t="str">
        <f t="shared" ref="I23:I38" si="2">IF(G23=H23,"N","Y")</f>
        <v>N</v>
      </c>
      <c r="J23" s="129" t="str">
        <f>IF(I23=關聯表!G19,關聯表!E19,關聯表!H19)</f>
        <v>--</v>
      </c>
      <c r="K23" s="129" t="str">
        <f>IF(I23=關聯表!G19,關聯表!F19,關聯表!H19)</f>
        <v>--</v>
      </c>
      <c r="L23" s="130"/>
      <c r="M23" s="138"/>
      <c r="N23" s="255"/>
      <c r="O23" s="256"/>
    </row>
    <row r="24" spans="1:15" s="91" customFormat="1" ht="71.25" customHeight="1">
      <c r="A24" s="305"/>
      <c r="B24" s="135">
        <v>20</v>
      </c>
      <c r="C24" s="292" t="s">
        <v>456</v>
      </c>
      <c r="D24" s="292"/>
      <c r="E24" s="137" t="s">
        <v>503</v>
      </c>
      <c r="F24" s="137" t="s">
        <v>500</v>
      </c>
      <c r="G24" s="139" t="str">
        <f>VLOOKUP($G$6,'Plating Solder POR'!$A:$AX,32,0)</f>
        <v>5 (PI PULL OUT)</v>
      </c>
      <c r="H24" s="139" t="s">
        <v>705</v>
      </c>
      <c r="I24" s="250" t="str">
        <f t="shared" si="2"/>
        <v>N</v>
      </c>
      <c r="J24" s="129" t="str">
        <f>IF(I24=關聯表!G20,關聯表!E20,關聯表!H20)</f>
        <v>--</v>
      </c>
      <c r="K24" s="129" t="str">
        <f>IF(I24=關聯表!G20,關聯表!F20,關聯表!H20)</f>
        <v>--</v>
      </c>
      <c r="L24" s="130"/>
      <c r="M24" s="245"/>
      <c r="N24" s="257"/>
      <c r="O24" s="258"/>
    </row>
    <row r="25" spans="1:15" s="84" customFormat="1" ht="71.25" customHeight="1">
      <c r="A25" s="305"/>
      <c r="B25" s="135">
        <v>21</v>
      </c>
      <c r="C25" s="292" t="s">
        <v>728</v>
      </c>
      <c r="D25" s="292"/>
      <c r="E25" s="140" t="s">
        <v>504</v>
      </c>
      <c r="F25" s="140" t="s">
        <v>500</v>
      </c>
      <c r="G25" s="247" t="str">
        <f>VLOOKUP($G$6,'Plating Solder POR'!$A:$AX,33,0)</f>
        <v>Scribe line width &lt;150um: PI landing on die edge
Scribe line width &gt;=150um: Outside keep 150um</v>
      </c>
      <c r="H25" s="247" t="s">
        <v>681</v>
      </c>
      <c r="I25" s="248" t="str">
        <f t="shared" si="2"/>
        <v>N</v>
      </c>
      <c r="J25" s="129" t="str">
        <f>IF(I25=關聯表!G21,關聯表!E21,關聯表!H21)</f>
        <v>--</v>
      </c>
      <c r="K25" s="129" t="str">
        <f>IF(I25=關聯表!G21,關聯表!F21,關聯表!H21)</f>
        <v>--</v>
      </c>
      <c r="L25" s="130"/>
      <c r="M25" s="245"/>
      <c r="N25" s="130"/>
      <c r="O25" s="253"/>
    </row>
    <row r="26" spans="1:15" s="84" customFormat="1" ht="71.25" customHeight="1">
      <c r="A26" s="305"/>
      <c r="B26" s="135">
        <v>22</v>
      </c>
      <c r="C26" s="292" t="s">
        <v>731</v>
      </c>
      <c r="D26" s="292"/>
      <c r="E26" s="127" t="s">
        <v>457</v>
      </c>
      <c r="F26" s="127" t="s">
        <v>500</v>
      </c>
      <c r="G26" s="123">
        <f>VLOOKUP($G$6,'Plating Solder POR'!$A:$AX,14,0)</f>
        <v>50</v>
      </c>
      <c r="H26" s="141">
        <v>50</v>
      </c>
      <c r="I26" s="248" t="str">
        <f t="shared" si="2"/>
        <v>N</v>
      </c>
      <c r="J26" s="129" t="str">
        <f>IF(I26=關聯表!G22,關聯表!E22,關聯表!H22)</f>
        <v>--</v>
      </c>
      <c r="K26" s="129" t="str">
        <f>IF(I26=關聯表!G22,關聯表!F22,關聯表!H22)</f>
        <v>--</v>
      </c>
      <c r="L26" s="130"/>
      <c r="M26" s="245"/>
      <c r="N26" s="130"/>
      <c r="O26" s="253"/>
    </row>
    <row r="27" spans="1:15" s="84" customFormat="1" ht="306" customHeight="1">
      <c r="A27" s="305"/>
      <c r="B27" s="135">
        <v>23</v>
      </c>
      <c r="C27" s="292" t="s">
        <v>738</v>
      </c>
      <c r="D27" s="292"/>
      <c r="E27" s="137" t="s">
        <v>458</v>
      </c>
      <c r="F27" s="137" t="s">
        <v>500</v>
      </c>
      <c r="G27" s="123">
        <f>VLOOKUP($G$6,'Plating Solder POR'!$A:$AX,30,0)</f>
        <v>80</v>
      </c>
      <c r="H27" s="268">
        <v>80</v>
      </c>
      <c r="I27" s="248" t="str">
        <f t="shared" si="2"/>
        <v>N</v>
      </c>
      <c r="J27" s="261" t="str">
        <f>IF(I27=關聯表!G23,關聯表!E23,關聯表!H23)</f>
        <v>--</v>
      </c>
      <c r="K27" s="261" t="str">
        <f>IF(I27=關聯表!G23,關聯表!F23,關聯表!H23)</f>
        <v>--</v>
      </c>
      <c r="L27" s="130"/>
      <c r="M27" s="245"/>
      <c r="N27" s="130"/>
      <c r="O27" s="253"/>
    </row>
    <row r="28" spans="1:15" s="84" customFormat="1" ht="102.75" customHeight="1">
      <c r="A28" s="305"/>
      <c r="B28" s="135">
        <v>24</v>
      </c>
      <c r="C28" s="292" t="s">
        <v>737</v>
      </c>
      <c r="D28" s="292"/>
      <c r="E28" s="137" t="s">
        <v>459</v>
      </c>
      <c r="F28" s="137" t="s">
        <v>500</v>
      </c>
      <c r="G28" s="123" t="str">
        <f>VLOOKUP($G$6,'Plating Solder POR'!$A:$AX,28,0)</f>
        <v>12.5
(AMD LUBM only)</v>
      </c>
      <c r="H28" s="123" t="s">
        <v>682</v>
      </c>
      <c r="I28" s="248" t="str">
        <f t="shared" si="2"/>
        <v>N</v>
      </c>
      <c r="J28" s="129" t="str">
        <f>IF(I28=關聯表!G24,關聯表!E24,關聯表!H24)</f>
        <v>--</v>
      </c>
      <c r="K28" s="129" t="str">
        <f>IF(I28=關聯表!G24,關聯表!F24,關聯表!H24)</f>
        <v>--</v>
      </c>
      <c r="L28" s="130"/>
      <c r="M28" s="245"/>
      <c r="N28" s="130"/>
      <c r="O28" s="253"/>
    </row>
    <row r="29" spans="1:15" s="84" customFormat="1" ht="71.25" customHeight="1">
      <c r="A29" s="305"/>
      <c r="B29" s="135">
        <v>25</v>
      </c>
      <c r="C29" s="292" t="s">
        <v>460</v>
      </c>
      <c r="D29" s="292"/>
      <c r="E29" s="137" t="s">
        <v>461</v>
      </c>
      <c r="F29" s="137" t="s">
        <v>500</v>
      </c>
      <c r="G29" s="123" t="str">
        <f>VLOOKUP($G$6,'Plating Solder POR'!$A:$AX,29,0)</f>
        <v>NA</v>
      </c>
      <c r="H29" s="123" t="s">
        <v>704</v>
      </c>
      <c r="I29" s="248" t="str">
        <f t="shared" si="2"/>
        <v>N</v>
      </c>
      <c r="J29" s="129" t="str">
        <f>IF(I29=關聯表!G25,關聯表!E25,關聯表!H25)</f>
        <v>--</v>
      </c>
      <c r="K29" s="129" t="str">
        <f>IF(I29=關聯表!G25,關聯表!F25,關聯表!H25)</f>
        <v>--</v>
      </c>
      <c r="L29" s="130"/>
      <c r="M29" s="245"/>
      <c r="N29" s="130"/>
      <c r="O29" s="254"/>
    </row>
    <row r="30" spans="1:15" s="84" customFormat="1" ht="291" customHeight="1">
      <c r="A30" s="305"/>
      <c r="B30" s="135">
        <v>26</v>
      </c>
      <c r="C30" s="292" t="s">
        <v>732</v>
      </c>
      <c r="D30" s="292"/>
      <c r="E30" s="246" t="s">
        <v>688</v>
      </c>
      <c r="F30" s="128" t="s">
        <v>500</v>
      </c>
      <c r="G30" s="123">
        <f>VLOOKUP($G$6,'Plating Solder POR'!$A:$AX,35,0)</f>
        <v>1.3360000000000001</v>
      </c>
      <c r="H30" s="268">
        <v>1.502</v>
      </c>
      <c r="I30" s="248" t="str">
        <f t="shared" si="2"/>
        <v>Y</v>
      </c>
      <c r="J30" s="261" t="str">
        <f>IF(I30=關聯表!G26,關聯表!E26,關聯表!H26)</f>
        <v>PPHO
PLAT
ETCH
DESCUM</v>
      </c>
      <c r="K30" s="261" t="str">
        <f>IF(I30=關聯表!G26,關聯表!F26,關聯表!H26)</f>
        <v xml:space="preserve">Under develop
1.BC/BH OOS
2.Composition
3.Bump Void OOS
Metal residue
1. Metal residue
2. BL OOS
</v>
      </c>
      <c r="L30" s="130"/>
      <c r="M30" s="245"/>
      <c r="N30" s="142"/>
      <c r="O30" s="198"/>
    </row>
    <row r="31" spans="1:15" s="84" customFormat="1" ht="289.5" customHeight="1">
      <c r="A31" s="305"/>
      <c r="B31" s="135">
        <v>27</v>
      </c>
      <c r="C31" s="292" t="s">
        <v>684</v>
      </c>
      <c r="D31" s="292"/>
      <c r="E31" s="140" t="s">
        <v>687</v>
      </c>
      <c r="F31" s="140" t="s">
        <v>500</v>
      </c>
      <c r="G31" s="143">
        <f>VLOOKUP($G$6,'Plating Solder POR'!$A:$AY,51,0)</f>
        <v>0.2008202294050542</v>
      </c>
      <c r="H31" s="170">
        <v>0.22789999999999999</v>
      </c>
      <c r="I31" s="248" t="str">
        <f>IF(G31=H31,"N","Y")</f>
        <v>Y</v>
      </c>
      <c r="J31" s="261" t="str">
        <f>IF(I31=關聯表!G26,關聯表!E26,關聯表!H26)</f>
        <v>PPHO
PLAT
ETCH
DESCUM</v>
      </c>
      <c r="K31" s="261" t="str">
        <f>IF(I31=關聯表!G26,關聯表!F26,關聯表!H26)</f>
        <v xml:space="preserve">Under develop
1.BC/BH OOS
2.Composition
3.Bump Void OOS
Metal residue
1. Metal residue
2. BL OOS
</v>
      </c>
      <c r="L31" s="130"/>
      <c r="M31" s="245"/>
      <c r="N31" s="129"/>
      <c r="O31" s="254"/>
    </row>
    <row r="32" spans="1:15" s="84" customFormat="1" ht="71.25" customHeight="1">
      <c r="A32" s="305"/>
      <c r="B32" s="135">
        <v>28</v>
      </c>
      <c r="C32" s="292" t="s">
        <v>462</v>
      </c>
      <c r="D32" s="292"/>
      <c r="E32" s="128" t="s">
        <v>505</v>
      </c>
      <c r="F32" s="128" t="s">
        <v>500</v>
      </c>
      <c r="G32" s="123">
        <f>VLOOKUP($G$6,'Plating Solder POR'!$A:$AX,45,0)</f>
        <v>106</v>
      </c>
      <c r="H32" s="141">
        <v>106</v>
      </c>
      <c r="I32" s="248" t="str">
        <f t="shared" si="2"/>
        <v>N</v>
      </c>
      <c r="J32" s="124" t="s">
        <v>685</v>
      </c>
      <c r="K32" s="124" t="s">
        <v>685</v>
      </c>
      <c r="L32" s="130"/>
      <c r="M32" s="125" t="s">
        <v>685</v>
      </c>
      <c r="N32" s="125" t="s">
        <v>685</v>
      </c>
      <c r="O32" s="125" t="s">
        <v>685</v>
      </c>
    </row>
    <row r="33" spans="1:15" s="84" customFormat="1" ht="71.25" customHeight="1">
      <c r="A33" s="305"/>
      <c r="B33" s="135">
        <v>29</v>
      </c>
      <c r="C33" s="292" t="s">
        <v>734</v>
      </c>
      <c r="D33" s="292"/>
      <c r="E33" s="127" t="s">
        <v>463</v>
      </c>
      <c r="F33" s="127" t="s">
        <v>500</v>
      </c>
      <c r="G33" s="123">
        <f>VLOOKUP($G$6,'Plating Solder POR'!$A:$AX,44,0)</f>
        <v>44</v>
      </c>
      <c r="H33" s="141">
        <v>44</v>
      </c>
      <c r="I33" s="248" t="str">
        <f t="shared" si="2"/>
        <v>N</v>
      </c>
      <c r="J33" s="129" t="str">
        <f>IF(I33=關聯表!G28,關聯表!E28,關聯表!H28)</f>
        <v>--</v>
      </c>
      <c r="K33" s="129" t="str">
        <f>IF(I33=關聯表!G28,關聯表!F28,關聯表!H28)</f>
        <v>--</v>
      </c>
      <c r="L33" s="130"/>
      <c r="M33" s="245"/>
      <c r="N33" s="130"/>
      <c r="O33" s="253"/>
    </row>
    <row r="34" spans="1:15" s="84" customFormat="1" ht="71.25" customHeight="1">
      <c r="A34" s="305"/>
      <c r="B34" s="145">
        <v>30</v>
      </c>
      <c r="C34" s="307" t="s">
        <v>735</v>
      </c>
      <c r="D34" s="307"/>
      <c r="E34" s="128" t="s">
        <v>464</v>
      </c>
      <c r="F34" s="128" t="s">
        <v>500</v>
      </c>
      <c r="G34" s="123">
        <f>VLOOKUP($G$6,'Plating Solder POR'!$A:$AX,20,0)</f>
        <v>150</v>
      </c>
      <c r="H34" s="268">
        <v>150</v>
      </c>
      <c r="I34" s="248" t="str">
        <f t="shared" si="2"/>
        <v>N</v>
      </c>
      <c r="J34" s="129" t="str">
        <f>IF(I34=關聯表!G29,關聯表!E29,關聯表!H29)</f>
        <v>--</v>
      </c>
      <c r="K34" s="129" t="str">
        <f>IF(I34=關聯表!G29,關聯表!F29,關聯表!H29)</f>
        <v>--</v>
      </c>
      <c r="L34" s="130"/>
      <c r="M34" s="245"/>
      <c r="N34" s="130"/>
      <c r="O34" s="253"/>
    </row>
    <row r="35" spans="1:15" s="84" customFormat="1" ht="71.25" customHeight="1">
      <c r="A35" s="305"/>
      <c r="B35" s="135">
        <v>31</v>
      </c>
      <c r="C35" s="292" t="s">
        <v>465</v>
      </c>
      <c r="D35" s="292"/>
      <c r="E35" s="127" t="s">
        <v>466</v>
      </c>
      <c r="F35" s="127" t="s">
        <v>500</v>
      </c>
      <c r="G35" s="123">
        <f>VLOOKUP($G$6,'Plating Solder POR'!$A:$AX,36,0)</f>
        <v>65</v>
      </c>
      <c r="H35" s="141">
        <v>65</v>
      </c>
      <c r="I35" s="248" t="str">
        <f t="shared" si="2"/>
        <v>N</v>
      </c>
      <c r="J35" s="129" t="str">
        <f>IF(I35=關聯表!G30,關聯表!E30,關聯表!H30)</f>
        <v>--</v>
      </c>
      <c r="K35" s="129" t="str">
        <f>IF(I35=關聯表!G30,關聯表!F30,關聯表!H30)</f>
        <v>--</v>
      </c>
      <c r="L35" s="130"/>
      <c r="M35" s="245"/>
      <c r="N35" s="130"/>
      <c r="O35" s="253"/>
    </row>
    <row r="36" spans="1:15" s="84" customFormat="1" ht="71.25" customHeight="1">
      <c r="A36" s="305"/>
      <c r="B36" s="135">
        <v>32</v>
      </c>
      <c r="C36" s="292" t="s">
        <v>467</v>
      </c>
      <c r="D36" s="292"/>
      <c r="E36" s="144" t="s">
        <v>306</v>
      </c>
      <c r="F36" s="144" t="s">
        <v>500</v>
      </c>
      <c r="G36" s="123">
        <f>VLOOKUP($G$6,'Plating Solder POR'!$A:$AX,46,0)</f>
        <v>90</v>
      </c>
      <c r="H36" s="141">
        <v>90</v>
      </c>
      <c r="I36" s="248" t="str">
        <f>IF(G36=H36,"N","Y")</f>
        <v>N</v>
      </c>
      <c r="J36" s="124" t="s">
        <v>685</v>
      </c>
      <c r="K36" s="124" t="s">
        <v>685</v>
      </c>
      <c r="L36" s="130"/>
      <c r="M36" s="125" t="s">
        <v>685</v>
      </c>
      <c r="N36" s="125" t="s">
        <v>685</v>
      </c>
      <c r="O36" s="125" t="s">
        <v>685</v>
      </c>
    </row>
    <row r="37" spans="1:15" s="84" customFormat="1" ht="409.5" customHeight="1">
      <c r="A37" s="305"/>
      <c r="B37" s="135">
        <v>33</v>
      </c>
      <c r="C37" s="292" t="s">
        <v>733</v>
      </c>
      <c r="D37" s="292"/>
      <c r="E37" s="140" t="s">
        <v>713</v>
      </c>
      <c r="F37" s="140" t="s">
        <v>500</v>
      </c>
      <c r="G37" s="123">
        <f>VLOOKUP($G$6,'Plating Solder POR'!$A:$AX,23,0)</f>
        <v>39.950000000000003</v>
      </c>
      <c r="H37" s="268">
        <v>45.33</v>
      </c>
      <c r="I37" s="248" t="str">
        <f t="shared" si="2"/>
        <v>Y</v>
      </c>
      <c r="J37" s="261" t="str">
        <f>IF(I37=關聯表!G32,關聯表!E32,關聯表!H32)</f>
        <v>PPHO
PLAT
PR STRIP
DESCUM
Assembly
Reliability</v>
      </c>
      <c r="K37" s="261" t="str">
        <f>IF(I37=關聯表!G32,關聯表!F32,關聯表!H32)</f>
        <v>Under develop
1.BC/BH OOS
2.Composition
3.Bump Void OOS
1. PR residue on bump
2. PR residue around bump
3. Metal residue
1. Metal residue
2. BL OOS
1.Coating /Debris 
   residual
2.Flux residue
3.Bump crack
4. MD/UF void
RT fail</v>
      </c>
      <c r="L37" s="130"/>
      <c r="M37" s="245"/>
      <c r="N37" s="129"/>
      <c r="O37" s="254"/>
    </row>
    <row r="38" spans="1:15" s="84" customFormat="1" ht="71.25" customHeight="1">
      <c r="A38" s="197"/>
      <c r="B38" s="135">
        <v>34</v>
      </c>
      <c r="C38" s="293" t="s">
        <v>630</v>
      </c>
      <c r="D38" s="294"/>
      <c r="E38" s="140" t="s">
        <v>628</v>
      </c>
      <c r="F38" s="140"/>
      <c r="G38" s="123">
        <v>1</v>
      </c>
      <c r="H38" s="268">
        <v>1</v>
      </c>
      <c r="I38" s="248" t="str">
        <f t="shared" si="2"/>
        <v>N</v>
      </c>
      <c r="J38" s="129" t="str">
        <f>IF(I38=關聯表!G50,關聯表!E50,關聯表!H50)</f>
        <v>--</v>
      </c>
      <c r="K38" s="129" t="str">
        <f>IF(I38=關聯表!G50,關聯表!F50,關聯表!H50)</f>
        <v>--</v>
      </c>
      <c r="L38" s="130"/>
      <c r="M38" s="245"/>
      <c r="N38" s="129"/>
      <c r="O38" s="254"/>
    </row>
    <row r="39" spans="1:15" s="84" customFormat="1" ht="71.25" customHeight="1">
      <c r="A39" s="276" t="s">
        <v>468</v>
      </c>
      <c r="B39" s="199">
        <v>35</v>
      </c>
      <c r="C39" s="281" t="s">
        <v>469</v>
      </c>
      <c r="D39" s="281"/>
      <c r="E39" s="278" t="s">
        <v>470</v>
      </c>
      <c r="F39" s="279"/>
      <c r="G39" s="280"/>
      <c r="H39" s="269" t="s">
        <v>706</v>
      </c>
      <c r="I39" s="248" t="str">
        <f t="shared" ref="I39:I46" si="3">IF(E39=H39,"N","Y")</f>
        <v>N</v>
      </c>
      <c r="J39" s="129" t="str">
        <f>IF(I39=關聯表!G33,關聯表!E33,關聯表!H33)</f>
        <v>--</v>
      </c>
      <c r="K39" s="129" t="str">
        <f>IF(I39=關聯表!G33,關聯表!F33,關聯表!H33)</f>
        <v>--</v>
      </c>
      <c r="L39" s="130"/>
      <c r="M39" s="245"/>
      <c r="N39" s="130"/>
      <c r="O39" s="254"/>
    </row>
    <row r="40" spans="1:15" s="84" customFormat="1" ht="71.25" customHeight="1">
      <c r="A40" s="276"/>
      <c r="B40" s="199">
        <v>36</v>
      </c>
      <c r="C40" s="281" t="s">
        <v>465</v>
      </c>
      <c r="D40" s="281"/>
      <c r="E40" s="277" t="s">
        <v>471</v>
      </c>
      <c r="F40" s="277"/>
      <c r="G40" s="277"/>
      <c r="H40" s="269" t="s">
        <v>707</v>
      </c>
      <c r="I40" s="248" t="str">
        <f t="shared" si="3"/>
        <v>N</v>
      </c>
      <c r="J40" s="129" t="str">
        <f>IF(I40=關聯表!G34,關聯表!E34,關聯表!H34)</f>
        <v>--</v>
      </c>
      <c r="K40" s="129" t="str">
        <f>IF(I40=關聯表!G34,關聯表!F34,關聯表!H34)</f>
        <v>--</v>
      </c>
      <c r="L40" s="130"/>
      <c r="M40" s="245"/>
      <c r="N40" s="130"/>
      <c r="O40" s="254"/>
    </row>
    <row r="41" spans="1:15" s="84" customFormat="1" ht="71.25" customHeight="1">
      <c r="A41" s="276"/>
      <c r="B41" s="199">
        <v>37</v>
      </c>
      <c r="C41" s="281" t="s">
        <v>472</v>
      </c>
      <c r="D41" s="281"/>
      <c r="E41" s="277" t="s">
        <v>471</v>
      </c>
      <c r="F41" s="277"/>
      <c r="G41" s="277"/>
      <c r="H41" s="269" t="s">
        <v>707</v>
      </c>
      <c r="I41" s="248" t="str">
        <f t="shared" si="3"/>
        <v>N</v>
      </c>
      <c r="J41" s="129" t="str">
        <f>IF(I41=關聯表!G35,關聯表!E35,關聯表!H35)</f>
        <v>--</v>
      </c>
      <c r="K41" s="129" t="str">
        <f>IF(I41=關聯表!G35,關聯表!F35,關聯表!H35)</f>
        <v>--</v>
      </c>
      <c r="L41" s="130"/>
      <c r="M41" s="245"/>
      <c r="N41" s="130"/>
      <c r="O41" s="254"/>
    </row>
    <row r="42" spans="1:15" s="84" customFormat="1" ht="25.5">
      <c r="A42" s="276"/>
      <c r="B42" s="199">
        <v>38</v>
      </c>
      <c r="C42" s="281" t="s">
        <v>473</v>
      </c>
      <c r="D42" s="281"/>
      <c r="E42" s="277" t="s">
        <v>474</v>
      </c>
      <c r="F42" s="277"/>
      <c r="G42" s="277"/>
      <c r="H42" s="269" t="s">
        <v>708</v>
      </c>
      <c r="I42" s="248" t="str">
        <f t="shared" si="3"/>
        <v>N</v>
      </c>
      <c r="J42" s="129" t="str">
        <f>IF(I42=關聯表!G36,關聯表!E36,關聯表!H36)</f>
        <v>--</v>
      </c>
      <c r="K42" s="129" t="str">
        <f>IF(I42=關聯表!G36,關聯表!F36,關聯表!H36)</f>
        <v>--</v>
      </c>
      <c r="L42" s="130"/>
      <c r="M42" s="245"/>
      <c r="N42" s="130"/>
      <c r="O42" s="254"/>
    </row>
    <row r="43" spans="1:15" s="84" customFormat="1" ht="69" customHeight="1">
      <c r="A43" s="276"/>
      <c r="B43" s="199">
        <v>39</v>
      </c>
      <c r="C43" s="281" t="s">
        <v>475</v>
      </c>
      <c r="D43" s="281"/>
      <c r="E43" s="277" t="s">
        <v>506</v>
      </c>
      <c r="F43" s="277"/>
      <c r="G43" s="277"/>
      <c r="H43" s="269" t="s">
        <v>709</v>
      </c>
      <c r="I43" s="248" t="str">
        <f t="shared" si="3"/>
        <v>N</v>
      </c>
      <c r="J43" s="129" t="str">
        <f>IF(I43=關聯表!G37,關聯表!E37,關聯表!H37)</f>
        <v>--</v>
      </c>
      <c r="K43" s="129" t="str">
        <f>IF(I43=關聯表!G37,關聯表!F37,關聯表!H37)</f>
        <v>--</v>
      </c>
      <c r="L43" s="130"/>
      <c r="M43" s="245"/>
      <c r="N43" s="130"/>
      <c r="O43" s="254"/>
    </row>
    <row r="44" spans="1:15" s="84" customFormat="1" ht="71.25" customHeight="1">
      <c r="A44" s="276"/>
      <c r="B44" s="199">
        <v>40</v>
      </c>
      <c r="C44" s="281" t="s">
        <v>476</v>
      </c>
      <c r="D44" s="281"/>
      <c r="E44" s="277" t="s">
        <v>477</v>
      </c>
      <c r="F44" s="277"/>
      <c r="G44" s="277"/>
      <c r="H44" s="269" t="s">
        <v>710</v>
      </c>
      <c r="I44" s="248" t="str">
        <f t="shared" si="3"/>
        <v>N</v>
      </c>
      <c r="J44" s="129" t="str">
        <f>IF(I44=關聯表!G38,關聯表!E38,關聯表!H38)</f>
        <v>--</v>
      </c>
      <c r="K44" s="129" t="str">
        <f>IF(I44=關聯表!G38,關聯表!F38,關聯表!H38)</f>
        <v>--</v>
      </c>
      <c r="L44" s="130"/>
      <c r="M44" s="245"/>
      <c r="N44" s="130"/>
      <c r="O44" s="254"/>
    </row>
    <row r="45" spans="1:15" s="84" customFormat="1" ht="99.75" customHeight="1">
      <c r="A45" s="276"/>
      <c r="B45" s="199">
        <v>41</v>
      </c>
      <c r="C45" s="281" t="s">
        <v>740</v>
      </c>
      <c r="D45" s="281"/>
      <c r="E45" s="277" t="s">
        <v>159</v>
      </c>
      <c r="F45" s="277"/>
      <c r="G45" s="277"/>
      <c r="H45" s="269" t="s">
        <v>739</v>
      </c>
      <c r="I45" s="248" t="str">
        <f t="shared" si="3"/>
        <v>Y</v>
      </c>
      <c r="J45" s="129" t="str">
        <f>IF(I45=關聯表!G39,關聯表!E39,關聯表!H39)</f>
        <v>Assembly
FT</v>
      </c>
      <c r="K45" s="129" t="str">
        <f>IF(I45=關聯表!G39,關聯表!F39,關聯表!H39)</f>
        <v>1.Glue residual
2.MD/UF Delam 
OS fail</v>
      </c>
      <c r="L45" s="130"/>
      <c r="M45" s="245"/>
      <c r="N45" s="130"/>
      <c r="O45" s="254"/>
    </row>
    <row r="46" spans="1:15" s="84" customFormat="1" ht="114.75" customHeight="1">
      <c r="A46" s="276"/>
      <c r="B46" s="199">
        <v>42</v>
      </c>
      <c r="C46" s="281" t="s">
        <v>478</v>
      </c>
      <c r="D46" s="281"/>
      <c r="E46" s="282" t="str">
        <f>VLOOKUP($G$6,'Plating Solder POR'!$A:$AX,11,0)</f>
        <v>&lt;30 mohm</v>
      </c>
      <c r="F46" s="282"/>
      <c r="G46" s="282"/>
      <c r="H46" s="270" t="s">
        <v>715</v>
      </c>
      <c r="I46" s="248" t="str">
        <f t="shared" si="3"/>
        <v>N</v>
      </c>
      <c r="J46" s="129" t="str">
        <f>IF(I46=關聯表!G40,關聯表!E40,關聯表!H40)</f>
        <v>--</v>
      </c>
      <c r="K46" s="129" t="str">
        <f>IF(I46=關聯表!G40,關聯表!F40,關聯表!H40)</f>
        <v>--</v>
      </c>
      <c r="L46" s="130"/>
      <c r="M46" s="245"/>
      <c r="N46" s="130"/>
      <c r="O46" s="254"/>
    </row>
    <row r="47" spans="1:15" s="84" customFormat="1" ht="71.25" customHeight="1">
      <c r="A47" s="285" t="s">
        <v>479</v>
      </c>
      <c r="B47" s="286">
        <v>43</v>
      </c>
      <c r="C47" s="289" t="s">
        <v>551</v>
      </c>
      <c r="D47" s="201" t="s">
        <v>185</v>
      </c>
      <c r="E47" s="128" t="s">
        <v>553</v>
      </c>
      <c r="F47" s="128" t="s">
        <v>500</v>
      </c>
      <c r="G47" s="202" t="s">
        <v>582</v>
      </c>
      <c r="H47" s="264">
        <v>251</v>
      </c>
      <c r="I47" s="248" t="str">
        <f>IF(AND(H47&gt;=58,H47&lt;=25747),"N","Y")</f>
        <v>N</v>
      </c>
      <c r="J47" s="129" t="str">
        <f>IF(I47=關聯表!G51,關聯表!E51,關聯表!H51)</f>
        <v>--</v>
      </c>
      <c r="K47" s="129" t="str">
        <f>IF(I47=關聯表!G51,關聯表!F51,關聯表!H51)</f>
        <v>--</v>
      </c>
      <c r="L47" s="130"/>
      <c r="M47" s="245"/>
      <c r="N47" s="130"/>
      <c r="O47" s="254"/>
    </row>
    <row r="48" spans="1:15" s="84" customFormat="1" ht="71.25" customHeight="1">
      <c r="A48" s="285"/>
      <c r="B48" s="287"/>
      <c r="C48" s="290"/>
      <c r="D48" s="146" t="s">
        <v>555</v>
      </c>
      <c r="E48" s="128" t="s">
        <v>556</v>
      </c>
      <c r="F48" s="128"/>
      <c r="G48" s="202" t="s">
        <v>557</v>
      </c>
      <c r="H48" s="264" t="s">
        <v>711</v>
      </c>
      <c r="I48" s="248" t="str">
        <f>IF(G48=H48,"N","Y")</f>
        <v>N</v>
      </c>
      <c r="J48" s="129" t="str">
        <f>IF(I48=關聯表!G52,關聯表!E52,關聯表!H52)</f>
        <v>--</v>
      </c>
      <c r="K48" s="129" t="str">
        <f>IF(I48=關聯表!G52,關聯表!F52,關聯表!H52)</f>
        <v>--</v>
      </c>
      <c r="L48" s="130"/>
      <c r="M48" s="245"/>
      <c r="N48" s="130"/>
      <c r="O48" s="254"/>
    </row>
    <row r="49" spans="1:51" s="84" customFormat="1" ht="71.25" customHeight="1">
      <c r="A49" s="285"/>
      <c r="B49" s="287"/>
      <c r="C49" s="290"/>
      <c r="D49" s="146" t="s">
        <v>558</v>
      </c>
      <c r="E49" s="131" t="s">
        <v>554</v>
      </c>
      <c r="F49" s="128"/>
      <c r="G49" s="202" t="s">
        <v>559</v>
      </c>
      <c r="H49" s="264">
        <v>45</v>
      </c>
      <c r="I49" s="248" t="str">
        <f>IF(AND(H49&gt;=22,H49&lt;=240),"N","Y")</f>
        <v>N</v>
      </c>
      <c r="J49" s="129" t="str">
        <f>IF(I49=關聯表!G53,關聯表!E53,關聯表!H53)</f>
        <v>--</v>
      </c>
      <c r="K49" s="129" t="str">
        <f>IF(I49=關聯表!G53,關聯表!F53,關聯表!H53)</f>
        <v>--</v>
      </c>
      <c r="L49" s="130"/>
      <c r="M49" s="245"/>
      <c r="N49" s="130"/>
      <c r="O49" s="254"/>
    </row>
    <row r="50" spans="1:51" s="84" customFormat="1" ht="71.25" customHeight="1">
      <c r="A50" s="285"/>
      <c r="B50" s="287"/>
      <c r="C50" s="290"/>
      <c r="D50" s="146" t="s">
        <v>186</v>
      </c>
      <c r="E50" s="131" t="s">
        <v>554</v>
      </c>
      <c r="F50" s="128" t="s">
        <v>500</v>
      </c>
      <c r="G50" s="202" t="s">
        <v>560</v>
      </c>
      <c r="H50" s="264">
        <v>90</v>
      </c>
      <c r="I50" s="248" t="str">
        <f>IF(AND(H50&gt;=84,H50&lt;=127),"N","Y")</f>
        <v>N</v>
      </c>
      <c r="J50" s="129" t="str">
        <f>IF(I50=關聯表!G54,關聯表!E54,關聯表!H54)</f>
        <v>--</v>
      </c>
      <c r="K50" s="129" t="str">
        <f>IF(I50=關聯表!G54,關聯表!F54,關聯表!H54)</f>
        <v>--</v>
      </c>
      <c r="L50" s="130"/>
      <c r="M50" s="245"/>
      <c r="N50" s="130"/>
      <c r="O50" s="254"/>
    </row>
    <row r="51" spans="1:51" s="84" customFormat="1" ht="71.25" customHeight="1">
      <c r="A51" s="285"/>
      <c r="B51" s="287"/>
      <c r="C51" s="290"/>
      <c r="D51" s="146" t="s">
        <v>561</v>
      </c>
      <c r="E51" s="131">
        <v>2</v>
      </c>
      <c r="F51" s="194" t="s">
        <v>500</v>
      </c>
      <c r="G51" s="202" t="s">
        <v>562</v>
      </c>
      <c r="H51" s="271" t="s">
        <v>712</v>
      </c>
      <c r="I51" s="248" t="str">
        <f>IF(AND(H51&gt;=10,H51&lt;=78),"N","Y")</f>
        <v>Y</v>
      </c>
      <c r="J51" s="129" t="str">
        <f>IF(I51=關聯表!G55,關聯表!E55,關聯表!H55)</f>
        <v>FV &amp; 2D</v>
      </c>
      <c r="K51" s="129" t="str">
        <f>IF(I51=關聯表!G55,關聯表!F55,關聯表!H55)</f>
        <v>Defect escaped</v>
      </c>
      <c r="L51" s="130"/>
      <c r="M51" s="245"/>
      <c r="N51" s="130"/>
      <c r="O51" s="254"/>
    </row>
    <row r="52" spans="1:51" s="84" customFormat="1" ht="71.25" customHeight="1">
      <c r="A52" s="285"/>
      <c r="B52" s="287"/>
      <c r="C52" s="290"/>
      <c r="D52" s="146" t="s">
        <v>563</v>
      </c>
      <c r="E52" s="131">
        <v>2</v>
      </c>
      <c r="F52" s="194" t="s">
        <v>500</v>
      </c>
      <c r="G52" s="202" t="s">
        <v>564</v>
      </c>
      <c r="H52" s="271" t="s">
        <v>712</v>
      </c>
      <c r="I52" s="248" t="str">
        <f>IF(AND(H52&gt;=10,H52&lt;=29),"N","Y")</f>
        <v>Y</v>
      </c>
      <c r="J52" s="129" t="str">
        <f>IF(I52=關聯表!G56,關聯表!E56,關聯表!H56)</f>
        <v>FV &amp; 2D</v>
      </c>
      <c r="K52" s="129" t="str">
        <f>IF(I52=關聯表!G56,關聯表!F56,關聯表!H56)</f>
        <v>Defect escaped</v>
      </c>
      <c r="L52" s="130"/>
      <c r="M52" s="245"/>
      <c r="N52" s="130"/>
      <c r="O52" s="254"/>
    </row>
    <row r="53" spans="1:51" s="84" customFormat="1" ht="93.75" customHeight="1">
      <c r="A53" s="285"/>
      <c r="B53" s="288"/>
      <c r="C53" s="291"/>
      <c r="D53" s="146" t="s">
        <v>565</v>
      </c>
      <c r="E53" s="131" t="s">
        <v>556</v>
      </c>
      <c r="F53" s="194"/>
      <c r="G53" s="202" t="s">
        <v>556</v>
      </c>
      <c r="H53" s="271" t="s">
        <v>712</v>
      </c>
      <c r="I53" s="248" t="str">
        <f>IF(G53=H53,"N","Y")</f>
        <v>N</v>
      </c>
      <c r="J53" s="129" t="str">
        <f>IF(I53=關聯表!G57,關聯表!E57,關聯表!H57)</f>
        <v>--</v>
      </c>
      <c r="K53" s="129" t="str">
        <f>IF(I53=關聯表!G57,關聯表!F57,關聯表!H57)</f>
        <v>--</v>
      </c>
      <c r="L53" s="130"/>
      <c r="M53" s="245"/>
      <c r="N53" s="130"/>
      <c r="O53" s="254"/>
    </row>
    <row r="54" spans="1:51" s="84" customFormat="1" ht="71.25" customHeight="1">
      <c r="A54" s="285"/>
      <c r="B54" s="286">
        <v>44</v>
      </c>
      <c r="C54" s="289" t="s">
        <v>566</v>
      </c>
      <c r="D54" s="201" t="s">
        <v>185</v>
      </c>
      <c r="E54" s="194" t="s">
        <v>553</v>
      </c>
      <c r="F54" s="194" t="s">
        <v>500</v>
      </c>
      <c r="G54" s="202" t="s">
        <v>552</v>
      </c>
      <c r="H54" s="264">
        <v>251</v>
      </c>
      <c r="I54" s="248" t="str">
        <f>IF(AND(H54&gt;=58,H54&lt;=25747),"N","Y")</f>
        <v>N</v>
      </c>
      <c r="J54" s="129" t="str">
        <f>IF(I54=關聯表!G58,關聯表!E58,關聯表!H58)</f>
        <v>--</v>
      </c>
      <c r="K54" s="129" t="str">
        <f>IF(I54=關聯表!G58,關聯表!F58,關聯表!H58)</f>
        <v>--</v>
      </c>
      <c r="L54" s="130"/>
      <c r="M54" s="245"/>
      <c r="N54" s="130"/>
      <c r="O54" s="254"/>
    </row>
    <row r="55" spans="1:51" s="84" customFormat="1" ht="71.25" customHeight="1">
      <c r="A55" s="285"/>
      <c r="B55" s="287"/>
      <c r="C55" s="290"/>
      <c r="D55" s="146" t="s">
        <v>567</v>
      </c>
      <c r="E55" s="194" t="s">
        <v>568</v>
      </c>
      <c r="F55" s="194" t="s">
        <v>500</v>
      </c>
      <c r="G55" s="202" t="s">
        <v>569</v>
      </c>
      <c r="H55" s="264">
        <v>10508</v>
      </c>
      <c r="I55" s="248" t="str">
        <f>IF(AND(H55&gt;=172,H55&lt;=18510),"N","Y")</f>
        <v>N</v>
      </c>
      <c r="J55" s="129" t="str">
        <f>IF(I55=關聯表!G59,關聯表!E59,關聯表!H59)</f>
        <v>--</v>
      </c>
      <c r="K55" s="129" t="str">
        <f>IF(I55=關聯表!G59,關聯表!F59,關聯表!H59)</f>
        <v>--</v>
      </c>
      <c r="L55" s="130"/>
      <c r="M55" s="245"/>
      <c r="N55" s="130"/>
      <c r="O55" s="254"/>
    </row>
    <row r="56" spans="1:51" s="84" customFormat="1" ht="71.25" customHeight="1">
      <c r="A56" s="285"/>
      <c r="B56" s="287"/>
      <c r="C56" s="290"/>
      <c r="D56" s="146" t="s">
        <v>570</v>
      </c>
      <c r="E56" s="131" t="s">
        <v>571</v>
      </c>
      <c r="F56" s="194" t="s">
        <v>500</v>
      </c>
      <c r="G56" s="202" t="s">
        <v>572</v>
      </c>
      <c r="H56" s="264">
        <v>65</v>
      </c>
      <c r="I56" s="248" t="str">
        <f>IF(AND(H56&gt;=65,H56&lt;=108),"N","Y")</f>
        <v>N</v>
      </c>
      <c r="J56" s="129" t="str">
        <f>IF(I56=關聯表!G60,關聯表!E60,關聯表!H60)</f>
        <v>--</v>
      </c>
      <c r="K56" s="129" t="str">
        <f>IF(I56=關聯表!G60,關聯表!F60,關聯表!H60)</f>
        <v>--</v>
      </c>
      <c r="L56" s="130"/>
      <c r="M56" s="245"/>
      <c r="N56" s="130"/>
      <c r="O56" s="254"/>
    </row>
    <row r="57" spans="1:51" s="84" customFormat="1" ht="71.25" customHeight="1">
      <c r="A57" s="285"/>
      <c r="B57" s="288"/>
      <c r="C57" s="291"/>
      <c r="D57" s="146" t="s">
        <v>186</v>
      </c>
      <c r="E57" s="131" t="s">
        <v>573</v>
      </c>
      <c r="F57" s="194" t="s">
        <v>500</v>
      </c>
      <c r="G57" s="202" t="s">
        <v>574</v>
      </c>
      <c r="H57" s="264">
        <v>90</v>
      </c>
      <c r="I57" s="248" t="str">
        <f>IF(AND(H57&gt;=84,H57&lt;=138),"N","Y")</f>
        <v>N</v>
      </c>
      <c r="J57" s="129" t="str">
        <f>IF(I57=關聯表!G61,關聯表!E61,關聯表!H61)</f>
        <v>--</v>
      </c>
      <c r="K57" s="129" t="str">
        <f>IF(I57=關聯表!G61,關聯表!F61,關聯表!H61)</f>
        <v>--</v>
      </c>
      <c r="L57" s="130"/>
      <c r="M57" s="245"/>
      <c r="N57" s="130"/>
      <c r="O57" s="254"/>
    </row>
    <row r="58" spans="1:51" s="84" customFormat="1" ht="71.25" customHeight="1">
      <c r="A58" s="285"/>
      <c r="B58" s="147">
        <v>45</v>
      </c>
      <c r="C58" s="148" t="s">
        <v>480</v>
      </c>
      <c r="D58" s="146" t="s">
        <v>186</v>
      </c>
      <c r="E58" s="131" t="s">
        <v>575</v>
      </c>
      <c r="F58" s="128"/>
      <c r="G58" s="202" t="s">
        <v>576</v>
      </c>
      <c r="H58" s="264">
        <v>90</v>
      </c>
      <c r="I58" s="248" t="str">
        <f>IF(AND(H58&gt;=30,H58&lt;=326),"N","Y")</f>
        <v>N</v>
      </c>
      <c r="J58" s="129" t="str">
        <f>IF(I58=關聯表!G62,關聯表!E62,關聯表!H62)</f>
        <v>--</v>
      </c>
      <c r="K58" s="129" t="str">
        <f>IF(I58=關聯表!G62,關聯表!F62,關聯表!H62)</f>
        <v>--</v>
      </c>
      <c r="L58" s="130"/>
      <c r="M58" s="245"/>
      <c r="N58" s="130"/>
      <c r="O58" s="254"/>
    </row>
    <row r="59" spans="1:51" s="84" customFormat="1" ht="103.5" customHeight="1">
      <c r="A59" s="285"/>
      <c r="B59" s="147">
        <v>46</v>
      </c>
      <c r="C59" s="148" t="s">
        <v>481</v>
      </c>
      <c r="D59" s="146" t="s">
        <v>186</v>
      </c>
      <c r="E59" s="127" t="s">
        <v>577</v>
      </c>
      <c r="F59" s="128" t="s">
        <v>500</v>
      </c>
      <c r="G59" s="127" t="s">
        <v>578</v>
      </c>
      <c r="H59" s="265">
        <v>90</v>
      </c>
      <c r="I59" s="248" t="str">
        <f>IF(AND(H59&gt;=30,H59&lt;=326),"N","Y")</f>
        <v>N</v>
      </c>
      <c r="J59" s="129" t="str">
        <f>IF(I59=關聯表!G63,關聯表!E63,關聯表!H63)</f>
        <v>--</v>
      </c>
      <c r="K59" s="129" t="str">
        <f>IF(I59=關聯表!G63,關聯表!F63,關聯表!H63)</f>
        <v>--</v>
      </c>
      <c r="L59" s="130"/>
      <c r="M59" s="245"/>
      <c r="N59" s="130"/>
      <c r="O59" s="254"/>
    </row>
    <row r="60" spans="1:51" s="84" customFormat="1" ht="71.25" customHeight="1">
      <c r="A60" s="285"/>
      <c r="B60" s="147">
        <v>47</v>
      </c>
      <c r="C60" s="148" t="s">
        <v>482</v>
      </c>
      <c r="D60" s="146" t="s">
        <v>186</v>
      </c>
      <c r="E60" s="127" t="s">
        <v>579</v>
      </c>
      <c r="F60" s="128" t="s">
        <v>500</v>
      </c>
      <c r="G60" s="127" t="s">
        <v>580</v>
      </c>
      <c r="H60" s="265">
        <v>90</v>
      </c>
      <c r="I60" s="248" t="str">
        <f>IF(AND(H60&gt;=23,H60&lt;=326),"N","Y")</f>
        <v>N</v>
      </c>
      <c r="J60" s="129" t="str">
        <f>IF(I60=關聯表!G64,關聯表!E64,關聯表!H64)</f>
        <v>--</v>
      </c>
      <c r="K60" s="129" t="str">
        <f>IF(I60=關聯表!G64,關聯表!F64,關聯表!H64)</f>
        <v>--</v>
      </c>
      <c r="L60" s="130"/>
      <c r="M60" s="245"/>
      <c r="N60" s="130"/>
      <c r="O60" s="254"/>
    </row>
    <row r="61" spans="1:51" s="84" customFormat="1" ht="71.25" customHeight="1">
      <c r="A61" s="285"/>
      <c r="B61" s="147">
        <v>48</v>
      </c>
      <c r="C61" s="148" t="s">
        <v>483</v>
      </c>
      <c r="D61" s="146" t="s">
        <v>186</v>
      </c>
      <c r="E61" s="127" t="s">
        <v>581</v>
      </c>
      <c r="F61" s="128" t="s">
        <v>500</v>
      </c>
      <c r="G61" s="127" t="s">
        <v>581</v>
      </c>
      <c r="H61" s="265">
        <v>90</v>
      </c>
      <c r="I61" s="248" t="str">
        <f>IF(OR(AND(H61&gt;=83,H61&lt;=140),AND(H61&gt;=200,H61&lt;=326)),"N","Y")</f>
        <v>N</v>
      </c>
      <c r="J61" s="129" t="str">
        <f>IF(I61=關聯表!G65,關聯表!E65,關聯表!H65)</f>
        <v>--</v>
      </c>
      <c r="K61" s="129" t="str">
        <f>IF(I61=關聯表!G65,關聯表!F65,關聯表!H65)</f>
        <v>--</v>
      </c>
      <c r="L61" s="130"/>
      <c r="M61" s="245"/>
      <c r="N61" s="130"/>
      <c r="O61" s="254"/>
    </row>
    <row r="62" spans="1:51" s="87" customFormat="1" ht="71.25" customHeight="1">
      <c r="A62" s="283" t="s">
        <v>484</v>
      </c>
      <c r="B62" s="203">
        <v>49</v>
      </c>
      <c r="C62" s="204" t="s">
        <v>485</v>
      </c>
      <c r="D62" s="204"/>
      <c r="E62" s="133" t="s">
        <v>507</v>
      </c>
      <c r="F62" s="128" t="s">
        <v>500</v>
      </c>
      <c r="G62" s="149">
        <f>VLOOKUP($G$6,'Plating Solder POR'!$A:$AX,49,0)</f>
        <v>60</v>
      </c>
      <c r="H62" s="266">
        <v>60</v>
      </c>
      <c r="I62" s="248" t="str">
        <f t="shared" ref="I62:I68" si="4">IF(G62=H62,"N","Y")</f>
        <v>N</v>
      </c>
      <c r="J62" s="129" t="str">
        <f>IF(I62=關聯表!G41,關聯表!E41,關聯表!H41)</f>
        <v>--</v>
      </c>
      <c r="K62" s="129" t="str">
        <f>IF(I62=關聯表!G41,關聯表!F41,關聯表!H41)</f>
        <v>--</v>
      </c>
      <c r="L62" s="130"/>
      <c r="M62" s="205"/>
      <c r="N62" s="259"/>
      <c r="O62" s="259"/>
      <c r="P62" s="85"/>
      <c r="Q62" s="86"/>
      <c r="R62" s="86"/>
      <c r="S62" s="86"/>
      <c r="T62" s="86"/>
      <c r="AO62" s="88"/>
      <c r="AP62" s="88"/>
      <c r="AQ62" s="88"/>
      <c r="AR62" s="88"/>
      <c r="AS62" s="88"/>
      <c r="AT62" s="88"/>
      <c r="AU62" s="88"/>
      <c r="AV62" s="88"/>
      <c r="AW62" s="88"/>
      <c r="AX62" s="88"/>
      <c r="AY62" s="88"/>
    </row>
    <row r="63" spans="1:51" s="84" customFormat="1" ht="71.25" customHeight="1">
      <c r="A63" s="283"/>
      <c r="B63" s="150">
        <v>50</v>
      </c>
      <c r="C63" s="151" t="s">
        <v>486</v>
      </c>
      <c r="D63" s="151"/>
      <c r="E63" s="144" t="s">
        <v>306</v>
      </c>
      <c r="F63" s="128" t="s">
        <v>500</v>
      </c>
      <c r="G63" s="149">
        <f>VLOOKUP($G$6,'Plating Solder POR'!$A:$AX,50,0)</f>
        <v>80</v>
      </c>
      <c r="H63" s="123">
        <v>80</v>
      </c>
      <c r="I63" s="248" t="str">
        <f t="shared" si="4"/>
        <v>N</v>
      </c>
      <c r="J63" s="129" t="str">
        <f>IF(I63=關聯表!G42,關聯表!E42,關聯表!H42)</f>
        <v>--</v>
      </c>
      <c r="K63" s="129" t="str">
        <f>IF(I63=關聯表!G42,關聯表!F42,關聯表!H42)</f>
        <v>--</v>
      </c>
      <c r="L63" s="130"/>
      <c r="M63" s="125" t="s">
        <v>685</v>
      </c>
      <c r="N63" s="125" t="s">
        <v>685</v>
      </c>
      <c r="O63" s="125" t="s">
        <v>685</v>
      </c>
    </row>
    <row r="64" spans="1:51" s="84" customFormat="1" ht="71.25" customHeight="1">
      <c r="A64" s="283"/>
      <c r="B64" s="150">
        <v>51</v>
      </c>
      <c r="C64" s="151" t="s">
        <v>487</v>
      </c>
      <c r="D64" s="151"/>
      <c r="E64" s="127" t="s">
        <v>488</v>
      </c>
      <c r="F64" s="128" t="s">
        <v>500</v>
      </c>
      <c r="G64" s="154">
        <f>VLOOKUP($G$6,'Plating Solder POR'!$A:$AX,37,0)</f>
        <v>1</v>
      </c>
      <c r="H64" s="123">
        <v>1</v>
      </c>
      <c r="I64" s="248" t="str">
        <f t="shared" si="4"/>
        <v>N</v>
      </c>
      <c r="J64" s="129" t="str">
        <f>IF(I64=關聯表!G43,關聯表!E43,關聯表!H43)</f>
        <v>--</v>
      </c>
      <c r="K64" s="129" t="str">
        <f>IF(I64=關聯表!G43,關聯表!F43,關聯表!H43)</f>
        <v>--</v>
      </c>
      <c r="L64" s="130"/>
      <c r="M64" s="132"/>
      <c r="N64" s="130"/>
      <c r="O64" s="253"/>
    </row>
    <row r="65" spans="1:51" s="84" customFormat="1" ht="71.25" customHeight="1">
      <c r="A65" s="284" t="s">
        <v>489</v>
      </c>
      <c r="B65" s="152">
        <v>52</v>
      </c>
      <c r="C65" s="153" t="s">
        <v>1</v>
      </c>
      <c r="D65" s="153"/>
      <c r="E65" s="144" t="s">
        <v>306</v>
      </c>
      <c r="F65" s="144"/>
      <c r="G65" s="154" t="str">
        <f>VLOOKUP($G$6,'Plating Solder POR'!$A:$AX,39,0)</f>
        <v>NA</v>
      </c>
      <c r="H65" s="123" t="s">
        <v>680</v>
      </c>
      <c r="I65" s="248" t="str">
        <f t="shared" si="4"/>
        <v>N</v>
      </c>
      <c r="J65" s="129"/>
      <c r="K65" s="129"/>
      <c r="L65" s="130"/>
      <c r="M65" s="134"/>
      <c r="N65" s="130"/>
      <c r="O65" s="254"/>
    </row>
    <row r="66" spans="1:51" s="87" customFormat="1" ht="71.25" customHeight="1">
      <c r="A66" s="284"/>
      <c r="B66" s="152">
        <v>53</v>
      </c>
      <c r="C66" s="153" t="s">
        <v>2</v>
      </c>
      <c r="D66" s="153"/>
      <c r="E66" s="144" t="s">
        <v>306</v>
      </c>
      <c r="F66" s="144"/>
      <c r="G66" s="154" t="str">
        <f>VLOOKUP($G$6,'Plating Solder POR'!$A:$AX,40,0)</f>
        <v>NA</v>
      </c>
      <c r="H66" s="123" t="s">
        <v>680</v>
      </c>
      <c r="I66" s="248" t="str">
        <f t="shared" si="4"/>
        <v>N</v>
      </c>
      <c r="J66" s="129"/>
      <c r="K66" s="129"/>
      <c r="L66" s="130"/>
      <c r="M66" s="155"/>
      <c r="N66" s="251"/>
      <c r="O66" s="260"/>
      <c r="P66" s="92"/>
      <c r="Q66" s="93"/>
      <c r="R66" s="92"/>
      <c r="S66" s="94"/>
      <c r="T66" s="94"/>
      <c r="AO66" s="88"/>
      <c r="AP66" s="88"/>
      <c r="AQ66" s="88"/>
      <c r="AR66" s="88"/>
      <c r="AS66" s="88"/>
      <c r="AT66" s="88"/>
      <c r="AU66" s="88"/>
      <c r="AV66" s="88"/>
      <c r="AW66" s="88"/>
      <c r="AX66" s="88"/>
      <c r="AY66" s="88"/>
    </row>
    <row r="67" spans="1:51" s="87" customFormat="1" ht="71.25" customHeight="1">
      <c r="A67" s="284"/>
      <c r="B67" s="152">
        <v>54</v>
      </c>
      <c r="C67" s="153" t="s">
        <v>490</v>
      </c>
      <c r="D67" s="153"/>
      <c r="E67" s="144" t="s">
        <v>306</v>
      </c>
      <c r="F67" s="144"/>
      <c r="G67" s="154" t="str">
        <f>VLOOKUP($G$6,'Plating Solder POR'!$A:$AX,41,0)</f>
        <v>NA</v>
      </c>
      <c r="H67" s="123" t="s">
        <v>680</v>
      </c>
      <c r="I67" s="248" t="str">
        <f t="shared" si="4"/>
        <v>N</v>
      </c>
      <c r="J67" s="129"/>
      <c r="K67" s="129"/>
      <c r="L67" s="130"/>
      <c r="M67" s="155"/>
      <c r="N67" s="251"/>
      <c r="O67" s="260"/>
      <c r="P67" s="92"/>
      <c r="Q67" s="93"/>
      <c r="R67" s="92"/>
      <c r="S67" s="94"/>
      <c r="T67" s="94"/>
      <c r="AO67" s="88"/>
      <c r="AP67" s="88"/>
      <c r="AQ67" s="88"/>
      <c r="AR67" s="88"/>
      <c r="AS67" s="88"/>
      <c r="AT67" s="88"/>
      <c r="AU67" s="88"/>
      <c r="AV67" s="88"/>
      <c r="AW67" s="88"/>
      <c r="AX67" s="88"/>
      <c r="AY67" s="88"/>
    </row>
    <row r="68" spans="1:51" s="87" customFormat="1" ht="71.25" customHeight="1">
      <c r="A68" s="284"/>
      <c r="B68" s="152">
        <v>55</v>
      </c>
      <c r="C68" s="153" t="s">
        <v>3</v>
      </c>
      <c r="D68" s="153"/>
      <c r="E68" s="122" t="s">
        <v>306</v>
      </c>
      <c r="F68" s="122"/>
      <c r="G68" s="154" t="str">
        <f>VLOOKUP($G$6,'Plating Solder POR'!$A:$AX,42,0)</f>
        <v>NA</v>
      </c>
      <c r="H68" s="123" t="s">
        <v>680</v>
      </c>
      <c r="I68" s="248" t="str">
        <f t="shared" si="4"/>
        <v>N</v>
      </c>
      <c r="J68" s="129"/>
      <c r="K68" s="129"/>
      <c r="L68" s="130"/>
      <c r="M68" s="134"/>
      <c r="N68" s="259"/>
      <c r="O68" s="259"/>
      <c r="P68" s="85"/>
      <c r="Q68" s="86"/>
      <c r="R68" s="86"/>
      <c r="S68" s="86"/>
      <c r="T68" s="86"/>
      <c r="AO68" s="88"/>
      <c r="AP68" s="88"/>
      <c r="AQ68" s="88"/>
      <c r="AR68" s="88"/>
      <c r="AS68" s="88"/>
      <c r="AT68" s="88"/>
      <c r="AU68" s="88"/>
      <c r="AV68" s="88"/>
      <c r="AW68" s="88"/>
      <c r="AX68" s="88"/>
      <c r="AY68" s="88"/>
    </row>
    <row r="69" spans="1:51" s="29" customFormat="1" ht="71.25" customHeight="1">
      <c r="A69" s="156"/>
      <c r="B69" s="157" t="s">
        <v>531</v>
      </c>
      <c r="C69" s="157"/>
      <c r="D69" s="158"/>
      <c r="E69" s="158"/>
      <c r="F69" s="158"/>
      <c r="G69" s="158"/>
      <c r="H69" s="158"/>
      <c r="I69" s="158"/>
      <c r="J69" s="158"/>
      <c r="K69" s="158"/>
      <c r="L69" s="157"/>
      <c r="M69" s="159"/>
      <c r="N69" s="158"/>
      <c r="O69" s="160" t="s">
        <v>491</v>
      </c>
    </row>
    <row r="70" spans="1:51" ht="71.25" customHeight="1">
      <c r="A70" s="23"/>
      <c r="B70" s="23"/>
      <c r="C70" s="23"/>
      <c r="D70" s="22"/>
      <c r="G70" s="206"/>
      <c r="H70" s="206"/>
    </row>
    <row r="71" spans="1:51" ht="71.25" customHeight="1">
      <c r="F71" s="206"/>
      <c r="G71" s="206"/>
      <c r="H71" s="206"/>
      <c r="J71" s="206"/>
    </row>
    <row r="72" spans="1:51" ht="71.25" customHeight="1">
      <c r="F72" s="206"/>
      <c r="G72" s="206"/>
      <c r="H72" s="206"/>
    </row>
    <row r="73" spans="1:51" ht="71.25" customHeight="1">
      <c r="F73" s="206"/>
      <c r="G73" s="206"/>
      <c r="H73" s="206"/>
    </row>
    <row r="75" spans="1:51" s="22" customFormat="1" ht="71.25" customHeight="1">
      <c r="A75" s="14" t="s">
        <v>24</v>
      </c>
      <c r="B75" s="24"/>
      <c r="C75" s="24"/>
      <c r="E75" s="162"/>
      <c r="F75" s="162"/>
      <c r="G75" s="162"/>
      <c r="L75" s="102"/>
      <c r="M75" s="118"/>
    </row>
    <row r="76" spans="1:51" s="22" customFormat="1" ht="71.25" customHeight="1">
      <c r="A76" s="14" t="s">
        <v>31</v>
      </c>
      <c r="B76" s="24"/>
      <c r="C76" s="24"/>
      <c r="E76" s="162"/>
      <c r="F76" s="162"/>
      <c r="G76" s="162"/>
      <c r="L76" s="102"/>
      <c r="M76" s="118"/>
    </row>
    <row r="77" spans="1:51" s="22" customFormat="1" ht="71.25" customHeight="1">
      <c r="A77" s="14" t="s">
        <v>35</v>
      </c>
      <c r="B77" s="24"/>
      <c r="C77" s="24"/>
      <c r="E77" s="162"/>
      <c r="F77" s="162"/>
      <c r="G77" s="162"/>
      <c r="L77" s="102"/>
      <c r="M77" s="118"/>
    </row>
    <row r="78" spans="1:51" s="22" customFormat="1" ht="71.25" customHeight="1">
      <c r="A78" s="14" t="s">
        <v>41</v>
      </c>
      <c r="B78" s="24"/>
      <c r="C78" s="24"/>
      <c r="E78" s="162"/>
      <c r="F78" s="162"/>
      <c r="G78" s="162"/>
      <c r="L78" s="102"/>
      <c r="M78" s="118"/>
    </row>
    <row r="79" spans="1:51" s="22" customFormat="1" ht="71.25" customHeight="1">
      <c r="A79" s="15" t="s">
        <v>111</v>
      </c>
      <c r="B79" s="25"/>
      <c r="C79" s="25"/>
      <c r="E79" s="162"/>
      <c r="F79" s="162"/>
      <c r="G79" s="162"/>
      <c r="L79" s="102"/>
      <c r="M79" s="118"/>
    </row>
    <row r="80" spans="1:51" s="22" customFormat="1" ht="71.25" customHeight="1">
      <c r="A80" s="14" t="s">
        <v>7</v>
      </c>
      <c r="B80" s="24"/>
      <c r="C80" s="24"/>
      <c r="E80" s="162"/>
      <c r="F80" s="162"/>
      <c r="G80" s="162"/>
      <c r="L80" s="102"/>
      <c r="M80" s="118"/>
    </row>
    <row r="81" spans="1:13" s="22" customFormat="1" ht="71.25" customHeight="1">
      <c r="A81" s="34" t="s">
        <v>148</v>
      </c>
      <c r="B81" s="71"/>
      <c r="C81" s="71"/>
      <c r="E81" s="162"/>
      <c r="F81" s="162"/>
      <c r="G81" s="162"/>
      <c r="L81" s="102"/>
      <c r="M81" s="118"/>
    </row>
    <row r="82" spans="1:13" s="22" customFormat="1" ht="71.25" customHeight="1">
      <c r="A82" s="14" t="s">
        <v>55</v>
      </c>
      <c r="B82" s="24"/>
      <c r="C82" s="24"/>
      <c r="E82" s="162"/>
      <c r="F82" s="162"/>
      <c r="G82" s="162"/>
      <c r="L82" s="102"/>
      <c r="M82" s="118"/>
    </row>
    <row r="83" spans="1:13" s="22" customFormat="1" ht="71.25" customHeight="1">
      <c r="A83" s="14" t="s">
        <v>57</v>
      </c>
      <c r="B83" s="24"/>
      <c r="C83" s="24"/>
      <c r="E83" s="162"/>
      <c r="F83" s="162"/>
      <c r="G83" s="162"/>
      <c r="L83" s="102"/>
      <c r="M83" s="118"/>
    </row>
    <row r="84" spans="1:13" s="22" customFormat="1" ht="71.25" customHeight="1">
      <c r="A84" s="14" t="s">
        <v>60</v>
      </c>
      <c r="B84" s="24"/>
      <c r="C84" s="24"/>
      <c r="E84" s="162"/>
      <c r="F84" s="162"/>
      <c r="G84" s="162"/>
      <c r="L84" s="102"/>
      <c r="M84" s="118"/>
    </row>
    <row r="85" spans="1:13" s="22" customFormat="1" ht="71.25" customHeight="1">
      <c r="A85" s="14" t="s">
        <v>64</v>
      </c>
      <c r="B85" s="24"/>
      <c r="C85" s="24"/>
      <c r="E85" s="162"/>
      <c r="F85" s="162"/>
      <c r="G85" s="162"/>
      <c r="L85" s="102"/>
      <c r="M85" s="118"/>
    </row>
    <row r="86" spans="1:13" s="22" customFormat="1" ht="71.25" customHeight="1">
      <c r="A86" s="14" t="s">
        <v>70</v>
      </c>
      <c r="B86" s="24"/>
      <c r="C86" s="24"/>
      <c r="E86" s="162"/>
      <c r="F86" s="162"/>
      <c r="G86" s="162"/>
      <c r="L86" s="102"/>
      <c r="M86" s="118"/>
    </row>
    <row r="87" spans="1:13" s="22" customFormat="1" ht="71.25" customHeight="1">
      <c r="A87" s="14" t="s">
        <v>76</v>
      </c>
      <c r="B87" s="24"/>
      <c r="C87" s="24"/>
      <c r="E87" s="162"/>
      <c r="F87" s="162"/>
      <c r="G87" s="162"/>
      <c r="L87" s="102"/>
      <c r="M87" s="118"/>
    </row>
    <row r="88" spans="1:13" s="22" customFormat="1" ht="71.25" customHeight="1">
      <c r="A88" s="14" t="s">
        <v>78</v>
      </c>
      <c r="B88" s="24"/>
      <c r="C88" s="24"/>
      <c r="E88" s="162"/>
      <c r="F88" s="162"/>
      <c r="G88" s="162"/>
      <c r="L88" s="102"/>
      <c r="M88" s="118"/>
    </row>
    <row r="89" spans="1:13" s="22" customFormat="1" ht="71.25" customHeight="1">
      <c r="A89" s="14" t="s">
        <v>88</v>
      </c>
      <c r="B89" s="24"/>
      <c r="C89" s="24"/>
      <c r="E89" s="162"/>
      <c r="F89" s="162"/>
      <c r="G89" s="162"/>
      <c r="L89" s="102"/>
      <c r="M89" s="118"/>
    </row>
    <row r="90" spans="1:13" s="22" customFormat="1" ht="71.25" customHeight="1">
      <c r="A90" s="14" t="s">
        <v>95</v>
      </c>
      <c r="B90" s="24"/>
      <c r="C90" s="24"/>
      <c r="E90" s="162"/>
      <c r="F90" s="162"/>
      <c r="G90" s="162"/>
      <c r="L90" s="102"/>
      <c r="M90" s="118"/>
    </row>
    <row r="91" spans="1:13" s="22" customFormat="1" ht="71.25" customHeight="1">
      <c r="A91" s="14" t="s">
        <v>98</v>
      </c>
      <c r="B91" s="24"/>
      <c r="C91" s="24"/>
      <c r="E91" s="162"/>
      <c r="F91" s="162"/>
      <c r="G91" s="162"/>
      <c r="L91" s="102"/>
      <c r="M91" s="118"/>
    </row>
    <row r="92" spans="1:13" s="22" customFormat="1" ht="71.25" customHeight="1">
      <c r="A92" s="14" t="s">
        <v>105</v>
      </c>
      <c r="B92" s="24"/>
      <c r="C92" s="24"/>
      <c r="E92" s="162"/>
      <c r="F92" s="162"/>
      <c r="G92" s="162"/>
      <c r="L92" s="102"/>
      <c r="M92" s="118"/>
    </row>
    <row r="93" spans="1:13" s="22" customFormat="1" ht="71.25" customHeight="1">
      <c r="A93" s="14" t="s">
        <v>31</v>
      </c>
      <c r="B93" s="24"/>
      <c r="C93" s="24"/>
      <c r="E93" s="162"/>
      <c r="F93" s="162"/>
      <c r="G93" s="162"/>
      <c r="L93" s="102"/>
      <c r="M93" s="118"/>
    </row>
    <row r="94" spans="1:13" s="22" customFormat="1" ht="71.25" customHeight="1">
      <c r="A94" s="14" t="s">
        <v>24</v>
      </c>
      <c r="B94" s="24"/>
      <c r="C94" s="24"/>
      <c r="E94" s="162"/>
      <c r="F94" s="162"/>
      <c r="G94" s="162"/>
      <c r="L94" s="102"/>
      <c r="M94" s="118"/>
    </row>
    <row r="95" spans="1:13" s="22" customFormat="1" ht="71.25" customHeight="1">
      <c r="A95" s="14" t="s">
        <v>148</v>
      </c>
      <c r="B95" s="24"/>
      <c r="C95" s="24"/>
      <c r="E95" s="162"/>
      <c r="F95" s="162"/>
      <c r="G95" s="162"/>
      <c r="L95" s="102"/>
      <c r="M95" s="118"/>
    </row>
    <row r="96" spans="1:13" s="22" customFormat="1" ht="71.25" customHeight="1">
      <c r="A96" s="14" t="s">
        <v>64</v>
      </c>
      <c r="B96" s="24"/>
      <c r="C96" s="24"/>
      <c r="E96" s="162"/>
      <c r="F96" s="162"/>
      <c r="G96" s="162"/>
      <c r="L96" s="102"/>
      <c r="M96" s="118"/>
    </row>
    <row r="97" spans="1:13" s="22" customFormat="1" ht="71.25" customHeight="1">
      <c r="A97" s="14" t="s">
        <v>41</v>
      </c>
      <c r="B97" s="26"/>
      <c r="C97" s="26"/>
      <c r="E97" s="162"/>
      <c r="F97" s="162"/>
      <c r="G97" s="162"/>
      <c r="L97" s="102"/>
      <c r="M97" s="118"/>
    </row>
    <row r="98" spans="1:13" s="22" customFormat="1" ht="71.25" customHeight="1">
      <c r="A98" s="14" t="s">
        <v>88</v>
      </c>
      <c r="B98" s="24"/>
      <c r="C98" s="24"/>
      <c r="E98" s="162"/>
      <c r="F98" s="162"/>
      <c r="G98" s="162"/>
      <c r="L98" s="102"/>
      <c r="M98" s="118"/>
    </row>
    <row r="99" spans="1:13" s="22" customFormat="1" ht="71.25" customHeight="1">
      <c r="A99" s="14" t="s">
        <v>141</v>
      </c>
      <c r="B99" s="24"/>
      <c r="C99" s="24"/>
      <c r="E99" s="162"/>
      <c r="F99" s="162"/>
      <c r="G99" s="162"/>
      <c r="L99" s="102"/>
      <c r="M99" s="118"/>
    </row>
    <row r="100" spans="1:13" s="22" customFormat="1" ht="71.25" customHeight="1">
      <c r="A100" s="14" t="s">
        <v>216</v>
      </c>
      <c r="B100" s="24"/>
      <c r="C100" s="24"/>
      <c r="E100" s="162"/>
      <c r="F100" s="162"/>
      <c r="G100" s="162"/>
      <c r="L100" s="102"/>
      <c r="M100" s="118"/>
    </row>
    <row r="101" spans="1:13" s="22" customFormat="1" ht="71.25" customHeight="1">
      <c r="A101" s="14" t="s">
        <v>57</v>
      </c>
      <c r="B101" s="24"/>
      <c r="C101" s="24"/>
      <c r="E101" s="162"/>
      <c r="F101" s="162"/>
      <c r="G101" s="162"/>
      <c r="L101" s="102"/>
      <c r="M101" s="118"/>
    </row>
    <row r="102" spans="1:13" s="22" customFormat="1" ht="71.25" customHeight="1">
      <c r="A102" s="14" t="s">
        <v>76</v>
      </c>
      <c r="B102" s="26"/>
      <c r="C102" s="26"/>
      <c r="E102" s="162"/>
      <c r="F102" s="162"/>
      <c r="G102" s="162"/>
      <c r="L102" s="102"/>
      <c r="M102" s="118"/>
    </row>
    <row r="103" spans="1:13" s="22" customFormat="1" ht="71.25" customHeight="1">
      <c r="A103" s="15" t="s">
        <v>153</v>
      </c>
      <c r="B103" s="24"/>
      <c r="C103" s="24"/>
      <c r="E103" s="162"/>
      <c r="F103" s="162"/>
      <c r="G103" s="162"/>
      <c r="L103" s="102"/>
      <c r="M103" s="118"/>
    </row>
    <row r="104" spans="1:13" s="22" customFormat="1" ht="71.25" customHeight="1">
      <c r="A104" s="15" t="s">
        <v>155</v>
      </c>
      <c r="B104" s="26"/>
      <c r="C104" s="26"/>
      <c r="E104" s="162"/>
      <c r="F104" s="162"/>
      <c r="G104" s="162"/>
      <c r="L104" s="102"/>
      <c r="M104" s="118"/>
    </row>
    <row r="105" spans="1:13" s="22" customFormat="1" ht="71.25" customHeight="1">
      <c r="A105" s="15" t="s">
        <v>164</v>
      </c>
      <c r="E105" s="162"/>
      <c r="F105" s="162"/>
      <c r="G105" s="162"/>
      <c r="L105" s="102"/>
      <c r="M105" s="118"/>
    </row>
    <row r="106" spans="1:13" s="22" customFormat="1" ht="71.25" customHeight="1">
      <c r="A106" s="34" t="s">
        <v>180</v>
      </c>
      <c r="E106" s="162"/>
      <c r="F106" s="162"/>
      <c r="G106" s="162"/>
      <c r="L106" s="102"/>
      <c r="M106" s="118"/>
    </row>
    <row r="107" spans="1:13" s="22" customFormat="1" ht="71.25" customHeight="1">
      <c r="A107" s="15" t="s">
        <v>199</v>
      </c>
      <c r="E107" s="162"/>
      <c r="F107" s="162"/>
      <c r="G107" s="162"/>
      <c r="L107" s="102"/>
      <c r="M107" s="118"/>
    </row>
    <row r="108" spans="1:13" s="22" customFormat="1" ht="71.25" customHeight="1">
      <c r="A108" s="15" t="s">
        <v>200</v>
      </c>
      <c r="E108" s="162"/>
      <c r="F108" s="162"/>
      <c r="G108" s="162"/>
      <c r="L108" s="102"/>
      <c r="M108" s="118"/>
    </row>
    <row r="109" spans="1:13" s="22" customFormat="1" ht="71.25" customHeight="1">
      <c r="A109" s="14" t="s">
        <v>267</v>
      </c>
      <c r="E109" s="162"/>
      <c r="F109" s="162"/>
      <c r="G109" s="162"/>
      <c r="L109" s="102"/>
      <c r="M109" s="118"/>
    </row>
    <row r="110" spans="1:13" s="22" customFormat="1" ht="71.25" customHeight="1">
      <c r="A110" s="14" t="s">
        <v>264</v>
      </c>
      <c r="E110" s="162"/>
      <c r="F110" s="162"/>
      <c r="G110" s="162"/>
      <c r="L110" s="102"/>
      <c r="M110" s="118"/>
    </row>
    <row r="111" spans="1:13" s="22" customFormat="1" ht="71.25" customHeight="1">
      <c r="A111" s="14" t="s">
        <v>261</v>
      </c>
      <c r="E111" s="162"/>
      <c r="F111" s="162"/>
      <c r="G111" s="162"/>
      <c r="L111" s="102"/>
      <c r="M111" s="118"/>
    </row>
    <row r="112" spans="1:13" s="22" customFormat="1" ht="71.25" customHeight="1">
      <c r="A112" s="14" t="s">
        <v>257</v>
      </c>
      <c r="E112" s="162"/>
      <c r="F112" s="162"/>
      <c r="G112" s="162"/>
      <c r="L112" s="102"/>
      <c r="M112" s="118"/>
    </row>
    <row r="113" spans="1:13" s="22" customFormat="1" ht="71.25" customHeight="1">
      <c r="A113" s="6" t="s">
        <v>255</v>
      </c>
      <c r="E113" s="162"/>
      <c r="F113" s="162"/>
      <c r="G113" s="162"/>
      <c r="L113" s="102"/>
      <c r="M113" s="118"/>
    </row>
    <row r="114" spans="1:13" s="22" customFormat="1" ht="71.25" customHeight="1">
      <c r="A114" s="6" t="s">
        <v>252</v>
      </c>
      <c r="E114" s="162"/>
      <c r="F114" s="162"/>
      <c r="G114" s="162"/>
      <c r="L114" s="102"/>
      <c r="M114" s="118"/>
    </row>
    <row r="115" spans="1:13" s="22" customFormat="1" ht="71.25" customHeight="1">
      <c r="A115" s="6" t="s">
        <v>250</v>
      </c>
      <c r="E115" s="162"/>
      <c r="F115" s="162"/>
      <c r="G115" s="162"/>
      <c r="L115" s="102"/>
      <c r="M115" s="118"/>
    </row>
    <row r="116" spans="1:13" s="22" customFormat="1" ht="71.25" customHeight="1">
      <c r="A116" s="6" t="s">
        <v>246</v>
      </c>
      <c r="E116" s="162"/>
      <c r="F116" s="162"/>
      <c r="G116" s="162"/>
      <c r="L116" s="102"/>
      <c r="M116" s="118"/>
    </row>
    <row r="117" spans="1:13" s="22" customFormat="1" ht="71.25" customHeight="1">
      <c r="A117" s="6" t="s">
        <v>243</v>
      </c>
      <c r="E117" s="162"/>
      <c r="F117" s="162"/>
      <c r="G117" s="162"/>
      <c r="L117" s="102"/>
      <c r="M117" s="118"/>
    </row>
    <row r="118" spans="1:13" s="22" customFormat="1" ht="71.25" customHeight="1">
      <c r="A118" s="6" t="s">
        <v>241</v>
      </c>
      <c r="E118" s="162"/>
      <c r="F118" s="162"/>
      <c r="G118" s="162"/>
      <c r="L118" s="102"/>
      <c r="M118" s="118"/>
    </row>
    <row r="119" spans="1:13" s="22" customFormat="1" ht="71.25" customHeight="1">
      <c r="A119" s="6" t="s">
        <v>239</v>
      </c>
      <c r="E119" s="162"/>
      <c r="F119" s="162"/>
      <c r="G119" s="162"/>
      <c r="L119" s="102"/>
      <c r="M119" s="118"/>
    </row>
    <row r="120" spans="1:13" ht="71.25" customHeight="1">
      <c r="A120" s="1" t="s">
        <v>285</v>
      </c>
      <c r="H120" s="1" t="s">
        <v>184</v>
      </c>
    </row>
    <row r="121" spans="1:13" ht="71.25" customHeight="1">
      <c r="A121" s="1" t="s">
        <v>406</v>
      </c>
    </row>
    <row r="122" spans="1:13" ht="71.25" customHeight="1">
      <c r="A122" s="103" t="s">
        <v>407</v>
      </c>
    </row>
    <row r="123" spans="1:13" ht="71.25" customHeight="1">
      <c r="A123" s="103" t="s">
        <v>416</v>
      </c>
    </row>
    <row r="124" spans="1:13" ht="71.25" customHeight="1">
      <c r="A124" s="103" t="s">
        <v>408</v>
      </c>
    </row>
    <row r="125" spans="1:13" ht="71.25" customHeight="1">
      <c r="A125" s="103" t="s">
        <v>421</v>
      </c>
    </row>
    <row r="126" spans="1:13" ht="71.25" customHeight="1">
      <c r="A126" s="103" t="s">
        <v>410</v>
      </c>
    </row>
    <row r="127" spans="1:13" ht="71.25" customHeight="1">
      <c r="A127" s="103" t="s">
        <v>431</v>
      </c>
    </row>
    <row r="128" spans="1:13" ht="71.25" customHeight="1">
      <c r="A128" s="14" t="s">
        <v>534</v>
      </c>
    </row>
    <row r="129" spans="1:1" ht="71.25" customHeight="1">
      <c r="A129" s="14" t="s">
        <v>537</v>
      </c>
    </row>
    <row r="130" spans="1:1" ht="71.25" customHeight="1">
      <c r="A130" s="14" t="s">
        <v>542</v>
      </c>
    </row>
    <row r="131" spans="1:1" ht="71.25" customHeight="1">
      <c r="A131" s="14" t="s">
        <v>545</v>
      </c>
    </row>
  </sheetData>
  <autoFilter ref="A3:AY3">
    <filterColumn colId="0" showButton="0"/>
    <filterColumn colId="1" showButton="0"/>
    <filterColumn colId="2" showButton="0"/>
    <filterColumn colId="5"/>
  </autoFilter>
  <mergeCells count="72">
    <mergeCell ref="A22:A37"/>
    <mergeCell ref="G2:G3"/>
    <mergeCell ref="H2:H3"/>
    <mergeCell ref="A2:D3"/>
    <mergeCell ref="A4:D4"/>
    <mergeCell ref="E2:E3"/>
    <mergeCell ref="C24:D24"/>
    <mergeCell ref="C18:D18"/>
    <mergeCell ref="C10:D10"/>
    <mergeCell ref="C13:D13"/>
    <mergeCell ref="C14:D14"/>
    <mergeCell ref="C33:D33"/>
    <mergeCell ref="C36:D36"/>
    <mergeCell ref="C34:D34"/>
    <mergeCell ref="A17:A21"/>
    <mergeCell ref="A5:A9"/>
    <mergeCell ref="J2:O2"/>
    <mergeCell ref="N10:N11"/>
    <mergeCell ref="O10:O11"/>
    <mergeCell ref="C30:D30"/>
    <mergeCell ref="F2:F3"/>
    <mergeCell ref="I2:I3"/>
    <mergeCell ref="C19:D19"/>
    <mergeCell ref="C20:D20"/>
    <mergeCell ref="C21:D21"/>
    <mergeCell ref="C28:D28"/>
    <mergeCell ref="C22:D22"/>
    <mergeCell ref="A10:A16"/>
    <mergeCell ref="C5:D5"/>
    <mergeCell ref="C15:D15"/>
    <mergeCell ref="C16:D16"/>
    <mergeCell ref="C17:D17"/>
    <mergeCell ref="C11:D11"/>
    <mergeCell ref="C12:D12"/>
    <mergeCell ref="C7:D7"/>
    <mergeCell ref="C8:D8"/>
    <mergeCell ref="C9:D9"/>
    <mergeCell ref="C6:D6"/>
    <mergeCell ref="C32:D32"/>
    <mergeCell ref="C23:D23"/>
    <mergeCell ref="C26:D26"/>
    <mergeCell ref="C27:D27"/>
    <mergeCell ref="E44:G44"/>
    <mergeCell ref="C38:D38"/>
    <mergeCell ref="C37:D37"/>
    <mergeCell ref="E43:G43"/>
    <mergeCell ref="C44:D44"/>
    <mergeCell ref="C29:D29"/>
    <mergeCell ref="C35:D35"/>
    <mergeCell ref="C25:D25"/>
    <mergeCell ref="C31:D31"/>
    <mergeCell ref="A62:A64"/>
    <mergeCell ref="A65:A68"/>
    <mergeCell ref="A47:A61"/>
    <mergeCell ref="B47:B53"/>
    <mergeCell ref="C47:C53"/>
    <mergeCell ref="B54:B57"/>
    <mergeCell ref="C54:C57"/>
    <mergeCell ref="A39:A46"/>
    <mergeCell ref="E42:G42"/>
    <mergeCell ref="E39:G39"/>
    <mergeCell ref="C42:D42"/>
    <mergeCell ref="C41:D41"/>
    <mergeCell ref="E41:G41"/>
    <mergeCell ref="C39:D39"/>
    <mergeCell ref="C40:D40"/>
    <mergeCell ref="E40:G40"/>
    <mergeCell ref="C43:D43"/>
    <mergeCell ref="E46:G46"/>
    <mergeCell ref="C46:D46"/>
    <mergeCell ref="E45:G45"/>
    <mergeCell ref="C45:D45"/>
  </mergeCells>
  <phoneticPr fontId="83" type="noConversion"/>
  <conditionalFormatting sqref="I4 I7:I16 J7:K68 I18:I68 M24 L17">
    <cfRule type="cellIs" dxfId="3" priority="19" stopIfTrue="1" operator="equal">
      <formula>"Y"</formula>
    </cfRule>
  </conditionalFormatting>
  <dataValidations count="2">
    <dataValidation type="list" allowBlank="1" showInputMessage="1" showErrorMessage="1" sqref="L4 L7:L16 L18:L68">
      <formula1>"LC(Lv.5), MC(Lv.4),RC(Lv.3)"</formula1>
    </dataValidation>
    <dataValidation type="list" allowBlank="1" showInputMessage="1" showErrorMessage="1" sqref="G6">
      <formula1>$A$75:$A$131</formula1>
    </dataValidation>
  </dataValidations>
  <pageMargins left="0.70866141732283472" right="0.70866141732283472" top="0.74803149606299213" bottom="0.74803149606299213" header="0.31496062992125984" footer="0.31496062992125984"/>
  <pageSetup scale="11" fitToHeight="0" orientation="portrait" verticalDpi="200" r:id="rId1"/>
</worksheet>
</file>

<file path=xl/worksheets/sheet3.xml><?xml version="1.0" encoding="utf-8"?>
<worksheet xmlns="http://schemas.openxmlformats.org/spreadsheetml/2006/main" xmlns:r="http://schemas.openxmlformats.org/officeDocument/2006/relationships">
  <dimension ref="A1:IU69"/>
  <sheetViews>
    <sheetView zoomScale="80" zoomScaleNormal="80" workbookViewId="0">
      <pane ySplit="2" topLeftCell="A45" activePane="bottomLeft" state="frozen"/>
      <selection activeCell="B1" sqref="B1"/>
      <selection pane="bottomLeft" activeCell="AY61" sqref="AY61"/>
    </sheetView>
  </sheetViews>
  <sheetFormatPr defaultColWidth="4.875" defaultRowHeight="16.5"/>
  <cols>
    <col min="1" max="1" width="10.5" style="115" customWidth="1"/>
    <col min="2" max="2" width="16.75" style="3" customWidth="1"/>
    <col min="3" max="3" width="19.875" style="3" bestFit="1" customWidth="1"/>
    <col min="4" max="4" width="13" style="3" customWidth="1"/>
    <col min="5" max="5" width="11.125" style="4" customWidth="1"/>
    <col min="6" max="6" width="11.125" style="3" bestFit="1" customWidth="1"/>
    <col min="7" max="7" width="10.5" style="3" bestFit="1" customWidth="1"/>
    <col min="8" max="8" width="11.125" style="3" bestFit="1" customWidth="1"/>
    <col min="9" max="9" width="10.75" style="3" bestFit="1" customWidth="1"/>
    <col min="10" max="10" width="19.375" style="5" bestFit="1" customWidth="1"/>
    <col min="11" max="11" width="16.375" style="5" bestFit="1" customWidth="1"/>
    <col min="12" max="12" width="10.75" style="5" bestFit="1" customWidth="1"/>
    <col min="13" max="13" width="10.75" style="4" customWidth="1"/>
    <col min="14" max="14" width="15.5" style="5" customWidth="1"/>
    <col min="15" max="15" width="23.375" style="4" bestFit="1" customWidth="1"/>
    <col min="16" max="16" width="36.5" style="3" customWidth="1"/>
    <col min="17" max="17" width="27.125" style="3" customWidth="1"/>
    <col min="18" max="18" width="31.875" style="5" customWidth="1"/>
    <col min="19" max="19" width="15.875" style="5" customWidth="1"/>
    <col min="20" max="21" width="11.125" style="5" customWidth="1"/>
    <col min="22" max="22" width="11.5" style="5" customWidth="1"/>
    <col min="23" max="23" width="10.75" style="5" customWidth="1"/>
    <col min="24" max="24" width="10.625" style="5" customWidth="1"/>
    <col min="25" max="25" width="10.75" style="5" customWidth="1"/>
    <col min="26" max="26" width="11.375" style="5" customWidth="1"/>
    <col min="27" max="27" width="14" style="5" customWidth="1"/>
    <col min="28" max="28" width="11.125" style="5" customWidth="1"/>
    <col min="29" max="29" width="13.375" style="5" customWidth="1"/>
    <col min="30" max="30" width="10" style="5" customWidth="1"/>
    <col min="31" max="31" width="14.625" style="5" customWidth="1"/>
    <col min="32" max="32" width="18.125" style="5" customWidth="1"/>
    <col min="33" max="33" width="25.25" style="5" customWidth="1"/>
    <col min="34" max="34" width="11.125" style="5" customWidth="1"/>
    <col min="35" max="35" width="10.75" style="5" customWidth="1"/>
    <col min="36" max="37" width="10.625" style="5" customWidth="1"/>
    <col min="38" max="38" width="10.25" style="5" customWidth="1"/>
    <col min="39" max="39" width="11.125" style="5" customWidth="1"/>
    <col min="40" max="40" width="10.75" style="5" customWidth="1"/>
    <col min="41" max="41" width="11.125" style="5" customWidth="1"/>
    <col min="42" max="42" width="10.75" style="5" customWidth="1"/>
    <col min="43" max="43" width="25.75" style="3" customWidth="1"/>
    <col min="44" max="45" width="10.75" style="5" customWidth="1"/>
    <col min="46" max="46" width="10.625" style="3" customWidth="1"/>
    <col min="47" max="47" width="16.25" style="3" customWidth="1"/>
    <col min="48" max="48" width="15.375" style="3" customWidth="1"/>
    <col min="49" max="49" width="14.75" style="3" customWidth="1"/>
    <col min="50" max="50" width="21.125" style="3" customWidth="1"/>
    <col min="51" max="51" width="12.5" style="3" customWidth="1"/>
    <col min="52" max="53" width="15.875" style="5" customWidth="1"/>
    <col min="54" max="54" width="14.875" style="81" customWidth="1"/>
    <col min="55" max="55" width="23.125" style="3" bestFit="1" customWidth="1"/>
    <col min="56" max="56" width="16.5" style="5" customWidth="1"/>
    <col min="57" max="16384" width="4.875" style="3"/>
  </cols>
  <sheetData>
    <row r="1" spans="1:56" s="107" customFormat="1" ht="36" customHeight="1">
      <c r="A1" s="114"/>
      <c r="B1" s="109" t="s">
        <v>382</v>
      </c>
      <c r="C1" s="109">
        <v>1</v>
      </c>
      <c r="D1" s="109">
        <v>2</v>
      </c>
      <c r="E1" s="109">
        <v>3</v>
      </c>
      <c r="F1" s="109">
        <v>4</v>
      </c>
      <c r="G1" s="109">
        <v>5</v>
      </c>
      <c r="H1" s="109">
        <v>6</v>
      </c>
      <c r="I1" s="109">
        <v>7</v>
      </c>
      <c r="J1" s="109">
        <v>8</v>
      </c>
      <c r="K1" s="109">
        <v>9</v>
      </c>
      <c r="L1" s="109">
        <v>10</v>
      </c>
      <c r="M1" s="109">
        <v>11</v>
      </c>
      <c r="N1" s="109">
        <v>12</v>
      </c>
      <c r="O1" s="109">
        <v>13</v>
      </c>
      <c r="BB1" s="108"/>
    </row>
    <row r="2" spans="1:56" s="28" customFormat="1" ht="128.25" customHeight="1">
      <c r="A2" s="115"/>
      <c r="B2" s="69" t="s">
        <v>496</v>
      </c>
      <c r="C2" s="70" t="s">
        <v>163</v>
      </c>
      <c r="D2" s="110" t="s">
        <v>513</v>
      </c>
      <c r="E2" s="10" t="s">
        <v>352</v>
      </c>
      <c r="F2" s="10" t="s">
        <v>353</v>
      </c>
      <c r="G2" s="10" t="s">
        <v>324</v>
      </c>
      <c r="H2" s="10" t="s">
        <v>325</v>
      </c>
      <c r="I2" s="10" t="s">
        <v>326</v>
      </c>
      <c r="J2" s="17" t="s">
        <v>327</v>
      </c>
      <c r="K2" s="113" t="s">
        <v>403</v>
      </c>
      <c r="L2" s="17" t="s">
        <v>328</v>
      </c>
      <c r="M2" s="17" t="s">
        <v>329</v>
      </c>
      <c r="N2" s="17" t="s">
        <v>351</v>
      </c>
      <c r="O2" s="17" t="s">
        <v>350</v>
      </c>
      <c r="P2" s="11" t="s">
        <v>130</v>
      </c>
      <c r="Q2" s="2" t="s">
        <v>144</v>
      </c>
      <c r="R2" s="2" t="s">
        <v>15</v>
      </c>
      <c r="S2" s="2" t="s">
        <v>18</v>
      </c>
      <c r="T2" s="2" t="s">
        <v>19</v>
      </c>
      <c r="U2" s="2" t="s">
        <v>16</v>
      </c>
      <c r="V2" s="2" t="s">
        <v>113</v>
      </c>
      <c r="W2" s="2" t="s">
        <v>115</v>
      </c>
      <c r="X2" s="2" t="s">
        <v>20</v>
      </c>
      <c r="Y2" s="2" t="s">
        <v>112</v>
      </c>
      <c r="Z2" s="2" t="s">
        <v>203</v>
      </c>
      <c r="AA2" s="2" t="s">
        <v>114</v>
      </c>
      <c r="AB2" s="2" t="s">
        <v>21</v>
      </c>
      <c r="AC2" s="2" t="s">
        <v>124</v>
      </c>
      <c r="AD2" s="2" t="s">
        <v>22</v>
      </c>
      <c r="AE2" s="2" t="s">
        <v>269</v>
      </c>
      <c r="AF2" s="2" t="s">
        <v>123</v>
      </c>
      <c r="AG2" s="2" t="s">
        <v>122</v>
      </c>
      <c r="AH2" s="2" t="s">
        <v>17</v>
      </c>
      <c r="AI2" s="2" t="s">
        <v>23</v>
      </c>
      <c r="AJ2" s="2" t="s">
        <v>120</v>
      </c>
      <c r="AK2" s="2" t="s">
        <v>121</v>
      </c>
      <c r="AL2" s="2" t="s">
        <v>629</v>
      </c>
      <c r="AM2" s="9" t="s">
        <v>116</v>
      </c>
      <c r="AN2" s="9" t="s">
        <v>117</v>
      </c>
      <c r="AO2" s="9" t="s">
        <v>118</v>
      </c>
      <c r="AP2" s="8" t="s">
        <v>119</v>
      </c>
      <c r="AQ2" s="8" t="s">
        <v>135</v>
      </c>
      <c r="AR2" s="8" t="s">
        <v>176</v>
      </c>
      <c r="AS2" s="8" t="s">
        <v>179</v>
      </c>
      <c r="AT2" s="8" t="s">
        <v>227</v>
      </c>
      <c r="AU2" s="8" t="s">
        <v>275</v>
      </c>
      <c r="AV2" s="8" t="s">
        <v>439</v>
      </c>
      <c r="AW2" s="8" t="s">
        <v>271</v>
      </c>
      <c r="AX2" s="8" t="s">
        <v>272</v>
      </c>
      <c r="AY2" s="2" t="s">
        <v>444</v>
      </c>
      <c r="AZ2" s="79" t="s">
        <v>298</v>
      </c>
      <c r="BA2" s="79" t="s">
        <v>299</v>
      </c>
      <c r="BB2" s="80" t="s">
        <v>300</v>
      </c>
      <c r="BC2" s="2" t="s">
        <v>347</v>
      </c>
      <c r="BD2" s="2" t="s">
        <v>114</v>
      </c>
    </row>
    <row r="3" spans="1:56" s="4" customFormat="1">
      <c r="A3" s="14" t="s">
        <v>24</v>
      </c>
      <c r="B3" s="6" t="s">
        <v>131</v>
      </c>
      <c r="C3" s="14" t="s">
        <v>61</v>
      </c>
      <c r="D3" s="7">
        <v>28</v>
      </c>
      <c r="E3" s="7" t="s">
        <v>25</v>
      </c>
      <c r="F3" s="7" t="s">
        <v>4</v>
      </c>
      <c r="G3" s="7" t="s">
        <v>140</v>
      </c>
      <c r="H3" s="7" t="s">
        <v>138</v>
      </c>
      <c r="I3" s="6" t="s">
        <v>5</v>
      </c>
      <c r="J3" s="7" t="s">
        <v>159</v>
      </c>
      <c r="K3" s="7" t="s">
        <v>134</v>
      </c>
      <c r="L3" s="7" t="s">
        <v>5</v>
      </c>
      <c r="M3" s="7" t="s">
        <v>26</v>
      </c>
      <c r="N3" s="7">
        <v>50</v>
      </c>
      <c r="O3" s="14" t="s">
        <v>330</v>
      </c>
      <c r="P3" s="14" t="s">
        <v>30</v>
      </c>
      <c r="Q3" s="14" t="s">
        <v>14</v>
      </c>
      <c r="R3" s="14" t="s">
        <v>24</v>
      </c>
      <c r="S3" s="7" t="s">
        <v>29</v>
      </c>
      <c r="T3" s="7">
        <v>180</v>
      </c>
      <c r="U3" s="7" t="s">
        <v>27</v>
      </c>
      <c r="V3" s="7" t="s">
        <v>28</v>
      </c>
      <c r="W3" s="7">
        <v>19.100000000000001</v>
      </c>
      <c r="X3" s="7" t="s">
        <v>5</v>
      </c>
      <c r="Y3" s="7" t="s">
        <v>5</v>
      </c>
      <c r="Z3" s="7" t="s">
        <v>11</v>
      </c>
      <c r="AA3" s="7" t="s">
        <v>679</v>
      </c>
      <c r="AB3" s="7">
        <v>22.5</v>
      </c>
      <c r="AC3" s="7" t="s">
        <v>6</v>
      </c>
      <c r="AD3" s="7">
        <v>90</v>
      </c>
      <c r="AE3" s="7">
        <v>35</v>
      </c>
      <c r="AF3" s="7">
        <v>17.5</v>
      </c>
      <c r="AG3" s="7">
        <v>5</v>
      </c>
      <c r="AH3" s="7" t="s">
        <v>223</v>
      </c>
      <c r="AI3" s="7">
        <v>0.82</v>
      </c>
      <c r="AJ3" s="7">
        <v>90</v>
      </c>
      <c r="AK3" s="7">
        <v>0.94</v>
      </c>
      <c r="AL3" s="13">
        <v>1</v>
      </c>
      <c r="AM3" s="7" t="s">
        <v>6</v>
      </c>
      <c r="AN3" s="7" t="s">
        <v>6</v>
      </c>
      <c r="AO3" s="7" t="s">
        <v>6</v>
      </c>
      <c r="AP3" s="13" t="s">
        <v>6</v>
      </c>
      <c r="AQ3" s="39"/>
      <c r="AR3" s="7">
        <v>29</v>
      </c>
      <c r="AS3" s="7">
        <v>151</v>
      </c>
      <c r="AT3" s="7">
        <v>112</v>
      </c>
      <c r="AU3" s="72" t="s">
        <v>276</v>
      </c>
      <c r="AV3" s="99">
        <v>6.7</v>
      </c>
      <c r="AW3" s="73">
        <f t="shared" ref="AW3:AW49" si="0">T3-AT3</f>
        <v>68</v>
      </c>
      <c r="AX3" s="74">
        <v>95</v>
      </c>
      <c r="AY3" s="78">
        <f t="shared" ref="AY3:AY49" si="1">PI()*(AD3/2)^2*BB3/(AZ3*BA3*10^6)</f>
        <v>0.12839674071410651</v>
      </c>
      <c r="AZ3" s="7">
        <v>16</v>
      </c>
      <c r="BA3" s="7">
        <v>13</v>
      </c>
      <c r="BB3" s="6">
        <v>4198</v>
      </c>
      <c r="BC3" s="78"/>
      <c r="BD3" s="7" t="s">
        <v>678</v>
      </c>
    </row>
    <row r="4" spans="1:56" s="4" customFormat="1">
      <c r="A4" s="14" t="s">
        <v>31</v>
      </c>
      <c r="B4" s="6" t="s">
        <v>131</v>
      </c>
      <c r="C4" s="14" t="s">
        <v>61</v>
      </c>
      <c r="D4" s="7">
        <v>28</v>
      </c>
      <c r="E4" s="7" t="s">
        <v>25</v>
      </c>
      <c r="F4" s="7" t="s">
        <v>4</v>
      </c>
      <c r="G4" s="7" t="s">
        <v>140</v>
      </c>
      <c r="H4" s="7" t="s">
        <v>138</v>
      </c>
      <c r="I4" s="6" t="s">
        <v>11</v>
      </c>
      <c r="J4" s="7" t="s">
        <v>160</v>
      </c>
      <c r="K4" s="7" t="s">
        <v>134</v>
      </c>
      <c r="L4" s="7" t="s">
        <v>5</v>
      </c>
      <c r="M4" s="7" t="s">
        <v>26</v>
      </c>
      <c r="N4" s="7">
        <v>50</v>
      </c>
      <c r="O4" s="14" t="s">
        <v>330</v>
      </c>
      <c r="P4" s="14" t="s">
        <v>33</v>
      </c>
      <c r="Q4" s="14" t="s">
        <v>14</v>
      </c>
      <c r="R4" s="14" t="s">
        <v>31</v>
      </c>
      <c r="S4" s="7" t="s">
        <v>32</v>
      </c>
      <c r="T4" s="7">
        <v>170</v>
      </c>
      <c r="U4" s="7" t="s">
        <v>27</v>
      </c>
      <c r="V4" s="7" t="s">
        <v>28</v>
      </c>
      <c r="W4" s="7">
        <v>19.399999999999999</v>
      </c>
      <c r="X4" s="7" t="s">
        <v>5</v>
      </c>
      <c r="Y4" s="7" t="s">
        <v>5</v>
      </c>
      <c r="Z4" s="7" t="s">
        <v>11</v>
      </c>
      <c r="AA4" s="7" t="s">
        <v>679</v>
      </c>
      <c r="AB4" s="7">
        <v>21.25</v>
      </c>
      <c r="AC4" s="7" t="s">
        <v>125</v>
      </c>
      <c r="AD4" s="7">
        <v>85</v>
      </c>
      <c r="AE4" s="7">
        <v>32.5</v>
      </c>
      <c r="AF4" s="7">
        <v>16.285</v>
      </c>
      <c r="AG4" s="7">
        <v>5</v>
      </c>
      <c r="AH4" s="7" t="s">
        <v>224</v>
      </c>
      <c r="AI4" s="7">
        <v>0.75</v>
      </c>
      <c r="AJ4" s="7">
        <v>80</v>
      </c>
      <c r="AK4" s="7">
        <v>1</v>
      </c>
      <c r="AL4" s="13">
        <v>0.94</v>
      </c>
      <c r="AM4" s="7" t="s">
        <v>6</v>
      </c>
      <c r="AN4" s="7" t="s">
        <v>6</v>
      </c>
      <c r="AO4" s="7" t="s">
        <v>6</v>
      </c>
      <c r="AP4" s="13" t="s">
        <v>6</v>
      </c>
      <c r="AQ4" s="19"/>
      <c r="AR4" s="7">
        <v>38</v>
      </c>
      <c r="AS4" s="7">
        <v>132</v>
      </c>
      <c r="AT4" s="7">
        <v>102</v>
      </c>
      <c r="AU4" s="68" t="s">
        <v>276</v>
      </c>
      <c r="AV4" s="73">
        <v>6.7</v>
      </c>
      <c r="AW4" s="73">
        <f t="shared" si="0"/>
        <v>68</v>
      </c>
      <c r="AX4" s="73">
        <f t="shared" ref="AX4:AX47" si="2">AD4/AK4</f>
        <v>85</v>
      </c>
      <c r="AY4" s="78">
        <f t="shared" si="1"/>
        <v>0.12112481875748483</v>
      </c>
      <c r="AZ4" s="7">
        <v>10</v>
      </c>
      <c r="BA4" s="7">
        <v>11</v>
      </c>
      <c r="BB4" s="6">
        <v>2348</v>
      </c>
      <c r="BC4" s="78"/>
      <c r="BD4" s="7" t="s">
        <v>678</v>
      </c>
    </row>
    <row r="5" spans="1:56" s="4" customFormat="1">
      <c r="A5" s="14" t="s">
        <v>35</v>
      </c>
      <c r="B5" s="6" t="s">
        <v>131</v>
      </c>
      <c r="C5" s="14" t="s">
        <v>36</v>
      </c>
      <c r="D5" s="7">
        <v>40</v>
      </c>
      <c r="E5" s="7" t="s">
        <v>37</v>
      </c>
      <c r="F5" s="7" t="s">
        <v>4</v>
      </c>
      <c r="G5" s="7" t="s">
        <v>140</v>
      </c>
      <c r="H5" s="7" t="s">
        <v>137</v>
      </c>
      <c r="I5" s="6" t="s">
        <v>5</v>
      </c>
      <c r="J5" s="7" t="s">
        <v>159</v>
      </c>
      <c r="K5" s="7" t="s">
        <v>133</v>
      </c>
      <c r="L5" s="7" t="s">
        <v>11</v>
      </c>
      <c r="M5" s="7" t="s">
        <v>26</v>
      </c>
      <c r="N5" s="7">
        <v>50</v>
      </c>
      <c r="O5" s="14" t="s">
        <v>331</v>
      </c>
      <c r="P5" s="14" t="s">
        <v>40</v>
      </c>
      <c r="Q5" s="14" t="s">
        <v>14</v>
      </c>
      <c r="R5" s="14" t="s">
        <v>520</v>
      </c>
      <c r="S5" s="7" t="s">
        <v>519</v>
      </c>
      <c r="T5" s="7">
        <v>200</v>
      </c>
      <c r="U5" s="7" t="s">
        <v>27</v>
      </c>
      <c r="V5" s="7" t="s">
        <v>39</v>
      </c>
      <c r="W5" s="7">
        <v>11.6</v>
      </c>
      <c r="X5" s="7" t="s">
        <v>5</v>
      </c>
      <c r="Y5" s="7" t="s">
        <v>5</v>
      </c>
      <c r="Z5" s="7" t="s">
        <v>11</v>
      </c>
      <c r="AA5" s="7" t="s">
        <v>679</v>
      </c>
      <c r="AB5" s="7">
        <v>24</v>
      </c>
      <c r="AC5" s="7" t="s">
        <v>125</v>
      </c>
      <c r="AD5" s="7">
        <v>88</v>
      </c>
      <c r="AE5" s="7">
        <v>30</v>
      </c>
      <c r="AF5" s="7">
        <v>15</v>
      </c>
      <c r="AG5" s="7">
        <v>10</v>
      </c>
      <c r="AH5" s="7">
        <v>1.8</v>
      </c>
      <c r="AI5" s="7">
        <v>0.46</v>
      </c>
      <c r="AJ5" s="7">
        <v>90</v>
      </c>
      <c r="AK5" s="7">
        <v>1</v>
      </c>
      <c r="AL5" s="13">
        <v>1.0229999999999999</v>
      </c>
      <c r="AM5" s="7" t="s">
        <v>6</v>
      </c>
      <c r="AN5" s="7" t="s">
        <v>6</v>
      </c>
      <c r="AO5" s="7" t="s">
        <v>6</v>
      </c>
      <c r="AP5" s="13" t="s">
        <v>6</v>
      </c>
      <c r="AQ5" s="19"/>
      <c r="AR5" s="7">
        <v>50</v>
      </c>
      <c r="AS5" s="7">
        <v>150</v>
      </c>
      <c r="AT5" s="7">
        <v>111</v>
      </c>
      <c r="AU5" s="19" t="s">
        <v>274</v>
      </c>
      <c r="AV5" s="73">
        <v>10.42</v>
      </c>
      <c r="AW5" s="73">
        <f t="shared" si="0"/>
        <v>89</v>
      </c>
      <c r="AX5" s="73">
        <f t="shared" si="2"/>
        <v>88</v>
      </c>
      <c r="AY5" s="78">
        <f t="shared" si="1"/>
        <v>7.1879639914134472E-2</v>
      </c>
      <c r="AZ5" s="7">
        <v>4</v>
      </c>
      <c r="BA5" s="7">
        <v>4.4000000000000004</v>
      </c>
      <c r="BB5" s="6">
        <v>208</v>
      </c>
      <c r="BC5" s="78"/>
      <c r="BD5" s="7" t="s">
        <v>678</v>
      </c>
    </row>
    <row r="6" spans="1:56" s="4" customFormat="1">
      <c r="A6" s="14" t="s">
        <v>41</v>
      </c>
      <c r="B6" s="6" t="s">
        <v>131</v>
      </c>
      <c r="C6" s="14" t="s">
        <v>213</v>
      </c>
      <c r="D6" s="7">
        <v>40</v>
      </c>
      <c r="E6" s="7" t="s">
        <v>37</v>
      </c>
      <c r="F6" s="6" t="s">
        <v>4</v>
      </c>
      <c r="G6" s="7" t="s">
        <v>140</v>
      </c>
      <c r="H6" s="7" t="s">
        <v>136</v>
      </c>
      <c r="I6" s="6" t="s">
        <v>5</v>
      </c>
      <c r="J6" s="7" t="s">
        <v>6</v>
      </c>
      <c r="K6" s="7" t="s">
        <v>133</v>
      </c>
      <c r="L6" s="7" t="s">
        <v>5</v>
      </c>
      <c r="M6" s="18" t="s">
        <v>42</v>
      </c>
      <c r="N6" s="7">
        <v>50</v>
      </c>
      <c r="O6" s="14" t="s">
        <v>331</v>
      </c>
      <c r="P6" s="14" t="s">
        <v>46</v>
      </c>
      <c r="Q6" s="14" t="s">
        <v>214</v>
      </c>
      <c r="R6" s="14" t="s">
        <v>41</v>
      </c>
      <c r="S6" s="7" t="s">
        <v>45</v>
      </c>
      <c r="T6" s="7">
        <v>180</v>
      </c>
      <c r="U6" s="7" t="s">
        <v>43</v>
      </c>
      <c r="V6" s="7" t="s">
        <v>39</v>
      </c>
      <c r="W6" s="40">
        <v>11</v>
      </c>
      <c r="X6" s="7" t="s">
        <v>5</v>
      </c>
      <c r="Y6" s="7" t="s">
        <v>5</v>
      </c>
      <c r="Z6" s="7" t="s">
        <v>11</v>
      </c>
      <c r="AA6" s="7" t="s">
        <v>127</v>
      </c>
      <c r="AB6" s="7">
        <v>14</v>
      </c>
      <c r="AC6" s="7">
        <v>3</v>
      </c>
      <c r="AD6" s="7">
        <v>88</v>
      </c>
      <c r="AE6" s="7" t="s">
        <v>44</v>
      </c>
      <c r="AF6" s="7" t="s">
        <v>6</v>
      </c>
      <c r="AG6" s="7" t="s">
        <v>6</v>
      </c>
      <c r="AH6" s="7" t="s">
        <v>224</v>
      </c>
      <c r="AI6" s="7">
        <v>0.44</v>
      </c>
      <c r="AJ6" s="7">
        <v>90</v>
      </c>
      <c r="AK6" s="7">
        <v>1</v>
      </c>
      <c r="AL6" s="13">
        <v>1.0229999999999999</v>
      </c>
      <c r="AM6" s="7" t="s">
        <v>6</v>
      </c>
      <c r="AN6" s="7" t="s">
        <v>6</v>
      </c>
      <c r="AO6" s="7" t="s">
        <v>6</v>
      </c>
      <c r="AP6" s="13" t="s">
        <v>6</v>
      </c>
      <c r="AQ6" s="19"/>
      <c r="AR6" s="7">
        <v>30</v>
      </c>
      <c r="AS6" s="7">
        <v>150</v>
      </c>
      <c r="AT6" s="7">
        <v>111</v>
      </c>
      <c r="AU6" s="68" t="s">
        <v>276</v>
      </c>
      <c r="AV6" s="68"/>
      <c r="AW6" s="73">
        <f t="shared" si="0"/>
        <v>69</v>
      </c>
      <c r="AX6" s="73">
        <f t="shared" si="2"/>
        <v>88</v>
      </c>
      <c r="AY6" s="78">
        <f t="shared" si="1"/>
        <v>6.6903357150848233E-2</v>
      </c>
      <c r="AZ6" s="7">
        <v>10</v>
      </c>
      <c r="BA6" s="7">
        <v>10.4</v>
      </c>
      <c r="BB6" s="6">
        <v>1144</v>
      </c>
      <c r="BC6" s="78"/>
      <c r="BD6" s="7" t="s">
        <v>127</v>
      </c>
    </row>
    <row r="7" spans="1:56" s="16" customFormat="1">
      <c r="A7" s="15" t="s">
        <v>111</v>
      </c>
      <c r="B7" s="6" t="s">
        <v>131</v>
      </c>
      <c r="C7" s="14" t="s">
        <v>36</v>
      </c>
      <c r="D7" s="7">
        <v>65</v>
      </c>
      <c r="E7" s="7" t="s">
        <v>47</v>
      </c>
      <c r="F7" s="7" t="s">
        <v>4</v>
      </c>
      <c r="G7" s="7" t="s">
        <v>140</v>
      </c>
      <c r="H7" s="7" t="s">
        <v>137</v>
      </c>
      <c r="I7" s="6" t="s">
        <v>5</v>
      </c>
      <c r="J7" s="7" t="s">
        <v>159</v>
      </c>
      <c r="K7" s="7" t="s">
        <v>133</v>
      </c>
      <c r="L7" s="7" t="s">
        <v>5</v>
      </c>
      <c r="M7" s="18" t="s">
        <v>48</v>
      </c>
      <c r="N7" s="7">
        <v>50</v>
      </c>
      <c r="O7" s="15" t="s">
        <v>332</v>
      </c>
      <c r="P7" s="14" t="s">
        <v>388</v>
      </c>
      <c r="Q7" s="14" t="s">
        <v>12</v>
      </c>
      <c r="R7" s="15" t="s">
        <v>522</v>
      </c>
      <c r="S7" s="7" t="s">
        <v>51</v>
      </c>
      <c r="T7" s="6">
        <v>198</v>
      </c>
      <c r="U7" s="6" t="s">
        <v>10</v>
      </c>
      <c r="V7" s="7" t="s">
        <v>50</v>
      </c>
      <c r="W7" s="7">
        <v>24.7</v>
      </c>
      <c r="X7" s="7" t="s">
        <v>5</v>
      </c>
      <c r="Y7" s="6" t="s">
        <v>5</v>
      </c>
      <c r="Z7" s="6" t="s">
        <v>49</v>
      </c>
      <c r="AA7" s="7" t="s">
        <v>679</v>
      </c>
      <c r="AB7" s="6">
        <v>19</v>
      </c>
      <c r="AC7" s="6" t="s">
        <v>6</v>
      </c>
      <c r="AD7" s="6">
        <v>110</v>
      </c>
      <c r="AE7" s="6">
        <v>62</v>
      </c>
      <c r="AF7" s="7">
        <v>7</v>
      </c>
      <c r="AG7" s="6">
        <v>10</v>
      </c>
      <c r="AH7" s="7">
        <v>2.2999999999999998</v>
      </c>
      <c r="AI7" s="6">
        <v>1.56</v>
      </c>
      <c r="AJ7" s="6">
        <v>90</v>
      </c>
      <c r="AK7" s="7">
        <v>1</v>
      </c>
      <c r="AL7" s="41">
        <v>0.82</v>
      </c>
      <c r="AM7" s="7" t="s">
        <v>6</v>
      </c>
      <c r="AN7" s="7" t="s">
        <v>6</v>
      </c>
      <c r="AO7" s="7" t="s">
        <v>6</v>
      </c>
      <c r="AP7" s="13" t="s">
        <v>6</v>
      </c>
      <c r="AQ7" s="6"/>
      <c r="AR7" s="7">
        <v>38</v>
      </c>
      <c r="AS7" s="7">
        <v>160</v>
      </c>
      <c r="AT7" s="7">
        <v>123</v>
      </c>
      <c r="AU7" s="68" t="s">
        <v>276</v>
      </c>
      <c r="AV7" s="73"/>
      <c r="AW7" s="73">
        <f t="shared" si="0"/>
        <v>75</v>
      </c>
      <c r="AX7" s="73">
        <f t="shared" si="2"/>
        <v>110</v>
      </c>
      <c r="AY7" s="78">
        <f t="shared" si="1"/>
        <v>0.22832971396054294</v>
      </c>
      <c r="AZ7" s="7">
        <v>16</v>
      </c>
      <c r="BA7" s="7">
        <v>19</v>
      </c>
      <c r="BB7" s="6">
        <v>7304</v>
      </c>
      <c r="BC7" s="78"/>
      <c r="BD7" s="7" t="s">
        <v>678</v>
      </c>
    </row>
    <row r="8" spans="1:56" s="4" customFormat="1">
      <c r="A8" s="14" t="s">
        <v>7</v>
      </c>
      <c r="B8" s="6" t="s">
        <v>131</v>
      </c>
      <c r="C8" s="14" t="s">
        <v>36</v>
      </c>
      <c r="D8" s="7">
        <v>40</v>
      </c>
      <c r="E8" s="7" t="s">
        <v>47</v>
      </c>
      <c r="F8" s="7" t="s">
        <v>4</v>
      </c>
      <c r="G8" s="7" t="s">
        <v>140</v>
      </c>
      <c r="H8" s="7" t="s">
        <v>137</v>
      </c>
      <c r="I8" s="6" t="s">
        <v>5</v>
      </c>
      <c r="J8" s="7" t="s">
        <v>159</v>
      </c>
      <c r="K8" s="7" t="s">
        <v>133</v>
      </c>
      <c r="L8" s="7" t="s">
        <v>5</v>
      </c>
      <c r="M8" s="18" t="s">
        <v>38</v>
      </c>
      <c r="N8" s="7">
        <v>50</v>
      </c>
      <c r="O8" s="14" t="s">
        <v>333</v>
      </c>
      <c r="P8" s="14" t="s">
        <v>389</v>
      </c>
      <c r="Q8" s="14" t="s">
        <v>12</v>
      </c>
      <c r="R8" s="14" t="s">
        <v>521</v>
      </c>
      <c r="S8" s="7" t="s">
        <v>54</v>
      </c>
      <c r="T8" s="7">
        <v>180</v>
      </c>
      <c r="U8" s="7" t="s">
        <v>10</v>
      </c>
      <c r="V8" s="7" t="s">
        <v>53</v>
      </c>
      <c r="W8" s="7">
        <v>23.6</v>
      </c>
      <c r="X8" s="7" t="s">
        <v>5</v>
      </c>
      <c r="Y8" s="7" t="s">
        <v>5</v>
      </c>
      <c r="Z8" s="7" t="s">
        <v>11</v>
      </c>
      <c r="AA8" s="7" t="s">
        <v>679</v>
      </c>
      <c r="AB8" s="7">
        <v>17.5</v>
      </c>
      <c r="AC8" s="7" t="s">
        <v>125</v>
      </c>
      <c r="AD8" s="7">
        <v>90</v>
      </c>
      <c r="AE8" s="7">
        <v>45</v>
      </c>
      <c r="AF8" s="7">
        <v>12.5</v>
      </c>
      <c r="AG8" s="7" t="s">
        <v>13</v>
      </c>
      <c r="AH8" s="7">
        <v>2.2999999999999998</v>
      </c>
      <c r="AI8" s="7">
        <v>0.98599999999999999</v>
      </c>
      <c r="AJ8" s="7">
        <v>90</v>
      </c>
      <c r="AK8" s="7">
        <v>1</v>
      </c>
      <c r="AL8" s="13">
        <v>1</v>
      </c>
      <c r="AM8" s="7" t="s">
        <v>6</v>
      </c>
      <c r="AN8" s="7" t="s">
        <v>6</v>
      </c>
      <c r="AO8" s="7" t="s">
        <v>6</v>
      </c>
      <c r="AP8" s="13" t="s">
        <v>6</v>
      </c>
      <c r="AQ8" s="19"/>
      <c r="AR8" s="7">
        <v>29</v>
      </c>
      <c r="AS8" s="7">
        <v>151</v>
      </c>
      <c r="AT8" s="7">
        <v>112</v>
      </c>
      <c r="AU8" s="68" t="s">
        <v>276</v>
      </c>
      <c r="AV8" s="68"/>
      <c r="AW8" s="73">
        <f t="shared" si="0"/>
        <v>68</v>
      </c>
      <c r="AX8" s="73">
        <f t="shared" si="2"/>
        <v>90</v>
      </c>
      <c r="AY8" s="78">
        <f t="shared" si="1"/>
        <v>0.15031985348679389</v>
      </c>
      <c r="AZ8" s="7">
        <v>11</v>
      </c>
      <c r="BA8" s="7">
        <v>12</v>
      </c>
      <c r="BB8" s="6">
        <v>3119</v>
      </c>
      <c r="BC8" s="78"/>
      <c r="BD8" s="7" t="s">
        <v>678</v>
      </c>
    </row>
    <row r="9" spans="1:56" s="37" customFormat="1">
      <c r="A9" s="34" t="s">
        <v>148</v>
      </c>
      <c r="B9" s="35" t="s">
        <v>131</v>
      </c>
      <c r="C9" s="34" t="s">
        <v>8</v>
      </c>
      <c r="D9" s="35">
        <v>28</v>
      </c>
      <c r="E9" s="35" t="s">
        <v>47</v>
      </c>
      <c r="F9" s="35" t="s">
        <v>4</v>
      </c>
      <c r="G9" s="35" t="s">
        <v>140</v>
      </c>
      <c r="H9" s="35" t="s">
        <v>138</v>
      </c>
      <c r="I9" s="35" t="s">
        <v>5</v>
      </c>
      <c r="J9" s="7" t="s">
        <v>159</v>
      </c>
      <c r="K9" s="35" t="s">
        <v>134</v>
      </c>
      <c r="L9" s="35" t="s">
        <v>5</v>
      </c>
      <c r="M9" s="35" t="s">
        <v>26</v>
      </c>
      <c r="N9" s="7">
        <v>50</v>
      </c>
      <c r="O9" s="34" t="s">
        <v>333</v>
      </c>
      <c r="P9" s="34" t="s">
        <v>391</v>
      </c>
      <c r="Q9" s="34" t="s">
        <v>14</v>
      </c>
      <c r="R9" s="34" t="s">
        <v>390</v>
      </c>
      <c r="S9" s="35" t="s">
        <v>142</v>
      </c>
      <c r="T9" s="35">
        <v>180</v>
      </c>
      <c r="U9" s="35" t="s">
        <v>10</v>
      </c>
      <c r="V9" s="35" t="s">
        <v>53</v>
      </c>
      <c r="W9" s="35">
        <v>24.37</v>
      </c>
      <c r="X9" s="35" t="s">
        <v>5</v>
      </c>
      <c r="Y9" s="35" t="s">
        <v>5</v>
      </c>
      <c r="Z9" s="35" t="s">
        <v>11</v>
      </c>
      <c r="AA9" s="7" t="s">
        <v>679</v>
      </c>
      <c r="AB9" s="35">
        <v>17.5</v>
      </c>
      <c r="AC9" s="35" t="s">
        <v>125</v>
      </c>
      <c r="AD9" s="35">
        <v>90</v>
      </c>
      <c r="AE9" s="35">
        <v>45</v>
      </c>
      <c r="AF9" s="35">
        <v>12.5</v>
      </c>
      <c r="AG9" s="35" t="s">
        <v>13</v>
      </c>
      <c r="AH9" s="35">
        <v>1.8</v>
      </c>
      <c r="AI9" s="35">
        <v>1.018</v>
      </c>
      <c r="AJ9" s="35">
        <v>90</v>
      </c>
      <c r="AK9" s="35">
        <v>1</v>
      </c>
      <c r="AL9" s="36">
        <v>1</v>
      </c>
      <c r="AM9" s="35" t="s">
        <v>6</v>
      </c>
      <c r="AN9" s="35" t="s">
        <v>6</v>
      </c>
      <c r="AO9" s="35" t="s">
        <v>6</v>
      </c>
      <c r="AP9" s="36" t="s">
        <v>6</v>
      </c>
      <c r="AQ9" s="112" t="s">
        <v>207</v>
      </c>
      <c r="AR9" s="7">
        <v>45</v>
      </c>
      <c r="AS9" s="7">
        <v>135</v>
      </c>
      <c r="AT9" s="7">
        <v>112</v>
      </c>
      <c r="AU9" s="68" t="s">
        <v>276</v>
      </c>
      <c r="AV9" s="100">
        <v>10</v>
      </c>
      <c r="AW9" s="73">
        <f t="shared" si="0"/>
        <v>68</v>
      </c>
      <c r="AX9" s="73">
        <f t="shared" si="2"/>
        <v>90</v>
      </c>
      <c r="AY9" s="78">
        <f t="shared" si="1"/>
        <v>0.15508498635428747</v>
      </c>
      <c r="AZ9" s="35">
        <v>4.524</v>
      </c>
      <c r="BA9" s="35">
        <v>4.9779999999999998</v>
      </c>
      <c r="BB9" s="35">
        <v>549</v>
      </c>
      <c r="BC9" s="78"/>
      <c r="BD9" s="7" t="s">
        <v>678</v>
      </c>
    </row>
    <row r="10" spans="1:56" s="4" customFormat="1">
      <c r="A10" s="14" t="s">
        <v>55</v>
      </c>
      <c r="B10" s="6" t="s">
        <v>131</v>
      </c>
      <c r="C10" s="14" t="s">
        <v>36</v>
      </c>
      <c r="D10" s="7">
        <v>65</v>
      </c>
      <c r="E10" s="7" t="s">
        <v>47</v>
      </c>
      <c r="F10" s="7" t="s">
        <v>4</v>
      </c>
      <c r="G10" s="7" t="s">
        <v>140</v>
      </c>
      <c r="H10" s="7" t="s">
        <v>137</v>
      </c>
      <c r="I10" s="6" t="s">
        <v>5</v>
      </c>
      <c r="J10" s="7" t="s">
        <v>159</v>
      </c>
      <c r="K10" s="7" t="s">
        <v>133</v>
      </c>
      <c r="L10" s="7" t="s">
        <v>5</v>
      </c>
      <c r="M10" s="18" t="s">
        <v>38</v>
      </c>
      <c r="N10" s="7">
        <v>50</v>
      </c>
      <c r="O10" s="14" t="s">
        <v>334</v>
      </c>
      <c r="P10" s="14" t="s">
        <v>52</v>
      </c>
      <c r="Q10" s="14" t="s">
        <v>12</v>
      </c>
      <c r="R10" s="14" t="s">
        <v>55</v>
      </c>
      <c r="S10" s="7" t="s">
        <v>56</v>
      </c>
      <c r="T10" s="7">
        <v>180</v>
      </c>
      <c r="U10" s="7" t="s">
        <v>10</v>
      </c>
      <c r="V10" s="7" t="s">
        <v>53</v>
      </c>
      <c r="W10" s="7">
        <v>18.5</v>
      </c>
      <c r="X10" s="7" t="s">
        <v>5</v>
      </c>
      <c r="Y10" s="7" t="s">
        <v>5</v>
      </c>
      <c r="Z10" s="7" t="s">
        <v>11</v>
      </c>
      <c r="AA10" s="7" t="s">
        <v>679</v>
      </c>
      <c r="AB10" s="7">
        <v>21.5</v>
      </c>
      <c r="AC10" s="7" t="s">
        <v>125</v>
      </c>
      <c r="AD10" s="7">
        <v>90</v>
      </c>
      <c r="AE10" s="7">
        <v>40</v>
      </c>
      <c r="AF10" s="7">
        <v>7</v>
      </c>
      <c r="AG10" s="7">
        <v>10</v>
      </c>
      <c r="AH10" s="7">
        <v>2.2999999999999998</v>
      </c>
      <c r="AI10" s="7">
        <v>0.73</v>
      </c>
      <c r="AJ10" s="7">
        <v>90</v>
      </c>
      <c r="AK10" s="7">
        <v>1</v>
      </c>
      <c r="AL10" s="13">
        <v>1</v>
      </c>
      <c r="AM10" s="7" t="s">
        <v>6</v>
      </c>
      <c r="AN10" s="7" t="s">
        <v>6</v>
      </c>
      <c r="AO10" s="7" t="s">
        <v>6</v>
      </c>
      <c r="AP10" s="13" t="s">
        <v>6</v>
      </c>
      <c r="AQ10" s="19"/>
      <c r="AR10" s="7">
        <v>29</v>
      </c>
      <c r="AS10" s="7">
        <v>151</v>
      </c>
      <c r="AT10" s="7">
        <v>112</v>
      </c>
      <c r="AU10" s="68" t="s">
        <v>276</v>
      </c>
      <c r="AV10" s="68"/>
      <c r="AW10" s="73">
        <f t="shared" si="0"/>
        <v>68</v>
      </c>
      <c r="AX10" s="73">
        <f t="shared" si="2"/>
        <v>90</v>
      </c>
      <c r="AY10" s="78">
        <f t="shared" si="1"/>
        <v>0.11768835278895783</v>
      </c>
      <c r="AZ10" s="7">
        <v>9.5</v>
      </c>
      <c r="BA10" s="7">
        <v>9.4</v>
      </c>
      <c r="BB10" s="6">
        <v>1652</v>
      </c>
      <c r="BC10" s="78"/>
      <c r="BD10" s="7" t="s">
        <v>678</v>
      </c>
    </row>
    <row r="11" spans="1:56" s="4" customFormat="1">
      <c r="A11" s="14" t="s">
        <v>57</v>
      </c>
      <c r="B11" s="6" t="s">
        <v>131</v>
      </c>
      <c r="C11" s="14" t="s">
        <v>36</v>
      </c>
      <c r="D11" s="7">
        <v>40</v>
      </c>
      <c r="E11" s="7" t="s">
        <v>37</v>
      </c>
      <c r="F11" s="7" t="s">
        <v>4</v>
      </c>
      <c r="G11" s="7" t="s">
        <v>140</v>
      </c>
      <c r="H11" s="7" t="s">
        <v>137</v>
      </c>
      <c r="I11" s="6" t="s">
        <v>5</v>
      </c>
      <c r="J11" s="7" t="s">
        <v>159</v>
      </c>
      <c r="K11" s="7" t="s">
        <v>133</v>
      </c>
      <c r="L11" s="7" t="s">
        <v>5</v>
      </c>
      <c r="M11" s="7" t="s">
        <v>26</v>
      </c>
      <c r="N11" s="7">
        <v>50</v>
      </c>
      <c r="O11" s="14" t="s">
        <v>335</v>
      </c>
      <c r="P11" s="14" t="s">
        <v>59</v>
      </c>
      <c r="Q11" s="14" t="s">
        <v>14</v>
      </c>
      <c r="R11" s="14" t="s">
        <v>57</v>
      </c>
      <c r="S11" s="7" t="s">
        <v>58</v>
      </c>
      <c r="T11" s="7">
        <v>175</v>
      </c>
      <c r="U11" s="7" t="s">
        <v>10</v>
      </c>
      <c r="V11" s="7" t="s">
        <v>53</v>
      </c>
      <c r="W11" s="7">
        <v>19.7</v>
      </c>
      <c r="X11" s="7" t="s">
        <v>5</v>
      </c>
      <c r="Y11" s="7" t="s">
        <v>5</v>
      </c>
      <c r="Z11" s="7" t="s">
        <v>11</v>
      </c>
      <c r="AA11" s="7" t="s">
        <v>679</v>
      </c>
      <c r="AB11" s="7">
        <v>21.25</v>
      </c>
      <c r="AC11" s="7" t="s">
        <v>125</v>
      </c>
      <c r="AD11" s="7">
        <v>83</v>
      </c>
      <c r="AE11" s="7">
        <v>32.5</v>
      </c>
      <c r="AF11" s="7">
        <v>16.239999999999998</v>
      </c>
      <c r="AG11" s="7">
        <v>10</v>
      </c>
      <c r="AH11" s="7">
        <v>1.8</v>
      </c>
      <c r="AI11" s="7">
        <v>0.70799999999999996</v>
      </c>
      <c r="AJ11" s="7">
        <v>80</v>
      </c>
      <c r="AK11" s="7">
        <v>1</v>
      </c>
      <c r="AL11" s="13">
        <v>0.96</v>
      </c>
      <c r="AM11" s="7" t="s">
        <v>6</v>
      </c>
      <c r="AN11" s="7" t="s">
        <v>6</v>
      </c>
      <c r="AO11" s="7" t="s">
        <v>6</v>
      </c>
      <c r="AP11" s="13" t="s">
        <v>6</v>
      </c>
      <c r="AQ11" s="19"/>
      <c r="AR11" s="7">
        <v>44</v>
      </c>
      <c r="AS11" s="7">
        <v>131</v>
      </c>
      <c r="AT11" s="7">
        <v>101</v>
      </c>
      <c r="AU11" s="68" t="s">
        <v>276</v>
      </c>
      <c r="AV11" s="68"/>
      <c r="AW11" s="73">
        <f t="shared" si="0"/>
        <v>74</v>
      </c>
      <c r="AX11" s="73">
        <f t="shared" si="2"/>
        <v>83</v>
      </c>
      <c r="AY11" s="78">
        <f t="shared" si="1"/>
        <v>0.10767556973495215</v>
      </c>
      <c r="AZ11" s="7">
        <v>5.5</v>
      </c>
      <c r="BA11" s="7">
        <v>5.5</v>
      </c>
      <c r="BB11" s="6">
        <v>602</v>
      </c>
      <c r="BC11" s="78"/>
      <c r="BD11" s="7" t="s">
        <v>678</v>
      </c>
    </row>
    <row r="12" spans="1:56" s="4" customFormat="1">
      <c r="A12" s="14" t="s">
        <v>60</v>
      </c>
      <c r="B12" s="6" t="s">
        <v>131</v>
      </c>
      <c r="C12" s="14" t="s">
        <v>61</v>
      </c>
      <c r="D12" s="7">
        <v>45</v>
      </c>
      <c r="E12" s="7" t="s">
        <v>47</v>
      </c>
      <c r="F12" s="7" t="s">
        <v>4</v>
      </c>
      <c r="G12" s="7" t="s">
        <v>140</v>
      </c>
      <c r="H12" s="7" t="s">
        <v>136</v>
      </c>
      <c r="I12" s="6" t="s">
        <v>5</v>
      </c>
      <c r="J12" s="7" t="s">
        <v>159</v>
      </c>
      <c r="K12" s="7" t="s">
        <v>133</v>
      </c>
      <c r="L12" s="7" t="s">
        <v>5</v>
      </c>
      <c r="M12" s="18" t="s">
        <v>38</v>
      </c>
      <c r="N12" s="7">
        <v>50</v>
      </c>
      <c r="O12" s="14" t="s">
        <v>336</v>
      </c>
      <c r="P12" s="14" t="s">
        <v>63</v>
      </c>
      <c r="Q12" s="14" t="s">
        <v>14</v>
      </c>
      <c r="R12" s="14" t="s">
        <v>60</v>
      </c>
      <c r="S12" s="7" t="s">
        <v>62</v>
      </c>
      <c r="T12" s="7">
        <v>200</v>
      </c>
      <c r="U12" s="7" t="s">
        <v>10</v>
      </c>
      <c r="V12" s="7" t="s">
        <v>39</v>
      </c>
      <c r="W12" s="7">
        <v>12.6</v>
      </c>
      <c r="X12" s="7" t="s">
        <v>5</v>
      </c>
      <c r="Y12" s="7" t="s">
        <v>5</v>
      </c>
      <c r="Z12" s="7" t="s">
        <v>11</v>
      </c>
      <c r="AA12" s="7" t="s">
        <v>679</v>
      </c>
      <c r="AB12" s="7">
        <v>25</v>
      </c>
      <c r="AC12" s="7" t="s">
        <v>125</v>
      </c>
      <c r="AD12" s="7">
        <v>100</v>
      </c>
      <c r="AE12" s="7">
        <v>40</v>
      </c>
      <c r="AF12" s="7">
        <v>20</v>
      </c>
      <c r="AG12" s="7">
        <v>13</v>
      </c>
      <c r="AH12" s="7" t="s">
        <v>224</v>
      </c>
      <c r="AI12" s="7">
        <v>0.67</v>
      </c>
      <c r="AJ12" s="7">
        <v>100</v>
      </c>
      <c r="AK12" s="7">
        <v>1</v>
      </c>
      <c r="AL12" s="13">
        <v>1</v>
      </c>
      <c r="AM12" s="7" t="s">
        <v>6</v>
      </c>
      <c r="AN12" s="7" t="s">
        <v>6</v>
      </c>
      <c r="AO12" s="7" t="s">
        <v>6</v>
      </c>
      <c r="AP12" s="13" t="s">
        <v>6</v>
      </c>
      <c r="AQ12" s="19"/>
      <c r="AR12" s="7">
        <v>29</v>
      </c>
      <c r="AS12" s="7">
        <v>171</v>
      </c>
      <c r="AT12" s="7">
        <v>125</v>
      </c>
      <c r="AU12" s="68" t="s">
        <v>276</v>
      </c>
      <c r="AV12" s="68"/>
      <c r="AW12" s="73">
        <f t="shared" si="0"/>
        <v>75</v>
      </c>
      <c r="AX12" s="73">
        <f t="shared" si="2"/>
        <v>100</v>
      </c>
      <c r="AY12" s="78">
        <f t="shared" si="1"/>
        <v>9.8646009322719497E-2</v>
      </c>
      <c r="AZ12" s="7">
        <v>10</v>
      </c>
      <c r="BA12" s="7">
        <v>10</v>
      </c>
      <c r="BB12" s="6">
        <v>1256</v>
      </c>
      <c r="BC12" s="78"/>
      <c r="BD12" s="7" t="s">
        <v>678</v>
      </c>
    </row>
    <row r="13" spans="1:56" s="4" customFormat="1">
      <c r="A13" s="14" t="s">
        <v>64</v>
      </c>
      <c r="B13" s="6" t="s">
        <v>131</v>
      </c>
      <c r="C13" s="14" t="s">
        <v>65</v>
      </c>
      <c r="D13" s="7">
        <v>40</v>
      </c>
      <c r="E13" s="7" t="s">
        <v>47</v>
      </c>
      <c r="F13" s="6" t="s">
        <v>143</v>
      </c>
      <c r="G13" s="7" t="s">
        <v>140</v>
      </c>
      <c r="H13" s="7" t="s">
        <v>136</v>
      </c>
      <c r="I13" s="6" t="s">
        <v>5</v>
      </c>
      <c r="J13" s="7" t="s">
        <v>161</v>
      </c>
      <c r="K13" s="7" t="s">
        <v>134</v>
      </c>
      <c r="L13" s="7" t="s">
        <v>5</v>
      </c>
      <c r="M13" s="18" t="s">
        <v>38</v>
      </c>
      <c r="N13" s="7">
        <v>50</v>
      </c>
      <c r="O13" s="14" t="s">
        <v>337</v>
      </c>
      <c r="P13" s="14" t="s">
        <v>69</v>
      </c>
      <c r="Q13" s="14" t="s">
        <v>66</v>
      </c>
      <c r="R13" s="14" t="s">
        <v>64</v>
      </c>
      <c r="S13" s="7" t="s">
        <v>67</v>
      </c>
      <c r="T13" s="6">
        <v>180</v>
      </c>
      <c r="U13" s="7" t="s">
        <v>10</v>
      </c>
      <c r="V13" s="7" t="s">
        <v>39</v>
      </c>
      <c r="W13" s="7">
        <v>18.3</v>
      </c>
      <c r="X13" s="7" t="s">
        <v>5</v>
      </c>
      <c r="Y13" s="7" t="s">
        <v>5</v>
      </c>
      <c r="Z13" s="7" t="s">
        <v>5</v>
      </c>
      <c r="AA13" s="7" t="s">
        <v>679</v>
      </c>
      <c r="AB13" s="6">
        <v>22</v>
      </c>
      <c r="AC13" s="6" t="s">
        <v>126</v>
      </c>
      <c r="AD13" s="6">
        <v>84</v>
      </c>
      <c r="AE13" s="6" t="s">
        <v>68</v>
      </c>
      <c r="AF13" s="7" t="s">
        <v>6</v>
      </c>
      <c r="AG13" s="6" t="s">
        <v>6</v>
      </c>
      <c r="AH13" s="7" t="s">
        <v>224</v>
      </c>
      <c r="AI13" s="6">
        <v>0.67800000000000005</v>
      </c>
      <c r="AJ13" s="6">
        <v>80</v>
      </c>
      <c r="AK13" s="7">
        <v>1</v>
      </c>
      <c r="AL13" s="41">
        <v>0.95</v>
      </c>
      <c r="AM13" s="7" t="s">
        <v>6</v>
      </c>
      <c r="AN13" s="7" t="s">
        <v>6</v>
      </c>
      <c r="AO13" s="7" t="s">
        <v>6</v>
      </c>
      <c r="AP13" s="13" t="s">
        <v>6</v>
      </c>
      <c r="AQ13" s="19"/>
      <c r="AR13" s="7">
        <v>49</v>
      </c>
      <c r="AS13" s="7">
        <v>131</v>
      </c>
      <c r="AT13" s="7">
        <v>102</v>
      </c>
      <c r="AU13" s="68" t="s">
        <v>276</v>
      </c>
      <c r="AV13" s="68"/>
      <c r="AW13" s="73">
        <f t="shared" si="0"/>
        <v>78</v>
      </c>
      <c r="AX13" s="73">
        <f t="shared" si="2"/>
        <v>84</v>
      </c>
      <c r="AY13" s="78">
        <f t="shared" si="1"/>
        <v>0.10139005475779947</v>
      </c>
      <c r="AZ13" s="7">
        <v>7.2</v>
      </c>
      <c r="BA13" s="7">
        <v>8.1</v>
      </c>
      <c r="BB13" s="6">
        <v>1067</v>
      </c>
      <c r="BC13" s="78"/>
      <c r="BD13" s="7" t="s">
        <v>678</v>
      </c>
    </row>
    <row r="14" spans="1:56" s="4" customFormat="1">
      <c r="A14" s="14" t="s">
        <v>70</v>
      </c>
      <c r="B14" s="6" t="s">
        <v>131</v>
      </c>
      <c r="C14" s="14" t="s">
        <v>61</v>
      </c>
      <c r="D14" s="7">
        <v>28</v>
      </c>
      <c r="E14" s="7" t="s">
        <v>9</v>
      </c>
      <c r="F14" s="7" t="s">
        <v>4</v>
      </c>
      <c r="G14" s="7" t="s">
        <v>140</v>
      </c>
      <c r="H14" s="7" t="s">
        <v>138</v>
      </c>
      <c r="I14" s="6" t="s">
        <v>5</v>
      </c>
      <c r="J14" s="7" t="s">
        <v>159</v>
      </c>
      <c r="K14" s="7" t="s">
        <v>133</v>
      </c>
      <c r="L14" s="7" t="s">
        <v>5</v>
      </c>
      <c r="M14" s="18" t="s">
        <v>71</v>
      </c>
      <c r="N14" s="7">
        <v>50</v>
      </c>
      <c r="O14" s="14" t="s">
        <v>338</v>
      </c>
      <c r="P14" s="14" t="s">
        <v>75</v>
      </c>
      <c r="Q14" s="14" t="s">
        <v>73</v>
      </c>
      <c r="R14" s="14" t="s">
        <v>70</v>
      </c>
      <c r="S14" s="7" t="s">
        <v>74</v>
      </c>
      <c r="T14" s="7">
        <v>165</v>
      </c>
      <c r="U14" s="7" t="s">
        <v>72</v>
      </c>
      <c r="V14" s="7" t="s">
        <v>4</v>
      </c>
      <c r="W14" s="7">
        <v>35.4</v>
      </c>
      <c r="X14" s="7" t="s">
        <v>5</v>
      </c>
      <c r="Y14" s="7" t="s">
        <v>5</v>
      </c>
      <c r="Z14" s="7" t="s">
        <v>5</v>
      </c>
      <c r="AA14" s="7" t="s">
        <v>679</v>
      </c>
      <c r="AB14" s="7">
        <v>12</v>
      </c>
      <c r="AC14" s="7" t="s">
        <v>125</v>
      </c>
      <c r="AD14" s="7">
        <v>95</v>
      </c>
      <c r="AE14" s="7">
        <v>61</v>
      </c>
      <c r="AF14" s="7" t="s">
        <v>128</v>
      </c>
      <c r="AG14" s="7">
        <v>9</v>
      </c>
      <c r="AH14" s="7" t="s">
        <v>224</v>
      </c>
      <c r="AI14" s="7">
        <v>1.66</v>
      </c>
      <c r="AJ14" s="7">
        <v>70</v>
      </c>
      <c r="AK14" s="7">
        <v>1.19</v>
      </c>
      <c r="AL14" s="13">
        <v>0.74</v>
      </c>
      <c r="AM14" s="7" t="s">
        <v>6</v>
      </c>
      <c r="AN14" s="7" t="s">
        <v>6</v>
      </c>
      <c r="AO14" s="7" t="s">
        <v>6</v>
      </c>
      <c r="AP14" s="13" t="s">
        <v>6</v>
      </c>
      <c r="AQ14" s="19"/>
      <c r="AR14" s="7">
        <v>50</v>
      </c>
      <c r="AS14" s="7">
        <v>115</v>
      </c>
      <c r="AT14" s="7">
        <v>102</v>
      </c>
      <c r="AU14" s="68" t="s">
        <v>276</v>
      </c>
      <c r="AV14" s="68"/>
      <c r="AW14" s="73">
        <f t="shared" si="0"/>
        <v>63</v>
      </c>
      <c r="AX14" s="73">
        <f t="shared" si="2"/>
        <v>79.831932773109244</v>
      </c>
      <c r="AY14" s="78">
        <f t="shared" si="1"/>
        <v>0.25062810244706424</v>
      </c>
      <c r="AZ14" s="7">
        <v>18.3</v>
      </c>
      <c r="BA14" s="7">
        <v>18.7</v>
      </c>
      <c r="BB14" s="6">
        <v>12100</v>
      </c>
      <c r="BC14" s="78"/>
      <c r="BD14" s="7" t="s">
        <v>678</v>
      </c>
    </row>
    <row r="15" spans="1:56" s="4" customFormat="1">
      <c r="A15" s="14" t="s">
        <v>76</v>
      </c>
      <c r="B15" s="6" t="s">
        <v>131</v>
      </c>
      <c r="C15" s="14" t="s">
        <v>36</v>
      </c>
      <c r="D15" s="7">
        <v>28</v>
      </c>
      <c r="E15" s="7" t="s">
        <v>9</v>
      </c>
      <c r="F15" s="7" t="s">
        <v>4</v>
      </c>
      <c r="G15" s="7" t="s">
        <v>140</v>
      </c>
      <c r="H15" s="7" t="s">
        <v>138</v>
      </c>
      <c r="I15" s="6" t="s">
        <v>5</v>
      </c>
      <c r="J15" s="7" t="s">
        <v>159</v>
      </c>
      <c r="K15" s="7" t="s">
        <v>133</v>
      </c>
      <c r="L15" s="7" t="s">
        <v>5</v>
      </c>
      <c r="M15" s="18" t="s">
        <v>71</v>
      </c>
      <c r="N15" s="7">
        <v>50</v>
      </c>
      <c r="O15" s="14" t="s">
        <v>338</v>
      </c>
      <c r="P15" s="14" t="s">
        <v>149</v>
      </c>
      <c r="Q15" s="14" t="s">
        <v>73</v>
      </c>
      <c r="R15" s="14" t="s">
        <v>76</v>
      </c>
      <c r="S15" s="7" t="s">
        <v>77</v>
      </c>
      <c r="T15" s="7">
        <v>165</v>
      </c>
      <c r="U15" s="7" t="s">
        <v>72</v>
      </c>
      <c r="V15" s="7" t="s">
        <v>4</v>
      </c>
      <c r="W15" s="7">
        <v>34.1</v>
      </c>
      <c r="X15" s="7" t="s">
        <v>5</v>
      </c>
      <c r="Y15" s="7" t="s">
        <v>5</v>
      </c>
      <c r="Z15" s="7" t="s">
        <v>11</v>
      </c>
      <c r="AA15" s="7" t="s">
        <v>679</v>
      </c>
      <c r="AB15" s="7">
        <v>12</v>
      </c>
      <c r="AC15" s="7" t="s">
        <v>6</v>
      </c>
      <c r="AD15" s="7">
        <v>95</v>
      </c>
      <c r="AE15" s="7">
        <v>61</v>
      </c>
      <c r="AF15" s="7" t="s">
        <v>128</v>
      </c>
      <c r="AG15" s="7">
        <v>11</v>
      </c>
      <c r="AH15" s="7">
        <v>1.8</v>
      </c>
      <c r="AI15" s="7">
        <v>1.59</v>
      </c>
      <c r="AJ15" s="7">
        <v>70</v>
      </c>
      <c r="AK15" s="7">
        <v>1.056</v>
      </c>
      <c r="AL15" s="13">
        <v>0.74</v>
      </c>
      <c r="AM15" s="7" t="s">
        <v>6</v>
      </c>
      <c r="AN15" s="7" t="s">
        <v>6</v>
      </c>
      <c r="AO15" s="7" t="s">
        <v>6</v>
      </c>
      <c r="AP15" s="13" t="s">
        <v>6</v>
      </c>
      <c r="AQ15" s="19"/>
      <c r="AR15" s="7">
        <v>50</v>
      </c>
      <c r="AS15" s="7">
        <v>117</v>
      </c>
      <c r="AT15" s="7">
        <v>104</v>
      </c>
      <c r="AU15" s="68" t="s">
        <v>276</v>
      </c>
      <c r="AV15" s="68"/>
      <c r="AW15" s="73">
        <f t="shared" si="0"/>
        <v>61</v>
      </c>
      <c r="AX15" s="73">
        <v>90</v>
      </c>
      <c r="AY15" s="78">
        <f t="shared" si="1"/>
        <v>0.24299431425862145</v>
      </c>
      <c r="AZ15" s="7">
        <v>16.7</v>
      </c>
      <c r="BA15" s="7">
        <v>22</v>
      </c>
      <c r="BB15" s="6">
        <v>12595</v>
      </c>
      <c r="BC15" s="78"/>
      <c r="BD15" s="7" t="s">
        <v>678</v>
      </c>
    </row>
    <row r="16" spans="1:56" s="4" customFormat="1">
      <c r="A16" s="14" t="s">
        <v>78</v>
      </c>
      <c r="B16" s="6" t="s">
        <v>131</v>
      </c>
      <c r="C16" s="14" t="s">
        <v>65</v>
      </c>
      <c r="D16" s="7">
        <v>65</v>
      </c>
      <c r="E16" s="7" t="s">
        <v>79</v>
      </c>
      <c r="F16" s="6" t="s">
        <v>4</v>
      </c>
      <c r="G16" s="7" t="s">
        <v>140</v>
      </c>
      <c r="H16" s="7" t="s">
        <v>136</v>
      </c>
      <c r="I16" s="6" t="s">
        <v>5</v>
      </c>
      <c r="J16" s="7" t="s">
        <v>6</v>
      </c>
      <c r="K16" s="7" t="s">
        <v>133</v>
      </c>
      <c r="L16" s="7" t="s">
        <v>5</v>
      </c>
      <c r="M16" s="7" t="s">
        <v>80</v>
      </c>
      <c r="N16" s="7">
        <v>50</v>
      </c>
      <c r="O16" s="14" t="s">
        <v>339</v>
      </c>
      <c r="P16" s="14" t="s">
        <v>86</v>
      </c>
      <c r="Q16" s="14" t="s">
        <v>84</v>
      </c>
      <c r="R16" s="14" t="s">
        <v>78</v>
      </c>
      <c r="S16" s="7" t="s">
        <v>85</v>
      </c>
      <c r="T16" s="7">
        <v>180</v>
      </c>
      <c r="U16" s="7" t="s">
        <v>81</v>
      </c>
      <c r="V16" s="7" t="s">
        <v>83</v>
      </c>
      <c r="W16" s="7">
        <v>11.6</v>
      </c>
      <c r="X16" s="7" t="s">
        <v>5</v>
      </c>
      <c r="Y16" s="7" t="s">
        <v>82</v>
      </c>
      <c r="Z16" s="7" t="s">
        <v>49</v>
      </c>
      <c r="AA16" s="7" t="s">
        <v>127</v>
      </c>
      <c r="AB16" s="7">
        <v>10</v>
      </c>
      <c r="AC16" s="7">
        <v>3</v>
      </c>
      <c r="AD16" s="7">
        <v>90</v>
      </c>
      <c r="AE16" s="7" t="s">
        <v>6</v>
      </c>
      <c r="AF16" s="7" t="s">
        <v>6</v>
      </c>
      <c r="AG16" s="7" t="s">
        <v>6</v>
      </c>
      <c r="AH16" s="7" t="s">
        <v>224</v>
      </c>
      <c r="AI16" s="7">
        <v>0.39700000000000002</v>
      </c>
      <c r="AJ16" s="7">
        <v>90</v>
      </c>
      <c r="AK16" s="7">
        <v>1</v>
      </c>
      <c r="AL16" s="13">
        <v>1</v>
      </c>
      <c r="AM16" s="7" t="s">
        <v>6</v>
      </c>
      <c r="AN16" s="7" t="s">
        <v>6</v>
      </c>
      <c r="AO16" s="7" t="s">
        <v>6</v>
      </c>
      <c r="AP16" s="13" t="s">
        <v>6</v>
      </c>
      <c r="AQ16" s="19"/>
      <c r="AR16" s="7">
        <v>29</v>
      </c>
      <c r="AS16" s="7">
        <v>151</v>
      </c>
      <c r="AT16" s="7">
        <v>112</v>
      </c>
      <c r="AU16" s="68" t="s">
        <v>276</v>
      </c>
      <c r="AV16" s="68"/>
      <c r="AW16" s="73">
        <f t="shared" si="0"/>
        <v>68</v>
      </c>
      <c r="AX16" s="73">
        <f t="shared" si="2"/>
        <v>90</v>
      </c>
      <c r="AY16" s="78">
        <f t="shared" si="1"/>
        <v>0.24102145589918766</v>
      </c>
      <c r="AZ16" s="7">
        <v>4.5</v>
      </c>
      <c r="BA16" s="7">
        <v>4.0999999999999996</v>
      </c>
      <c r="BB16" s="6">
        <v>699</v>
      </c>
      <c r="BC16" s="78"/>
      <c r="BD16" s="7" t="s">
        <v>127</v>
      </c>
    </row>
    <row r="17" spans="1:255" s="4" customFormat="1">
      <c r="A17" s="14" t="s">
        <v>88</v>
      </c>
      <c r="B17" s="6" t="s">
        <v>131</v>
      </c>
      <c r="C17" s="14" t="s">
        <v>65</v>
      </c>
      <c r="D17" s="7">
        <v>65</v>
      </c>
      <c r="E17" s="7" t="s">
        <v>89</v>
      </c>
      <c r="F17" s="6" t="s">
        <v>4</v>
      </c>
      <c r="G17" s="7" t="s">
        <v>140</v>
      </c>
      <c r="H17" s="7" t="s">
        <v>136</v>
      </c>
      <c r="I17" s="6" t="s">
        <v>5</v>
      </c>
      <c r="J17" s="7" t="s">
        <v>6</v>
      </c>
      <c r="K17" s="7" t="s">
        <v>162</v>
      </c>
      <c r="L17" s="7" t="s">
        <v>5</v>
      </c>
      <c r="M17" s="7" t="s">
        <v>80</v>
      </c>
      <c r="N17" s="7">
        <v>50</v>
      </c>
      <c r="O17" s="14" t="s">
        <v>340</v>
      </c>
      <c r="P17" s="14" t="s">
        <v>86</v>
      </c>
      <c r="Q17" s="14" t="s">
        <v>84</v>
      </c>
      <c r="R17" s="14" t="s">
        <v>88</v>
      </c>
      <c r="S17" s="7" t="s">
        <v>90</v>
      </c>
      <c r="T17" s="7">
        <v>180</v>
      </c>
      <c r="U17" s="7" t="s">
        <v>81</v>
      </c>
      <c r="V17" s="7" t="s">
        <v>83</v>
      </c>
      <c r="W17" s="7">
        <v>11.4</v>
      </c>
      <c r="X17" s="7" t="s">
        <v>5</v>
      </c>
      <c r="Y17" s="7" t="s">
        <v>82</v>
      </c>
      <c r="Z17" s="7" t="s">
        <v>49</v>
      </c>
      <c r="AA17" s="7" t="s">
        <v>127</v>
      </c>
      <c r="AB17" s="7">
        <v>14</v>
      </c>
      <c r="AC17" s="7">
        <v>3</v>
      </c>
      <c r="AD17" s="7">
        <v>88</v>
      </c>
      <c r="AE17" s="7">
        <v>60</v>
      </c>
      <c r="AF17" s="7" t="s">
        <v>6</v>
      </c>
      <c r="AG17" s="7" t="s">
        <v>6</v>
      </c>
      <c r="AH17" s="7" t="s">
        <v>224</v>
      </c>
      <c r="AI17" s="7">
        <v>0.46100000000000002</v>
      </c>
      <c r="AJ17" s="7">
        <v>90</v>
      </c>
      <c r="AK17" s="7">
        <v>1</v>
      </c>
      <c r="AL17" s="13">
        <v>1.0229999999999999</v>
      </c>
      <c r="AM17" s="7" t="s">
        <v>6</v>
      </c>
      <c r="AN17" s="7" t="s">
        <v>6</v>
      </c>
      <c r="AO17" s="7" t="s">
        <v>6</v>
      </c>
      <c r="AP17" s="13" t="s">
        <v>6</v>
      </c>
      <c r="AQ17" s="19"/>
      <c r="AR17" s="7">
        <v>30</v>
      </c>
      <c r="AS17" s="7">
        <v>150</v>
      </c>
      <c r="AT17" s="7">
        <v>111</v>
      </c>
      <c r="AU17" s="68" t="s">
        <v>276</v>
      </c>
      <c r="AV17" s="68"/>
      <c r="AW17" s="73">
        <f t="shared" si="0"/>
        <v>69</v>
      </c>
      <c r="AX17" s="73">
        <f t="shared" si="2"/>
        <v>88</v>
      </c>
      <c r="AY17" s="78">
        <f t="shared" si="1"/>
        <v>6.8732770157145684E-2</v>
      </c>
      <c r="AZ17" s="7">
        <v>5.8</v>
      </c>
      <c r="BA17" s="7">
        <v>10.1</v>
      </c>
      <c r="BB17" s="6">
        <v>662</v>
      </c>
      <c r="BC17" s="78"/>
      <c r="BD17" s="7" t="s">
        <v>127</v>
      </c>
    </row>
    <row r="18" spans="1:255" s="4" customFormat="1">
      <c r="A18" s="14" t="s">
        <v>95</v>
      </c>
      <c r="B18" s="6" t="s">
        <v>131</v>
      </c>
      <c r="C18" s="14" t="s">
        <v>91</v>
      </c>
      <c r="D18" s="7">
        <v>40</v>
      </c>
      <c r="E18" s="7" t="s">
        <v>92</v>
      </c>
      <c r="F18" s="7" t="s">
        <v>4</v>
      </c>
      <c r="G18" s="7" t="s">
        <v>140</v>
      </c>
      <c r="H18" s="7" t="s">
        <v>138</v>
      </c>
      <c r="I18" s="6" t="s">
        <v>5</v>
      </c>
      <c r="J18" s="7" t="s">
        <v>159</v>
      </c>
      <c r="K18" s="7" t="s">
        <v>134</v>
      </c>
      <c r="L18" s="7" t="s">
        <v>5</v>
      </c>
      <c r="M18" s="7" t="s">
        <v>80</v>
      </c>
      <c r="N18" s="7">
        <v>50</v>
      </c>
      <c r="O18" s="14" t="s">
        <v>341</v>
      </c>
      <c r="P18" s="14" t="s">
        <v>97</v>
      </c>
      <c r="Q18" s="14" t="s">
        <v>94</v>
      </c>
      <c r="R18" s="14" t="s">
        <v>95</v>
      </c>
      <c r="S18" s="7" t="s">
        <v>96</v>
      </c>
      <c r="T18" s="7">
        <v>150</v>
      </c>
      <c r="U18" s="7" t="s">
        <v>81</v>
      </c>
      <c r="V18" s="7" t="s">
        <v>93</v>
      </c>
      <c r="W18" s="7">
        <v>21.4</v>
      </c>
      <c r="X18" s="7" t="s">
        <v>5</v>
      </c>
      <c r="Y18" s="7" t="s">
        <v>82</v>
      </c>
      <c r="Z18" s="7" t="s">
        <v>49</v>
      </c>
      <c r="AA18" s="7" t="s">
        <v>679</v>
      </c>
      <c r="AB18" s="7">
        <v>20</v>
      </c>
      <c r="AC18" s="7" t="s">
        <v>127</v>
      </c>
      <c r="AD18" s="7">
        <v>80</v>
      </c>
      <c r="AE18" s="7">
        <v>30</v>
      </c>
      <c r="AF18" s="7">
        <v>12.5</v>
      </c>
      <c r="AG18" s="7">
        <v>5</v>
      </c>
      <c r="AH18" s="7" t="s">
        <v>224</v>
      </c>
      <c r="AI18" s="7">
        <v>0.70399999999999996</v>
      </c>
      <c r="AJ18" s="7">
        <v>80</v>
      </c>
      <c r="AK18" s="7">
        <v>1</v>
      </c>
      <c r="AL18" s="13">
        <v>1</v>
      </c>
      <c r="AM18" s="7" t="s">
        <v>6</v>
      </c>
      <c r="AN18" s="7" t="s">
        <v>6</v>
      </c>
      <c r="AO18" s="7" t="s">
        <v>6</v>
      </c>
      <c r="AP18" s="13" t="s">
        <v>6</v>
      </c>
      <c r="AQ18" s="19" t="s">
        <v>209</v>
      </c>
      <c r="AR18" s="7">
        <v>20</v>
      </c>
      <c r="AS18" s="7">
        <v>130</v>
      </c>
      <c r="AT18" s="7">
        <v>100</v>
      </c>
      <c r="AU18" s="68" t="s">
        <v>276</v>
      </c>
      <c r="AV18" s="68"/>
      <c r="AW18" s="73">
        <f t="shared" si="0"/>
        <v>50</v>
      </c>
      <c r="AX18" s="73">
        <f t="shared" si="2"/>
        <v>80</v>
      </c>
      <c r="AY18" s="78">
        <f t="shared" si="1"/>
        <v>0.10847456706021191</v>
      </c>
      <c r="AZ18" s="7">
        <v>5.9</v>
      </c>
      <c r="BA18" s="7">
        <v>7.1</v>
      </c>
      <c r="BB18" s="6">
        <v>904</v>
      </c>
      <c r="BC18" s="78"/>
      <c r="BD18" s="7" t="s">
        <v>678</v>
      </c>
    </row>
    <row r="19" spans="1:255" s="4" customFormat="1">
      <c r="A19" s="14" t="s">
        <v>98</v>
      </c>
      <c r="B19" s="6" t="s">
        <v>131</v>
      </c>
      <c r="C19" s="14" t="s">
        <v>99</v>
      </c>
      <c r="D19" s="7">
        <v>90</v>
      </c>
      <c r="E19" s="7" t="s">
        <v>100</v>
      </c>
      <c r="F19" s="7" t="s">
        <v>4</v>
      </c>
      <c r="G19" s="7" t="s">
        <v>140</v>
      </c>
      <c r="H19" s="7" t="s">
        <v>137</v>
      </c>
      <c r="I19" s="6" t="s">
        <v>5</v>
      </c>
      <c r="J19" s="7" t="s">
        <v>159</v>
      </c>
      <c r="K19" s="7" t="s">
        <v>133</v>
      </c>
      <c r="L19" s="7" t="s">
        <v>5</v>
      </c>
      <c r="M19" s="7" t="s">
        <v>42</v>
      </c>
      <c r="N19" s="7">
        <v>50</v>
      </c>
      <c r="O19" s="14" t="s">
        <v>342</v>
      </c>
      <c r="P19" s="14" t="s">
        <v>103</v>
      </c>
      <c r="Q19" s="14" t="s">
        <v>101</v>
      </c>
      <c r="R19" s="14" t="s">
        <v>98</v>
      </c>
      <c r="S19" s="7" t="s">
        <v>102</v>
      </c>
      <c r="T19" s="7">
        <v>200</v>
      </c>
      <c r="U19" s="7" t="s">
        <v>81</v>
      </c>
      <c r="V19" s="7" t="s">
        <v>83</v>
      </c>
      <c r="W19" s="7">
        <v>19.7</v>
      </c>
      <c r="X19" s="7" t="s">
        <v>5</v>
      </c>
      <c r="Y19" s="7" t="s">
        <v>82</v>
      </c>
      <c r="Z19" s="7" t="s">
        <v>49</v>
      </c>
      <c r="AA19" s="7" t="s">
        <v>679</v>
      </c>
      <c r="AB19" s="7">
        <v>25</v>
      </c>
      <c r="AC19" s="7" t="s">
        <v>127</v>
      </c>
      <c r="AD19" s="7">
        <v>95</v>
      </c>
      <c r="AE19" s="7">
        <v>35</v>
      </c>
      <c r="AF19" s="43">
        <v>10</v>
      </c>
      <c r="AG19" s="7">
        <v>10</v>
      </c>
      <c r="AH19" s="43">
        <v>2.2999999999999998</v>
      </c>
      <c r="AI19" s="7">
        <v>0.94799999999999995</v>
      </c>
      <c r="AJ19" s="7">
        <v>90</v>
      </c>
      <c r="AK19" s="7">
        <v>1</v>
      </c>
      <c r="AL19" s="13">
        <v>0.95</v>
      </c>
      <c r="AM19" s="7" t="s">
        <v>6</v>
      </c>
      <c r="AN19" s="7" t="s">
        <v>6</v>
      </c>
      <c r="AO19" s="7" t="s">
        <v>6</v>
      </c>
      <c r="AP19" s="13" t="s">
        <v>6</v>
      </c>
      <c r="AQ19" s="19"/>
      <c r="AR19" s="7">
        <v>47</v>
      </c>
      <c r="AS19" s="7">
        <v>153</v>
      </c>
      <c r="AT19" s="7">
        <v>115</v>
      </c>
      <c r="AU19" s="68" t="s">
        <v>276</v>
      </c>
      <c r="AV19" s="68"/>
      <c r="AW19" s="73">
        <f t="shared" si="0"/>
        <v>85</v>
      </c>
      <c r="AX19" s="73">
        <f t="shared" si="2"/>
        <v>95</v>
      </c>
      <c r="AY19" s="78">
        <f t="shared" si="1"/>
        <v>0.13904808041079597</v>
      </c>
      <c r="AZ19" s="7">
        <v>12.8</v>
      </c>
      <c r="BA19" s="7">
        <v>13.7</v>
      </c>
      <c r="BB19" s="6">
        <v>3440</v>
      </c>
      <c r="BC19" s="78"/>
      <c r="BD19" s="7" t="s">
        <v>678</v>
      </c>
    </row>
    <row r="20" spans="1:255" s="4" customFormat="1">
      <c r="A20" s="14" t="s">
        <v>105</v>
      </c>
      <c r="B20" s="6" t="s">
        <v>131</v>
      </c>
      <c r="C20" s="14" t="s">
        <v>99</v>
      </c>
      <c r="D20" s="7">
        <v>40</v>
      </c>
      <c r="E20" s="7" t="s">
        <v>104</v>
      </c>
      <c r="F20" s="7" t="s">
        <v>4</v>
      </c>
      <c r="G20" s="7" t="s">
        <v>140</v>
      </c>
      <c r="H20" s="7" t="s">
        <v>137</v>
      </c>
      <c r="I20" s="6" t="s">
        <v>5</v>
      </c>
      <c r="J20" s="7" t="s">
        <v>159</v>
      </c>
      <c r="K20" s="7" t="s">
        <v>134</v>
      </c>
      <c r="L20" s="7" t="s">
        <v>11</v>
      </c>
      <c r="M20" s="7" t="s">
        <v>80</v>
      </c>
      <c r="N20" s="7">
        <v>50</v>
      </c>
      <c r="O20" s="14" t="s">
        <v>341</v>
      </c>
      <c r="P20" s="14" t="s">
        <v>107</v>
      </c>
      <c r="Q20" s="14" t="s">
        <v>94</v>
      </c>
      <c r="R20" s="14" t="s">
        <v>105</v>
      </c>
      <c r="S20" s="7" t="s">
        <v>106</v>
      </c>
      <c r="T20" s="7">
        <v>200</v>
      </c>
      <c r="U20" s="7" t="s">
        <v>81</v>
      </c>
      <c r="V20" s="7" t="s">
        <v>83</v>
      </c>
      <c r="W20" s="7">
        <v>10.7</v>
      </c>
      <c r="X20" s="7" t="s">
        <v>5</v>
      </c>
      <c r="Y20" s="7" t="s">
        <v>82</v>
      </c>
      <c r="Z20" s="7" t="s">
        <v>49</v>
      </c>
      <c r="AA20" s="7" t="s">
        <v>679</v>
      </c>
      <c r="AB20" s="7">
        <v>24</v>
      </c>
      <c r="AC20" s="7" t="s">
        <v>127</v>
      </c>
      <c r="AD20" s="7">
        <v>88</v>
      </c>
      <c r="AE20" s="7">
        <v>30</v>
      </c>
      <c r="AF20" s="7">
        <v>15</v>
      </c>
      <c r="AG20" s="7">
        <v>6</v>
      </c>
      <c r="AH20" s="7">
        <v>1.8</v>
      </c>
      <c r="AI20" s="7">
        <v>0.43</v>
      </c>
      <c r="AJ20" s="7">
        <v>90</v>
      </c>
      <c r="AK20" s="7">
        <v>1</v>
      </c>
      <c r="AL20" s="13">
        <v>1.0229999999999999</v>
      </c>
      <c r="AM20" s="7" t="s">
        <v>6</v>
      </c>
      <c r="AN20" s="7" t="s">
        <v>6</v>
      </c>
      <c r="AO20" s="7" t="s">
        <v>6</v>
      </c>
      <c r="AP20" s="13" t="s">
        <v>6</v>
      </c>
      <c r="AQ20" s="19"/>
      <c r="AR20" s="7">
        <v>50</v>
      </c>
      <c r="AS20" s="7">
        <v>150</v>
      </c>
      <c r="AT20" s="7">
        <v>111</v>
      </c>
      <c r="AU20" s="19" t="s">
        <v>274</v>
      </c>
      <c r="AV20" s="68"/>
      <c r="AW20" s="73">
        <f t="shared" si="0"/>
        <v>89</v>
      </c>
      <c r="AX20" s="73">
        <f t="shared" si="2"/>
        <v>88</v>
      </c>
      <c r="AY20" s="78">
        <f t="shared" si="1"/>
        <v>6.5889669921289931E-2</v>
      </c>
      <c r="AZ20" s="7">
        <v>5.5</v>
      </c>
      <c r="BA20" s="7">
        <v>4.8</v>
      </c>
      <c r="BB20" s="6">
        <v>286</v>
      </c>
      <c r="BC20" s="78"/>
      <c r="BD20" s="7" t="s">
        <v>678</v>
      </c>
    </row>
    <row r="21" spans="1:255" s="4" customFormat="1">
      <c r="A21" s="14" t="s">
        <v>31</v>
      </c>
      <c r="B21" s="6" t="s">
        <v>131</v>
      </c>
      <c r="C21" s="14" t="s">
        <v>61</v>
      </c>
      <c r="D21" s="7">
        <v>28</v>
      </c>
      <c r="E21" s="7" t="s">
        <v>25</v>
      </c>
      <c r="F21" s="7" t="s">
        <v>4</v>
      </c>
      <c r="G21" s="7" t="s">
        <v>140</v>
      </c>
      <c r="H21" s="7" t="s">
        <v>138</v>
      </c>
      <c r="I21" s="6" t="s">
        <v>11</v>
      </c>
      <c r="J21" s="7" t="s">
        <v>160</v>
      </c>
      <c r="K21" s="7" t="s">
        <v>134</v>
      </c>
      <c r="L21" s="7" t="s">
        <v>5</v>
      </c>
      <c r="M21" s="7" t="s">
        <v>26</v>
      </c>
      <c r="N21" s="7">
        <v>50</v>
      </c>
      <c r="O21" s="14" t="s">
        <v>343</v>
      </c>
      <c r="P21" s="14" t="s">
        <v>33</v>
      </c>
      <c r="Q21" s="14" t="s">
        <v>14</v>
      </c>
      <c r="R21" s="14" t="s">
        <v>31</v>
      </c>
      <c r="S21" s="7" t="s">
        <v>32</v>
      </c>
      <c r="T21" s="7">
        <v>170</v>
      </c>
      <c r="U21" s="7" t="s">
        <v>27</v>
      </c>
      <c r="V21" s="7" t="s">
        <v>28</v>
      </c>
      <c r="W21" s="7">
        <v>19.399999999999999</v>
      </c>
      <c r="X21" s="7" t="s">
        <v>5</v>
      </c>
      <c r="Y21" s="7" t="s">
        <v>5</v>
      </c>
      <c r="Z21" s="7" t="s">
        <v>11</v>
      </c>
      <c r="AA21" s="7" t="s">
        <v>679</v>
      </c>
      <c r="AB21" s="7">
        <v>21.25</v>
      </c>
      <c r="AC21" s="7" t="s">
        <v>125</v>
      </c>
      <c r="AD21" s="7">
        <v>85</v>
      </c>
      <c r="AE21" s="7">
        <v>32.5</v>
      </c>
      <c r="AF21" s="7">
        <v>16.285</v>
      </c>
      <c r="AG21" s="7">
        <v>5</v>
      </c>
      <c r="AH21" s="7" t="s">
        <v>224</v>
      </c>
      <c r="AI21" s="7">
        <v>0.75</v>
      </c>
      <c r="AJ21" s="7">
        <v>80</v>
      </c>
      <c r="AK21" s="7">
        <v>1</v>
      </c>
      <c r="AL21" s="13">
        <v>0.94</v>
      </c>
      <c r="AM21" s="7" t="s">
        <v>6</v>
      </c>
      <c r="AN21" s="7" t="s">
        <v>6</v>
      </c>
      <c r="AO21" s="7" t="s">
        <v>6</v>
      </c>
      <c r="AP21" s="13" t="s">
        <v>6</v>
      </c>
      <c r="AQ21" s="42"/>
      <c r="AR21" s="7">
        <v>38</v>
      </c>
      <c r="AS21" s="7">
        <v>132</v>
      </c>
      <c r="AT21" s="7">
        <v>102</v>
      </c>
      <c r="AU21" s="68" t="s">
        <v>276</v>
      </c>
      <c r="AV21" s="73">
        <v>6.7</v>
      </c>
      <c r="AW21" s="73">
        <f t="shared" si="0"/>
        <v>68</v>
      </c>
      <c r="AX21" s="73">
        <f t="shared" si="2"/>
        <v>85</v>
      </c>
      <c r="AY21" s="78">
        <f t="shared" si="1"/>
        <v>0.12112481875748483</v>
      </c>
      <c r="AZ21" s="7">
        <v>10</v>
      </c>
      <c r="BA21" s="7">
        <v>11</v>
      </c>
      <c r="BB21" s="6">
        <v>2348</v>
      </c>
      <c r="BC21" s="78"/>
      <c r="BD21" s="7" t="s">
        <v>678</v>
      </c>
    </row>
    <row r="22" spans="1:255" s="4" customFormat="1">
      <c r="A22" s="14" t="s">
        <v>24</v>
      </c>
      <c r="B22" s="6" t="s">
        <v>131</v>
      </c>
      <c r="C22" s="14" t="s">
        <v>61</v>
      </c>
      <c r="D22" s="7">
        <v>28</v>
      </c>
      <c r="E22" s="7" t="s">
        <v>25</v>
      </c>
      <c r="F22" s="7" t="s">
        <v>4</v>
      </c>
      <c r="G22" s="7" t="s">
        <v>140</v>
      </c>
      <c r="H22" s="7" t="s">
        <v>138</v>
      </c>
      <c r="I22" s="6" t="s">
        <v>5</v>
      </c>
      <c r="J22" s="7" t="s">
        <v>159</v>
      </c>
      <c r="K22" s="7" t="s">
        <v>134</v>
      </c>
      <c r="L22" s="7" t="s">
        <v>5</v>
      </c>
      <c r="M22" s="7" t="s">
        <v>26</v>
      </c>
      <c r="N22" s="7">
        <v>50</v>
      </c>
      <c r="O22" s="14" t="s">
        <v>343</v>
      </c>
      <c r="P22" s="14" t="s">
        <v>30</v>
      </c>
      <c r="Q22" s="14" t="s">
        <v>14</v>
      </c>
      <c r="R22" s="14" t="s">
        <v>24</v>
      </c>
      <c r="S22" s="7" t="s">
        <v>29</v>
      </c>
      <c r="T22" s="7">
        <v>180</v>
      </c>
      <c r="U22" s="7" t="s">
        <v>27</v>
      </c>
      <c r="V22" s="7" t="s">
        <v>28</v>
      </c>
      <c r="W22" s="7">
        <v>19.100000000000001</v>
      </c>
      <c r="X22" s="7" t="s">
        <v>5</v>
      </c>
      <c r="Y22" s="7" t="s">
        <v>5</v>
      </c>
      <c r="Z22" s="7" t="s">
        <v>11</v>
      </c>
      <c r="AA22" s="7" t="s">
        <v>679</v>
      </c>
      <c r="AB22" s="7">
        <v>22.5</v>
      </c>
      <c r="AC22" s="7" t="s">
        <v>6</v>
      </c>
      <c r="AD22" s="7">
        <v>90</v>
      </c>
      <c r="AE22" s="7">
        <v>35</v>
      </c>
      <c r="AF22" s="7">
        <v>17.5</v>
      </c>
      <c r="AG22" s="7">
        <v>5</v>
      </c>
      <c r="AH22" s="7" t="s">
        <v>224</v>
      </c>
      <c r="AI22" s="7">
        <v>0.82</v>
      </c>
      <c r="AJ22" s="7">
        <v>90</v>
      </c>
      <c r="AK22" s="7">
        <v>1</v>
      </c>
      <c r="AL22" s="13">
        <v>1</v>
      </c>
      <c r="AM22" s="7" t="s">
        <v>6</v>
      </c>
      <c r="AN22" s="7" t="s">
        <v>6</v>
      </c>
      <c r="AO22" s="7" t="s">
        <v>6</v>
      </c>
      <c r="AP22" s="13" t="s">
        <v>6</v>
      </c>
      <c r="AQ22" s="39"/>
      <c r="AR22" s="7">
        <v>29</v>
      </c>
      <c r="AS22" s="7">
        <v>151</v>
      </c>
      <c r="AT22" s="7">
        <v>112</v>
      </c>
      <c r="AU22" s="68" t="s">
        <v>276</v>
      </c>
      <c r="AV22" s="99">
        <v>6.7</v>
      </c>
      <c r="AW22" s="73">
        <f t="shared" si="0"/>
        <v>68</v>
      </c>
      <c r="AX22" s="73">
        <f t="shared" si="2"/>
        <v>90</v>
      </c>
      <c r="AY22" s="78">
        <f t="shared" si="1"/>
        <v>0.12839674071410651</v>
      </c>
      <c r="AZ22" s="7">
        <v>16</v>
      </c>
      <c r="BA22" s="7">
        <v>13</v>
      </c>
      <c r="BB22" s="6">
        <v>4198</v>
      </c>
      <c r="BC22" s="78"/>
      <c r="BD22" s="7" t="s">
        <v>678</v>
      </c>
    </row>
    <row r="23" spans="1:255" s="4" customFormat="1" ht="45">
      <c r="A23" s="14" t="s">
        <v>148</v>
      </c>
      <c r="B23" s="6" t="s">
        <v>131</v>
      </c>
      <c r="C23" s="14" t="s">
        <v>8</v>
      </c>
      <c r="D23" s="7">
        <v>28</v>
      </c>
      <c r="E23" s="7" t="s">
        <v>47</v>
      </c>
      <c r="F23" s="7" t="s">
        <v>4</v>
      </c>
      <c r="G23" s="7" t="s">
        <v>140</v>
      </c>
      <c r="H23" s="7" t="s">
        <v>138</v>
      </c>
      <c r="I23" s="6" t="s">
        <v>5</v>
      </c>
      <c r="J23" s="7" t="s">
        <v>159</v>
      </c>
      <c r="K23" s="35" t="s">
        <v>134</v>
      </c>
      <c r="L23" s="7" t="s">
        <v>5</v>
      </c>
      <c r="M23" s="7" t="s">
        <v>26</v>
      </c>
      <c r="N23" s="7">
        <v>50</v>
      </c>
      <c r="O23" s="14" t="s">
        <v>343</v>
      </c>
      <c r="P23" s="14" t="s">
        <v>177</v>
      </c>
      <c r="Q23" s="14" t="s">
        <v>14</v>
      </c>
      <c r="R23" s="14" t="s">
        <v>148</v>
      </c>
      <c r="S23" s="7" t="s">
        <v>142</v>
      </c>
      <c r="T23" s="7">
        <v>180</v>
      </c>
      <c r="U23" s="7" t="s">
        <v>10</v>
      </c>
      <c r="V23" s="7" t="s">
        <v>53</v>
      </c>
      <c r="W23" s="7">
        <v>24.37</v>
      </c>
      <c r="X23" s="7" t="s">
        <v>5</v>
      </c>
      <c r="Y23" s="7" t="s">
        <v>5</v>
      </c>
      <c r="Z23" s="7" t="s">
        <v>11</v>
      </c>
      <c r="AA23" s="7" t="s">
        <v>679</v>
      </c>
      <c r="AB23" s="7">
        <v>17.5</v>
      </c>
      <c r="AC23" s="7" t="s">
        <v>125</v>
      </c>
      <c r="AD23" s="7">
        <v>90</v>
      </c>
      <c r="AE23" s="7">
        <v>45</v>
      </c>
      <c r="AF23" s="7">
        <v>12.5</v>
      </c>
      <c r="AG23" s="7" t="s">
        <v>13</v>
      </c>
      <c r="AH23" s="7">
        <v>1.8</v>
      </c>
      <c r="AI23" s="7">
        <v>1.018</v>
      </c>
      <c r="AJ23" s="7">
        <v>90</v>
      </c>
      <c r="AK23" s="7">
        <v>1</v>
      </c>
      <c r="AL23" s="13">
        <v>1</v>
      </c>
      <c r="AM23" s="7" t="s">
        <v>6</v>
      </c>
      <c r="AN23" s="7" t="s">
        <v>6</v>
      </c>
      <c r="AO23" s="7" t="s">
        <v>6</v>
      </c>
      <c r="AP23" s="13" t="s">
        <v>6</v>
      </c>
      <c r="AQ23" s="111" t="s">
        <v>402</v>
      </c>
      <c r="AR23" s="7">
        <v>45</v>
      </c>
      <c r="AS23" s="7">
        <v>135</v>
      </c>
      <c r="AT23" s="7">
        <v>112</v>
      </c>
      <c r="AU23" s="68" t="s">
        <v>276</v>
      </c>
      <c r="AV23" s="73">
        <v>10</v>
      </c>
      <c r="AW23" s="73">
        <f t="shared" si="0"/>
        <v>68</v>
      </c>
      <c r="AX23" s="73">
        <f t="shared" si="2"/>
        <v>90</v>
      </c>
      <c r="AY23" s="78">
        <f t="shared" si="1"/>
        <v>0.15508498635428747</v>
      </c>
      <c r="AZ23" s="7">
        <v>4.524</v>
      </c>
      <c r="BA23" s="7">
        <v>4.9779999999999998</v>
      </c>
      <c r="BB23" s="6">
        <v>549</v>
      </c>
      <c r="BC23" s="78"/>
      <c r="BD23" s="7" t="s">
        <v>678</v>
      </c>
    </row>
    <row r="24" spans="1:255" s="4" customFormat="1">
      <c r="A24" s="14" t="s">
        <v>64</v>
      </c>
      <c r="B24" s="6" t="s">
        <v>131</v>
      </c>
      <c r="C24" s="14" t="s">
        <v>65</v>
      </c>
      <c r="D24" s="7">
        <v>45</v>
      </c>
      <c r="E24" s="7" t="s">
        <v>47</v>
      </c>
      <c r="F24" s="6" t="s">
        <v>143</v>
      </c>
      <c r="G24" s="7" t="s">
        <v>140</v>
      </c>
      <c r="H24" s="7" t="s">
        <v>136</v>
      </c>
      <c r="I24" s="6" t="s">
        <v>5</v>
      </c>
      <c r="J24" s="7" t="s">
        <v>161</v>
      </c>
      <c r="K24" s="7" t="s">
        <v>134</v>
      </c>
      <c r="L24" s="7" t="s">
        <v>5</v>
      </c>
      <c r="M24" s="18" t="s">
        <v>38</v>
      </c>
      <c r="N24" s="7">
        <v>50</v>
      </c>
      <c r="O24" s="14" t="s">
        <v>343</v>
      </c>
      <c r="P24" s="14" t="s">
        <v>69</v>
      </c>
      <c r="Q24" s="14" t="s">
        <v>66</v>
      </c>
      <c r="R24" s="14" t="s">
        <v>64</v>
      </c>
      <c r="S24" s="7" t="s">
        <v>67</v>
      </c>
      <c r="T24" s="6">
        <v>180</v>
      </c>
      <c r="U24" s="7" t="s">
        <v>10</v>
      </c>
      <c r="V24" s="7" t="s">
        <v>39</v>
      </c>
      <c r="W24" s="7">
        <v>18.3</v>
      </c>
      <c r="X24" s="7" t="s">
        <v>5</v>
      </c>
      <c r="Y24" s="7" t="s">
        <v>5</v>
      </c>
      <c r="Z24" s="7" t="s">
        <v>5</v>
      </c>
      <c r="AA24" s="7" t="s">
        <v>679</v>
      </c>
      <c r="AB24" s="6">
        <v>22</v>
      </c>
      <c r="AC24" s="6" t="s">
        <v>126</v>
      </c>
      <c r="AD24" s="6">
        <v>84</v>
      </c>
      <c r="AE24" s="6" t="s">
        <v>68</v>
      </c>
      <c r="AF24" s="7" t="s">
        <v>6</v>
      </c>
      <c r="AG24" s="6" t="s">
        <v>6</v>
      </c>
      <c r="AH24" s="7" t="s">
        <v>224</v>
      </c>
      <c r="AI24" s="6">
        <v>0.67800000000000005</v>
      </c>
      <c r="AJ24" s="6">
        <v>80</v>
      </c>
      <c r="AK24" s="7">
        <v>1</v>
      </c>
      <c r="AL24" s="41">
        <v>0.95</v>
      </c>
      <c r="AM24" s="7" t="s">
        <v>6</v>
      </c>
      <c r="AN24" s="7" t="s">
        <v>6</v>
      </c>
      <c r="AO24" s="7" t="s">
        <v>6</v>
      </c>
      <c r="AP24" s="13" t="s">
        <v>6</v>
      </c>
      <c r="AQ24" s="42"/>
      <c r="AR24" s="7">
        <v>49</v>
      </c>
      <c r="AS24" s="7">
        <v>131</v>
      </c>
      <c r="AT24" s="7">
        <v>102</v>
      </c>
      <c r="AU24" s="68" t="s">
        <v>276</v>
      </c>
      <c r="AV24" s="73"/>
      <c r="AW24" s="73">
        <f t="shared" si="0"/>
        <v>78</v>
      </c>
      <c r="AX24" s="73">
        <f t="shared" si="2"/>
        <v>84</v>
      </c>
      <c r="AY24" s="78">
        <f t="shared" si="1"/>
        <v>0.10139005475779947</v>
      </c>
      <c r="AZ24" s="7">
        <v>7.2</v>
      </c>
      <c r="BA24" s="7">
        <v>8.1</v>
      </c>
      <c r="BB24" s="6">
        <v>1067</v>
      </c>
      <c r="BC24" s="78"/>
      <c r="BD24" s="7" t="s">
        <v>678</v>
      </c>
    </row>
    <row r="25" spans="1:255" s="4" customFormat="1">
      <c r="A25" s="14" t="s">
        <v>41</v>
      </c>
      <c r="B25" s="6" t="s">
        <v>131</v>
      </c>
      <c r="C25" s="14" t="s">
        <v>213</v>
      </c>
      <c r="D25" s="7">
        <v>40</v>
      </c>
      <c r="E25" s="7" t="s">
        <v>37</v>
      </c>
      <c r="F25" s="6" t="s">
        <v>4</v>
      </c>
      <c r="G25" s="7" t="s">
        <v>140</v>
      </c>
      <c r="H25" s="7" t="s">
        <v>136</v>
      </c>
      <c r="I25" s="6" t="s">
        <v>5</v>
      </c>
      <c r="J25" s="7" t="s">
        <v>6</v>
      </c>
      <c r="K25" s="7" t="s">
        <v>133</v>
      </c>
      <c r="L25" s="7" t="s">
        <v>5</v>
      </c>
      <c r="M25" s="18" t="s">
        <v>42</v>
      </c>
      <c r="N25" s="7">
        <v>50</v>
      </c>
      <c r="O25" s="14" t="s">
        <v>343</v>
      </c>
      <c r="P25" s="14" t="s">
        <v>46</v>
      </c>
      <c r="Q25" s="14" t="s">
        <v>214</v>
      </c>
      <c r="R25" s="14" t="s">
        <v>41</v>
      </c>
      <c r="S25" s="7" t="s">
        <v>45</v>
      </c>
      <c r="T25" s="7">
        <v>180</v>
      </c>
      <c r="U25" s="7" t="s">
        <v>43</v>
      </c>
      <c r="V25" s="7" t="s">
        <v>39</v>
      </c>
      <c r="W25" s="40">
        <v>11</v>
      </c>
      <c r="X25" s="7" t="s">
        <v>5</v>
      </c>
      <c r="Y25" s="7" t="s">
        <v>5</v>
      </c>
      <c r="Z25" s="7" t="s">
        <v>11</v>
      </c>
      <c r="AA25" s="7" t="s">
        <v>127</v>
      </c>
      <c r="AB25" s="7">
        <v>14</v>
      </c>
      <c r="AC25" s="7">
        <v>3</v>
      </c>
      <c r="AD25" s="7">
        <v>88</v>
      </c>
      <c r="AE25" s="7" t="s">
        <v>44</v>
      </c>
      <c r="AF25" s="7" t="s">
        <v>6</v>
      </c>
      <c r="AG25" s="7" t="s">
        <v>6</v>
      </c>
      <c r="AH25" s="7" t="s">
        <v>224</v>
      </c>
      <c r="AI25" s="7">
        <v>0.44</v>
      </c>
      <c r="AJ25" s="7">
        <v>90</v>
      </c>
      <c r="AK25" s="7">
        <v>1</v>
      </c>
      <c r="AL25" s="13">
        <v>1.0229999999999999</v>
      </c>
      <c r="AM25" s="7" t="s">
        <v>6</v>
      </c>
      <c r="AN25" s="7" t="s">
        <v>6</v>
      </c>
      <c r="AO25" s="7" t="s">
        <v>6</v>
      </c>
      <c r="AP25" s="13" t="s">
        <v>6</v>
      </c>
      <c r="AQ25" s="42"/>
      <c r="AR25" s="7">
        <v>30</v>
      </c>
      <c r="AS25" s="7">
        <v>150</v>
      </c>
      <c r="AT25" s="7">
        <v>111</v>
      </c>
      <c r="AU25" s="68" t="s">
        <v>276</v>
      </c>
      <c r="AV25" s="73"/>
      <c r="AW25" s="73">
        <f t="shared" si="0"/>
        <v>69</v>
      </c>
      <c r="AX25" s="73">
        <f t="shared" si="2"/>
        <v>88</v>
      </c>
      <c r="AY25" s="78">
        <f t="shared" si="1"/>
        <v>6.6903357150848233E-2</v>
      </c>
      <c r="AZ25" s="7">
        <v>10</v>
      </c>
      <c r="BA25" s="7">
        <v>10.4</v>
      </c>
      <c r="BB25" s="6">
        <v>1144</v>
      </c>
      <c r="BC25" s="78"/>
      <c r="BD25" s="7" t="s">
        <v>127</v>
      </c>
    </row>
    <row r="26" spans="1:255" s="4" customFormat="1">
      <c r="A26" s="14" t="s">
        <v>88</v>
      </c>
      <c r="B26" s="6" t="s">
        <v>131</v>
      </c>
      <c r="C26" s="14" t="s">
        <v>65</v>
      </c>
      <c r="D26" s="7">
        <v>65</v>
      </c>
      <c r="E26" s="7" t="s">
        <v>89</v>
      </c>
      <c r="F26" s="6" t="s">
        <v>4</v>
      </c>
      <c r="G26" s="7" t="s">
        <v>140</v>
      </c>
      <c r="H26" s="7" t="s">
        <v>136</v>
      </c>
      <c r="I26" s="6" t="s">
        <v>5</v>
      </c>
      <c r="J26" s="7" t="s">
        <v>6</v>
      </c>
      <c r="K26" s="7" t="s">
        <v>133</v>
      </c>
      <c r="L26" s="7" t="s">
        <v>5</v>
      </c>
      <c r="M26" s="7" t="s">
        <v>80</v>
      </c>
      <c r="N26" s="7">
        <v>50</v>
      </c>
      <c r="O26" s="14" t="s">
        <v>343</v>
      </c>
      <c r="P26" s="14" t="s">
        <v>86</v>
      </c>
      <c r="Q26" s="14" t="s">
        <v>84</v>
      </c>
      <c r="R26" s="14" t="s">
        <v>88</v>
      </c>
      <c r="S26" s="7" t="s">
        <v>90</v>
      </c>
      <c r="T26" s="7">
        <v>180</v>
      </c>
      <c r="U26" s="7" t="s">
        <v>81</v>
      </c>
      <c r="V26" s="7" t="s">
        <v>83</v>
      </c>
      <c r="W26" s="7">
        <v>11.4</v>
      </c>
      <c r="X26" s="7" t="s">
        <v>5</v>
      </c>
      <c r="Y26" s="7" t="s">
        <v>82</v>
      </c>
      <c r="Z26" s="7" t="s">
        <v>49</v>
      </c>
      <c r="AA26" s="7" t="s">
        <v>127</v>
      </c>
      <c r="AB26" s="7">
        <v>14</v>
      </c>
      <c r="AC26" s="7">
        <v>3</v>
      </c>
      <c r="AD26" s="7">
        <v>88</v>
      </c>
      <c r="AE26" s="7">
        <v>60</v>
      </c>
      <c r="AF26" s="7" t="s">
        <v>6</v>
      </c>
      <c r="AG26" s="7" t="s">
        <v>6</v>
      </c>
      <c r="AH26" s="7" t="s">
        <v>224</v>
      </c>
      <c r="AI26" s="7">
        <v>0.46100000000000002</v>
      </c>
      <c r="AJ26" s="7">
        <v>90</v>
      </c>
      <c r="AK26" s="7">
        <v>1</v>
      </c>
      <c r="AL26" s="13">
        <v>1.0229999999999999</v>
      </c>
      <c r="AM26" s="7" t="s">
        <v>6</v>
      </c>
      <c r="AN26" s="7" t="s">
        <v>6</v>
      </c>
      <c r="AO26" s="7" t="s">
        <v>6</v>
      </c>
      <c r="AP26" s="13" t="s">
        <v>6</v>
      </c>
      <c r="AQ26" s="42"/>
      <c r="AR26" s="7">
        <v>30</v>
      </c>
      <c r="AS26" s="7">
        <v>150</v>
      </c>
      <c r="AT26" s="7">
        <v>111</v>
      </c>
      <c r="AU26" s="68" t="s">
        <v>276</v>
      </c>
      <c r="AV26" s="73"/>
      <c r="AW26" s="73">
        <f t="shared" si="0"/>
        <v>69</v>
      </c>
      <c r="AX26" s="73">
        <f t="shared" si="2"/>
        <v>88</v>
      </c>
      <c r="AY26" s="78">
        <f t="shared" si="1"/>
        <v>6.8732770157145684E-2</v>
      </c>
      <c r="AZ26" s="7">
        <v>5.8</v>
      </c>
      <c r="BA26" s="7">
        <v>10.1</v>
      </c>
      <c r="BB26" s="6">
        <v>662</v>
      </c>
      <c r="BC26" s="78"/>
      <c r="BD26" s="7" t="s">
        <v>127</v>
      </c>
    </row>
    <row r="27" spans="1:255" s="12" customFormat="1">
      <c r="A27" s="14" t="s">
        <v>141</v>
      </c>
      <c r="B27" s="6" t="s">
        <v>131</v>
      </c>
      <c r="C27" s="14" t="s">
        <v>151</v>
      </c>
      <c r="D27" s="7">
        <v>40</v>
      </c>
      <c r="E27" s="7" t="s">
        <v>34</v>
      </c>
      <c r="F27" s="7" t="s">
        <v>4</v>
      </c>
      <c r="G27" s="7" t="s">
        <v>140</v>
      </c>
      <c r="H27" s="6" t="s">
        <v>138</v>
      </c>
      <c r="I27" s="7" t="s">
        <v>5</v>
      </c>
      <c r="J27" s="7" t="s">
        <v>159</v>
      </c>
      <c r="K27" s="7" t="s">
        <v>133</v>
      </c>
      <c r="L27" s="7" t="s">
        <v>5</v>
      </c>
      <c r="M27" s="7" t="s">
        <v>215</v>
      </c>
      <c r="N27" s="7">
        <v>50</v>
      </c>
      <c r="O27" s="14" t="s">
        <v>344</v>
      </c>
      <c r="P27" s="14" t="s">
        <v>152</v>
      </c>
      <c r="Q27" s="14" t="s">
        <v>94</v>
      </c>
      <c r="R27" s="14" t="s">
        <v>141</v>
      </c>
      <c r="S27" s="7" t="s">
        <v>139</v>
      </c>
      <c r="T27" s="7">
        <v>150</v>
      </c>
      <c r="U27" s="7" t="s">
        <v>81</v>
      </c>
      <c r="V27" s="7" t="s">
        <v>4</v>
      </c>
      <c r="W27" s="7">
        <v>24.31</v>
      </c>
      <c r="X27" s="7" t="s">
        <v>82</v>
      </c>
      <c r="Y27" s="7" t="s">
        <v>82</v>
      </c>
      <c r="Z27" s="7" t="s">
        <v>11</v>
      </c>
      <c r="AA27" s="7" t="s">
        <v>679</v>
      </c>
      <c r="AB27" s="7">
        <v>20</v>
      </c>
      <c r="AC27" s="7" t="s">
        <v>6</v>
      </c>
      <c r="AD27" s="7">
        <v>80</v>
      </c>
      <c r="AE27" s="7">
        <v>30</v>
      </c>
      <c r="AF27" s="7">
        <v>12.5</v>
      </c>
      <c r="AG27" s="7">
        <v>5</v>
      </c>
      <c r="AH27" s="7" t="s">
        <v>224</v>
      </c>
      <c r="AI27" s="7">
        <v>0.79</v>
      </c>
      <c r="AJ27" s="7">
        <v>80</v>
      </c>
      <c r="AK27" s="13">
        <v>1</v>
      </c>
      <c r="AL27" s="7">
        <v>1</v>
      </c>
      <c r="AM27" s="7" t="s">
        <v>6</v>
      </c>
      <c r="AN27" s="7" t="s">
        <v>6</v>
      </c>
      <c r="AO27" s="13" t="s">
        <v>6</v>
      </c>
      <c r="AP27" s="13" t="s">
        <v>6</v>
      </c>
      <c r="AQ27" s="42"/>
      <c r="AR27" s="7">
        <v>20</v>
      </c>
      <c r="AS27" s="7">
        <v>130</v>
      </c>
      <c r="AT27" s="7">
        <v>100</v>
      </c>
      <c r="AU27" s="68" t="s">
        <v>276</v>
      </c>
      <c r="AV27" s="73"/>
      <c r="AW27" s="73">
        <f t="shared" si="0"/>
        <v>50</v>
      </c>
      <c r="AX27" s="73">
        <f t="shared" si="2"/>
        <v>80</v>
      </c>
      <c r="AY27" s="78">
        <f t="shared" si="1"/>
        <v>0.12232187820767025</v>
      </c>
      <c r="AZ27" s="7">
        <v>5.56</v>
      </c>
      <c r="BA27" s="7">
        <v>6.26</v>
      </c>
      <c r="BB27" s="6">
        <v>847</v>
      </c>
      <c r="BC27" s="78"/>
      <c r="BD27" s="7" t="s">
        <v>678</v>
      </c>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row>
    <row r="28" spans="1:255" s="4" customFormat="1">
      <c r="A28" s="14" t="s">
        <v>216</v>
      </c>
      <c r="B28" s="6" t="s">
        <v>145</v>
      </c>
      <c r="C28" s="14" t="s">
        <v>108</v>
      </c>
      <c r="D28" s="7">
        <v>130</v>
      </c>
      <c r="E28" s="7" t="s">
        <v>387</v>
      </c>
      <c r="F28" s="7" t="s">
        <v>4</v>
      </c>
      <c r="G28" s="7" t="s">
        <v>140</v>
      </c>
      <c r="H28" s="7" t="s">
        <v>136</v>
      </c>
      <c r="I28" s="6" t="s">
        <v>5</v>
      </c>
      <c r="J28" s="7" t="s">
        <v>159</v>
      </c>
      <c r="K28" s="7" t="s">
        <v>133</v>
      </c>
      <c r="L28" s="7" t="s">
        <v>5</v>
      </c>
      <c r="M28" s="7" t="s">
        <v>109</v>
      </c>
      <c r="N28" s="7">
        <v>50</v>
      </c>
      <c r="O28" s="14" t="s">
        <v>343</v>
      </c>
      <c r="P28" s="14" t="s">
        <v>147</v>
      </c>
      <c r="Q28" s="14" t="s">
        <v>94</v>
      </c>
      <c r="R28" s="14" t="s">
        <v>216</v>
      </c>
      <c r="S28" s="7" t="s">
        <v>110</v>
      </c>
      <c r="T28" s="7">
        <v>165</v>
      </c>
      <c r="U28" s="7" t="s">
        <v>81</v>
      </c>
      <c r="V28" s="7" t="s">
        <v>83</v>
      </c>
      <c r="W28" s="7">
        <v>18.2</v>
      </c>
      <c r="X28" s="7" t="s">
        <v>5</v>
      </c>
      <c r="Y28" s="7" t="s">
        <v>82</v>
      </c>
      <c r="Z28" s="7" t="s">
        <v>49</v>
      </c>
      <c r="AA28" s="7" t="s">
        <v>679</v>
      </c>
      <c r="AB28" s="7">
        <v>12.5</v>
      </c>
      <c r="AC28" s="7" t="s">
        <v>127</v>
      </c>
      <c r="AD28" s="7">
        <v>80</v>
      </c>
      <c r="AE28" s="7">
        <v>45</v>
      </c>
      <c r="AF28" s="7">
        <v>7.5</v>
      </c>
      <c r="AG28" s="7">
        <v>10</v>
      </c>
      <c r="AH28" s="7">
        <v>1.8</v>
      </c>
      <c r="AI28" s="7">
        <v>0.30399999999999999</v>
      </c>
      <c r="AJ28" s="7">
        <v>75</v>
      </c>
      <c r="AK28" s="7">
        <v>1</v>
      </c>
      <c r="AL28" s="13">
        <v>0.94</v>
      </c>
      <c r="AM28" s="7" t="s">
        <v>6</v>
      </c>
      <c r="AN28" s="7" t="s">
        <v>6</v>
      </c>
      <c r="AO28" s="7" t="s">
        <v>6</v>
      </c>
      <c r="AP28" s="13" t="s">
        <v>6</v>
      </c>
      <c r="AQ28" s="42"/>
      <c r="AR28" s="7">
        <v>45</v>
      </c>
      <c r="AS28" s="7">
        <v>100</v>
      </c>
      <c r="AT28" s="7">
        <v>93</v>
      </c>
      <c r="AU28" s="68" t="s">
        <v>276</v>
      </c>
      <c r="AV28" s="73"/>
      <c r="AW28" s="73">
        <f t="shared" si="0"/>
        <v>72</v>
      </c>
      <c r="AX28" s="73">
        <f t="shared" si="2"/>
        <v>80</v>
      </c>
      <c r="AY28" s="78">
        <f t="shared" si="1"/>
        <v>5.6033652575503204E-2</v>
      </c>
      <c r="AZ28" s="7">
        <v>6.1</v>
      </c>
      <c r="BA28" s="7">
        <v>4.5</v>
      </c>
      <c r="BB28" s="6">
        <v>306</v>
      </c>
      <c r="BC28" s="78"/>
      <c r="BD28" s="7" t="s">
        <v>678</v>
      </c>
    </row>
    <row r="29" spans="1:255" s="4" customFormat="1">
      <c r="A29" s="14" t="s">
        <v>57</v>
      </c>
      <c r="B29" s="6" t="s">
        <v>132</v>
      </c>
      <c r="C29" s="14" t="s">
        <v>36</v>
      </c>
      <c r="D29" s="7">
        <v>40</v>
      </c>
      <c r="E29" s="7" t="s">
        <v>37</v>
      </c>
      <c r="F29" s="7" t="s">
        <v>4</v>
      </c>
      <c r="G29" s="7" t="s">
        <v>140</v>
      </c>
      <c r="H29" s="7" t="s">
        <v>348</v>
      </c>
      <c r="I29" s="6" t="s">
        <v>5</v>
      </c>
      <c r="J29" s="7" t="s">
        <v>159</v>
      </c>
      <c r="K29" s="7" t="s">
        <v>133</v>
      </c>
      <c r="L29" s="7" t="s">
        <v>5</v>
      </c>
      <c r="M29" s="7" t="s">
        <v>26</v>
      </c>
      <c r="N29" s="7">
        <v>50</v>
      </c>
      <c r="O29" s="14" t="s">
        <v>335</v>
      </c>
      <c r="P29" s="14" t="s">
        <v>146</v>
      </c>
      <c r="Q29" s="14" t="s">
        <v>14</v>
      </c>
      <c r="R29" s="14" t="s">
        <v>57</v>
      </c>
      <c r="S29" s="7" t="s">
        <v>58</v>
      </c>
      <c r="T29" s="7">
        <v>175</v>
      </c>
      <c r="U29" s="7" t="s">
        <v>10</v>
      </c>
      <c r="V29" s="7" t="s">
        <v>53</v>
      </c>
      <c r="W29" s="7">
        <v>19.7</v>
      </c>
      <c r="X29" s="7" t="s">
        <v>5</v>
      </c>
      <c r="Y29" s="7" t="s">
        <v>5</v>
      </c>
      <c r="Z29" s="7" t="s">
        <v>11</v>
      </c>
      <c r="AA29" s="7" t="s">
        <v>679</v>
      </c>
      <c r="AB29" s="7">
        <v>21.25</v>
      </c>
      <c r="AC29" s="7" t="s">
        <v>125</v>
      </c>
      <c r="AD29" s="7">
        <v>83</v>
      </c>
      <c r="AE29" s="7">
        <v>32.5</v>
      </c>
      <c r="AF29" s="7">
        <v>16.239999999999998</v>
      </c>
      <c r="AG29" s="7">
        <v>10</v>
      </c>
      <c r="AH29" s="7">
        <v>1.8</v>
      </c>
      <c r="AI29" s="7">
        <v>0.70799999999999996</v>
      </c>
      <c r="AJ29" s="7">
        <v>80</v>
      </c>
      <c r="AK29" s="7">
        <v>1</v>
      </c>
      <c r="AL29" s="13">
        <v>0.96</v>
      </c>
      <c r="AM29" s="7" t="s">
        <v>6</v>
      </c>
      <c r="AN29" s="7" t="s">
        <v>6</v>
      </c>
      <c r="AO29" s="7" t="s">
        <v>6</v>
      </c>
      <c r="AP29" s="13" t="s">
        <v>6</v>
      </c>
      <c r="AQ29" s="42" t="s">
        <v>208</v>
      </c>
      <c r="AR29" s="7">
        <v>44</v>
      </c>
      <c r="AS29" s="7">
        <v>131</v>
      </c>
      <c r="AT29" s="7">
        <v>101</v>
      </c>
      <c r="AU29" s="68" t="s">
        <v>276</v>
      </c>
      <c r="AV29" s="68"/>
      <c r="AW29" s="73">
        <f t="shared" si="0"/>
        <v>74</v>
      </c>
      <c r="AX29" s="73">
        <f t="shared" si="2"/>
        <v>83</v>
      </c>
      <c r="AY29" s="78">
        <f t="shared" si="1"/>
        <v>0.10767556973495215</v>
      </c>
      <c r="AZ29" s="7">
        <v>5.5</v>
      </c>
      <c r="BA29" s="7">
        <v>5.5</v>
      </c>
      <c r="BB29" s="6">
        <v>602</v>
      </c>
      <c r="BC29" s="78"/>
      <c r="BD29" s="7" t="s">
        <v>678</v>
      </c>
    </row>
    <row r="30" spans="1:255" s="20" customFormat="1">
      <c r="A30" s="14" t="s">
        <v>76</v>
      </c>
      <c r="B30" s="6" t="s">
        <v>132</v>
      </c>
      <c r="C30" s="14" t="s">
        <v>8</v>
      </c>
      <c r="D30" s="7">
        <v>28</v>
      </c>
      <c r="E30" s="7" t="s">
        <v>9</v>
      </c>
      <c r="F30" s="7" t="s">
        <v>4</v>
      </c>
      <c r="G30" s="7" t="s">
        <v>140</v>
      </c>
      <c r="H30" s="7" t="s">
        <v>138</v>
      </c>
      <c r="I30" s="6" t="s">
        <v>5</v>
      </c>
      <c r="J30" s="7" t="s">
        <v>159</v>
      </c>
      <c r="K30" s="7" t="s">
        <v>133</v>
      </c>
      <c r="L30" s="7" t="s">
        <v>5</v>
      </c>
      <c r="M30" s="18" t="s">
        <v>71</v>
      </c>
      <c r="N30" s="7">
        <v>50</v>
      </c>
      <c r="O30" s="14" t="s">
        <v>338</v>
      </c>
      <c r="P30" s="14" t="s">
        <v>150</v>
      </c>
      <c r="Q30" s="14" t="s">
        <v>73</v>
      </c>
      <c r="R30" s="14" t="s">
        <v>523</v>
      </c>
      <c r="S30" s="7" t="s">
        <v>77</v>
      </c>
      <c r="T30" s="7">
        <v>165</v>
      </c>
      <c r="U30" s="7" t="s">
        <v>72</v>
      </c>
      <c r="V30" s="7" t="s">
        <v>4</v>
      </c>
      <c r="W30" s="7">
        <v>34.1</v>
      </c>
      <c r="X30" s="7" t="s">
        <v>5</v>
      </c>
      <c r="Y30" s="7" t="s">
        <v>5</v>
      </c>
      <c r="Z30" s="7" t="s">
        <v>11</v>
      </c>
      <c r="AA30" s="7" t="s">
        <v>679</v>
      </c>
      <c r="AB30" s="7">
        <v>12</v>
      </c>
      <c r="AC30" s="7" t="s">
        <v>6</v>
      </c>
      <c r="AD30" s="7">
        <v>95</v>
      </c>
      <c r="AE30" s="7">
        <v>61</v>
      </c>
      <c r="AF30" s="7" t="s">
        <v>128</v>
      </c>
      <c r="AG30" s="7">
        <v>11</v>
      </c>
      <c r="AH30" s="7">
        <v>1.8</v>
      </c>
      <c r="AI30" s="7">
        <v>1.59</v>
      </c>
      <c r="AJ30" s="7">
        <v>70</v>
      </c>
      <c r="AK30" s="7">
        <v>1.056</v>
      </c>
      <c r="AL30" s="7">
        <v>0.74</v>
      </c>
      <c r="AM30" s="7" t="s">
        <v>6</v>
      </c>
      <c r="AN30" s="7" t="s">
        <v>6</v>
      </c>
      <c r="AO30" s="7" t="s">
        <v>6</v>
      </c>
      <c r="AP30" s="7" t="s">
        <v>6</v>
      </c>
      <c r="AQ30" s="19"/>
      <c r="AR30" s="7">
        <v>50</v>
      </c>
      <c r="AS30" s="7">
        <v>117</v>
      </c>
      <c r="AT30" s="7">
        <v>104</v>
      </c>
      <c r="AU30" s="68" t="s">
        <v>276</v>
      </c>
      <c r="AV30" s="19"/>
      <c r="AW30" s="73">
        <f t="shared" si="0"/>
        <v>61</v>
      </c>
      <c r="AX30" s="73">
        <v>90</v>
      </c>
      <c r="AY30" s="78">
        <f t="shared" si="1"/>
        <v>0.24299431425862145</v>
      </c>
      <c r="AZ30" s="7">
        <v>16.7</v>
      </c>
      <c r="BA30" s="7">
        <v>22</v>
      </c>
      <c r="BB30" s="6">
        <v>12595</v>
      </c>
      <c r="BC30" s="78"/>
      <c r="BD30" s="7" t="s">
        <v>678</v>
      </c>
    </row>
    <row r="31" spans="1:255" s="38" customFormat="1">
      <c r="A31" s="15" t="s">
        <v>153</v>
      </c>
      <c r="B31" s="6" t="s">
        <v>131</v>
      </c>
      <c r="C31" s="15" t="s">
        <v>151</v>
      </c>
      <c r="D31" s="6">
        <v>40</v>
      </c>
      <c r="E31" s="7" t="s">
        <v>34</v>
      </c>
      <c r="F31" s="7" t="s">
        <v>4</v>
      </c>
      <c r="G31" s="6" t="s">
        <v>140</v>
      </c>
      <c r="H31" s="6" t="s">
        <v>138</v>
      </c>
      <c r="I31" s="6" t="s">
        <v>5</v>
      </c>
      <c r="J31" s="7" t="s">
        <v>159</v>
      </c>
      <c r="K31" s="7" t="s">
        <v>133</v>
      </c>
      <c r="L31" s="6" t="s">
        <v>5</v>
      </c>
      <c r="M31" s="18" t="s">
        <v>71</v>
      </c>
      <c r="N31" s="7">
        <v>50</v>
      </c>
      <c r="O31" s="15" t="s">
        <v>331</v>
      </c>
      <c r="P31" s="15" t="s">
        <v>152</v>
      </c>
      <c r="Q31" s="15" t="s">
        <v>14</v>
      </c>
      <c r="R31" s="15" t="s">
        <v>153</v>
      </c>
      <c r="S31" s="6" t="s">
        <v>154</v>
      </c>
      <c r="T31" s="6">
        <v>150</v>
      </c>
      <c r="U31" s="6" t="s">
        <v>10</v>
      </c>
      <c r="V31" s="7" t="s">
        <v>4</v>
      </c>
      <c r="W31" s="6">
        <v>27.01</v>
      </c>
      <c r="X31" s="6" t="s">
        <v>5</v>
      </c>
      <c r="Y31" s="7" t="s">
        <v>5</v>
      </c>
      <c r="Z31" s="7" t="s">
        <v>11</v>
      </c>
      <c r="AA31" s="7" t="s">
        <v>679</v>
      </c>
      <c r="AB31" s="6">
        <v>20</v>
      </c>
      <c r="AC31" s="7" t="s">
        <v>6</v>
      </c>
      <c r="AD31" s="6">
        <v>80</v>
      </c>
      <c r="AE31" s="6">
        <v>30</v>
      </c>
      <c r="AF31" s="6">
        <v>12.5</v>
      </c>
      <c r="AG31" s="6">
        <v>5</v>
      </c>
      <c r="AH31" s="7" t="s">
        <v>224</v>
      </c>
      <c r="AI31" s="6">
        <v>0.89</v>
      </c>
      <c r="AJ31" s="6">
        <v>80</v>
      </c>
      <c r="AK31" s="6">
        <v>1</v>
      </c>
      <c r="AL31" s="6">
        <v>1</v>
      </c>
      <c r="AM31" s="7" t="s">
        <v>6</v>
      </c>
      <c r="AN31" s="7" t="s">
        <v>6</v>
      </c>
      <c r="AO31" s="7" t="s">
        <v>6</v>
      </c>
      <c r="AP31" s="7" t="s">
        <v>6</v>
      </c>
      <c r="AQ31" s="6"/>
      <c r="AR31" s="7">
        <v>20</v>
      </c>
      <c r="AS31" s="7">
        <v>130</v>
      </c>
      <c r="AT31" s="7">
        <v>100</v>
      </c>
      <c r="AU31" s="68" t="s">
        <v>276</v>
      </c>
      <c r="AV31" s="6"/>
      <c r="AW31" s="73">
        <f t="shared" si="0"/>
        <v>50</v>
      </c>
      <c r="AX31" s="73">
        <f t="shared" si="2"/>
        <v>80</v>
      </c>
      <c r="AY31" s="78">
        <f t="shared" si="1"/>
        <v>0.13577777603614605</v>
      </c>
      <c r="AZ31" s="6">
        <v>7.0629999999999997</v>
      </c>
      <c r="BA31" s="6">
        <v>7.0549999999999997</v>
      </c>
      <c r="BB31" s="6">
        <v>1346</v>
      </c>
      <c r="BC31" s="78"/>
      <c r="BD31" s="7" t="s">
        <v>678</v>
      </c>
    </row>
    <row r="32" spans="1:255" s="20" customFormat="1">
      <c r="A32" s="15" t="s">
        <v>155</v>
      </c>
      <c r="B32" s="6" t="s">
        <v>131</v>
      </c>
      <c r="C32" s="14" t="s">
        <v>156</v>
      </c>
      <c r="D32" s="7">
        <v>65</v>
      </c>
      <c r="E32" s="6" t="s">
        <v>34</v>
      </c>
      <c r="F32" s="7" t="s">
        <v>4</v>
      </c>
      <c r="G32" s="6" t="s">
        <v>140</v>
      </c>
      <c r="H32" s="6" t="s">
        <v>136</v>
      </c>
      <c r="I32" s="6" t="s">
        <v>5</v>
      </c>
      <c r="J32" s="7" t="s">
        <v>159</v>
      </c>
      <c r="K32" s="7" t="s">
        <v>133</v>
      </c>
      <c r="L32" s="6" t="s">
        <v>5</v>
      </c>
      <c r="M32" s="6" t="s">
        <v>38</v>
      </c>
      <c r="N32" s="7">
        <v>30</v>
      </c>
      <c r="O32" s="19" t="s">
        <v>443</v>
      </c>
      <c r="P32" s="19" t="s">
        <v>157</v>
      </c>
      <c r="Q32" s="14" t="s">
        <v>12</v>
      </c>
      <c r="R32" s="15" t="s">
        <v>448</v>
      </c>
      <c r="S32" s="6" t="s">
        <v>158</v>
      </c>
      <c r="T32" s="6">
        <v>168.44</v>
      </c>
      <c r="U32" s="7" t="s">
        <v>43</v>
      </c>
      <c r="V32" s="7" t="s">
        <v>4</v>
      </c>
      <c r="W32" s="6">
        <v>10.35</v>
      </c>
      <c r="X32" s="7" t="s">
        <v>5</v>
      </c>
      <c r="Y32" s="7" t="s">
        <v>5</v>
      </c>
      <c r="Z32" s="7" t="s">
        <v>11</v>
      </c>
      <c r="AA32" s="7" t="s">
        <v>127</v>
      </c>
      <c r="AB32" s="6">
        <v>12</v>
      </c>
      <c r="AC32" s="6">
        <v>3</v>
      </c>
      <c r="AD32" s="6">
        <v>69</v>
      </c>
      <c r="AE32" s="6" t="s">
        <v>6</v>
      </c>
      <c r="AF32" s="6" t="s">
        <v>6</v>
      </c>
      <c r="AG32" s="6" t="s">
        <v>6</v>
      </c>
      <c r="AH32" s="6">
        <v>2.2999999999999998</v>
      </c>
      <c r="AI32" s="6">
        <v>0.26</v>
      </c>
      <c r="AJ32" s="6">
        <v>85</v>
      </c>
      <c r="AK32" s="6" t="s">
        <v>6</v>
      </c>
      <c r="AL32" s="6">
        <v>1.23</v>
      </c>
      <c r="AM32" s="7" t="s">
        <v>6</v>
      </c>
      <c r="AN32" s="7" t="s">
        <v>6</v>
      </c>
      <c r="AO32" s="7" t="s">
        <v>6</v>
      </c>
      <c r="AP32" s="7" t="s">
        <v>6</v>
      </c>
      <c r="AQ32" s="19"/>
      <c r="AR32" s="7">
        <v>33.44</v>
      </c>
      <c r="AS32" s="7">
        <v>135</v>
      </c>
      <c r="AT32" s="7">
        <v>95</v>
      </c>
      <c r="AU32" s="68" t="s">
        <v>276</v>
      </c>
      <c r="AV32" s="19"/>
      <c r="AW32" s="73">
        <f t="shared" si="0"/>
        <v>73.44</v>
      </c>
      <c r="AX32" s="73" t="s">
        <v>277</v>
      </c>
      <c r="AY32" s="78">
        <f t="shared" si="1"/>
        <v>3.8705640192383012E-2</v>
      </c>
      <c r="AZ32" s="6">
        <v>6.9640000000000004</v>
      </c>
      <c r="BA32" s="6">
        <v>6.9640000000000004</v>
      </c>
      <c r="BB32" s="6">
        <v>502</v>
      </c>
      <c r="BC32" s="78"/>
      <c r="BD32" s="7" t="s">
        <v>127</v>
      </c>
    </row>
    <row r="33" spans="1:56" s="38" customFormat="1">
      <c r="A33" s="15" t="s">
        <v>164</v>
      </c>
      <c r="B33" s="6" t="s">
        <v>131</v>
      </c>
      <c r="C33" s="15" t="s">
        <v>151</v>
      </c>
      <c r="D33" s="6">
        <v>40</v>
      </c>
      <c r="E33" s="7" t="s">
        <v>34</v>
      </c>
      <c r="F33" s="7" t="s">
        <v>4</v>
      </c>
      <c r="G33" s="6" t="s">
        <v>140</v>
      </c>
      <c r="H33" s="6" t="s">
        <v>136</v>
      </c>
      <c r="I33" s="6" t="s">
        <v>5</v>
      </c>
      <c r="J33" s="7" t="s">
        <v>159</v>
      </c>
      <c r="K33" s="7" t="s">
        <v>133</v>
      </c>
      <c r="L33" s="6" t="s">
        <v>5</v>
      </c>
      <c r="M33" s="18" t="s">
        <v>71</v>
      </c>
      <c r="N33" s="7">
        <v>50</v>
      </c>
      <c r="O33" s="15" t="s">
        <v>345</v>
      </c>
      <c r="P33" s="14" t="s">
        <v>63</v>
      </c>
      <c r="Q33" s="15" t="s">
        <v>12</v>
      </c>
      <c r="R33" s="15" t="s">
        <v>164</v>
      </c>
      <c r="S33" s="6" t="s">
        <v>165</v>
      </c>
      <c r="T33" s="6">
        <v>210</v>
      </c>
      <c r="U33" s="6" t="s">
        <v>10</v>
      </c>
      <c r="V33" s="7" t="s">
        <v>4</v>
      </c>
      <c r="W33" s="6">
        <v>19.117000000000001</v>
      </c>
      <c r="X33" s="6" t="s">
        <v>5</v>
      </c>
      <c r="Y33" s="7" t="s">
        <v>5</v>
      </c>
      <c r="Z33" s="7" t="s">
        <v>11</v>
      </c>
      <c r="AA33" s="7" t="s">
        <v>679</v>
      </c>
      <c r="AB33" s="6">
        <v>18.5</v>
      </c>
      <c r="AC33" s="7" t="s">
        <v>6</v>
      </c>
      <c r="AD33" s="6">
        <v>105</v>
      </c>
      <c r="AE33" s="6">
        <v>58</v>
      </c>
      <c r="AF33" s="6">
        <v>7</v>
      </c>
      <c r="AG33" s="6">
        <v>10</v>
      </c>
      <c r="AH33" s="7" t="s">
        <v>224</v>
      </c>
      <c r="AI33" s="6">
        <v>1</v>
      </c>
      <c r="AJ33" s="6">
        <v>100</v>
      </c>
      <c r="AK33" s="6">
        <v>1</v>
      </c>
      <c r="AL33" s="6">
        <v>0.95</v>
      </c>
      <c r="AM33" s="7" t="s">
        <v>6</v>
      </c>
      <c r="AN33" s="7" t="s">
        <v>6</v>
      </c>
      <c r="AO33" s="7" t="s">
        <v>6</v>
      </c>
      <c r="AP33" s="7" t="s">
        <v>6</v>
      </c>
      <c r="AQ33" s="6"/>
      <c r="AR33" s="7">
        <v>37</v>
      </c>
      <c r="AS33" s="7">
        <v>173</v>
      </c>
      <c r="AT33" s="7">
        <v>127</v>
      </c>
      <c r="AU33" s="68" t="s">
        <v>276</v>
      </c>
      <c r="AV33" s="6"/>
      <c r="AW33" s="73">
        <f t="shared" si="0"/>
        <v>83</v>
      </c>
      <c r="AX33" s="73">
        <f t="shared" si="2"/>
        <v>105</v>
      </c>
      <c r="AY33" s="78">
        <f t="shared" si="1"/>
        <v>0.16554302589404396</v>
      </c>
      <c r="AZ33" s="6">
        <v>15.53</v>
      </c>
      <c r="BA33" s="6">
        <v>21.016999999999999</v>
      </c>
      <c r="BB33" s="6">
        <v>6240</v>
      </c>
      <c r="BC33" s="78"/>
      <c r="BD33" s="7" t="s">
        <v>678</v>
      </c>
    </row>
    <row r="34" spans="1:56" s="4" customFormat="1">
      <c r="A34" s="34" t="s">
        <v>180</v>
      </c>
      <c r="B34" s="6" t="s">
        <v>131</v>
      </c>
      <c r="C34" s="14" t="s">
        <v>8</v>
      </c>
      <c r="D34" s="6">
        <v>40</v>
      </c>
      <c r="E34" s="7" t="s">
        <v>34</v>
      </c>
      <c r="F34" s="7" t="s">
        <v>4</v>
      </c>
      <c r="G34" s="6" t="s">
        <v>140</v>
      </c>
      <c r="H34" s="6" t="s">
        <v>138</v>
      </c>
      <c r="I34" s="6" t="s">
        <v>5</v>
      </c>
      <c r="J34" s="7" t="s">
        <v>159</v>
      </c>
      <c r="K34" s="6" t="s">
        <v>395</v>
      </c>
      <c r="L34" s="6" t="s">
        <v>5</v>
      </c>
      <c r="M34" s="18" t="s">
        <v>71</v>
      </c>
      <c r="N34" s="35">
        <v>50</v>
      </c>
      <c r="O34" s="34" t="s">
        <v>331</v>
      </c>
      <c r="P34" s="34" t="s">
        <v>181</v>
      </c>
      <c r="Q34" s="34" t="s">
        <v>14</v>
      </c>
      <c r="R34" s="34" t="s">
        <v>518</v>
      </c>
      <c r="S34" s="6" t="s">
        <v>182</v>
      </c>
      <c r="T34" s="6">
        <v>177</v>
      </c>
      <c r="U34" s="6" t="s">
        <v>10</v>
      </c>
      <c r="V34" s="7" t="s">
        <v>4</v>
      </c>
      <c r="W34" s="6">
        <v>19.45</v>
      </c>
      <c r="X34" s="6" t="s">
        <v>5</v>
      </c>
      <c r="Y34" s="7" t="s">
        <v>5</v>
      </c>
      <c r="Z34" s="7" t="s">
        <v>11</v>
      </c>
      <c r="AA34" s="7" t="s">
        <v>679</v>
      </c>
      <c r="AB34" s="6">
        <v>25</v>
      </c>
      <c r="AC34" s="7" t="s">
        <v>6</v>
      </c>
      <c r="AD34" s="6">
        <v>90</v>
      </c>
      <c r="AE34" s="6">
        <v>30</v>
      </c>
      <c r="AF34" s="6">
        <v>18</v>
      </c>
      <c r="AG34" s="6">
        <v>10</v>
      </c>
      <c r="AH34" s="6">
        <v>1.8</v>
      </c>
      <c r="AI34" s="6">
        <v>0.88600000000000001</v>
      </c>
      <c r="AJ34" s="6">
        <v>80</v>
      </c>
      <c r="AK34" s="6">
        <v>1</v>
      </c>
      <c r="AL34" s="35">
        <v>0.89</v>
      </c>
      <c r="AM34" s="7" t="s">
        <v>6</v>
      </c>
      <c r="AN34" s="7" t="s">
        <v>6</v>
      </c>
      <c r="AO34" s="7" t="s">
        <v>6</v>
      </c>
      <c r="AP34" s="7" t="s">
        <v>6</v>
      </c>
      <c r="AQ34" s="15" t="s">
        <v>206</v>
      </c>
      <c r="AR34" s="6">
        <v>56</v>
      </c>
      <c r="AS34" s="6">
        <v>121</v>
      </c>
      <c r="AT34" s="7">
        <v>105</v>
      </c>
      <c r="AU34" s="68" t="s">
        <v>276</v>
      </c>
      <c r="AV34" s="73">
        <v>25</v>
      </c>
      <c r="AW34" s="73">
        <f t="shared" si="0"/>
        <v>72</v>
      </c>
      <c r="AX34" s="73">
        <f t="shared" si="2"/>
        <v>90</v>
      </c>
      <c r="AY34" s="78">
        <f t="shared" si="1"/>
        <v>0.11193946313903183</v>
      </c>
      <c r="AZ34" s="6">
        <v>8.2929999999999993</v>
      </c>
      <c r="BA34" s="6">
        <v>4.242</v>
      </c>
      <c r="BB34" s="6">
        <v>619</v>
      </c>
      <c r="BC34" s="78"/>
      <c r="BD34" s="7" t="s">
        <v>678</v>
      </c>
    </row>
    <row r="35" spans="1:56" s="20" customFormat="1">
      <c r="A35" s="15" t="s">
        <v>199</v>
      </c>
      <c r="B35" s="6" t="s">
        <v>131</v>
      </c>
      <c r="C35" s="14" t="s">
        <v>156</v>
      </c>
      <c r="D35" s="7">
        <v>65</v>
      </c>
      <c r="E35" s="6" t="s">
        <v>201</v>
      </c>
      <c r="F35" s="7" t="s">
        <v>4</v>
      </c>
      <c r="G35" s="6" t="s">
        <v>140</v>
      </c>
      <c r="H35" s="6" t="s">
        <v>138</v>
      </c>
      <c r="I35" s="6" t="s">
        <v>5</v>
      </c>
      <c r="J35" s="7" t="s">
        <v>6</v>
      </c>
      <c r="K35" s="7" t="s">
        <v>134</v>
      </c>
      <c r="L35" s="6" t="s">
        <v>11</v>
      </c>
      <c r="M35" s="6" t="s">
        <v>38</v>
      </c>
      <c r="N35" s="7">
        <v>50</v>
      </c>
      <c r="O35" s="14" t="s">
        <v>446</v>
      </c>
      <c r="P35" s="19" t="s">
        <v>198</v>
      </c>
      <c r="Q35" s="14" t="s">
        <v>14</v>
      </c>
      <c r="R35" s="15" t="s">
        <v>199</v>
      </c>
      <c r="S35" s="6" t="s">
        <v>202</v>
      </c>
      <c r="T35" s="6">
        <v>250</v>
      </c>
      <c r="U35" s="7" t="s">
        <v>10</v>
      </c>
      <c r="V35" s="7" t="s">
        <v>4</v>
      </c>
      <c r="W35" s="6">
        <v>9.1</v>
      </c>
      <c r="X35" s="7" t="s">
        <v>5</v>
      </c>
      <c r="Y35" s="7" t="s">
        <v>5</v>
      </c>
      <c r="Z35" s="7" t="s">
        <v>11</v>
      </c>
      <c r="AA35" s="7" t="s">
        <v>6</v>
      </c>
      <c r="AB35" s="6">
        <v>20</v>
      </c>
      <c r="AC35" s="6">
        <v>3</v>
      </c>
      <c r="AD35" s="6">
        <v>100</v>
      </c>
      <c r="AE35" s="6" t="s">
        <v>6</v>
      </c>
      <c r="AF35" s="6" t="s">
        <v>6</v>
      </c>
      <c r="AG35" s="6" t="s">
        <v>6</v>
      </c>
      <c r="AH35" s="6">
        <v>1.8</v>
      </c>
      <c r="AI35" s="6">
        <v>0.497</v>
      </c>
      <c r="AJ35" s="6">
        <v>100</v>
      </c>
      <c r="AK35" s="6">
        <v>1</v>
      </c>
      <c r="AL35" s="6">
        <v>1</v>
      </c>
      <c r="AM35" s="7" t="s">
        <v>6</v>
      </c>
      <c r="AN35" s="7" t="s">
        <v>6</v>
      </c>
      <c r="AO35" s="7" t="s">
        <v>6</v>
      </c>
      <c r="AP35" s="7" t="s">
        <v>6</v>
      </c>
      <c r="AQ35" s="19" t="s">
        <v>204</v>
      </c>
      <c r="AR35" s="7">
        <v>96</v>
      </c>
      <c r="AS35" s="7">
        <v>154</v>
      </c>
      <c r="AT35" s="7">
        <v>125</v>
      </c>
      <c r="AU35" s="19" t="s">
        <v>274</v>
      </c>
      <c r="AV35" s="19"/>
      <c r="AW35" s="73">
        <f t="shared" si="0"/>
        <v>125</v>
      </c>
      <c r="AX35" s="73">
        <f t="shared" si="2"/>
        <v>100</v>
      </c>
      <c r="AY35" s="78">
        <f t="shared" si="1"/>
        <v>7.1366142518352563E-2</v>
      </c>
      <c r="AZ35" s="6">
        <v>6.45</v>
      </c>
      <c r="BA35" s="6">
        <v>5.75</v>
      </c>
      <c r="BB35" s="6">
        <v>337</v>
      </c>
      <c r="BC35" s="78"/>
      <c r="BD35" s="7" t="s">
        <v>6</v>
      </c>
    </row>
    <row r="36" spans="1:56" s="20" customFormat="1">
      <c r="A36" s="15" t="s">
        <v>200</v>
      </c>
      <c r="B36" s="6" t="s">
        <v>131</v>
      </c>
      <c r="C36" s="14" t="s">
        <v>497</v>
      </c>
      <c r="D36" s="7" t="s">
        <v>514</v>
      </c>
      <c r="E36" s="6" t="s">
        <v>34</v>
      </c>
      <c r="F36" s="7" t="s">
        <v>4</v>
      </c>
      <c r="G36" s="6" t="s">
        <v>140</v>
      </c>
      <c r="H36" s="6" t="s">
        <v>138</v>
      </c>
      <c r="I36" s="6" t="s">
        <v>5</v>
      </c>
      <c r="J36" s="7" t="s">
        <v>6</v>
      </c>
      <c r="K36" s="7" t="s">
        <v>133</v>
      </c>
      <c r="L36" s="6" t="s">
        <v>5</v>
      </c>
      <c r="M36" s="6" t="s">
        <v>38</v>
      </c>
      <c r="N36" s="7">
        <v>50</v>
      </c>
      <c r="O36" s="14" t="s">
        <v>447</v>
      </c>
      <c r="P36" s="19" t="s">
        <v>442</v>
      </c>
      <c r="Q36" s="14" t="s">
        <v>14</v>
      </c>
      <c r="R36" s="15" t="s">
        <v>512</v>
      </c>
      <c r="S36" s="6" t="s">
        <v>205</v>
      </c>
      <c r="T36" s="6">
        <v>300</v>
      </c>
      <c r="U36" s="7" t="s">
        <v>10</v>
      </c>
      <c r="V36" s="7" t="s">
        <v>4</v>
      </c>
      <c r="W36" s="6">
        <v>5.0199999999999996</v>
      </c>
      <c r="X36" s="7" t="s">
        <v>5</v>
      </c>
      <c r="Y36" s="7" t="s">
        <v>5</v>
      </c>
      <c r="Z36" s="7" t="s">
        <v>11</v>
      </c>
      <c r="AA36" s="7" t="s">
        <v>6</v>
      </c>
      <c r="AB36" s="6">
        <v>10</v>
      </c>
      <c r="AC36" s="6">
        <v>7</v>
      </c>
      <c r="AD36" s="6">
        <v>80</v>
      </c>
      <c r="AE36" s="6" t="s">
        <v>6</v>
      </c>
      <c r="AF36" s="6" t="s">
        <v>6</v>
      </c>
      <c r="AG36" s="6" t="s">
        <v>6</v>
      </c>
      <c r="AH36" s="6">
        <v>1.8</v>
      </c>
      <c r="AI36" s="6">
        <v>0.17399999999999999</v>
      </c>
      <c r="AJ36" s="6">
        <v>80</v>
      </c>
      <c r="AK36" s="6">
        <v>0.73</v>
      </c>
      <c r="AL36" s="6">
        <v>1</v>
      </c>
      <c r="AM36" s="7" t="s">
        <v>6</v>
      </c>
      <c r="AN36" s="7" t="s">
        <v>6</v>
      </c>
      <c r="AO36" s="7" t="s">
        <v>6</v>
      </c>
      <c r="AP36" s="7" t="s">
        <v>6</v>
      </c>
      <c r="AQ36" s="19" t="s">
        <v>204</v>
      </c>
      <c r="AR36" s="7">
        <v>182</v>
      </c>
      <c r="AS36" s="7">
        <v>118</v>
      </c>
      <c r="AT36" s="7">
        <v>100</v>
      </c>
      <c r="AU36" s="68" t="s">
        <v>276</v>
      </c>
      <c r="AV36" s="19"/>
      <c r="AW36" s="73">
        <f t="shared" si="0"/>
        <v>200</v>
      </c>
      <c r="AX36" s="74">
        <f t="shared" si="2"/>
        <v>109.58904109589041</v>
      </c>
      <c r="AY36" s="78">
        <f t="shared" si="1"/>
        <v>2.5193527938570128E-2</v>
      </c>
      <c r="AZ36" s="6">
        <v>5.58</v>
      </c>
      <c r="BA36" s="6">
        <v>6.15</v>
      </c>
      <c r="BB36" s="6">
        <v>172</v>
      </c>
      <c r="BC36" s="78"/>
      <c r="BD36" s="7" t="s">
        <v>6</v>
      </c>
    </row>
    <row r="37" spans="1:56" s="4" customFormat="1">
      <c r="A37" s="14" t="s">
        <v>267</v>
      </c>
      <c r="B37" s="6" t="s">
        <v>131</v>
      </c>
      <c r="C37" s="14" t="s">
        <v>65</v>
      </c>
      <c r="D37" s="35">
        <v>40</v>
      </c>
      <c r="E37" s="6" t="s">
        <v>34</v>
      </c>
      <c r="F37" s="7" t="s">
        <v>4</v>
      </c>
      <c r="G37" s="7" t="s">
        <v>140</v>
      </c>
      <c r="H37" s="7" t="s">
        <v>136</v>
      </c>
      <c r="I37" s="6" t="s">
        <v>5</v>
      </c>
      <c r="J37" s="7" t="s">
        <v>159</v>
      </c>
      <c r="K37" s="7" t="s">
        <v>133</v>
      </c>
      <c r="L37" s="7" t="s">
        <v>5</v>
      </c>
      <c r="M37" s="6" t="s">
        <v>38</v>
      </c>
      <c r="N37" s="7">
        <v>50</v>
      </c>
      <c r="O37" s="14" t="s">
        <v>331</v>
      </c>
      <c r="P37" s="14" t="s">
        <v>259</v>
      </c>
      <c r="Q37" s="14" t="s">
        <v>214</v>
      </c>
      <c r="R37" s="14" t="s">
        <v>267</v>
      </c>
      <c r="S37" s="7" t="s">
        <v>266</v>
      </c>
      <c r="T37" s="7">
        <v>180</v>
      </c>
      <c r="U37" s="7" t="s">
        <v>81</v>
      </c>
      <c r="V37" s="7" t="s">
        <v>83</v>
      </c>
      <c r="W37" s="67">
        <v>16</v>
      </c>
      <c r="X37" s="7" t="s">
        <v>5</v>
      </c>
      <c r="Y37" s="7" t="s">
        <v>82</v>
      </c>
      <c r="Z37" s="7" t="s">
        <v>49</v>
      </c>
      <c r="AA37" s="7" t="s">
        <v>679</v>
      </c>
      <c r="AB37" s="7">
        <v>14</v>
      </c>
      <c r="AC37" s="7">
        <v>3</v>
      </c>
      <c r="AD37" s="7">
        <v>88</v>
      </c>
      <c r="AE37" s="6" t="s">
        <v>6</v>
      </c>
      <c r="AF37" s="6" t="s">
        <v>6</v>
      </c>
      <c r="AG37" s="7">
        <v>10</v>
      </c>
      <c r="AH37" s="7" t="s">
        <v>224</v>
      </c>
      <c r="AI37" s="7">
        <v>0.64200000000000002</v>
      </c>
      <c r="AJ37" s="7">
        <v>90</v>
      </c>
      <c r="AK37" s="7">
        <v>1</v>
      </c>
      <c r="AL37" s="13">
        <v>1.0229999999999999</v>
      </c>
      <c r="AM37" s="7" t="s">
        <v>6</v>
      </c>
      <c r="AN37" s="7" t="s">
        <v>6</v>
      </c>
      <c r="AO37" s="7" t="s">
        <v>6</v>
      </c>
      <c r="AP37" s="13" t="s">
        <v>6</v>
      </c>
      <c r="AQ37" s="42"/>
      <c r="AR37" s="7">
        <v>30</v>
      </c>
      <c r="AS37" s="7">
        <v>150</v>
      </c>
      <c r="AT37" s="7">
        <v>112</v>
      </c>
      <c r="AU37" s="68" t="s">
        <v>276</v>
      </c>
      <c r="AV37" s="68"/>
      <c r="AW37" s="73">
        <f t="shared" si="0"/>
        <v>68</v>
      </c>
      <c r="AX37" s="73">
        <f t="shared" si="2"/>
        <v>88</v>
      </c>
      <c r="AY37" s="78">
        <f t="shared" si="1"/>
        <v>9.7336222316984161E-2</v>
      </c>
      <c r="AZ37" s="7">
        <v>15.66</v>
      </c>
      <c r="BA37" s="7">
        <v>15.39</v>
      </c>
      <c r="BB37" s="6">
        <v>3857</v>
      </c>
      <c r="BC37" s="78"/>
      <c r="BD37" s="7" t="s">
        <v>678</v>
      </c>
    </row>
    <row r="38" spans="1:56" s="4" customFormat="1">
      <c r="A38" s="14" t="s">
        <v>264</v>
      </c>
      <c r="B38" s="6" t="s">
        <v>131</v>
      </c>
      <c r="C38" s="14" t="s">
        <v>151</v>
      </c>
      <c r="D38" s="35">
        <v>40</v>
      </c>
      <c r="E38" s="6" t="s">
        <v>34</v>
      </c>
      <c r="F38" s="7" t="s">
        <v>4</v>
      </c>
      <c r="G38" s="7" t="s">
        <v>140</v>
      </c>
      <c r="H38" s="7" t="s">
        <v>138</v>
      </c>
      <c r="I38" s="6" t="s">
        <v>5</v>
      </c>
      <c r="J38" s="7" t="s">
        <v>159</v>
      </c>
      <c r="K38" s="7" t="s">
        <v>133</v>
      </c>
      <c r="L38" s="7" t="s">
        <v>5</v>
      </c>
      <c r="M38" s="6" t="s">
        <v>38</v>
      </c>
      <c r="N38" s="7">
        <v>50</v>
      </c>
      <c r="O38" s="14" t="s">
        <v>331</v>
      </c>
      <c r="P38" s="14" t="s">
        <v>265</v>
      </c>
      <c r="Q38" s="14" t="s">
        <v>94</v>
      </c>
      <c r="R38" s="14" t="s">
        <v>264</v>
      </c>
      <c r="S38" s="7" t="s">
        <v>263</v>
      </c>
      <c r="T38" s="7">
        <v>150</v>
      </c>
      <c r="U38" s="7" t="s">
        <v>81</v>
      </c>
      <c r="V38" s="7" t="s">
        <v>83</v>
      </c>
      <c r="W38" s="67">
        <v>22.73</v>
      </c>
      <c r="X38" s="7" t="s">
        <v>5</v>
      </c>
      <c r="Y38" s="7" t="s">
        <v>82</v>
      </c>
      <c r="Z38" s="7" t="s">
        <v>49</v>
      </c>
      <c r="AA38" s="7" t="s">
        <v>679</v>
      </c>
      <c r="AB38" s="7">
        <v>12.5</v>
      </c>
      <c r="AC38" s="7" t="s">
        <v>127</v>
      </c>
      <c r="AD38" s="7">
        <v>80</v>
      </c>
      <c r="AE38" s="6">
        <v>30</v>
      </c>
      <c r="AF38" s="6">
        <v>12.5</v>
      </c>
      <c r="AG38" s="7">
        <v>5</v>
      </c>
      <c r="AH38" s="7" t="s">
        <v>224</v>
      </c>
      <c r="AI38" s="7">
        <v>0.75</v>
      </c>
      <c r="AJ38" s="7">
        <v>80</v>
      </c>
      <c r="AK38" s="7">
        <v>1</v>
      </c>
      <c r="AL38" s="13">
        <v>1</v>
      </c>
      <c r="AM38" s="7" t="s">
        <v>6</v>
      </c>
      <c r="AN38" s="7" t="s">
        <v>6</v>
      </c>
      <c r="AO38" s="7" t="s">
        <v>6</v>
      </c>
      <c r="AP38" s="13" t="s">
        <v>6</v>
      </c>
      <c r="AQ38" s="42"/>
      <c r="AR38" s="7">
        <v>30</v>
      </c>
      <c r="AS38" s="7">
        <v>120</v>
      </c>
      <c r="AT38" s="7">
        <v>100</v>
      </c>
      <c r="AU38" s="68" t="s">
        <v>276</v>
      </c>
      <c r="AV38" s="68"/>
      <c r="AW38" s="73">
        <f t="shared" si="0"/>
        <v>50</v>
      </c>
      <c r="AX38" s="73">
        <f t="shared" si="2"/>
        <v>80</v>
      </c>
      <c r="AY38" s="78">
        <f t="shared" si="1"/>
        <v>0.1141583914977754</v>
      </c>
      <c r="AZ38" s="7">
        <v>6.76</v>
      </c>
      <c r="BA38" s="7">
        <v>4.82</v>
      </c>
      <c r="BB38" s="6">
        <v>740</v>
      </c>
      <c r="BC38" s="78"/>
      <c r="BD38" s="7" t="s">
        <v>678</v>
      </c>
    </row>
    <row r="39" spans="1:56" s="4" customFormat="1">
      <c r="A39" s="14" t="s">
        <v>261</v>
      </c>
      <c r="B39" s="6" t="s">
        <v>132</v>
      </c>
      <c r="C39" s="14" t="s">
        <v>8</v>
      </c>
      <c r="D39" s="35">
        <v>28</v>
      </c>
      <c r="E39" s="6" t="s">
        <v>34</v>
      </c>
      <c r="F39" s="7" t="s">
        <v>4</v>
      </c>
      <c r="G39" s="7" t="s">
        <v>140</v>
      </c>
      <c r="H39" s="7" t="s">
        <v>138</v>
      </c>
      <c r="I39" s="6" t="s">
        <v>5</v>
      </c>
      <c r="J39" s="7" t="s">
        <v>159</v>
      </c>
      <c r="K39" s="7" t="s">
        <v>133</v>
      </c>
      <c r="L39" s="7" t="s">
        <v>5</v>
      </c>
      <c r="M39" s="18" t="s">
        <v>71</v>
      </c>
      <c r="N39" s="7">
        <v>50</v>
      </c>
      <c r="O39" s="14" t="s">
        <v>331</v>
      </c>
      <c r="P39" s="14" t="s">
        <v>262</v>
      </c>
      <c r="Q39" s="14" t="s">
        <v>94</v>
      </c>
      <c r="R39" s="14" t="s">
        <v>261</v>
      </c>
      <c r="S39" s="7" t="s">
        <v>260</v>
      </c>
      <c r="T39" s="7">
        <v>169.2</v>
      </c>
      <c r="U39" s="7" t="s">
        <v>81</v>
      </c>
      <c r="V39" s="7" t="s">
        <v>83</v>
      </c>
      <c r="W39" s="67">
        <v>19.489999999999998</v>
      </c>
      <c r="X39" s="7" t="s">
        <v>5</v>
      </c>
      <c r="Y39" s="7" t="s">
        <v>82</v>
      </c>
      <c r="Z39" s="7" t="s">
        <v>49</v>
      </c>
      <c r="AA39" s="7" t="s">
        <v>679</v>
      </c>
      <c r="AB39" s="7">
        <v>10</v>
      </c>
      <c r="AC39" s="7" t="s">
        <v>127</v>
      </c>
      <c r="AD39" s="7">
        <v>80</v>
      </c>
      <c r="AE39" s="6">
        <v>30</v>
      </c>
      <c r="AF39" s="6">
        <v>15</v>
      </c>
      <c r="AG39" s="7">
        <v>10</v>
      </c>
      <c r="AH39" s="7">
        <v>1.8</v>
      </c>
      <c r="AI39" s="67">
        <v>0.7</v>
      </c>
      <c r="AJ39" s="7">
        <v>80</v>
      </c>
      <c r="AK39" s="7">
        <v>1</v>
      </c>
      <c r="AL39" s="13">
        <v>1</v>
      </c>
      <c r="AM39" s="7" t="s">
        <v>6</v>
      </c>
      <c r="AN39" s="7" t="s">
        <v>6</v>
      </c>
      <c r="AO39" s="7" t="s">
        <v>6</v>
      </c>
      <c r="AP39" s="13" t="s">
        <v>6</v>
      </c>
      <c r="AQ39" s="42"/>
      <c r="AR39" s="7">
        <v>51</v>
      </c>
      <c r="AS39" s="7">
        <v>118</v>
      </c>
      <c r="AT39" s="7">
        <v>100</v>
      </c>
      <c r="AU39" s="68" t="s">
        <v>276</v>
      </c>
      <c r="AV39" s="68"/>
      <c r="AW39" s="73">
        <f t="shared" si="0"/>
        <v>69.199999999999989</v>
      </c>
      <c r="AX39" s="73">
        <f t="shared" si="2"/>
        <v>80</v>
      </c>
      <c r="AY39" s="78">
        <f t="shared" si="1"/>
        <v>9.010489215814825E-2</v>
      </c>
      <c r="AZ39" s="7">
        <v>9.57</v>
      </c>
      <c r="BA39" s="7">
        <v>4.71</v>
      </c>
      <c r="BB39" s="6">
        <v>808</v>
      </c>
      <c r="BC39" s="78"/>
      <c r="BD39" s="7" t="s">
        <v>678</v>
      </c>
    </row>
    <row r="40" spans="1:56" s="4" customFormat="1">
      <c r="A40" s="14" t="s">
        <v>257</v>
      </c>
      <c r="B40" s="6" t="s">
        <v>131</v>
      </c>
      <c r="C40" s="14" t="s">
        <v>65</v>
      </c>
      <c r="D40" s="35">
        <v>40</v>
      </c>
      <c r="E40" s="6" t="s">
        <v>34</v>
      </c>
      <c r="F40" s="7" t="s">
        <v>4</v>
      </c>
      <c r="G40" s="7" t="s">
        <v>140</v>
      </c>
      <c r="H40" s="7" t="s">
        <v>136</v>
      </c>
      <c r="I40" s="6" t="s">
        <v>5</v>
      </c>
      <c r="J40" s="7" t="s">
        <v>159</v>
      </c>
      <c r="K40" s="7" t="s">
        <v>133</v>
      </c>
      <c r="L40" s="7" t="s">
        <v>5</v>
      </c>
      <c r="M40" s="6" t="s">
        <v>38</v>
      </c>
      <c r="N40" s="7">
        <v>50</v>
      </c>
      <c r="O40" s="14" t="s">
        <v>331</v>
      </c>
      <c r="P40" s="14" t="s">
        <v>259</v>
      </c>
      <c r="Q40" s="14" t="s">
        <v>258</v>
      </c>
      <c r="R40" s="14" t="s">
        <v>257</v>
      </c>
      <c r="S40" s="7" t="s">
        <v>256</v>
      </c>
      <c r="T40" s="7">
        <v>169.2</v>
      </c>
      <c r="U40" s="7" t="s">
        <v>81</v>
      </c>
      <c r="V40" s="7" t="s">
        <v>83</v>
      </c>
      <c r="W40" s="67">
        <v>12.81</v>
      </c>
      <c r="X40" s="7" t="s">
        <v>5</v>
      </c>
      <c r="Y40" s="7" t="s">
        <v>82</v>
      </c>
      <c r="Z40" s="7" t="s">
        <v>49</v>
      </c>
      <c r="AA40" s="7" t="s">
        <v>679</v>
      </c>
      <c r="AB40" s="7">
        <v>12</v>
      </c>
      <c r="AC40" s="7">
        <v>4</v>
      </c>
      <c r="AD40" s="7">
        <v>80</v>
      </c>
      <c r="AE40" s="6" t="s">
        <v>6</v>
      </c>
      <c r="AF40" s="6" t="s">
        <v>6</v>
      </c>
      <c r="AG40" s="7">
        <v>10</v>
      </c>
      <c r="AH40" s="7" t="s">
        <v>224</v>
      </c>
      <c r="AI40" s="67">
        <v>0.42</v>
      </c>
      <c r="AJ40" s="7">
        <v>80</v>
      </c>
      <c r="AK40" s="7">
        <v>1</v>
      </c>
      <c r="AL40" s="13">
        <v>1</v>
      </c>
      <c r="AM40" s="7" t="s">
        <v>6</v>
      </c>
      <c r="AN40" s="7" t="s">
        <v>6</v>
      </c>
      <c r="AO40" s="7" t="s">
        <v>6</v>
      </c>
      <c r="AP40" s="13" t="s">
        <v>6</v>
      </c>
      <c r="AQ40" s="42"/>
      <c r="AR40" s="7">
        <v>34</v>
      </c>
      <c r="AS40" s="7">
        <v>135</v>
      </c>
      <c r="AT40" s="7">
        <v>100</v>
      </c>
      <c r="AU40" s="68" t="s">
        <v>276</v>
      </c>
      <c r="AV40" s="68"/>
      <c r="AW40" s="73">
        <f t="shared" si="0"/>
        <v>69.199999999999989</v>
      </c>
      <c r="AX40" s="73">
        <f t="shared" si="2"/>
        <v>80</v>
      </c>
      <c r="AY40" s="78">
        <f t="shared" si="1"/>
        <v>6.43834874171757E-2</v>
      </c>
      <c r="AZ40" s="7">
        <v>9.2100000000000009</v>
      </c>
      <c r="BA40" s="7">
        <v>10.63</v>
      </c>
      <c r="BB40" s="6">
        <v>1254</v>
      </c>
      <c r="BC40" s="78"/>
      <c r="BD40" s="7" t="s">
        <v>678</v>
      </c>
    </row>
    <row r="41" spans="1:56" s="4" customFormat="1">
      <c r="A41" s="15" t="s">
        <v>255</v>
      </c>
      <c r="B41" s="6" t="s">
        <v>131</v>
      </c>
      <c r="C41" s="15" t="s">
        <v>151</v>
      </c>
      <c r="D41" s="6">
        <v>40</v>
      </c>
      <c r="E41" s="6" t="s">
        <v>9</v>
      </c>
      <c r="F41" s="6" t="s">
        <v>4</v>
      </c>
      <c r="G41" s="6" t="s">
        <v>140</v>
      </c>
      <c r="H41" s="6" t="s">
        <v>138</v>
      </c>
      <c r="I41" s="6" t="s">
        <v>11</v>
      </c>
      <c r="J41" s="6" t="s">
        <v>159</v>
      </c>
      <c r="K41" s="6" t="s">
        <v>134</v>
      </c>
      <c r="L41" s="6" t="s">
        <v>5</v>
      </c>
      <c r="M41" s="6" t="s">
        <v>71</v>
      </c>
      <c r="N41" s="6">
        <v>50</v>
      </c>
      <c r="O41" s="15" t="s">
        <v>330</v>
      </c>
      <c r="P41" s="15" t="s">
        <v>248</v>
      </c>
      <c r="Q41" s="15" t="s">
        <v>247</v>
      </c>
      <c r="R41" s="15" t="s">
        <v>255</v>
      </c>
      <c r="S41" s="6" t="s">
        <v>254</v>
      </c>
      <c r="T41" s="6">
        <v>170</v>
      </c>
      <c r="U41" s="6" t="s">
        <v>10</v>
      </c>
      <c r="V41" s="6" t="s">
        <v>28</v>
      </c>
      <c r="W41" s="6">
        <v>20.079999999999998</v>
      </c>
      <c r="X41" s="6" t="s">
        <v>5</v>
      </c>
      <c r="Y41" s="6" t="s">
        <v>5</v>
      </c>
      <c r="Z41" s="6" t="s">
        <v>11</v>
      </c>
      <c r="AA41" s="7" t="s">
        <v>679</v>
      </c>
      <c r="AB41" s="6">
        <v>15</v>
      </c>
      <c r="AC41" s="6" t="s">
        <v>6</v>
      </c>
      <c r="AD41" s="6">
        <v>85</v>
      </c>
      <c r="AE41" s="6">
        <v>45</v>
      </c>
      <c r="AF41" s="6">
        <v>10</v>
      </c>
      <c r="AG41" s="6">
        <v>5</v>
      </c>
      <c r="AH41" s="6" t="s">
        <v>237</v>
      </c>
      <c r="AI41" s="6">
        <v>0.80100000000000005</v>
      </c>
      <c r="AJ41" s="6">
        <v>80</v>
      </c>
      <c r="AK41" s="6">
        <v>0.94399999999999995</v>
      </c>
      <c r="AL41" s="6">
        <v>0.94</v>
      </c>
      <c r="AM41" s="6" t="s">
        <v>6</v>
      </c>
      <c r="AN41" s="6" t="s">
        <v>6</v>
      </c>
      <c r="AO41" s="6" t="s">
        <v>6</v>
      </c>
      <c r="AP41" s="6" t="s">
        <v>6</v>
      </c>
      <c r="AQ41" s="6"/>
      <c r="AR41" s="6">
        <v>45</v>
      </c>
      <c r="AS41" s="6">
        <v>125</v>
      </c>
      <c r="AT41" s="7">
        <v>102</v>
      </c>
      <c r="AU41" s="68" t="s">
        <v>276</v>
      </c>
      <c r="AV41" s="73">
        <v>6.7</v>
      </c>
      <c r="AW41" s="73">
        <f t="shared" si="0"/>
        <v>68</v>
      </c>
      <c r="AX41" s="74">
        <f t="shared" si="2"/>
        <v>90.042372881355931</v>
      </c>
      <c r="AY41" s="78">
        <f t="shared" si="1"/>
        <v>0.11388745437358912</v>
      </c>
      <c r="AZ41" s="6">
        <v>10.6</v>
      </c>
      <c r="BA41" s="6">
        <v>10.83</v>
      </c>
      <c r="BB41" s="6">
        <v>2304</v>
      </c>
      <c r="BC41" s="78"/>
      <c r="BD41" s="7" t="s">
        <v>678</v>
      </c>
    </row>
    <row r="42" spans="1:56" s="20" customFormat="1">
      <c r="A42" s="15" t="s">
        <v>252</v>
      </c>
      <c r="B42" s="6" t="s">
        <v>131</v>
      </c>
      <c r="C42" s="15" t="s">
        <v>8</v>
      </c>
      <c r="D42" s="6">
        <v>40</v>
      </c>
      <c r="E42" s="6" t="s">
        <v>34</v>
      </c>
      <c r="F42" s="6" t="s">
        <v>4</v>
      </c>
      <c r="G42" s="6" t="s">
        <v>140</v>
      </c>
      <c r="H42" s="6" t="s">
        <v>138</v>
      </c>
      <c r="I42" s="6" t="s">
        <v>5</v>
      </c>
      <c r="J42" s="6" t="s">
        <v>159</v>
      </c>
      <c r="K42" s="6" t="s">
        <v>133</v>
      </c>
      <c r="L42" s="6" t="s">
        <v>11</v>
      </c>
      <c r="M42" s="6" t="s">
        <v>71</v>
      </c>
      <c r="N42" s="6">
        <v>50</v>
      </c>
      <c r="O42" s="15" t="s">
        <v>331</v>
      </c>
      <c r="P42" s="15" t="s">
        <v>253</v>
      </c>
      <c r="Q42" s="15" t="s">
        <v>14</v>
      </c>
      <c r="R42" s="15" t="s">
        <v>252</v>
      </c>
      <c r="S42" s="6" t="s">
        <v>251</v>
      </c>
      <c r="T42" s="6">
        <v>192.8</v>
      </c>
      <c r="U42" s="6" t="s">
        <v>10</v>
      </c>
      <c r="V42" s="6" t="s">
        <v>4</v>
      </c>
      <c r="W42" s="6">
        <v>11.91</v>
      </c>
      <c r="X42" s="6" t="s">
        <v>5</v>
      </c>
      <c r="Y42" s="6" t="s">
        <v>5</v>
      </c>
      <c r="Z42" s="6" t="s">
        <v>11</v>
      </c>
      <c r="AA42" s="7" t="s">
        <v>679</v>
      </c>
      <c r="AB42" s="6">
        <v>14</v>
      </c>
      <c r="AC42" s="6" t="s">
        <v>6</v>
      </c>
      <c r="AD42" s="6">
        <v>88</v>
      </c>
      <c r="AE42" s="6">
        <v>30</v>
      </c>
      <c r="AF42" s="6">
        <v>15</v>
      </c>
      <c r="AG42" s="6">
        <v>10</v>
      </c>
      <c r="AH42" s="6">
        <v>1.8</v>
      </c>
      <c r="AI42" s="6">
        <v>0.502</v>
      </c>
      <c r="AJ42" s="6">
        <v>90</v>
      </c>
      <c r="AK42" s="6">
        <v>1</v>
      </c>
      <c r="AL42" s="6">
        <v>1.02</v>
      </c>
      <c r="AM42" s="6" t="s">
        <v>6</v>
      </c>
      <c r="AN42" s="6" t="s">
        <v>6</v>
      </c>
      <c r="AO42" s="6" t="s">
        <v>6</v>
      </c>
      <c r="AP42" s="6" t="s">
        <v>6</v>
      </c>
      <c r="AQ42" s="6"/>
      <c r="AR42" s="6">
        <v>57</v>
      </c>
      <c r="AS42" s="6">
        <v>135</v>
      </c>
      <c r="AT42" s="7">
        <v>112</v>
      </c>
      <c r="AU42" s="19" t="s">
        <v>274</v>
      </c>
      <c r="AV42" s="19"/>
      <c r="AW42" s="73">
        <f t="shared" si="0"/>
        <v>80.800000000000011</v>
      </c>
      <c r="AX42" s="73">
        <f t="shared" si="2"/>
        <v>88</v>
      </c>
      <c r="AY42" s="78">
        <f t="shared" si="1"/>
        <v>7.2469779277141988E-2</v>
      </c>
      <c r="AZ42" s="6">
        <v>4.4290000000000003</v>
      </c>
      <c r="BA42" s="6">
        <v>5.23</v>
      </c>
      <c r="BB42" s="6">
        <v>276</v>
      </c>
      <c r="BC42" s="78"/>
      <c r="BD42" s="7" t="s">
        <v>678</v>
      </c>
    </row>
    <row r="43" spans="1:56" s="4" customFormat="1">
      <c r="A43" s="15" t="s">
        <v>250</v>
      </c>
      <c r="B43" s="6" t="s">
        <v>131</v>
      </c>
      <c r="C43" s="15" t="s">
        <v>151</v>
      </c>
      <c r="D43" s="6">
        <v>28</v>
      </c>
      <c r="E43" s="6" t="s">
        <v>9</v>
      </c>
      <c r="F43" s="6" t="s">
        <v>4</v>
      </c>
      <c r="G43" s="6" t="s">
        <v>140</v>
      </c>
      <c r="H43" s="6" t="s">
        <v>138</v>
      </c>
      <c r="I43" s="6" t="s">
        <v>5</v>
      </c>
      <c r="J43" s="6" t="s">
        <v>159</v>
      </c>
      <c r="K43" s="6" t="s">
        <v>134</v>
      </c>
      <c r="L43" s="6" t="s">
        <v>5</v>
      </c>
      <c r="M43" s="6" t="s">
        <v>71</v>
      </c>
      <c r="N43" s="6">
        <v>50</v>
      </c>
      <c r="O43" s="15" t="s">
        <v>330</v>
      </c>
      <c r="P43" s="15" t="s">
        <v>30</v>
      </c>
      <c r="Q43" s="15" t="s">
        <v>14</v>
      </c>
      <c r="R43" s="15" t="s">
        <v>250</v>
      </c>
      <c r="S43" s="6" t="s">
        <v>249</v>
      </c>
      <c r="T43" s="6">
        <v>170</v>
      </c>
      <c r="U43" s="6" t="s">
        <v>10</v>
      </c>
      <c r="V43" s="6" t="s">
        <v>28</v>
      </c>
      <c r="W43" s="6">
        <v>19.2</v>
      </c>
      <c r="X43" s="6" t="s">
        <v>5</v>
      </c>
      <c r="Y43" s="6" t="s">
        <v>5</v>
      </c>
      <c r="Z43" s="6" t="s">
        <v>11</v>
      </c>
      <c r="AA43" s="7" t="s">
        <v>679</v>
      </c>
      <c r="AB43" s="6">
        <v>21.25</v>
      </c>
      <c r="AC43" s="6" t="s">
        <v>6</v>
      </c>
      <c r="AD43" s="6">
        <v>85</v>
      </c>
      <c r="AE43" s="6">
        <v>32.5</v>
      </c>
      <c r="AF43" s="6">
        <v>16.25</v>
      </c>
      <c r="AG43" s="6">
        <v>5</v>
      </c>
      <c r="AH43" s="6" t="s">
        <v>237</v>
      </c>
      <c r="AI43" s="6">
        <v>0.72499999999999998</v>
      </c>
      <c r="AJ43" s="6">
        <v>80</v>
      </c>
      <c r="AK43" s="6">
        <v>1</v>
      </c>
      <c r="AL43" s="6">
        <v>0.94</v>
      </c>
      <c r="AM43" s="6" t="s">
        <v>6</v>
      </c>
      <c r="AN43" s="6" t="s">
        <v>6</v>
      </c>
      <c r="AO43" s="6" t="s">
        <v>6</v>
      </c>
      <c r="AP43" s="6" t="s">
        <v>6</v>
      </c>
      <c r="AQ43" s="6"/>
      <c r="AR43" s="6">
        <v>42</v>
      </c>
      <c r="AS43" s="6">
        <v>128</v>
      </c>
      <c r="AT43" s="7">
        <v>102</v>
      </c>
      <c r="AU43" s="68" t="s">
        <v>276</v>
      </c>
      <c r="AV43" s="73">
        <v>6.7</v>
      </c>
      <c r="AW43" s="73">
        <f t="shared" si="0"/>
        <v>68</v>
      </c>
      <c r="AX43" s="73">
        <f t="shared" si="2"/>
        <v>85</v>
      </c>
      <c r="AY43" s="78">
        <f t="shared" si="1"/>
        <v>0.10905695503555911</v>
      </c>
      <c r="AZ43" s="6">
        <v>11.85</v>
      </c>
      <c r="BA43" s="6">
        <v>12.58</v>
      </c>
      <c r="BB43" s="6">
        <v>2865</v>
      </c>
      <c r="BC43" s="78"/>
      <c r="BD43" s="7" t="s">
        <v>678</v>
      </c>
    </row>
    <row r="44" spans="1:56" s="4" customFormat="1">
      <c r="A44" s="15" t="s">
        <v>246</v>
      </c>
      <c r="B44" s="6" t="s">
        <v>131</v>
      </c>
      <c r="C44" s="15" t="s">
        <v>151</v>
      </c>
      <c r="D44" s="6">
        <v>40</v>
      </c>
      <c r="E44" s="6" t="s">
        <v>9</v>
      </c>
      <c r="F44" s="6" t="s">
        <v>4</v>
      </c>
      <c r="G44" s="6" t="s">
        <v>140</v>
      </c>
      <c r="H44" s="6" t="s">
        <v>138</v>
      </c>
      <c r="I44" s="6" t="s">
        <v>11</v>
      </c>
      <c r="J44" s="6" t="s">
        <v>159</v>
      </c>
      <c r="K44" s="6" t="s">
        <v>134</v>
      </c>
      <c r="L44" s="6" t="s">
        <v>5</v>
      </c>
      <c r="M44" s="6" t="s">
        <v>71</v>
      </c>
      <c r="N44" s="6">
        <v>50</v>
      </c>
      <c r="O44" s="15" t="s">
        <v>330</v>
      </c>
      <c r="P44" s="15" t="s">
        <v>248</v>
      </c>
      <c r="Q44" s="15" t="s">
        <v>247</v>
      </c>
      <c r="R44" s="15" t="s">
        <v>246</v>
      </c>
      <c r="S44" s="6" t="s">
        <v>245</v>
      </c>
      <c r="T44" s="6">
        <v>170</v>
      </c>
      <c r="U44" s="6" t="s">
        <v>10</v>
      </c>
      <c r="V44" s="6" t="s">
        <v>28</v>
      </c>
      <c r="W44" s="6">
        <v>19.100000000000001</v>
      </c>
      <c r="X44" s="6" t="s">
        <v>5</v>
      </c>
      <c r="Y44" s="6" t="s">
        <v>5</v>
      </c>
      <c r="Z44" s="6" t="s">
        <v>11</v>
      </c>
      <c r="AA44" s="7" t="s">
        <v>679</v>
      </c>
      <c r="AB44" s="6">
        <v>15</v>
      </c>
      <c r="AC44" s="6" t="s">
        <v>6</v>
      </c>
      <c r="AD44" s="6">
        <v>85</v>
      </c>
      <c r="AE44" s="6">
        <v>45</v>
      </c>
      <c r="AF44" s="6">
        <v>10</v>
      </c>
      <c r="AG44" s="6">
        <v>5</v>
      </c>
      <c r="AH44" s="6" t="s">
        <v>237</v>
      </c>
      <c r="AI44" s="6">
        <v>0.74</v>
      </c>
      <c r="AJ44" s="6">
        <v>80</v>
      </c>
      <c r="AK44" s="6">
        <v>0.94399999999999995</v>
      </c>
      <c r="AL44" s="6">
        <v>0.94</v>
      </c>
      <c r="AM44" s="6" t="s">
        <v>6</v>
      </c>
      <c r="AN44" s="6" t="s">
        <v>6</v>
      </c>
      <c r="AO44" s="6" t="s">
        <v>6</v>
      </c>
      <c r="AP44" s="6" t="s">
        <v>6</v>
      </c>
      <c r="AQ44" s="6"/>
      <c r="AR44" s="6">
        <v>45</v>
      </c>
      <c r="AS44" s="6">
        <v>125</v>
      </c>
      <c r="AT44" s="7">
        <v>102</v>
      </c>
      <c r="AU44" s="68" t="s">
        <v>276</v>
      </c>
      <c r="AV44" s="73">
        <v>6.7</v>
      </c>
      <c r="AW44" s="73">
        <f t="shared" si="0"/>
        <v>68</v>
      </c>
      <c r="AX44" s="74">
        <f t="shared" si="2"/>
        <v>90.042372881355931</v>
      </c>
      <c r="AY44" s="78">
        <f t="shared" si="1"/>
        <v>0.11042433628499831</v>
      </c>
      <c r="AZ44" s="6">
        <v>9.5399999999999991</v>
      </c>
      <c r="BA44" s="6">
        <v>8.36</v>
      </c>
      <c r="BB44" s="6">
        <v>1552</v>
      </c>
      <c r="BC44" s="78"/>
      <c r="BD44" s="7" t="s">
        <v>678</v>
      </c>
    </row>
    <row r="45" spans="1:56" s="16" customFormat="1">
      <c r="A45" s="15" t="s">
        <v>243</v>
      </c>
      <c r="B45" s="6" t="s">
        <v>131</v>
      </c>
      <c r="C45" s="15" t="s">
        <v>65</v>
      </c>
      <c r="D45" s="6">
        <v>65</v>
      </c>
      <c r="E45" s="6" t="s">
        <v>87</v>
      </c>
      <c r="F45" s="6" t="s">
        <v>4</v>
      </c>
      <c r="G45" s="6" t="s">
        <v>140</v>
      </c>
      <c r="H45" s="6" t="s">
        <v>136</v>
      </c>
      <c r="I45" s="6" t="s">
        <v>5</v>
      </c>
      <c r="J45" s="6" t="s">
        <v>159</v>
      </c>
      <c r="K45" s="6" t="s">
        <v>162</v>
      </c>
      <c r="L45" s="6" t="s">
        <v>5</v>
      </c>
      <c r="M45" s="6" t="s">
        <v>38</v>
      </c>
      <c r="N45" s="6">
        <v>50</v>
      </c>
      <c r="O45" s="15" t="s">
        <v>340</v>
      </c>
      <c r="P45" s="15" t="s">
        <v>46</v>
      </c>
      <c r="Q45" s="15" t="s">
        <v>244</v>
      </c>
      <c r="R45" s="15" t="s">
        <v>243</v>
      </c>
      <c r="S45" s="6" t="s">
        <v>242</v>
      </c>
      <c r="T45" s="6">
        <v>180</v>
      </c>
      <c r="U45" s="6" t="s">
        <v>10</v>
      </c>
      <c r="V45" s="6" t="s">
        <v>4</v>
      </c>
      <c r="W45" s="6">
        <v>15.67</v>
      </c>
      <c r="X45" s="6" t="s">
        <v>5</v>
      </c>
      <c r="Y45" s="6" t="s">
        <v>5</v>
      </c>
      <c r="Z45" s="6" t="s">
        <v>11</v>
      </c>
      <c r="AA45" s="6" t="s">
        <v>6</v>
      </c>
      <c r="AB45" s="6">
        <v>14</v>
      </c>
      <c r="AC45" s="6">
        <v>3</v>
      </c>
      <c r="AD45" s="6">
        <v>88</v>
      </c>
      <c r="AE45" s="6" t="s">
        <v>6</v>
      </c>
      <c r="AF45" s="6" t="s">
        <v>6</v>
      </c>
      <c r="AG45" s="6" t="s">
        <v>6</v>
      </c>
      <c r="AH45" s="6" t="s">
        <v>224</v>
      </c>
      <c r="AI45" s="6">
        <v>0.63600000000000001</v>
      </c>
      <c r="AJ45" s="6">
        <v>90</v>
      </c>
      <c r="AK45" s="6" t="s">
        <v>6</v>
      </c>
      <c r="AL45" s="6">
        <v>1.0229999999999999</v>
      </c>
      <c r="AM45" s="6" t="s">
        <v>6</v>
      </c>
      <c r="AN45" s="6" t="s">
        <v>6</v>
      </c>
      <c r="AO45" s="6" t="s">
        <v>6</v>
      </c>
      <c r="AP45" s="6" t="s">
        <v>6</v>
      </c>
      <c r="AQ45" s="6"/>
      <c r="AR45" s="6">
        <v>32</v>
      </c>
      <c r="AS45" s="6">
        <v>148</v>
      </c>
      <c r="AT45" s="7">
        <v>112</v>
      </c>
      <c r="AU45" s="68" t="s">
        <v>276</v>
      </c>
      <c r="AV45" s="73"/>
      <c r="AW45" s="73">
        <f t="shared" si="0"/>
        <v>68</v>
      </c>
      <c r="AX45" s="73" t="s">
        <v>277</v>
      </c>
      <c r="AY45" s="78">
        <f t="shared" si="1"/>
        <v>9.5285377971070936E-2</v>
      </c>
      <c r="AZ45" s="6">
        <v>7.7</v>
      </c>
      <c r="BA45" s="6">
        <v>10.130000000000001</v>
      </c>
      <c r="BB45" s="6">
        <v>1222</v>
      </c>
      <c r="BC45" s="78"/>
      <c r="BD45" s="6" t="s">
        <v>6</v>
      </c>
    </row>
    <row r="46" spans="1:56" s="4" customFormat="1">
      <c r="A46" s="15" t="s">
        <v>241</v>
      </c>
      <c r="B46" s="6" t="s">
        <v>131</v>
      </c>
      <c r="C46" s="15" t="s">
        <v>151</v>
      </c>
      <c r="D46" s="6">
        <v>28</v>
      </c>
      <c r="E46" s="6" t="s">
        <v>9</v>
      </c>
      <c r="F46" s="6" t="s">
        <v>4</v>
      </c>
      <c r="G46" s="6" t="s">
        <v>140</v>
      </c>
      <c r="H46" s="6" t="s">
        <v>138</v>
      </c>
      <c r="I46" s="6" t="s">
        <v>11</v>
      </c>
      <c r="J46" s="6" t="s">
        <v>160</v>
      </c>
      <c r="K46" s="6" t="s">
        <v>134</v>
      </c>
      <c r="L46" s="6" t="s">
        <v>5</v>
      </c>
      <c r="M46" s="6" t="s">
        <v>71</v>
      </c>
      <c r="N46" s="6">
        <v>50</v>
      </c>
      <c r="O46" s="15" t="s">
        <v>330</v>
      </c>
      <c r="P46" s="15" t="s">
        <v>33</v>
      </c>
      <c r="Q46" s="15" t="s">
        <v>14</v>
      </c>
      <c r="R46" s="15" t="s">
        <v>241</v>
      </c>
      <c r="S46" s="6" t="s">
        <v>240</v>
      </c>
      <c r="T46" s="6">
        <v>170</v>
      </c>
      <c r="U46" s="6" t="s">
        <v>10</v>
      </c>
      <c r="V46" s="6" t="s">
        <v>28</v>
      </c>
      <c r="W46" s="6">
        <v>20.2</v>
      </c>
      <c r="X46" s="6" t="s">
        <v>5</v>
      </c>
      <c r="Y46" s="6" t="s">
        <v>5</v>
      </c>
      <c r="Z46" s="6" t="s">
        <v>11</v>
      </c>
      <c r="AA46" s="7" t="s">
        <v>679</v>
      </c>
      <c r="AB46" s="6">
        <v>21.25</v>
      </c>
      <c r="AC46" s="6" t="s">
        <v>6</v>
      </c>
      <c r="AD46" s="6">
        <v>85</v>
      </c>
      <c r="AE46" s="6">
        <v>32.5</v>
      </c>
      <c r="AF46" s="6">
        <v>16.25</v>
      </c>
      <c r="AG46" s="6">
        <v>5</v>
      </c>
      <c r="AH46" s="6" t="s">
        <v>237</v>
      </c>
      <c r="AI46" s="6">
        <v>0.76300000000000001</v>
      </c>
      <c r="AJ46" s="6">
        <v>80</v>
      </c>
      <c r="AK46" s="6">
        <v>1</v>
      </c>
      <c r="AL46" s="6">
        <v>0.94</v>
      </c>
      <c r="AM46" s="6" t="s">
        <v>6</v>
      </c>
      <c r="AN46" s="6" t="s">
        <v>6</v>
      </c>
      <c r="AO46" s="6" t="s">
        <v>6</v>
      </c>
      <c r="AP46" s="6" t="s">
        <v>6</v>
      </c>
      <c r="AQ46" s="6"/>
      <c r="AR46" s="6">
        <v>44</v>
      </c>
      <c r="AS46" s="6">
        <v>126</v>
      </c>
      <c r="AT46" s="7">
        <v>102</v>
      </c>
      <c r="AU46" s="68" t="s">
        <v>276</v>
      </c>
      <c r="AV46" s="73">
        <v>6.7</v>
      </c>
      <c r="AW46" s="73">
        <f t="shared" si="0"/>
        <v>68</v>
      </c>
      <c r="AX46" s="73">
        <f t="shared" si="2"/>
        <v>85</v>
      </c>
      <c r="AY46" s="78">
        <f t="shared" si="1"/>
        <v>0.11439512661515286</v>
      </c>
      <c r="AZ46" s="6">
        <v>11.24</v>
      </c>
      <c r="BA46" s="6">
        <v>10.83</v>
      </c>
      <c r="BB46" s="6">
        <v>2454</v>
      </c>
      <c r="BC46" s="78"/>
      <c r="BD46" s="7" t="s">
        <v>678</v>
      </c>
    </row>
    <row r="47" spans="1:56" s="4" customFormat="1">
      <c r="A47" s="15" t="s">
        <v>239</v>
      </c>
      <c r="B47" s="6" t="s">
        <v>131</v>
      </c>
      <c r="C47" s="15" t="s">
        <v>151</v>
      </c>
      <c r="D47" s="6">
        <v>28</v>
      </c>
      <c r="E47" s="6" t="s">
        <v>9</v>
      </c>
      <c r="F47" s="6" t="s">
        <v>4</v>
      </c>
      <c r="G47" s="6" t="s">
        <v>140</v>
      </c>
      <c r="H47" s="6" t="s">
        <v>138</v>
      </c>
      <c r="I47" s="6" t="s">
        <v>5</v>
      </c>
      <c r="J47" s="6" t="s">
        <v>159</v>
      </c>
      <c r="K47" s="6" t="s">
        <v>134</v>
      </c>
      <c r="L47" s="6" t="s">
        <v>5</v>
      </c>
      <c r="M47" s="6" t="s">
        <v>71</v>
      </c>
      <c r="N47" s="6">
        <v>50</v>
      </c>
      <c r="O47" s="15" t="s">
        <v>330</v>
      </c>
      <c r="P47" s="15" t="s">
        <v>30</v>
      </c>
      <c r="Q47" s="15" t="s">
        <v>14</v>
      </c>
      <c r="R47" s="15" t="s">
        <v>239</v>
      </c>
      <c r="S47" s="6" t="s">
        <v>238</v>
      </c>
      <c r="T47" s="6">
        <v>170</v>
      </c>
      <c r="U47" s="6" t="s">
        <v>10</v>
      </c>
      <c r="V47" s="6" t="s">
        <v>28</v>
      </c>
      <c r="W47" s="6">
        <v>18.649999999999999</v>
      </c>
      <c r="X47" s="6" t="s">
        <v>5</v>
      </c>
      <c r="Y47" s="6" t="s">
        <v>5</v>
      </c>
      <c r="Z47" s="6" t="s">
        <v>11</v>
      </c>
      <c r="AA47" s="7" t="s">
        <v>679</v>
      </c>
      <c r="AB47" s="6">
        <v>21.25</v>
      </c>
      <c r="AC47" s="6" t="s">
        <v>6</v>
      </c>
      <c r="AD47" s="6">
        <v>85</v>
      </c>
      <c r="AE47" s="6">
        <v>32.5</v>
      </c>
      <c r="AF47" s="6">
        <v>16.25</v>
      </c>
      <c r="AG47" s="6">
        <v>5</v>
      </c>
      <c r="AH47" s="6" t="s">
        <v>237</v>
      </c>
      <c r="AI47" s="6">
        <v>0.70099999999999996</v>
      </c>
      <c r="AJ47" s="6">
        <v>80</v>
      </c>
      <c r="AK47" s="6">
        <v>1</v>
      </c>
      <c r="AL47" s="6">
        <v>0.94</v>
      </c>
      <c r="AM47" s="6" t="s">
        <v>6</v>
      </c>
      <c r="AN47" s="6" t="s">
        <v>6</v>
      </c>
      <c r="AO47" s="6" t="s">
        <v>6</v>
      </c>
      <c r="AP47" s="6" t="s">
        <v>6</v>
      </c>
      <c r="AQ47" s="6"/>
      <c r="AR47" s="6">
        <v>42</v>
      </c>
      <c r="AS47" s="6">
        <v>128</v>
      </c>
      <c r="AT47" s="7">
        <v>102</v>
      </c>
      <c r="AU47" s="68" t="s">
        <v>276</v>
      </c>
      <c r="AV47" s="73">
        <v>6.7</v>
      </c>
      <c r="AW47" s="73">
        <f t="shared" si="0"/>
        <v>68</v>
      </c>
      <c r="AX47" s="73">
        <f t="shared" si="2"/>
        <v>85</v>
      </c>
      <c r="AY47" s="78">
        <f t="shared" si="1"/>
        <v>0.10555726397274716</v>
      </c>
      <c r="AZ47" s="6">
        <v>9.76</v>
      </c>
      <c r="BA47" s="6">
        <v>7.97</v>
      </c>
      <c r="BB47" s="6">
        <v>1447</v>
      </c>
      <c r="BC47" s="78"/>
      <c r="BD47" s="7" t="s">
        <v>678</v>
      </c>
    </row>
    <row r="48" spans="1:56" s="4" customFormat="1">
      <c r="A48" s="15" t="s">
        <v>285</v>
      </c>
      <c r="B48" s="6" t="s">
        <v>131</v>
      </c>
      <c r="C48" s="15" t="s">
        <v>279</v>
      </c>
      <c r="D48" s="6">
        <v>40</v>
      </c>
      <c r="E48" s="6" t="s">
        <v>286</v>
      </c>
      <c r="F48" s="6" t="s">
        <v>280</v>
      </c>
      <c r="G48" s="6" t="s">
        <v>281</v>
      </c>
      <c r="H48" s="6" t="s">
        <v>282</v>
      </c>
      <c r="I48" s="6" t="s">
        <v>283</v>
      </c>
      <c r="J48" s="6" t="s">
        <v>159</v>
      </c>
      <c r="K48" s="7" t="s">
        <v>133</v>
      </c>
      <c r="L48" s="6" t="s">
        <v>284</v>
      </c>
      <c r="M48" s="6" t="s">
        <v>38</v>
      </c>
      <c r="N48" s="96">
        <v>30</v>
      </c>
      <c r="O48" s="15" t="s">
        <v>346</v>
      </c>
      <c r="P48" s="95" t="s">
        <v>307</v>
      </c>
      <c r="Q48" s="15" t="s">
        <v>14</v>
      </c>
      <c r="R48" s="15" t="s">
        <v>285</v>
      </c>
      <c r="S48" s="6" t="s">
        <v>287</v>
      </c>
      <c r="T48" s="6">
        <v>150</v>
      </c>
      <c r="U48" s="6" t="s">
        <v>288</v>
      </c>
      <c r="V48" s="6" t="s">
        <v>280</v>
      </c>
      <c r="W48" s="6">
        <v>39</v>
      </c>
      <c r="X48" s="6" t="s">
        <v>284</v>
      </c>
      <c r="Y48" s="6" t="s">
        <v>284</v>
      </c>
      <c r="Z48" s="6" t="s">
        <v>289</v>
      </c>
      <c r="AA48" s="7" t="s">
        <v>679</v>
      </c>
      <c r="AB48" s="6">
        <v>10</v>
      </c>
      <c r="AC48" s="6" t="s">
        <v>6</v>
      </c>
      <c r="AD48" s="6">
        <v>70</v>
      </c>
      <c r="AE48" s="6">
        <v>40</v>
      </c>
      <c r="AF48" s="6">
        <v>7.5</v>
      </c>
      <c r="AG48" s="6">
        <v>10</v>
      </c>
      <c r="AH48" s="6">
        <v>1.8</v>
      </c>
      <c r="AI48" s="6">
        <v>0.96699999999999997</v>
      </c>
      <c r="AJ48" s="6">
        <v>65</v>
      </c>
      <c r="AK48" s="6">
        <v>1</v>
      </c>
      <c r="AL48" s="6">
        <v>0.93</v>
      </c>
      <c r="AM48" s="6" t="s">
        <v>290</v>
      </c>
      <c r="AN48" s="6" t="s">
        <v>290</v>
      </c>
      <c r="AO48" s="6" t="s">
        <v>290</v>
      </c>
      <c r="AP48" s="6" t="s">
        <v>290</v>
      </c>
      <c r="AQ48" s="15" t="s">
        <v>291</v>
      </c>
      <c r="AR48" s="6">
        <v>40</v>
      </c>
      <c r="AS48" s="6">
        <v>110</v>
      </c>
      <c r="AT48" s="7">
        <v>84</v>
      </c>
      <c r="AU48" s="68" t="s">
        <v>276</v>
      </c>
      <c r="AV48" s="68"/>
      <c r="AW48" s="73">
        <f t="shared" si="0"/>
        <v>66</v>
      </c>
      <c r="AX48" s="73">
        <v>70</v>
      </c>
      <c r="AY48" s="78">
        <f t="shared" si="1"/>
        <v>0.1500515388475604</v>
      </c>
      <c r="AZ48" s="82">
        <v>2.3940000000000001</v>
      </c>
      <c r="BA48" s="82">
        <v>4.4459999999999997</v>
      </c>
      <c r="BB48" s="83">
        <v>415</v>
      </c>
      <c r="BC48" s="78"/>
      <c r="BD48" s="7" t="s">
        <v>678</v>
      </c>
    </row>
    <row r="49" spans="1:56" s="106" customFormat="1" ht="15">
      <c r="A49" s="103" t="s">
        <v>362</v>
      </c>
      <c r="B49" s="6" t="s">
        <v>363</v>
      </c>
      <c r="C49" s="15" t="s">
        <v>364</v>
      </c>
      <c r="D49" s="7">
        <v>28</v>
      </c>
      <c r="E49" s="6" t="s">
        <v>365</v>
      </c>
      <c r="F49" s="6" t="s">
        <v>366</v>
      </c>
      <c r="G49" s="6" t="s">
        <v>367</v>
      </c>
      <c r="H49" s="6" t="s">
        <v>368</v>
      </c>
      <c r="I49" s="6" t="s">
        <v>369</v>
      </c>
      <c r="J49" s="6" t="s">
        <v>370</v>
      </c>
      <c r="K49" s="7" t="s">
        <v>371</v>
      </c>
      <c r="L49" s="6" t="s">
        <v>369</v>
      </c>
      <c r="M49" s="6" t="s">
        <v>372</v>
      </c>
      <c r="N49" s="6">
        <v>50</v>
      </c>
      <c r="O49" s="34" t="s">
        <v>373</v>
      </c>
      <c r="P49" s="104" t="s">
        <v>393</v>
      </c>
      <c r="Q49" s="15" t="s">
        <v>374</v>
      </c>
      <c r="R49" s="105" t="s">
        <v>392</v>
      </c>
      <c r="S49" s="83" t="s">
        <v>375</v>
      </c>
      <c r="T49" s="83">
        <v>150.30000000000001</v>
      </c>
      <c r="U49" s="6" t="s">
        <v>376</v>
      </c>
      <c r="V49" s="6" t="s">
        <v>377</v>
      </c>
      <c r="W49" s="83">
        <v>39.9</v>
      </c>
      <c r="X49" s="6" t="s">
        <v>369</v>
      </c>
      <c r="Y49" s="6" t="s">
        <v>369</v>
      </c>
      <c r="Z49" s="6" t="s">
        <v>378</v>
      </c>
      <c r="AA49" s="7" t="s">
        <v>679</v>
      </c>
      <c r="AB49" s="83">
        <v>27.5</v>
      </c>
      <c r="AC49" s="6" t="s">
        <v>379</v>
      </c>
      <c r="AD49" s="6">
        <v>85</v>
      </c>
      <c r="AE49" s="83">
        <v>30</v>
      </c>
      <c r="AF49" s="83">
        <v>15</v>
      </c>
      <c r="AG49" s="7" t="s">
        <v>380</v>
      </c>
      <c r="AH49" s="83">
        <v>1.8</v>
      </c>
      <c r="AI49" s="83">
        <v>1.504</v>
      </c>
      <c r="AJ49" s="83">
        <v>74</v>
      </c>
      <c r="AK49" s="83">
        <v>1</v>
      </c>
      <c r="AL49" s="83">
        <v>0.87</v>
      </c>
      <c r="AM49" s="6" t="s">
        <v>379</v>
      </c>
      <c r="AN49" s="6" t="s">
        <v>379</v>
      </c>
      <c r="AO49" s="6" t="s">
        <v>379</v>
      </c>
      <c r="AP49" s="6" t="s">
        <v>379</v>
      </c>
      <c r="AQ49" s="15" t="s">
        <v>381</v>
      </c>
      <c r="AR49" s="83">
        <v>29.6</v>
      </c>
      <c r="AS49" s="83">
        <v>120.69</v>
      </c>
      <c r="AT49" s="83">
        <v>99</v>
      </c>
      <c r="AU49" s="19" t="s">
        <v>276</v>
      </c>
      <c r="AV49" s="104"/>
      <c r="AW49" s="83">
        <f t="shared" si="0"/>
        <v>51.300000000000011</v>
      </c>
      <c r="AX49" s="83">
        <v>90</v>
      </c>
      <c r="AY49" s="78">
        <f t="shared" si="1"/>
        <v>0.22635527181108595</v>
      </c>
      <c r="AZ49" s="83">
        <v>10.62</v>
      </c>
      <c r="BA49" s="83">
        <v>12.78</v>
      </c>
      <c r="BB49" s="83">
        <v>5414</v>
      </c>
      <c r="BC49" s="104"/>
      <c r="BD49" s="7" t="s">
        <v>678</v>
      </c>
    </row>
    <row r="50" spans="1:56" s="106" customFormat="1" ht="15">
      <c r="A50" s="103" t="s">
        <v>397</v>
      </c>
      <c r="B50" s="6" t="s">
        <v>363</v>
      </c>
      <c r="C50" s="15" t="s">
        <v>279</v>
      </c>
      <c r="D50" s="7">
        <v>28</v>
      </c>
      <c r="E50" s="6" t="s">
        <v>47</v>
      </c>
      <c r="F50" s="6" t="s">
        <v>39</v>
      </c>
      <c r="G50" s="6" t="s">
        <v>140</v>
      </c>
      <c r="H50" s="6" t="s">
        <v>138</v>
      </c>
      <c r="I50" s="6" t="s">
        <v>283</v>
      </c>
      <c r="J50" s="6" t="s">
        <v>370</v>
      </c>
      <c r="K50" s="7" t="s">
        <v>371</v>
      </c>
      <c r="L50" s="6" t="s">
        <v>283</v>
      </c>
      <c r="M50" s="6" t="s">
        <v>372</v>
      </c>
      <c r="N50" s="6">
        <v>50</v>
      </c>
      <c r="O50" s="34" t="s">
        <v>398</v>
      </c>
      <c r="P50" s="104" t="s">
        <v>399</v>
      </c>
      <c r="Q50" s="15" t="s">
        <v>374</v>
      </c>
      <c r="R50" s="105" t="s">
        <v>400</v>
      </c>
      <c r="S50" s="83" t="s">
        <v>401</v>
      </c>
      <c r="T50" s="83">
        <v>148.5</v>
      </c>
      <c r="U50" s="6" t="s">
        <v>376</v>
      </c>
      <c r="V50" s="6" t="s">
        <v>53</v>
      </c>
      <c r="W50" s="83">
        <v>35.1</v>
      </c>
      <c r="X50" s="6" t="s">
        <v>283</v>
      </c>
      <c r="Y50" s="6" t="s">
        <v>283</v>
      </c>
      <c r="Z50" s="6" t="s">
        <v>289</v>
      </c>
      <c r="AA50" s="7" t="s">
        <v>679</v>
      </c>
      <c r="AB50" s="83">
        <v>12.5</v>
      </c>
      <c r="AC50" s="6" t="s">
        <v>379</v>
      </c>
      <c r="AD50" s="6">
        <v>85</v>
      </c>
      <c r="AE50" s="83">
        <v>50</v>
      </c>
      <c r="AF50" s="83">
        <v>8</v>
      </c>
      <c r="AG50" s="35" t="s">
        <v>13</v>
      </c>
      <c r="AH50" s="83">
        <v>1.8</v>
      </c>
      <c r="AI50" s="83">
        <v>1.34</v>
      </c>
      <c r="AJ50" s="83">
        <v>75</v>
      </c>
      <c r="AK50" s="83">
        <v>1</v>
      </c>
      <c r="AL50" s="83">
        <v>1.085</v>
      </c>
      <c r="AM50" s="6" t="s">
        <v>379</v>
      </c>
      <c r="AN50" s="6" t="s">
        <v>379</v>
      </c>
      <c r="AO50" s="6" t="s">
        <v>379</v>
      </c>
      <c r="AP50" s="6" t="s">
        <v>379</v>
      </c>
      <c r="AQ50" s="15" t="s">
        <v>381</v>
      </c>
      <c r="AR50" s="83">
        <v>35</v>
      </c>
      <c r="AS50" s="83">
        <v>113</v>
      </c>
      <c r="AT50" s="83">
        <v>99</v>
      </c>
      <c r="AU50" s="19" t="s">
        <v>276</v>
      </c>
      <c r="AV50" s="104"/>
      <c r="AW50" s="83">
        <f t="shared" ref="AW50" si="3">T50-AT50</f>
        <v>49.5</v>
      </c>
      <c r="AX50" s="83">
        <v>85</v>
      </c>
      <c r="AY50" s="78">
        <f t="shared" ref="AY50:AY57" si="4">PI()*(AD50/2)^2*BB50/(AZ50*BA50*10^6)</f>
        <v>0.19942002749638912</v>
      </c>
      <c r="AZ50" s="83">
        <v>22.95</v>
      </c>
      <c r="BA50" s="83">
        <v>22.95</v>
      </c>
      <c r="BB50" s="83">
        <v>18510</v>
      </c>
      <c r="BC50" s="104"/>
      <c r="BD50" s="7" t="s">
        <v>678</v>
      </c>
    </row>
    <row r="51" spans="1:56" s="106" customFormat="1" ht="15">
      <c r="A51" s="103" t="s">
        <v>411</v>
      </c>
      <c r="B51" s="6" t="s">
        <v>363</v>
      </c>
      <c r="C51" s="15" t="s">
        <v>279</v>
      </c>
      <c r="D51" s="7">
        <v>28</v>
      </c>
      <c r="E51" s="6" t="s">
        <v>47</v>
      </c>
      <c r="F51" s="6" t="s">
        <v>39</v>
      </c>
      <c r="G51" s="6" t="s">
        <v>140</v>
      </c>
      <c r="H51" s="6" t="s">
        <v>413</v>
      </c>
      <c r="I51" s="6" t="s">
        <v>283</v>
      </c>
      <c r="J51" s="6" t="s">
        <v>370</v>
      </c>
      <c r="K51" s="7" t="s">
        <v>133</v>
      </c>
      <c r="L51" s="6" t="s">
        <v>283</v>
      </c>
      <c r="M51" s="6" t="s">
        <v>71</v>
      </c>
      <c r="N51" s="6">
        <v>50</v>
      </c>
      <c r="O51" s="34" t="s">
        <v>412</v>
      </c>
      <c r="P51" s="104" t="s">
        <v>414</v>
      </c>
      <c r="Q51" s="15" t="s">
        <v>374</v>
      </c>
      <c r="R51" s="105" t="s">
        <v>498</v>
      </c>
      <c r="S51" s="83" t="s">
        <v>415</v>
      </c>
      <c r="T51" s="83">
        <v>180</v>
      </c>
      <c r="U51" s="6" t="s">
        <v>376</v>
      </c>
      <c r="V51" s="6" t="s">
        <v>53</v>
      </c>
      <c r="W51" s="83">
        <v>23.99</v>
      </c>
      <c r="X51" s="6" t="s">
        <v>283</v>
      </c>
      <c r="Y51" s="6" t="s">
        <v>283</v>
      </c>
      <c r="Z51" s="6" t="s">
        <v>289</v>
      </c>
      <c r="AA51" s="7" t="s">
        <v>679</v>
      </c>
      <c r="AB51" s="83">
        <v>17.5</v>
      </c>
      <c r="AC51" s="6" t="s">
        <v>125</v>
      </c>
      <c r="AD51" s="6">
        <v>90</v>
      </c>
      <c r="AE51" s="83">
        <v>45</v>
      </c>
      <c r="AF51" s="83">
        <v>12.5</v>
      </c>
      <c r="AG51" s="35" t="s">
        <v>13</v>
      </c>
      <c r="AH51" s="83">
        <v>1.8</v>
      </c>
      <c r="AI51" s="83">
        <v>1.018</v>
      </c>
      <c r="AJ51" s="83">
        <v>90</v>
      </c>
      <c r="AK51" s="83">
        <v>1</v>
      </c>
      <c r="AL51" s="83">
        <v>1</v>
      </c>
      <c r="AM51" s="6" t="s">
        <v>125</v>
      </c>
      <c r="AN51" s="6" t="s">
        <v>125</v>
      </c>
      <c r="AO51" s="6" t="s">
        <v>125</v>
      </c>
      <c r="AP51" s="6" t="s">
        <v>125</v>
      </c>
      <c r="AQ51" s="15"/>
      <c r="AR51" s="83">
        <f>180-AS51</f>
        <v>37</v>
      </c>
      <c r="AS51" s="83">
        <v>143</v>
      </c>
      <c r="AT51" s="83">
        <v>112</v>
      </c>
      <c r="AU51" s="19" t="s">
        <v>276</v>
      </c>
      <c r="AV51" s="104"/>
      <c r="AW51" s="83">
        <f>180-112</f>
        <v>68</v>
      </c>
      <c r="AX51" s="83">
        <v>90</v>
      </c>
      <c r="AY51" s="78">
        <f t="shared" si="4"/>
        <v>0.15505321240331907</v>
      </c>
      <c r="AZ51" s="83">
        <v>4.9787999999999997</v>
      </c>
      <c r="BA51" s="83">
        <v>4.5242000000000004</v>
      </c>
      <c r="BB51" s="83">
        <v>549</v>
      </c>
      <c r="BC51" s="104"/>
      <c r="BD51" s="7" t="s">
        <v>678</v>
      </c>
    </row>
    <row r="52" spans="1:56" s="106" customFormat="1" ht="15">
      <c r="A52" s="103" t="s">
        <v>416</v>
      </c>
      <c r="B52" s="6" t="s">
        <v>363</v>
      </c>
      <c r="C52" s="15" t="s">
        <v>279</v>
      </c>
      <c r="D52" s="7">
        <v>28</v>
      </c>
      <c r="E52" s="6" t="s">
        <v>47</v>
      </c>
      <c r="F52" s="6" t="s">
        <v>39</v>
      </c>
      <c r="G52" s="6" t="s">
        <v>140</v>
      </c>
      <c r="H52" s="6" t="s">
        <v>138</v>
      </c>
      <c r="I52" s="6" t="s">
        <v>283</v>
      </c>
      <c r="J52" s="6" t="s">
        <v>370</v>
      </c>
      <c r="K52" s="7" t="s">
        <v>133</v>
      </c>
      <c r="L52" s="6" t="s">
        <v>283</v>
      </c>
      <c r="M52" s="6" t="s">
        <v>71</v>
      </c>
      <c r="N52" s="6">
        <v>50</v>
      </c>
      <c r="O52" s="34" t="s">
        <v>412</v>
      </c>
      <c r="P52" s="104" t="s">
        <v>417</v>
      </c>
      <c r="Q52" s="15" t="s">
        <v>374</v>
      </c>
      <c r="R52" s="105" t="s">
        <v>509</v>
      </c>
      <c r="S52" s="83" t="s">
        <v>418</v>
      </c>
      <c r="T52" s="83">
        <v>180</v>
      </c>
      <c r="U52" s="6" t="s">
        <v>419</v>
      </c>
      <c r="V52" s="6" t="s">
        <v>53</v>
      </c>
      <c r="W52" s="83">
        <v>29.26</v>
      </c>
      <c r="X52" s="6" t="s">
        <v>283</v>
      </c>
      <c r="Y52" s="6" t="s">
        <v>283</v>
      </c>
      <c r="Z52" s="6" t="s">
        <v>289</v>
      </c>
      <c r="AA52" s="7" t="s">
        <v>679</v>
      </c>
      <c r="AB52" s="83">
        <v>17.5</v>
      </c>
      <c r="AC52" s="6" t="s">
        <v>125</v>
      </c>
      <c r="AD52" s="6">
        <v>90</v>
      </c>
      <c r="AE52" s="83">
        <v>45</v>
      </c>
      <c r="AF52" s="83">
        <v>12.5</v>
      </c>
      <c r="AG52" s="35" t="s">
        <v>13</v>
      </c>
      <c r="AH52" s="83">
        <v>1.8</v>
      </c>
      <c r="AI52" s="83">
        <v>1.232</v>
      </c>
      <c r="AJ52" s="83">
        <v>90</v>
      </c>
      <c r="AK52" s="83">
        <v>1</v>
      </c>
      <c r="AL52" s="83">
        <v>1</v>
      </c>
      <c r="AM52" s="6" t="s">
        <v>125</v>
      </c>
      <c r="AN52" s="6" t="s">
        <v>125</v>
      </c>
      <c r="AO52" s="6" t="s">
        <v>125</v>
      </c>
      <c r="AP52" s="6" t="s">
        <v>125</v>
      </c>
      <c r="AQ52" s="15"/>
      <c r="AR52" s="83">
        <v>45</v>
      </c>
      <c r="AS52" s="83">
        <v>135</v>
      </c>
      <c r="AT52" s="83">
        <v>112</v>
      </c>
      <c r="AU52" s="19" t="s">
        <v>276</v>
      </c>
      <c r="AV52" s="104"/>
      <c r="AW52" s="83">
        <v>68</v>
      </c>
      <c r="AX52" s="83">
        <v>90</v>
      </c>
      <c r="AY52" s="78">
        <f t="shared" si="4"/>
        <v>0.18615677128868569</v>
      </c>
      <c r="AZ52" s="83">
        <v>14.94</v>
      </c>
      <c r="BA52" s="83">
        <v>14.58</v>
      </c>
      <c r="BB52" s="83">
        <v>6374</v>
      </c>
      <c r="BC52" s="104"/>
      <c r="BD52" s="7" t="s">
        <v>678</v>
      </c>
    </row>
    <row r="53" spans="1:56" s="106" customFormat="1" ht="15">
      <c r="A53" s="103" t="s">
        <v>408</v>
      </c>
      <c r="B53" s="6" t="s">
        <v>363</v>
      </c>
      <c r="C53" s="15" t="s">
        <v>279</v>
      </c>
      <c r="D53" s="7">
        <v>28</v>
      </c>
      <c r="E53" s="6" t="s">
        <v>47</v>
      </c>
      <c r="F53" s="6" t="s">
        <v>39</v>
      </c>
      <c r="G53" s="6" t="s">
        <v>140</v>
      </c>
      <c r="H53" s="6" t="s">
        <v>138</v>
      </c>
      <c r="I53" s="6" t="s">
        <v>283</v>
      </c>
      <c r="J53" s="6" t="s">
        <v>370</v>
      </c>
      <c r="K53" s="7" t="s">
        <v>133</v>
      </c>
      <c r="L53" s="6" t="s">
        <v>283</v>
      </c>
      <c r="M53" s="6" t="s">
        <v>71</v>
      </c>
      <c r="N53" s="6">
        <v>50</v>
      </c>
      <c r="O53" s="34" t="s">
        <v>412</v>
      </c>
      <c r="P53" s="104" t="s">
        <v>417</v>
      </c>
      <c r="Q53" s="15" t="s">
        <v>374</v>
      </c>
      <c r="R53" s="105" t="s">
        <v>445</v>
      </c>
      <c r="S53" s="83" t="s">
        <v>420</v>
      </c>
      <c r="T53" s="83">
        <v>150.30000000000001</v>
      </c>
      <c r="U53" s="6" t="s">
        <v>419</v>
      </c>
      <c r="V53" s="6" t="s">
        <v>53</v>
      </c>
      <c r="W53" s="83">
        <v>28.54</v>
      </c>
      <c r="X53" s="6" t="s">
        <v>283</v>
      </c>
      <c r="Y53" s="6" t="s">
        <v>283</v>
      </c>
      <c r="Z53" s="6" t="s">
        <v>289</v>
      </c>
      <c r="AA53" s="7" t="s">
        <v>679</v>
      </c>
      <c r="AB53" s="83">
        <v>22.5</v>
      </c>
      <c r="AC53" s="6" t="s">
        <v>125</v>
      </c>
      <c r="AD53" s="6">
        <v>85</v>
      </c>
      <c r="AE53" s="83">
        <v>30</v>
      </c>
      <c r="AF53" s="83">
        <v>15</v>
      </c>
      <c r="AG53" s="35" t="s">
        <v>13</v>
      </c>
      <c r="AH53" s="83">
        <v>1.8</v>
      </c>
      <c r="AI53" s="83">
        <v>1.099</v>
      </c>
      <c r="AJ53" s="83">
        <v>74</v>
      </c>
      <c r="AK53" s="83">
        <v>1</v>
      </c>
      <c r="AL53" s="83">
        <v>1</v>
      </c>
      <c r="AM53" s="6" t="s">
        <v>125</v>
      </c>
      <c r="AN53" s="6" t="s">
        <v>125</v>
      </c>
      <c r="AO53" s="6" t="s">
        <v>125</v>
      </c>
      <c r="AP53" s="6" t="s">
        <v>125</v>
      </c>
      <c r="AQ53" s="15"/>
      <c r="AR53" s="83">
        <v>40</v>
      </c>
      <c r="AS53" s="83">
        <v>110</v>
      </c>
      <c r="AT53" s="83">
        <v>99</v>
      </c>
      <c r="AU53" s="19" t="s">
        <v>276</v>
      </c>
      <c r="AV53" s="104"/>
      <c r="AW53" s="83">
        <v>51.3</v>
      </c>
      <c r="AX53" s="83">
        <v>85</v>
      </c>
      <c r="AY53" s="78">
        <f t="shared" si="4"/>
        <v>0.16186059914628503</v>
      </c>
      <c r="AZ53" s="83">
        <v>7.3727999999999998</v>
      </c>
      <c r="BA53" s="83">
        <v>9.0107999999999997</v>
      </c>
      <c r="BB53" s="83">
        <v>1895</v>
      </c>
      <c r="BC53" s="104"/>
      <c r="BD53" s="7" t="s">
        <v>678</v>
      </c>
    </row>
    <row r="54" spans="1:56" s="106" customFormat="1" ht="15">
      <c r="A54" s="103" t="s">
        <v>421</v>
      </c>
      <c r="B54" s="6" t="s">
        <v>363</v>
      </c>
      <c r="C54" s="15" t="s">
        <v>279</v>
      </c>
      <c r="D54" s="7">
        <v>28</v>
      </c>
      <c r="E54" s="6" t="s">
        <v>47</v>
      </c>
      <c r="F54" s="6" t="s">
        <v>39</v>
      </c>
      <c r="G54" s="6" t="s">
        <v>140</v>
      </c>
      <c r="H54" s="6" t="s">
        <v>138</v>
      </c>
      <c r="I54" s="6" t="s">
        <v>283</v>
      </c>
      <c r="J54" s="6" t="s">
        <v>370</v>
      </c>
      <c r="K54" s="7" t="s">
        <v>133</v>
      </c>
      <c r="L54" s="6" t="s">
        <v>283</v>
      </c>
      <c r="M54" s="6" t="s">
        <v>71</v>
      </c>
      <c r="N54" s="6">
        <v>50</v>
      </c>
      <c r="O54" s="34" t="s">
        <v>412</v>
      </c>
      <c r="P54" s="104" t="s">
        <v>417</v>
      </c>
      <c r="Q54" s="15" t="s">
        <v>374</v>
      </c>
      <c r="R54" s="105" t="s">
        <v>409</v>
      </c>
      <c r="S54" s="83" t="s">
        <v>422</v>
      </c>
      <c r="T54" s="83">
        <v>180</v>
      </c>
      <c r="U54" s="6" t="s">
        <v>419</v>
      </c>
      <c r="V54" s="6" t="s">
        <v>53</v>
      </c>
      <c r="W54" s="83">
        <v>29.57</v>
      </c>
      <c r="X54" s="6" t="s">
        <v>283</v>
      </c>
      <c r="Y54" s="6" t="s">
        <v>283</v>
      </c>
      <c r="Z54" s="6" t="s">
        <v>289</v>
      </c>
      <c r="AA54" s="7" t="s">
        <v>679</v>
      </c>
      <c r="AB54" s="83">
        <v>17.5</v>
      </c>
      <c r="AC54" s="6" t="s">
        <v>125</v>
      </c>
      <c r="AD54" s="6">
        <v>90</v>
      </c>
      <c r="AE54" s="83">
        <v>45</v>
      </c>
      <c r="AF54" s="83">
        <v>12.5</v>
      </c>
      <c r="AG54" s="35" t="s">
        <v>535</v>
      </c>
      <c r="AH54" s="83">
        <v>1.8</v>
      </c>
      <c r="AI54" s="83">
        <v>1.238</v>
      </c>
      <c r="AJ54" s="83">
        <v>90</v>
      </c>
      <c r="AK54" s="83">
        <v>1</v>
      </c>
      <c r="AL54" s="83">
        <v>1</v>
      </c>
      <c r="AM54" s="6" t="s">
        <v>125</v>
      </c>
      <c r="AN54" s="6" t="s">
        <v>125</v>
      </c>
      <c r="AO54" s="6" t="s">
        <v>125</v>
      </c>
      <c r="AP54" s="6" t="s">
        <v>125</v>
      </c>
      <c r="AQ54" s="15"/>
      <c r="AR54" s="83">
        <v>45</v>
      </c>
      <c r="AS54" s="83">
        <v>135</v>
      </c>
      <c r="AT54" s="83">
        <v>113</v>
      </c>
      <c r="AU54" s="19" t="s">
        <v>276</v>
      </c>
      <c r="AV54" s="104"/>
      <c r="AW54" s="83">
        <v>67</v>
      </c>
      <c r="AX54" s="83">
        <v>90</v>
      </c>
      <c r="AY54" s="78">
        <f t="shared" si="4"/>
        <v>0.1881343263885272</v>
      </c>
      <c r="AZ54" s="83">
        <v>19.101600000000001</v>
      </c>
      <c r="BA54" s="83">
        <v>17.1432</v>
      </c>
      <c r="BB54" s="83">
        <v>9684</v>
      </c>
      <c r="BC54" s="104"/>
      <c r="BD54" s="7" t="s">
        <v>678</v>
      </c>
    </row>
    <row r="55" spans="1:56" s="106" customFormat="1" ht="15">
      <c r="A55" s="103" t="s">
        <v>410</v>
      </c>
      <c r="B55" s="6" t="s">
        <v>363</v>
      </c>
      <c r="C55" s="15" t="s">
        <v>279</v>
      </c>
      <c r="D55" s="7">
        <v>65</v>
      </c>
      <c r="E55" s="6" t="s">
        <v>423</v>
      </c>
      <c r="F55" s="6" t="s">
        <v>39</v>
      </c>
      <c r="G55" s="6" t="s">
        <v>140</v>
      </c>
      <c r="H55" s="6" t="s">
        <v>138</v>
      </c>
      <c r="I55" s="6" t="s">
        <v>283</v>
      </c>
      <c r="J55" s="6" t="s">
        <v>370</v>
      </c>
      <c r="K55" s="7" t="s">
        <v>133</v>
      </c>
      <c r="L55" s="6" t="s">
        <v>283</v>
      </c>
      <c r="M55" s="6" t="s">
        <v>71</v>
      </c>
      <c r="N55" s="6">
        <v>50</v>
      </c>
      <c r="O55" s="34" t="s">
        <v>423</v>
      </c>
      <c r="P55" s="104" t="s">
        <v>424</v>
      </c>
      <c r="Q55" s="15" t="s">
        <v>374</v>
      </c>
      <c r="R55" s="105" t="s">
        <v>425</v>
      </c>
      <c r="S55" s="83" t="s">
        <v>426</v>
      </c>
      <c r="T55" s="83">
        <v>180</v>
      </c>
      <c r="U55" s="6" t="s">
        <v>419</v>
      </c>
      <c r="V55" s="6" t="s">
        <v>53</v>
      </c>
      <c r="W55" s="83">
        <v>7.94</v>
      </c>
      <c r="X55" s="6" t="s">
        <v>283</v>
      </c>
      <c r="Y55" s="6" t="s">
        <v>283</v>
      </c>
      <c r="Z55" s="6" t="s">
        <v>289</v>
      </c>
      <c r="AA55" s="7" t="s">
        <v>679</v>
      </c>
      <c r="AB55" s="83">
        <v>21.5</v>
      </c>
      <c r="AC55" s="6" t="s">
        <v>125</v>
      </c>
      <c r="AD55" s="6">
        <v>88</v>
      </c>
      <c r="AE55" s="83">
        <v>35</v>
      </c>
      <c r="AF55" s="83">
        <v>12.5</v>
      </c>
      <c r="AG55" s="7">
        <v>10</v>
      </c>
      <c r="AH55" s="83">
        <v>1.8</v>
      </c>
      <c r="AI55" s="83">
        <v>0.33400000000000002</v>
      </c>
      <c r="AJ55" s="83">
        <v>90</v>
      </c>
      <c r="AK55" s="83">
        <v>1</v>
      </c>
      <c r="AL55" s="83">
        <v>1</v>
      </c>
      <c r="AM55" s="6" t="s">
        <v>125</v>
      </c>
      <c r="AN55" s="6" t="s">
        <v>125</v>
      </c>
      <c r="AO55" s="6" t="s">
        <v>125</v>
      </c>
      <c r="AP55" s="6" t="s">
        <v>125</v>
      </c>
      <c r="AQ55" s="15"/>
      <c r="AR55" s="83">
        <v>45</v>
      </c>
      <c r="AS55" s="83">
        <v>135</v>
      </c>
      <c r="AT55" s="83">
        <v>112</v>
      </c>
      <c r="AU55" s="19" t="s">
        <v>276</v>
      </c>
      <c r="AV55" s="104"/>
      <c r="AW55" s="83">
        <v>68</v>
      </c>
      <c r="AX55" s="83">
        <v>88</v>
      </c>
      <c r="AY55" s="78">
        <f t="shared" si="4"/>
        <v>4.8311620867571042E-2</v>
      </c>
      <c r="AZ55" s="83">
        <v>12.43</v>
      </c>
      <c r="BA55" s="83">
        <v>12.64</v>
      </c>
      <c r="BB55" s="83">
        <v>1248</v>
      </c>
      <c r="BC55" s="104"/>
      <c r="BD55" s="7" t="s">
        <v>678</v>
      </c>
    </row>
    <row r="56" spans="1:56" s="106" customFormat="1" ht="15">
      <c r="A56" s="103" t="s">
        <v>431</v>
      </c>
      <c r="B56" s="6" t="s">
        <v>427</v>
      </c>
      <c r="C56" s="15" t="s">
        <v>8</v>
      </c>
      <c r="D56" s="7">
        <v>28</v>
      </c>
      <c r="E56" s="6" t="s">
        <v>428</v>
      </c>
      <c r="F56" s="6" t="s">
        <v>4</v>
      </c>
      <c r="G56" s="6" t="s">
        <v>140</v>
      </c>
      <c r="H56" s="6" t="s">
        <v>429</v>
      </c>
      <c r="I56" s="6" t="s">
        <v>432</v>
      </c>
      <c r="J56" s="6" t="s">
        <v>159</v>
      </c>
      <c r="K56" s="7" t="s">
        <v>133</v>
      </c>
      <c r="L56" s="6" t="s">
        <v>5</v>
      </c>
      <c r="M56" s="6" t="s">
        <v>26</v>
      </c>
      <c r="N56" s="6">
        <v>50</v>
      </c>
      <c r="O56" s="34" t="s">
        <v>433</v>
      </c>
      <c r="P56" s="104" t="s">
        <v>434</v>
      </c>
      <c r="Q56" s="15" t="s">
        <v>14</v>
      </c>
      <c r="R56" s="105" t="s">
        <v>430</v>
      </c>
      <c r="S56" s="83" t="s">
        <v>435</v>
      </c>
      <c r="T56" s="83">
        <v>148.5</v>
      </c>
      <c r="U56" s="6" t="s">
        <v>436</v>
      </c>
      <c r="V56" s="6" t="s">
        <v>4</v>
      </c>
      <c r="W56" s="83">
        <v>22.61</v>
      </c>
      <c r="X56" s="6" t="s">
        <v>5</v>
      </c>
      <c r="Y56" s="6" t="s">
        <v>5</v>
      </c>
      <c r="Z56" s="6" t="s">
        <v>11</v>
      </c>
      <c r="AA56" s="7" t="s">
        <v>679</v>
      </c>
      <c r="AB56" s="83">
        <v>20</v>
      </c>
      <c r="AC56" s="6" t="s">
        <v>6</v>
      </c>
      <c r="AD56" s="6">
        <v>80</v>
      </c>
      <c r="AE56" s="83">
        <v>30</v>
      </c>
      <c r="AF56" s="83">
        <v>7.5</v>
      </c>
      <c r="AG56" s="35" t="s">
        <v>437</v>
      </c>
      <c r="AH56" s="83">
        <v>1.8</v>
      </c>
      <c r="AI56" s="83">
        <v>0.747</v>
      </c>
      <c r="AJ56" s="83">
        <v>70</v>
      </c>
      <c r="AK56" s="83">
        <v>1.1000000000000001</v>
      </c>
      <c r="AL56" s="83">
        <v>0.87</v>
      </c>
      <c r="AM56" s="6" t="s">
        <v>6</v>
      </c>
      <c r="AN56" s="6" t="s">
        <v>6</v>
      </c>
      <c r="AO56" s="6" t="s">
        <v>6</v>
      </c>
      <c r="AP56" s="6" t="s">
        <v>6</v>
      </c>
      <c r="AQ56" s="15" t="s">
        <v>291</v>
      </c>
      <c r="AR56" s="83">
        <f>148.5-AS56</f>
        <v>46.5</v>
      </c>
      <c r="AS56" s="83">
        <v>102</v>
      </c>
      <c r="AT56" s="83">
        <v>93</v>
      </c>
      <c r="AU56" s="19" t="s">
        <v>276</v>
      </c>
      <c r="AV56" s="104"/>
      <c r="AW56" s="83">
        <v>55.5</v>
      </c>
      <c r="AX56" s="116">
        <v>72</v>
      </c>
      <c r="AY56" s="78">
        <f t="shared" si="4"/>
        <v>0.11364564228431523</v>
      </c>
      <c r="AZ56" s="83">
        <v>3.8849999999999998</v>
      </c>
      <c r="BA56" s="83">
        <v>4.3490000000000002</v>
      </c>
      <c r="BB56" s="83">
        <v>382</v>
      </c>
      <c r="BC56" s="104"/>
      <c r="BD56" s="7" t="s">
        <v>678</v>
      </c>
    </row>
    <row r="57" spans="1:56" s="4" customFormat="1" ht="15" customHeight="1">
      <c r="A57" s="14" t="s">
        <v>534</v>
      </c>
      <c r="B57" s="6" t="s">
        <v>131</v>
      </c>
      <c r="C57" s="14" t="s">
        <v>532</v>
      </c>
      <c r="D57" s="7">
        <v>28</v>
      </c>
      <c r="E57" s="7" t="s">
        <v>9</v>
      </c>
      <c r="F57" s="7" t="s">
        <v>4</v>
      </c>
      <c r="G57" s="7" t="s">
        <v>140</v>
      </c>
      <c r="H57" s="7" t="s">
        <v>138</v>
      </c>
      <c r="I57" s="6" t="s">
        <v>5</v>
      </c>
      <c r="J57" s="7" t="s">
        <v>159</v>
      </c>
      <c r="K57" s="7" t="s">
        <v>133</v>
      </c>
      <c r="L57" s="7" t="s">
        <v>5</v>
      </c>
      <c r="M57" s="18" t="s">
        <v>26</v>
      </c>
      <c r="N57" s="7">
        <v>50</v>
      </c>
      <c r="O57" s="14" t="s">
        <v>338</v>
      </c>
      <c r="P57" s="14" t="s">
        <v>533</v>
      </c>
      <c r="Q57" s="14" t="s">
        <v>73</v>
      </c>
      <c r="R57" s="14" t="s">
        <v>534</v>
      </c>
      <c r="S57" s="7" t="s">
        <v>74</v>
      </c>
      <c r="T57" s="7">
        <v>165</v>
      </c>
      <c r="U57" s="7" t="s">
        <v>72</v>
      </c>
      <c r="V57" s="7" t="s">
        <v>4</v>
      </c>
      <c r="W57" s="7">
        <v>35.299999999999997</v>
      </c>
      <c r="X57" s="7" t="s">
        <v>5</v>
      </c>
      <c r="Y57" s="7" t="s">
        <v>5</v>
      </c>
      <c r="Z57" s="7" t="s">
        <v>5</v>
      </c>
      <c r="AA57" s="7" t="s">
        <v>679</v>
      </c>
      <c r="AB57" s="7">
        <v>12</v>
      </c>
      <c r="AC57" s="7" t="s">
        <v>125</v>
      </c>
      <c r="AD57" s="7">
        <v>95</v>
      </c>
      <c r="AE57" s="7">
        <v>61</v>
      </c>
      <c r="AF57" s="7" t="s">
        <v>128</v>
      </c>
      <c r="AG57" s="209" t="s">
        <v>536</v>
      </c>
      <c r="AH57" s="7">
        <v>1.8</v>
      </c>
      <c r="AI57" s="7">
        <v>1.66</v>
      </c>
      <c r="AJ57" s="7">
        <v>73</v>
      </c>
      <c r="AK57" s="7">
        <v>1.19</v>
      </c>
      <c r="AL57" s="13">
        <v>0.76800000000000002</v>
      </c>
      <c r="AM57" s="7" t="s">
        <v>6</v>
      </c>
      <c r="AN57" s="7" t="s">
        <v>6</v>
      </c>
      <c r="AO57" s="7" t="s">
        <v>6</v>
      </c>
      <c r="AP57" s="13" t="s">
        <v>6</v>
      </c>
      <c r="AQ57" s="19"/>
      <c r="AR57" s="7">
        <v>45</v>
      </c>
      <c r="AS57" s="7">
        <v>120</v>
      </c>
      <c r="AT57" s="7">
        <v>105</v>
      </c>
      <c r="AU57" s="68" t="s">
        <v>276</v>
      </c>
      <c r="AV57" s="68"/>
      <c r="AW57" s="73">
        <f t="shared" ref="AW57" si="5">T57-AT57</f>
        <v>60</v>
      </c>
      <c r="AX57" s="73">
        <v>80</v>
      </c>
      <c r="AY57" s="78">
        <f t="shared" si="4"/>
        <v>0.25052453711547451</v>
      </c>
      <c r="AZ57" s="7">
        <v>18.3</v>
      </c>
      <c r="BA57" s="7">
        <v>18.7</v>
      </c>
      <c r="BB57" s="6">
        <v>12095</v>
      </c>
      <c r="BC57" s="78"/>
      <c r="BD57" s="7" t="s">
        <v>678</v>
      </c>
    </row>
    <row r="58" spans="1:56" s="4" customFormat="1" ht="15" customHeight="1">
      <c r="A58" s="14" t="s">
        <v>537</v>
      </c>
      <c r="B58" s="6" t="s">
        <v>131</v>
      </c>
      <c r="C58" s="14" t="s">
        <v>532</v>
      </c>
      <c r="D58" s="7">
        <v>28</v>
      </c>
      <c r="E58" s="7" t="s">
        <v>9</v>
      </c>
      <c r="F58" s="7" t="s">
        <v>4</v>
      </c>
      <c r="G58" s="7" t="s">
        <v>140</v>
      </c>
      <c r="H58" s="7" t="s">
        <v>138</v>
      </c>
      <c r="I58" s="6" t="s">
        <v>5</v>
      </c>
      <c r="J58" s="7" t="s">
        <v>159</v>
      </c>
      <c r="K58" s="7" t="s">
        <v>133</v>
      </c>
      <c r="L58" s="7" t="s">
        <v>5</v>
      </c>
      <c r="M58" s="18" t="s">
        <v>26</v>
      </c>
      <c r="N58" s="7">
        <v>50</v>
      </c>
      <c r="O58" s="14" t="s">
        <v>338</v>
      </c>
      <c r="P58" s="14" t="s">
        <v>533</v>
      </c>
      <c r="Q58" s="14" t="s">
        <v>538</v>
      </c>
      <c r="R58" s="14" t="s">
        <v>537</v>
      </c>
      <c r="S58" s="7" t="s">
        <v>539</v>
      </c>
      <c r="T58" s="7">
        <v>165</v>
      </c>
      <c r="U58" s="7" t="s">
        <v>72</v>
      </c>
      <c r="V58" s="7" t="s">
        <v>4</v>
      </c>
      <c r="W58" s="7">
        <v>33.1</v>
      </c>
      <c r="X58" s="7" t="s">
        <v>5</v>
      </c>
      <c r="Y58" s="7" t="s">
        <v>5</v>
      </c>
      <c r="Z58" s="7" t="s">
        <v>5</v>
      </c>
      <c r="AA58" s="7" t="s">
        <v>679</v>
      </c>
      <c r="AB58" s="209" t="s">
        <v>540</v>
      </c>
      <c r="AC58" s="7" t="s">
        <v>125</v>
      </c>
      <c r="AD58" s="7">
        <v>92</v>
      </c>
      <c r="AE58" s="7">
        <v>71</v>
      </c>
      <c r="AF58" s="7" t="s">
        <v>541</v>
      </c>
      <c r="AG58" s="209">
        <v>11</v>
      </c>
      <c r="AH58" s="7">
        <v>1.8</v>
      </c>
      <c r="AI58" s="7">
        <v>1.4430000000000001</v>
      </c>
      <c r="AJ58" s="7">
        <v>70</v>
      </c>
      <c r="AK58" s="7">
        <v>1.1499999999999999</v>
      </c>
      <c r="AL58" s="13">
        <v>0.76</v>
      </c>
      <c r="AM58" s="7" t="s">
        <v>6</v>
      </c>
      <c r="AN58" s="7" t="s">
        <v>6</v>
      </c>
      <c r="AO58" s="7" t="s">
        <v>6</v>
      </c>
      <c r="AP58" s="13" t="s">
        <v>6</v>
      </c>
      <c r="AQ58" s="19"/>
      <c r="AR58" s="7">
        <v>45</v>
      </c>
      <c r="AS58" s="7">
        <v>120</v>
      </c>
      <c r="AT58" s="7">
        <v>100</v>
      </c>
      <c r="AU58" s="68" t="s">
        <v>276</v>
      </c>
      <c r="AV58" s="68"/>
      <c r="AW58" s="73">
        <f t="shared" ref="AW58" si="6">T58-AT58</f>
        <v>65</v>
      </c>
      <c r="AX58" s="73">
        <v>80</v>
      </c>
      <c r="AY58" s="78">
        <f t="shared" ref="AY58" si="7">PI()*(AD58/2)^2*BB58/(AZ58*BA58*10^6)</f>
        <v>0.22018641508951942</v>
      </c>
      <c r="AZ58" s="7">
        <v>13.82</v>
      </c>
      <c r="BA58" s="7">
        <v>11.67</v>
      </c>
      <c r="BB58" s="6">
        <v>5342</v>
      </c>
      <c r="BC58" s="78"/>
      <c r="BD58" s="7" t="s">
        <v>678</v>
      </c>
    </row>
    <row r="59" spans="1:56" s="4" customFormat="1" ht="15" customHeight="1">
      <c r="A59" s="14" t="s">
        <v>542</v>
      </c>
      <c r="B59" s="6" t="s">
        <v>131</v>
      </c>
      <c r="C59" s="14" t="s">
        <v>532</v>
      </c>
      <c r="D59" s="7">
        <v>28</v>
      </c>
      <c r="E59" s="7" t="s">
        <v>9</v>
      </c>
      <c r="F59" s="7" t="s">
        <v>4</v>
      </c>
      <c r="G59" s="7" t="s">
        <v>140</v>
      </c>
      <c r="H59" s="7" t="s">
        <v>138</v>
      </c>
      <c r="I59" s="6" t="s">
        <v>5</v>
      </c>
      <c r="J59" s="7" t="s">
        <v>159</v>
      </c>
      <c r="K59" s="7" t="s">
        <v>133</v>
      </c>
      <c r="L59" s="7" t="s">
        <v>5</v>
      </c>
      <c r="M59" s="18" t="s">
        <v>26</v>
      </c>
      <c r="N59" s="7">
        <v>50</v>
      </c>
      <c r="O59" s="14" t="s">
        <v>338</v>
      </c>
      <c r="P59" s="14" t="s">
        <v>533</v>
      </c>
      <c r="Q59" s="14" t="s">
        <v>538</v>
      </c>
      <c r="R59" s="14" t="s">
        <v>542</v>
      </c>
      <c r="S59" s="7" t="s">
        <v>543</v>
      </c>
      <c r="T59" s="7">
        <v>165</v>
      </c>
      <c r="U59" s="7" t="s">
        <v>72</v>
      </c>
      <c r="V59" s="7" t="s">
        <v>4</v>
      </c>
      <c r="W59" s="7">
        <v>25.8</v>
      </c>
      <c r="X59" s="7" t="s">
        <v>5</v>
      </c>
      <c r="Y59" s="7" t="s">
        <v>5</v>
      </c>
      <c r="Z59" s="7" t="s">
        <v>5</v>
      </c>
      <c r="AA59" s="7" t="s">
        <v>679</v>
      </c>
      <c r="AB59" s="209" t="s">
        <v>540</v>
      </c>
      <c r="AC59" s="7" t="s">
        <v>125</v>
      </c>
      <c r="AD59" s="7">
        <v>94</v>
      </c>
      <c r="AE59" s="7">
        <v>73</v>
      </c>
      <c r="AF59" s="7" t="s">
        <v>544</v>
      </c>
      <c r="AG59" s="209">
        <v>11</v>
      </c>
      <c r="AH59" s="7">
        <v>1.8</v>
      </c>
      <c r="AI59" s="7">
        <v>1.175</v>
      </c>
      <c r="AJ59" s="7">
        <v>70</v>
      </c>
      <c r="AK59" s="7">
        <v>1.1499999999999999</v>
      </c>
      <c r="AL59" s="13">
        <v>0.74</v>
      </c>
      <c r="AM59" s="7" t="s">
        <v>6</v>
      </c>
      <c r="AN59" s="7" t="s">
        <v>6</v>
      </c>
      <c r="AO59" s="7" t="s">
        <v>6</v>
      </c>
      <c r="AP59" s="13" t="s">
        <v>6</v>
      </c>
      <c r="AQ59" s="19"/>
      <c r="AR59" s="7">
        <v>45</v>
      </c>
      <c r="AS59" s="7">
        <v>120</v>
      </c>
      <c r="AT59" s="7">
        <v>100</v>
      </c>
      <c r="AU59" s="68" t="s">
        <v>276</v>
      </c>
      <c r="AV59" s="68"/>
      <c r="AW59" s="73">
        <f t="shared" ref="AW59" si="8">T59-AT59</f>
        <v>65</v>
      </c>
      <c r="AX59" s="73">
        <v>80</v>
      </c>
      <c r="AY59" s="78">
        <f t="shared" ref="AY59" si="9">PI()*(AD59/2)^2*BB59/(AZ59*BA59*10^6)</f>
        <v>0.1790359981513491</v>
      </c>
      <c r="AZ59" s="7">
        <v>15.34</v>
      </c>
      <c r="BA59" s="7">
        <v>13.88</v>
      </c>
      <c r="BB59" s="6">
        <v>5493</v>
      </c>
      <c r="BC59" s="78"/>
      <c r="BD59" s="7" t="s">
        <v>678</v>
      </c>
    </row>
    <row r="60" spans="1:56" s="4" customFormat="1" ht="15" customHeight="1">
      <c r="A60" s="14" t="s">
        <v>545</v>
      </c>
      <c r="B60" s="6" t="s">
        <v>546</v>
      </c>
      <c r="C60" s="14" t="s">
        <v>532</v>
      </c>
      <c r="D60" s="7">
        <v>16</v>
      </c>
      <c r="E60" s="7" t="s">
        <v>9</v>
      </c>
      <c r="F60" s="7" t="s">
        <v>4</v>
      </c>
      <c r="G60" s="7" t="s">
        <v>140</v>
      </c>
      <c r="H60" s="7" t="s">
        <v>138</v>
      </c>
      <c r="I60" s="6" t="s">
        <v>5</v>
      </c>
      <c r="J60" s="7" t="s">
        <v>159</v>
      </c>
      <c r="K60" s="7" t="s">
        <v>133</v>
      </c>
      <c r="L60" s="7" t="s">
        <v>5</v>
      </c>
      <c r="M60" s="18" t="s">
        <v>26</v>
      </c>
      <c r="N60" s="7">
        <v>50</v>
      </c>
      <c r="O60" s="14" t="s">
        <v>338</v>
      </c>
      <c r="P60" s="14" t="s">
        <v>547</v>
      </c>
      <c r="Q60" s="14" t="s">
        <v>548</v>
      </c>
      <c r="R60" s="14" t="s">
        <v>545</v>
      </c>
      <c r="S60" s="7" t="s">
        <v>549</v>
      </c>
      <c r="T60" s="7">
        <v>150</v>
      </c>
      <c r="U60" s="7" t="s">
        <v>72</v>
      </c>
      <c r="V60" s="7" t="s">
        <v>4</v>
      </c>
      <c r="W60" s="7">
        <v>39.950000000000003</v>
      </c>
      <c r="X60" s="7" t="s">
        <v>5</v>
      </c>
      <c r="Y60" s="7" t="s">
        <v>5</v>
      </c>
      <c r="Z60" s="7" t="s">
        <v>5</v>
      </c>
      <c r="AA60" s="7" t="s">
        <v>679</v>
      </c>
      <c r="AB60" s="209" t="s">
        <v>683</v>
      </c>
      <c r="AC60" s="7" t="s">
        <v>125</v>
      </c>
      <c r="AD60" s="7">
        <v>80</v>
      </c>
      <c r="AE60" s="7">
        <v>45</v>
      </c>
      <c r="AF60" s="7" t="s">
        <v>550</v>
      </c>
      <c r="AG60" s="209" t="s">
        <v>536</v>
      </c>
      <c r="AH60" s="7">
        <v>1.8</v>
      </c>
      <c r="AI60" s="7">
        <v>1.3360000000000001</v>
      </c>
      <c r="AJ60" s="7">
        <v>65</v>
      </c>
      <c r="AK60" s="7">
        <v>1</v>
      </c>
      <c r="AL60" s="13">
        <v>0.81</v>
      </c>
      <c r="AM60" s="7" t="s">
        <v>6</v>
      </c>
      <c r="AN60" s="7" t="s">
        <v>6</v>
      </c>
      <c r="AO60" s="7" t="s">
        <v>6</v>
      </c>
      <c r="AP60" s="13" t="s">
        <v>6</v>
      </c>
      <c r="AQ60" s="19"/>
      <c r="AR60" s="7">
        <v>44</v>
      </c>
      <c r="AS60" s="7">
        <v>106</v>
      </c>
      <c r="AT60" s="7">
        <v>90</v>
      </c>
      <c r="AU60" s="68" t="s">
        <v>276</v>
      </c>
      <c r="AV60" s="68"/>
      <c r="AW60" s="73">
        <f t="shared" ref="AW60" si="10">T60-AT60</f>
        <v>60</v>
      </c>
      <c r="AX60" s="73">
        <v>80</v>
      </c>
      <c r="AY60" s="78">
        <f t="shared" ref="AY60" si="11">PI()*(AD60/2)^2*BB60/(AZ60*BA60*10^6)</f>
        <v>0.2008202294050542</v>
      </c>
      <c r="AZ60" s="7">
        <v>12.9</v>
      </c>
      <c r="BA60" s="7">
        <v>15.67</v>
      </c>
      <c r="BB60" s="6">
        <v>8076</v>
      </c>
      <c r="BC60" s="78"/>
      <c r="BD60" s="7" t="s">
        <v>678</v>
      </c>
    </row>
    <row r="61" spans="1:56" ht="25.5">
      <c r="B61" s="76" t="s">
        <v>517</v>
      </c>
      <c r="AY61" s="78">
        <f>PI()*(80/2)^2*10508/(16.97*13.66*10^6)</f>
        <v>0.22785437813467432</v>
      </c>
    </row>
    <row r="69" spans="53:53">
      <c r="BA69" s="5" t="s">
        <v>323</v>
      </c>
    </row>
  </sheetData>
  <autoFilter ref="A2:IU61">
    <filterColumn colId="1"/>
    <filterColumn colId="2"/>
    <filterColumn colId="3"/>
    <filterColumn colId="7"/>
    <filterColumn colId="11"/>
    <filterColumn colId="13"/>
    <filterColumn colId="16"/>
    <filterColumn colId="55"/>
  </autoFilter>
  <phoneticPr fontId="83" type="noConversion"/>
  <conditionalFormatting sqref="AY3:AY61">
    <cfRule type="cellIs" dxfId="2" priority="3" stopIfTrue="1" operator="lessThan">
      <formula>0.09</formula>
    </cfRule>
  </conditionalFormatting>
  <hyperlinks>
    <hyperlink ref="P29" r:id="rId1" tooltip="12-BP-PSV-EP-LF-PI-TCN-TG-03" display="http://pdm-prod.spil.com.tw/Windchill/netmarkets/jsp/ext/report/others/Bumping/CreateBumpingItemExcelP.jsp?itemNo=MAYC602301&amp;customer=MARVELL&amp;customerGrp=&amp;deviceId=%25&amp;deviceGrp=DE3005-CH&amp;locId=CH-F29A&amp;mask=MA00074%20Rev.A&amp;pin=602&amp;pkg=EP%20REPSV-12-LF&amp;pkgFin=000000BP&amp;specCode=&amp;waferSize=12&amp;procId=12-BP-PSV-EP-LF-PI-TCN-TG-03&amp;PSVTYPE=PI&amp;RDLTYPE=NA&amp;PSVLAYERNO=NA&amp;GOLDEN_PN=N"/>
    <hyperlink ref="P30" r:id="rId2" tooltip="12-BP-PSV-EP-LF-PI-TCN-TG-02" display="http://pdm-prod.spil.com.tw/Windchill/netmarkets/jsp/ext/report/others/Bumping/CreateBumpingItemExcelP.jsp?itemNo=UEYC3300301&amp;customer=AMD-CPU&amp;customerGrp=&amp;deviceId=%25&amp;deviceGrp=Kabini-LUBM-LFPLAT-CH&amp;locId=CH-F29A&amp;mask=&amp;pin=3300&amp;pkg=EP%20REPSV-12-LF&amp;pkgFin=000000BP&amp;specCode=&amp;waferSize=12&amp;procId=12-BP-PSV-EP-LF-PI-TCN-TG-02&amp;PSVTYPE=PI&amp;RDLTYPE=CU&amp;PSVLAYERNO=1&amp;GOLDEN_PN=N"/>
  </hyperlinks>
  <pageMargins left="0.7" right="0.7" top="0.75" bottom="0.75" header="0.3" footer="0.3"/>
  <pageSetup paperSize="9" orientation="portrait" verticalDpi="200" r:id="rId3"/>
  <drawing r:id="rId4"/>
</worksheet>
</file>

<file path=xl/worksheets/sheet4.xml><?xml version="1.0" encoding="utf-8"?>
<worksheet xmlns="http://schemas.openxmlformats.org/spreadsheetml/2006/main" xmlns:r="http://schemas.openxmlformats.org/officeDocument/2006/relationships">
  <dimension ref="A1:H65"/>
  <sheetViews>
    <sheetView tabSelected="1" topLeftCell="A16" zoomScale="80" zoomScaleNormal="80" workbookViewId="0">
      <selection activeCell="I7" sqref="I7"/>
    </sheetView>
  </sheetViews>
  <sheetFormatPr defaultRowHeight="16.5"/>
  <cols>
    <col min="1" max="1" width="4.625" customWidth="1"/>
    <col min="2" max="2" width="3.75" bestFit="1" customWidth="1"/>
    <col min="3" max="3" width="17.375" customWidth="1"/>
    <col min="4" max="4" width="16.75" customWidth="1"/>
    <col min="5" max="5" width="19.25" customWidth="1"/>
    <col min="6" max="6" width="21.125" customWidth="1"/>
  </cols>
  <sheetData>
    <row r="1" spans="1:8">
      <c r="A1" s="356" t="s">
        <v>745</v>
      </c>
      <c r="B1" s="356"/>
      <c r="C1" s="356"/>
      <c r="D1" s="356"/>
      <c r="E1" s="75" t="s">
        <v>278</v>
      </c>
      <c r="F1" s="75" t="s">
        <v>744</v>
      </c>
    </row>
    <row r="2" spans="1:8">
      <c r="A2" s="323" t="s">
        <v>232</v>
      </c>
      <c r="B2" s="324"/>
      <c r="C2" s="324"/>
      <c r="D2" s="325"/>
      <c r="E2" s="210"/>
      <c r="F2" s="211"/>
    </row>
    <row r="3" spans="1:8">
      <c r="A3" s="326" t="s">
        <v>230</v>
      </c>
      <c r="B3" s="55">
        <v>1</v>
      </c>
      <c r="C3" s="329" t="s">
        <v>166</v>
      </c>
      <c r="D3" s="330"/>
      <c r="E3" s="215" t="s">
        <v>588</v>
      </c>
      <c r="F3" s="215" t="s">
        <v>588</v>
      </c>
    </row>
    <row r="4" spans="1:8">
      <c r="A4" s="327"/>
      <c r="B4" s="55">
        <v>2</v>
      </c>
      <c r="C4" s="329" t="s">
        <v>167</v>
      </c>
      <c r="D4" s="330"/>
      <c r="E4" s="215" t="s">
        <v>588</v>
      </c>
      <c r="F4" s="215" t="s">
        <v>588</v>
      </c>
    </row>
    <row r="5" spans="1:8" ht="25.5">
      <c r="A5" s="327"/>
      <c r="B5" s="55">
        <v>3</v>
      </c>
      <c r="C5" s="329" t="s">
        <v>716</v>
      </c>
      <c r="D5" s="330"/>
      <c r="E5" s="216" t="s">
        <v>589</v>
      </c>
      <c r="F5" s="217" t="s">
        <v>717</v>
      </c>
      <c r="G5" t="s">
        <v>11</v>
      </c>
      <c r="H5" s="77" t="s">
        <v>129</v>
      </c>
    </row>
    <row r="6" spans="1:8">
      <c r="A6" s="327"/>
      <c r="B6" s="55">
        <v>4</v>
      </c>
      <c r="C6" s="329" t="s">
        <v>268</v>
      </c>
      <c r="D6" s="330"/>
      <c r="E6" s="216" t="s">
        <v>591</v>
      </c>
      <c r="F6" s="217" t="s">
        <v>592</v>
      </c>
      <c r="G6" t="s">
        <v>11</v>
      </c>
      <c r="H6" s="77" t="s">
        <v>129</v>
      </c>
    </row>
    <row r="7" spans="1:8" ht="39" thickBot="1">
      <c r="A7" s="328"/>
      <c r="B7" s="56">
        <v>5</v>
      </c>
      <c r="C7" s="331" t="s">
        <v>725</v>
      </c>
      <c r="D7" s="332"/>
      <c r="E7" s="218" t="s">
        <v>719</v>
      </c>
      <c r="F7" s="219" t="s">
        <v>593</v>
      </c>
      <c r="G7" t="s">
        <v>11</v>
      </c>
      <c r="H7" s="77" t="s">
        <v>129</v>
      </c>
    </row>
    <row r="8" spans="1:8" ht="26.25" thickTop="1">
      <c r="A8" s="340" t="s">
        <v>231</v>
      </c>
      <c r="B8" s="57">
        <v>6</v>
      </c>
      <c r="C8" s="318" t="s">
        <v>720</v>
      </c>
      <c r="D8" s="319"/>
      <c r="E8" s="216" t="s">
        <v>718</v>
      </c>
      <c r="F8" s="217" t="s">
        <v>721</v>
      </c>
      <c r="G8" t="s">
        <v>11</v>
      </c>
      <c r="H8" s="77" t="s">
        <v>129</v>
      </c>
    </row>
    <row r="9" spans="1:8" ht="25.5">
      <c r="A9" s="341"/>
      <c r="B9" s="58">
        <v>7</v>
      </c>
      <c r="C9" s="333" t="s">
        <v>722</v>
      </c>
      <c r="D9" s="334"/>
      <c r="E9" s="216" t="s">
        <v>589</v>
      </c>
      <c r="F9" s="217" t="s">
        <v>594</v>
      </c>
      <c r="G9" t="s">
        <v>11</v>
      </c>
      <c r="H9" s="77" t="s">
        <v>129</v>
      </c>
    </row>
    <row r="10" spans="1:8" ht="45.75" customHeight="1">
      <c r="A10" s="341"/>
      <c r="B10" s="275">
        <v>8</v>
      </c>
      <c r="C10" s="333" t="s">
        <v>723</v>
      </c>
      <c r="D10" s="334"/>
      <c r="E10" s="216" t="s">
        <v>742</v>
      </c>
      <c r="F10" s="217" t="s">
        <v>741</v>
      </c>
      <c r="G10" t="s">
        <v>11</v>
      </c>
      <c r="H10" s="77" t="s">
        <v>129</v>
      </c>
    </row>
    <row r="11" spans="1:8" ht="25.5">
      <c r="A11" s="341"/>
      <c r="B11" s="58">
        <v>9</v>
      </c>
      <c r="C11" s="333" t="s">
        <v>233</v>
      </c>
      <c r="D11" s="334"/>
      <c r="E11" s="216" t="s">
        <v>595</v>
      </c>
      <c r="F11" s="220" t="s">
        <v>596</v>
      </c>
      <c r="G11" t="s">
        <v>11</v>
      </c>
      <c r="H11" s="77" t="s">
        <v>129</v>
      </c>
    </row>
    <row r="12" spans="1:8" ht="198" customHeight="1">
      <c r="A12" s="341"/>
      <c r="B12" s="58">
        <v>10</v>
      </c>
      <c r="C12" s="333" t="s">
        <v>724</v>
      </c>
      <c r="D12" s="334"/>
      <c r="E12" s="216" t="s">
        <v>746</v>
      </c>
      <c r="F12" s="221" t="s">
        <v>597</v>
      </c>
      <c r="G12" t="s">
        <v>11</v>
      </c>
      <c r="H12" s="77" t="s">
        <v>129</v>
      </c>
    </row>
    <row r="13" spans="1:8" ht="117.75" customHeight="1" thickBot="1">
      <c r="A13" s="342"/>
      <c r="B13" s="59">
        <v>11</v>
      </c>
      <c r="C13" s="361" t="s">
        <v>211</v>
      </c>
      <c r="D13" s="362"/>
      <c r="E13" s="216" t="s">
        <v>598</v>
      </c>
      <c r="F13" s="219" t="s">
        <v>599</v>
      </c>
      <c r="G13" t="s">
        <v>11</v>
      </c>
      <c r="H13" s="77" t="s">
        <v>129</v>
      </c>
    </row>
    <row r="14" spans="1:8" ht="17.25" thickTop="1">
      <c r="A14" s="346" t="s">
        <v>229</v>
      </c>
      <c r="B14" s="60">
        <v>12</v>
      </c>
      <c r="C14" s="349" t="s">
        <v>168</v>
      </c>
      <c r="D14" s="350"/>
      <c r="E14" s="222" t="s">
        <v>588</v>
      </c>
      <c r="F14" s="222" t="s">
        <v>588</v>
      </c>
      <c r="G14" t="s">
        <v>11</v>
      </c>
      <c r="H14" s="77" t="s">
        <v>129</v>
      </c>
    </row>
    <row r="15" spans="1:8" ht="408">
      <c r="A15" s="347"/>
      <c r="B15" s="61">
        <v>13</v>
      </c>
      <c r="C15" s="316" t="s">
        <v>583</v>
      </c>
      <c r="D15" s="317"/>
      <c r="E15" s="216" t="s">
        <v>667</v>
      </c>
      <c r="F15" s="221" t="s">
        <v>666</v>
      </c>
      <c r="G15" t="s">
        <v>11</v>
      </c>
      <c r="H15" s="77" t="s">
        <v>129</v>
      </c>
    </row>
    <row r="16" spans="1:8" ht="51">
      <c r="A16" s="347"/>
      <c r="B16" s="61">
        <v>14</v>
      </c>
      <c r="C16" s="316" t="s">
        <v>234</v>
      </c>
      <c r="D16" s="317"/>
      <c r="E16" s="216" t="s">
        <v>668</v>
      </c>
      <c r="F16" s="221" t="s">
        <v>669</v>
      </c>
      <c r="G16" t="s">
        <v>11</v>
      </c>
      <c r="H16" s="77" t="s">
        <v>129</v>
      </c>
    </row>
    <row r="17" spans="1:8" ht="77.25" thickBot="1">
      <c r="A17" s="348"/>
      <c r="B17" s="62">
        <v>15</v>
      </c>
      <c r="C17" s="351" t="s">
        <v>222</v>
      </c>
      <c r="D17" s="352"/>
      <c r="E17" s="218" t="s">
        <v>694</v>
      </c>
      <c r="F17" s="219" t="s">
        <v>695</v>
      </c>
      <c r="G17" t="s">
        <v>11</v>
      </c>
      <c r="H17" s="77" t="s">
        <v>129</v>
      </c>
    </row>
    <row r="18" spans="1:8" ht="26.25" thickTop="1">
      <c r="A18" s="343" t="s">
        <v>235</v>
      </c>
      <c r="B18" s="63">
        <v>16</v>
      </c>
      <c r="C18" s="345" t="s">
        <v>172</v>
      </c>
      <c r="D18" s="345"/>
      <c r="E18" s="223" t="s">
        <v>601</v>
      </c>
      <c r="F18" s="224" t="s">
        <v>602</v>
      </c>
      <c r="G18" t="s">
        <v>11</v>
      </c>
      <c r="H18" s="77" t="s">
        <v>129</v>
      </c>
    </row>
    <row r="19" spans="1:8">
      <c r="A19" s="343"/>
      <c r="B19" s="32">
        <v>17</v>
      </c>
      <c r="C19" s="335" t="s">
        <v>212</v>
      </c>
      <c r="D19" s="335"/>
      <c r="E19" s="225" t="s">
        <v>603</v>
      </c>
      <c r="F19" s="226" t="s">
        <v>604</v>
      </c>
      <c r="G19" t="s">
        <v>11</v>
      </c>
      <c r="H19" s="77" t="s">
        <v>129</v>
      </c>
    </row>
    <row r="20" spans="1:8" ht="29.25" customHeight="1">
      <c r="A20" s="343"/>
      <c r="B20" s="32">
        <v>18</v>
      </c>
      <c r="C20" s="335" t="s">
        <v>123</v>
      </c>
      <c r="D20" s="335"/>
      <c r="E20" s="225" t="s">
        <v>601</v>
      </c>
      <c r="F20" s="226" t="s">
        <v>605</v>
      </c>
      <c r="G20" t="s">
        <v>11</v>
      </c>
      <c r="H20" s="77" t="s">
        <v>129</v>
      </c>
    </row>
    <row r="21" spans="1:8" ht="84" customHeight="1">
      <c r="A21" s="343"/>
      <c r="B21" s="32">
        <v>19</v>
      </c>
      <c r="C21" s="335" t="s">
        <v>587</v>
      </c>
      <c r="D21" s="335"/>
      <c r="E21" s="216" t="s">
        <v>606</v>
      </c>
      <c r="F21" s="217" t="s">
        <v>607</v>
      </c>
      <c r="G21" t="s">
        <v>11</v>
      </c>
      <c r="H21" s="77" t="s">
        <v>129</v>
      </c>
    </row>
    <row r="22" spans="1:8" ht="140.25" customHeight="1">
      <c r="A22" s="343"/>
      <c r="B22" s="32">
        <v>20</v>
      </c>
      <c r="C22" s="335" t="s">
        <v>178</v>
      </c>
      <c r="D22" s="335"/>
      <c r="E22" s="216" t="s">
        <v>634</v>
      </c>
      <c r="F22" s="217" t="s">
        <v>635</v>
      </c>
      <c r="G22" t="s">
        <v>11</v>
      </c>
      <c r="H22" s="77" t="s">
        <v>129</v>
      </c>
    </row>
    <row r="23" spans="1:8" ht="140.25">
      <c r="A23" s="343"/>
      <c r="B23" s="32">
        <v>21</v>
      </c>
      <c r="C23" s="335" t="s">
        <v>171</v>
      </c>
      <c r="D23" s="335"/>
      <c r="E23" s="216" t="s">
        <v>627</v>
      </c>
      <c r="F23" s="221" t="s">
        <v>626</v>
      </c>
      <c r="G23" t="s">
        <v>11</v>
      </c>
      <c r="H23" s="77" t="s">
        <v>129</v>
      </c>
    </row>
    <row r="24" spans="1:8" ht="38.25">
      <c r="A24" s="343"/>
      <c r="B24" s="32">
        <v>22</v>
      </c>
      <c r="C24" s="335" t="s">
        <v>173</v>
      </c>
      <c r="D24" s="335"/>
      <c r="E24" s="216" t="s">
        <v>637</v>
      </c>
      <c r="F24" s="217" t="s">
        <v>636</v>
      </c>
      <c r="G24" t="s">
        <v>11</v>
      </c>
      <c r="H24" s="77" t="s">
        <v>129</v>
      </c>
    </row>
    <row r="25" spans="1:8" ht="25.5">
      <c r="A25" s="343"/>
      <c r="B25" s="32">
        <v>23</v>
      </c>
      <c r="C25" s="335" t="s">
        <v>174</v>
      </c>
      <c r="D25" s="335"/>
      <c r="E25" s="216" t="s">
        <v>608</v>
      </c>
      <c r="F25" s="217" t="s">
        <v>600</v>
      </c>
      <c r="G25" t="s">
        <v>11</v>
      </c>
      <c r="H25" s="77" t="s">
        <v>129</v>
      </c>
    </row>
    <row r="26" spans="1:8" ht="140.25">
      <c r="A26" s="343"/>
      <c r="B26" s="32">
        <v>24</v>
      </c>
      <c r="C26" s="335" t="s">
        <v>659</v>
      </c>
      <c r="D26" s="335"/>
      <c r="E26" s="216" t="s">
        <v>671</v>
      </c>
      <c r="F26" s="227" t="s">
        <v>670</v>
      </c>
      <c r="G26" t="s">
        <v>11</v>
      </c>
      <c r="H26" s="77" t="s">
        <v>129</v>
      </c>
    </row>
    <row r="27" spans="1:8" ht="51">
      <c r="A27" s="343"/>
      <c r="B27" s="32">
        <v>25</v>
      </c>
      <c r="C27" s="335" t="s">
        <v>661</v>
      </c>
      <c r="D27" s="335"/>
      <c r="E27" s="216" t="s">
        <v>673</v>
      </c>
      <c r="F27" s="217" t="s">
        <v>672</v>
      </c>
      <c r="G27" t="s">
        <v>11</v>
      </c>
      <c r="H27" s="77" t="s">
        <v>129</v>
      </c>
    </row>
    <row r="28" spans="1:8" ht="51">
      <c r="A28" s="343"/>
      <c r="B28" s="32">
        <v>26</v>
      </c>
      <c r="C28" s="335" t="s">
        <v>662</v>
      </c>
      <c r="D28" s="335"/>
      <c r="E28" s="216" t="s">
        <v>673</v>
      </c>
      <c r="F28" s="217" t="s">
        <v>672</v>
      </c>
      <c r="G28" t="s">
        <v>11</v>
      </c>
      <c r="H28" s="77" t="s">
        <v>129</v>
      </c>
    </row>
    <row r="29" spans="1:8" ht="114.75">
      <c r="A29" s="343"/>
      <c r="B29" s="44">
        <v>27</v>
      </c>
      <c r="C29" s="336" t="s">
        <v>663</v>
      </c>
      <c r="D29" s="336"/>
      <c r="E29" s="216" t="s">
        <v>675</v>
      </c>
      <c r="F29" s="217" t="s">
        <v>674</v>
      </c>
      <c r="G29" t="s">
        <v>11</v>
      </c>
      <c r="H29" s="77" t="s">
        <v>129</v>
      </c>
    </row>
    <row r="30" spans="1:8" ht="114.75">
      <c r="A30" s="343"/>
      <c r="B30" s="32">
        <v>28</v>
      </c>
      <c r="C30" s="335" t="s">
        <v>120</v>
      </c>
      <c r="D30" s="335"/>
      <c r="E30" s="216" t="s">
        <v>639</v>
      </c>
      <c r="F30" s="217" t="s">
        <v>638</v>
      </c>
      <c r="G30" t="s">
        <v>11</v>
      </c>
      <c r="H30" s="77" t="s">
        <v>129</v>
      </c>
    </row>
    <row r="31" spans="1:8" ht="25.5">
      <c r="A31" s="343"/>
      <c r="B31" s="32">
        <v>29</v>
      </c>
      <c r="C31" s="335" t="s">
        <v>273</v>
      </c>
      <c r="D31" s="335"/>
      <c r="E31" s="216" t="s">
        <v>609</v>
      </c>
      <c r="F31" s="217" t="s">
        <v>610</v>
      </c>
      <c r="G31" t="s">
        <v>11</v>
      </c>
      <c r="H31" s="77" t="s">
        <v>129</v>
      </c>
    </row>
    <row r="32" spans="1:8" ht="255.75" thickBot="1">
      <c r="A32" s="344"/>
      <c r="B32" s="33">
        <v>30</v>
      </c>
      <c r="C32" s="363" t="s">
        <v>660</v>
      </c>
      <c r="D32" s="363"/>
      <c r="E32" s="218" t="s">
        <v>677</v>
      </c>
      <c r="F32" s="228" t="s">
        <v>676</v>
      </c>
      <c r="G32" t="s">
        <v>11</v>
      </c>
      <c r="H32" s="77" t="s">
        <v>129</v>
      </c>
    </row>
    <row r="33" spans="1:8" ht="51.75" thickTop="1">
      <c r="A33" s="337" t="s">
        <v>225</v>
      </c>
      <c r="B33" s="64">
        <v>31</v>
      </c>
      <c r="C33" s="364" t="s">
        <v>218</v>
      </c>
      <c r="D33" s="365"/>
      <c r="E33" s="229" t="s">
        <v>611</v>
      </c>
      <c r="F33" s="230" t="s">
        <v>612</v>
      </c>
      <c r="G33" t="s">
        <v>11</v>
      </c>
      <c r="H33" s="77" t="s">
        <v>129</v>
      </c>
    </row>
    <row r="34" spans="1:8" ht="38.25">
      <c r="A34" s="338"/>
      <c r="B34" s="65">
        <v>32</v>
      </c>
      <c r="C34" s="357" t="s">
        <v>120</v>
      </c>
      <c r="D34" s="358"/>
      <c r="E34" s="229" t="s">
        <v>613</v>
      </c>
      <c r="F34" s="217" t="s">
        <v>614</v>
      </c>
      <c r="G34" t="s">
        <v>11</v>
      </c>
      <c r="H34" s="77" t="s">
        <v>129</v>
      </c>
    </row>
    <row r="35" spans="1:8" ht="25.5">
      <c r="A35" s="338"/>
      <c r="B35" s="65">
        <v>33</v>
      </c>
      <c r="C35" s="357" t="s">
        <v>194</v>
      </c>
      <c r="D35" s="358"/>
      <c r="E35" s="229" t="s">
        <v>609</v>
      </c>
      <c r="F35" s="217" t="s">
        <v>610</v>
      </c>
      <c r="G35" t="s">
        <v>11</v>
      </c>
      <c r="H35" s="77" t="s">
        <v>129</v>
      </c>
    </row>
    <row r="36" spans="1:8" ht="38.25">
      <c r="A36" s="338"/>
      <c r="B36" s="65">
        <v>34</v>
      </c>
      <c r="C36" s="357" t="s">
        <v>193</v>
      </c>
      <c r="D36" s="358"/>
      <c r="E36" s="229" t="s">
        <v>613</v>
      </c>
      <c r="F36" s="217" t="s">
        <v>614</v>
      </c>
      <c r="G36" t="s">
        <v>11</v>
      </c>
      <c r="H36" s="77" t="s">
        <v>129</v>
      </c>
    </row>
    <row r="37" spans="1:8" ht="25.5">
      <c r="A37" s="338"/>
      <c r="B37" s="65">
        <v>35</v>
      </c>
      <c r="C37" s="357" t="s">
        <v>192</v>
      </c>
      <c r="D37" s="358"/>
      <c r="E37" s="216" t="s">
        <v>589</v>
      </c>
      <c r="F37" s="217" t="s">
        <v>590</v>
      </c>
      <c r="G37" t="s">
        <v>11</v>
      </c>
      <c r="H37" s="77" t="s">
        <v>129</v>
      </c>
    </row>
    <row r="38" spans="1:8" ht="25.5">
      <c r="A38" s="338"/>
      <c r="B38" s="65">
        <v>36</v>
      </c>
      <c r="C38" s="357" t="s">
        <v>191</v>
      </c>
      <c r="D38" s="358"/>
      <c r="E38" s="229" t="s">
        <v>609</v>
      </c>
      <c r="F38" s="217" t="s">
        <v>615</v>
      </c>
      <c r="G38" t="s">
        <v>11</v>
      </c>
      <c r="H38" s="77" t="s">
        <v>129</v>
      </c>
    </row>
    <row r="39" spans="1:8" ht="38.25">
      <c r="A39" s="338"/>
      <c r="B39" s="65">
        <v>37</v>
      </c>
      <c r="C39" s="357" t="s">
        <v>195</v>
      </c>
      <c r="D39" s="358"/>
      <c r="E39" s="229" t="s">
        <v>616</v>
      </c>
      <c r="F39" s="217" t="s">
        <v>617</v>
      </c>
      <c r="G39" t="s">
        <v>11</v>
      </c>
      <c r="H39" s="77" t="s">
        <v>129</v>
      </c>
    </row>
    <row r="40" spans="1:8" ht="26.25" thickBot="1">
      <c r="A40" s="339"/>
      <c r="B40" s="66">
        <v>38</v>
      </c>
      <c r="C40" s="359" t="s">
        <v>226</v>
      </c>
      <c r="D40" s="360"/>
      <c r="E40" s="218" t="s">
        <v>618</v>
      </c>
      <c r="F40" s="219" t="s">
        <v>619</v>
      </c>
      <c r="G40" t="s">
        <v>11</v>
      </c>
      <c r="H40" s="77" t="s">
        <v>129</v>
      </c>
    </row>
    <row r="41" spans="1:8" ht="17.25" thickTop="1">
      <c r="A41" s="366" t="s">
        <v>217</v>
      </c>
      <c r="B41" s="47">
        <v>39</v>
      </c>
      <c r="C41" s="52" t="s">
        <v>270</v>
      </c>
      <c r="D41" s="52"/>
      <c r="E41" s="231" t="s">
        <v>620</v>
      </c>
      <c r="F41" s="235" t="s">
        <v>621</v>
      </c>
      <c r="G41" t="s">
        <v>11</v>
      </c>
      <c r="H41" s="77" t="s">
        <v>129</v>
      </c>
    </row>
    <row r="42" spans="1:8">
      <c r="A42" s="367"/>
      <c r="B42" s="45">
        <v>40</v>
      </c>
      <c r="C42" s="46" t="s">
        <v>228</v>
      </c>
      <c r="D42" s="46"/>
      <c r="E42" s="236" t="s">
        <v>622</v>
      </c>
      <c r="F42" s="237" t="s">
        <v>622</v>
      </c>
      <c r="G42" t="s">
        <v>11</v>
      </c>
      <c r="H42" s="77" t="s">
        <v>129</v>
      </c>
    </row>
    <row r="43" spans="1:8" ht="17.25" thickBot="1">
      <c r="A43" s="368"/>
      <c r="B43" s="53">
        <v>41</v>
      </c>
      <c r="C43" s="54" t="s">
        <v>175</v>
      </c>
      <c r="D43" s="54"/>
      <c r="E43" s="233" t="s">
        <v>620</v>
      </c>
      <c r="F43" s="234" t="s">
        <v>623</v>
      </c>
      <c r="G43" t="s">
        <v>11</v>
      </c>
      <c r="H43" s="77" t="s">
        <v>129</v>
      </c>
    </row>
    <row r="44" spans="1:8" ht="17.25" thickTop="1">
      <c r="A44" s="353" t="s">
        <v>0</v>
      </c>
      <c r="B44" s="31">
        <v>42</v>
      </c>
      <c r="C44" s="51" t="s">
        <v>1</v>
      </c>
      <c r="D44" s="51"/>
      <c r="E44" s="238"/>
      <c r="F44" s="212"/>
      <c r="G44" t="s">
        <v>11</v>
      </c>
      <c r="H44" s="77" t="s">
        <v>129</v>
      </c>
    </row>
    <row r="45" spans="1:8">
      <c r="A45" s="354"/>
      <c r="B45" s="27">
        <v>43</v>
      </c>
      <c r="C45" s="48" t="s">
        <v>2</v>
      </c>
      <c r="D45" s="48"/>
      <c r="E45" s="239"/>
      <c r="F45" s="213"/>
      <c r="G45" t="s">
        <v>11</v>
      </c>
      <c r="H45" s="77" t="s">
        <v>129</v>
      </c>
    </row>
    <row r="46" spans="1:8">
      <c r="A46" s="354"/>
      <c r="B46" s="27">
        <v>44</v>
      </c>
      <c r="C46" s="48" t="s">
        <v>183</v>
      </c>
      <c r="D46" s="48"/>
      <c r="E46" s="239"/>
      <c r="F46" s="213"/>
      <c r="G46" t="s">
        <v>11</v>
      </c>
      <c r="H46" s="77" t="s">
        <v>129</v>
      </c>
    </row>
    <row r="47" spans="1:8" ht="17.25" thickBot="1">
      <c r="A47" s="355"/>
      <c r="B47" s="49">
        <v>45</v>
      </c>
      <c r="C47" s="50" t="s">
        <v>3</v>
      </c>
      <c r="D47" s="50"/>
      <c r="E47" s="240"/>
      <c r="F47" s="214"/>
      <c r="G47" t="s">
        <v>11</v>
      </c>
      <c r="H47" s="77" t="s">
        <v>129</v>
      </c>
    </row>
    <row r="48" spans="1:8" ht="26.25" thickTop="1">
      <c r="B48" s="243">
        <v>46</v>
      </c>
      <c r="C48" s="318" t="s">
        <v>169</v>
      </c>
      <c r="D48" s="319"/>
      <c r="E48" s="216" t="s">
        <v>624</v>
      </c>
      <c r="F48" s="217" t="s">
        <v>625</v>
      </c>
      <c r="G48" t="s">
        <v>11</v>
      </c>
      <c r="H48" s="77" t="s">
        <v>129</v>
      </c>
    </row>
    <row r="49" spans="1:8" ht="408.75" thickBot="1">
      <c r="B49" s="243">
        <v>47</v>
      </c>
      <c r="C49" s="316" t="s">
        <v>586</v>
      </c>
      <c r="D49" s="317"/>
      <c r="E49" s="216" t="s">
        <v>665</v>
      </c>
      <c r="F49" s="221" t="s">
        <v>664</v>
      </c>
      <c r="G49" t="s">
        <v>11</v>
      </c>
      <c r="H49" s="77" t="s">
        <v>129</v>
      </c>
    </row>
    <row r="50" spans="1:8" ht="18" thickTop="1" thickBot="1">
      <c r="B50" s="243">
        <v>48</v>
      </c>
      <c r="C50" s="318" t="s">
        <v>631</v>
      </c>
      <c r="D50" s="319"/>
      <c r="E50" s="216" t="s">
        <v>633</v>
      </c>
      <c r="F50" s="217" t="s">
        <v>632</v>
      </c>
      <c r="G50" t="s">
        <v>11</v>
      </c>
      <c r="H50" s="77" t="s">
        <v>129</v>
      </c>
    </row>
    <row r="51" spans="1:8" ht="17.25" customHeight="1" thickTop="1">
      <c r="A51" s="314" t="s">
        <v>197</v>
      </c>
      <c r="B51" s="310">
        <v>49</v>
      </c>
      <c r="C51" s="320" t="s">
        <v>640</v>
      </c>
      <c r="D51" s="241" t="s">
        <v>185</v>
      </c>
      <c r="E51" s="231" t="s">
        <v>645</v>
      </c>
      <c r="F51" s="232" t="s">
        <v>642</v>
      </c>
      <c r="G51" t="s">
        <v>11</v>
      </c>
      <c r="H51" s="77" t="s">
        <v>129</v>
      </c>
    </row>
    <row r="52" spans="1:8">
      <c r="A52" s="315"/>
      <c r="B52" s="311"/>
      <c r="C52" s="321"/>
      <c r="D52" s="242" t="s">
        <v>555</v>
      </c>
      <c r="E52" s="225" t="s">
        <v>645</v>
      </c>
      <c r="F52" s="226" t="s">
        <v>643</v>
      </c>
      <c r="G52" t="s">
        <v>11</v>
      </c>
      <c r="H52" s="77" t="s">
        <v>129</v>
      </c>
    </row>
    <row r="53" spans="1:8" ht="25.5">
      <c r="A53" s="315"/>
      <c r="B53" s="311"/>
      <c r="C53" s="321"/>
      <c r="D53" s="242" t="s">
        <v>558</v>
      </c>
      <c r="E53" s="225" t="s">
        <v>646</v>
      </c>
      <c r="F53" s="226" t="s">
        <v>644</v>
      </c>
      <c r="G53" t="s">
        <v>11</v>
      </c>
      <c r="H53" s="77" t="s">
        <v>129</v>
      </c>
    </row>
    <row r="54" spans="1:8">
      <c r="A54" s="315"/>
      <c r="B54" s="311"/>
      <c r="C54" s="321"/>
      <c r="D54" s="242" t="s">
        <v>186</v>
      </c>
      <c r="E54" s="225" t="s">
        <v>647</v>
      </c>
      <c r="F54" s="217" t="s">
        <v>644</v>
      </c>
      <c r="G54" t="s">
        <v>11</v>
      </c>
      <c r="H54" s="77" t="s">
        <v>129</v>
      </c>
    </row>
    <row r="55" spans="1:8" ht="25.5">
      <c r="A55" s="315"/>
      <c r="B55" s="311"/>
      <c r="C55" s="321"/>
      <c r="D55" s="242" t="s">
        <v>561</v>
      </c>
      <c r="E55" s="225" t="s">
        <v>645</v>
      </c>
      <c r="F55" s="220" t="s">
        <v>644</v>
      </c>
      <c r="G55" t="s">
        <v>11</v>
      </c>
      <c r="H55" s="77" t="s">
        <v>129</v>
      </c>
    </row>
    <row r="56" spans="1:8" ht="25.5">
      <c r="A56" s="315"/>
      <c r="B56" s="311"/>
      <c r="C56" s="321"/>
      <c r="D56" s="242" t="s">
        <v>563</v>
      </c>
      <c r="E56" s="225" t="s">
        <v>645</v>
      </c>
      <c r="F56" s="220" t="s">
        <v>644</v>
      </c>
      <c r="G56" t="s">
        <v>11</v>
      </c>
      <c r="H56" s="77" t="s">
        <v>129</v>
      </c>
    </row>
    <row r="57" spans="1:8" ht="38.25">
      <c r="A57" s="315"/>
      <c r="B57" s="312"/>
      <c r="C57" s="322"/>
      <c r="D57" s="242" t="s">
        <v>565</v>
      </c>
      <c r="E57" s="225" t="s">
        <v>645</v>
      </c>
      <c r="F57" s="220" t="s">
        <v>644</v>
      </c>
      <c r="G57" t="s">
        <v>11</v>
      </c>
      <c r="H57" s="77" t="s">
        <v>129</v>
      </c>
    </row>
    <row r="58" spans="1:8">
      <c r="A58" s="315"/>
      <c r="B58" s="313">
        <v>50</v>
      </c>
      <c r="C58" s="320" t="s">
        <v>641</v>
      </c>
      <c r="D58" s="241" t="s">
        <v>185</v>
      </c>
      <c r="E58" s="225" t="s">
        <v>648</v>
      </c>
      <c r="F58" s="226" t="s">
        <v>642</v>
      </c>
      <c r="G58" t="s">
        <v>11</v>
      </c>
      <c r="H58" s="77" t="s">
        <v>129</v>
      </c>
    </row>
    <row r="59" spans="1:8">
      <c r="A59" s="315"/>
      <c r="B59" s="313"/>
      <c r="C59" s="321"/>
      <c r="D59" s="242" t="s">
        <v>567</v>
      </c>
      <c r="E59" s="225" t="s">
        <v>648</v>
      </c>
      <c r="F59" s="226" t="s">
        <v>649</v>
      </c>
      <c r="G59" t="s">
        <v>11</v>
      </c>
      <c r="H59" s="77" t="s">
        <v>129</v>
      </c>
    </row>
    <row r="60" spans="1:8">
      <c r="A60" s="315"/>
      <c r="B60" s="313"/>
      <c r="C60" s="321"/>
      <c r="D60" s="242" t="s">
        <v>570</v>
      </c>
      <c r="E60" s="225" t="s">
        <v>650</v>
      </c>
      <c r="F60" s="226" t="s">
        <v>651</v>
      </c>
      <c r="G60" t="s">
        <v>11</v>
      </c>
      <c r="H60" s="77" t="s">
        <v>129</v>
      </c>
    </row>
    <row r="61" spans="1:8">
      <c r="A61" s="315"/>
      <c r="B61" s="313"/>
      <c r="C61" s="322"/>
      <c r="D61" s="242" t="s">
        <v>186</v>
      </c>
      <c r="E61" s="225" t="s">
        <v>652</v>
      </c>
      <c r="F61" s="226" t="s">
        <v>651</v>
      </c>
      <c r="G61" t="s">
        <v>11</v>
      </c>
      <c r="H61" s="77" t="s">
        <v>129</v>
      </c>
    </row>
    <row r="62" spans="1:8">
      <c r="A62" s="315"/>
      <c r="B62" s="244">
        <v>51</v>
      </c>
      <c r="C62" s="30" t="s">
        <v>187</v>
      </c>
      <c r="D62" s="242" t="s">
        <v>186</v>
      </c>
      <c r="E62" s="225" t="s">
        <v>653</v>
      </c>
      <c r="F62" s="226" t="s">
        <v>651</v>
      </c>
      <c r="G62" t="s">
        <v>11</v>
      </c>
      <c r="H62" s="77" t="s">
        <v>129</v>
      </c>
    </row>
    <row r="63" spans="1:8">
      <c r="A63" s="315"/>
      <c r="B63" s="244">
        <v>52</v>
      </c>
      <c r="C63" s="30" t="s">
        <v>188</v>
      </c>
      <c r="D63" s="242" t="s">
        <v>186</v>
      </c>
      <c r="E63" s="225" t="s">
        <v>654</v>
      </c>
      <c r="F63" s="226" t="s">
        <v>655</v>
      </c>
      <c r="G63" t="s">
        <v>11</v>
      </c>
      <c r="H63" s="77" t="s">
        <v>129</v>
      </c>
    </row>
    <row r="64" spans="1:8">
      <c r="A64" s="315"/>
      <c r="B64" s="244">
        <v>53</v>
      </c>
      <c r="C64" s="30" t="s">
        <v>189</v>
      </c>
      <c r="D64" s="242" t="s">
        <v>186</v>
      </c>
      <c r="E64" s="225" t="s">
        <v>656</v>
      </c>
      <c r="F64" s="226" t="s">
        <v>651</v>
      </c>
      <c r="G64" t="s">
        <v>11</v>
      </c>
      <c r="H64" s="77" t="s">
        <v>129</v>
      </c>
    </row>
    <row r="65" spans="1:8">
      <c r="A65" s="315"/>
      <c r="B65" s="244">
        <v>54</v>
      </c>
      <c r="C65" s="30" t="s">
        <v>190</v>
      </c>
      <c r="D65" s="242" t="s">
        <v>186</v>
      </c>
      <c r="E65" s="225" t="s">
        <v>657</v>
      </c>
      <c r="F65" s="226" t="s">
        <v>651</v>
      </c>
      <c r="G65" t="s">
        <v>11</v>
      </c>
      <c r="H65" s="77" t="s">
        <v>129</v>
      </c>
    </row>
  </sheetData>
  <mergeCells count="55">
    <mergeCell ref="A44:A47"/>
    <mergeCell ref="A1:D1"/>
    <mergeCell ref="C37:D37"/>
    <mergeCell ref="C38:D38"/>
    <mergeCell ref="C39:D39"/>
    <mergeCell ref="C40:D40"/>
    <mergeCell ref="C13:D13"/>
    <mergeCell ref="C32:D32"/>
    <mergeCell ref="C25:D25"/>
    <mergeCell ref="C33:D33"/>
    <mergeCell ref="C34:D34"/>
    <mergeCell ref="C35:D35"/>
    <mergeCell ref="C36:D36"/>
    <mergeCell ref="A41:A43"/>
    <mergeCell ref="C27:D27"/>
    <mergeCell ref="C28:D28"/>
    <mergeCell ref="A33:A40"/>
    <mergeCell ref="A8:A13"/>
    <mergeCell ref="C8:D8"/>
    <mergeCell ref="C9:D9"/>
    <mergeCell ref="A18:A32"/>
    <mergeCell ref="C18:D18"/>
    <mergeCell ref="C19:D19"/>
    <mergeCell ref="C20:D20"/>
    <mergeCell ref="C21:D21"/>
    <mergeCell ref="A14:A17"/>
    <mergeCell ref="C14:D14"/>
    <mergeCell ref="C15:D15"/>
    <mergeCell ref="C16:D16"/>
    <mergeCell ref="C17:D17"/>
    <mergeCell ref="C10:D10"/>
    <mergeCell ref="C11:D11"/>
    <mergeCell ref="C12:D12"/>
    <mergeCell ref="C48:D48"/>
    <mergeCell ref="C26:D26"/>
    <mergeCell ref="C22:D22"/>
    <mergeCell ref="C23:D23"/>
    <mergeCell ref="C24:D24"/>
    <mergeCell ref="C31:D31"/>
    <mergeCell ref="C29:D29"/>
    <mergeCell ref="C30:D30"/>
    <mergeCell ref="A2:D2"/>
    <mergeCell ref="A3:A7"/>
    <mergeCell ref="C3:D3"/>
    <mergeCell ref="C4:D4"/>
    <mergeCell ref="C5:D5"/>
    <mergeCell ref="C6:D6"/>
    <mergeCell ref="C7:D7"/>
    <mergeCell ref="B51:B57"/>
    <mergeCell ref="B58:B61"/>
    <mergeCell ref="A51:A65"/>
    <mergeCell ref="C49:D49"/>
    <mergeCell ref="C50:D50"/>
    <mergeCell ref="C51:C57"/>
    <mergeCell ref="C58:C61"/>
  </mergeCells>
  <phoneticPr fontId="83" type="noConversion"/>
  <conditionalFormatting sqref="E43:E47 E48:F48 E49 E50:F50 F8 E15:E41 E5:E13 F11 E51:E63">
    <cfRule type="cellIs" dxfId="1" priority="8" stopIfTrue="1" operator="equal">
      <formula>"Y"</formula>
    </cfRule>
  </conditionalFormatting>
  <conditionalFormatting sqref="E64:E65">
    <cfRule type="cellIs" dxfId="0" priority="1" stopIfTrue="1" operator="equal">
      <formula>"Y"</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POR History</vt:lpstr>
      <vt:lpstr>Plating Solder </vt:lpstr>
      <vt:lpstr>Plating Solder POR</vt:lpstr>
      <vt:lpstr>關聯表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kueir</dc:creator>
  <cp:lastModifiedBy>user</cp:lastModifiedBy>
  <cp:lastPrinted>2015-07-13T09:29:44Z</cp:lastPrinted>
  <dcterms:created xsi:type="dcterms:W3CDTF">2012-09-19T01:44:20Z</dcterms:created>
  <dcterms:modified xsi:type="dcterms:W3CDTF">2016-04-18T11:00:47Z</dcterms:modified>
</cp:coreProperties>
</file>