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75" windowWidth="11550" windowHeight="5100" tabRatio="965" firstSheet="1" activeTab="2"/>
  </bookViews>
  <sheets>
    <sheet name="POR History" sheetId="11" state="hidden" r:id="rId1"/>
    <sheet name="Plating Solder " sheetId="3" r:id="rId2"/>
    <sheet name="Plating Solder POR" sheetId="9" r:id="rId3"/>
    <sheet name="關聯表" sheetId="10" r:id="rId4"/>
    <sheet name="PLR" sheetId="33" r:id="rId5"/>
    <sheet name="PI" sheetId="20" r:id="rId6"/>
    <sheet name="UBM" sheetId="21" r:id="rId7"/>
    <sheet name="PPHO" sheetId="22" r:id="rId8"/>
    <sheet name="PLAT" sheetId="23" r:id="rId9"/>
    <sheet name="PR STRIP" sheetId="30" r:id="rId10"/>
    <sheet name="ETCH" sheetId="24" r:id="rId11"/>
    <sheet name="2RFL" sheetId="32" r:id="rId12"/>
    <sheet name="DESCUM" sheetId="28" r:id="rId13"/>
    <sheet name="Metrology" sheetId="25" r:id="rId14"/>
    <sheet name="Risk summary" sheetId="31" r:id="rId15"/>
    <sheet name="DOE Matrix" sheetId="27"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1_99群組final_table" localSheetId="11">#REF!</definedName>
    <definedName name="_1_99群組final_table" localSheetId="12">#REF!</definedName>
    <definedName name="_1_99群組final_table" localSheetId="15">#REF!</definedName>
    <definedName name="_1_99群組final_table" localSheetId="10">#REF!</definedName>
    <definedName name="_1_99群組final_table" localSheetId="13">#REF!</definedName>
    <definedName name="_1_99群組final_table" localSheetId="5">#REF!</definedName>
    <definedName name="_1_99群組final_table" localSheetId="8">#REF!</definedName>
    <definedName name="_1_99群組final_table" localSheetId="4">#REF!</definedName>
    <definedName name="_1_99群組final_table" localSheetId="7">#REF!</definedName>
    <definedName name="_1_99群組final_table" localSheetId="9">#REF!</definedName>
    <definedName name="_1_99群組final_table" localSheetId="14">#REF!</definedName>
    <definedName name="_1_99群組final_table" localSheetId="6">#REF!</definedName>
    <definedName name="_1_99群組final_table">#REF!</definedName>
    <definedName name="_4_PLAN_BY_CATALOG" localSheetId="11">#REF!</definedName>
    <definedName name="_4_PLAN_BY_CATALOG" localSheetId="12">#REF!</definedName>
    <definedName name="_4_PLAN_BY_CATALOG" localSheetId="15">#REF!</definedName>
    <definedName name="_4_PLAN_BY_CATALOG" localSheetId="10">#REF!</definedName>
    <definedName name="_4_PLAN_BY_CATALOG" localSheetId="13">#REF!</definedName>
    <definedName name="_4_PLAN_BY_CATALOG" localSheetId="5">#REF!</definedName>
    <definedName name="_4_PLAN_BY_CATALOG" localSheetId="8">#REF!</definedName>
    <definedName name="_4_PLAN_BY_CATALOG" localSheetId="4">#REF!</definedName>
    <definedName name="_4_PLAN_BY_CATALOG" localSheetId="7">#REF!</definedName>
    <definedName name="_4_PLAN_BY_CATALOG" localSheetId="9">#REF!</definedName>
    <definedName name="_4_PLAN_BY_CATALOG" localSheetId="14">#REF!</definedName>
    <definedName name="_4_PLAN_BY_CATALOG" localSheetId="6">#REF!</definedName>
    <definedName name="_4_PLAN_BY_CATALOG">#REF!</definedName>
    <definedName name="_7_人力需求資訊系統" localSheetId="11">#REF!</definedName>
    <definedName name="_7_人力需求資訊系統" localSheetId="12">#REF!</definedName>
    <definedName name="_7_人力需求資訊系統" localSheetId="15">#REF!</definedName>
    <definedName name="_7_人力需求資訊系統" localSheetId="10">#REF!</definedName>
    <definedName name="_7_人力需求資訊系統" localSheetId="13">#REF!</definedName>
    <definedName name="_7_人力需求資訊系統" localSheetId="5">#REF!</definedName>
    <definedName name="_7_人力需求資訊系統" localSheetId="8">#REF!</definedName>
    <definedName name="_7_人力需求資訊系統" localSheetId="1">#REF!</definedName>
    <definedName name="_7_人力需求資訊系統" localSheetId="2">#REF!</definedName>
    <definedName name="_7_人力需求資訊系統" localSheetId="4">#REF!</definedName>
    <definedName name="_7_人力需求資訊系統" localSheetId="7">#REF!</definedName>
    <definedName name="_7_人力需求資訊系統" localSheetId="9">#REF!</definedName>
    <definedName name="_7_人力需求資訊系統" localSheetId="14">#REF!</definedName>
    <definedName name="_7_人力需求資訊系統" localSheetId="6">#REF!</definedName>
    <definedName name="_7_人力需求資訊系統">#REF!</definedName>
    <definedName name="_ATT1" localSheetId="11">#REF!</definedName>
    <definedName name="_ATT1" localSheetId="12">#REF!</definedName>
    <definedName name="_ATT1" localSheetId="15">#REF!</definedName>
    <definedName name="_ATT1" localSheetId="10">#REF!</definedName>
    <definedName name="_ATT1" localSheetId="13">#REF!</definedName>
    <definedName name="_ATT1" localSheetId="5">#REF!</definedName>
    <definedName name="_ATT1" localSheetId="8">#REF!</definedName>
    <definedName name="_ATT1" localSheetId="4">#REF!</definedName>
    <definedName name="_ATT1" localSheetId="7">#REF!</definedName>
    <definedName name="_ATT1" localSheetId="9">#REF!</definedName>
    <definedName name="_ATT1" localSheetId="14">#REF!</definedName>
    <definedName name="_ATT1" localSheetId="6">#REF!</definedName>
    <definedName name="_ATT1">#REF!</definedName>
    <definedName name="_ATT2" localSheetId="11">#REF!</definedName>
    <definedName name="_ATT2" localSheetId="12">#REF!</definedName>
    <definedName name="_ATT2" localSheetId="15">#REF!</definedName>
    <definedName name="_ATT2" localSheetId="10">#REF!</definedName>
    <definedName name="_ATT2" localSheetId="13">#REF!</definedName>
    <definedName name="_ATT2" localSheetId="5">#REF!</definedName>
    <definedName name="_ATT2" localSheetId="8">#REF!</definedName>
    <definedName name="_ATT2" localSheetId="4">#REF!</definedName>
    <definedName name="_ATT2" localSheetId="7">#REF!</definedName>
    <definedName name="_ATT2" localSheetId="9">#REF!</definedName>
    <definedName name="_ATT2" localSheetId="14">#REF!</definedName>
    <definedName name="_ATT2" localSheetId="6">#REF!</definedName>
    <definedName name="_ATT2">#REF!</definedName>
    <definedName name="_DOC1">[1]Sheet3!$A:$IV</definedName>
    <definedName name="_Fill" localSheetId="11" hidden="1">#REF!</definedName>
    <definedName name="_Fill" localSheetId="12" hidden="1">#REF!</definedName>
    <definedName name="_Fill" localSheetId="15" hidden="1">#REF!</definedName>
    <definedName name="_Fill" localSheetId="10" hidden="1">#REF!</definedName>
    <definedName name="_Fill" localSheetId="13" hidden="1">#REF!</definedName>
    <definedName name="_Fill" localSheetId="5" hidden="1">#REF!</definedName>
    <definedName name="_Fill" localSheetId="8" hidden="1">#REF!</definedName>
    <definedName name="_Fill" localSheetId="4" hidden="1">#REF!</definedName>
    <definedName name="_Fill" localSheetId="7" hidden="1">#REF!</definedName>
    <definedName name="_Fill" localSheetId="9" hidden="1">#REF!</definedName>
    <definedName name="_Fill" localSheetId="14" hidden="1">#REF!</definedName>
    <definedName name="_Fill" localSheetId="6" hidden="1">#REF!</definedName>
    <definedName name="_Fill" hidden="1">#REF!</definedName>
    <definedName name="_xlnm._FilterDatabase" localSheetId="13" hidden="1">Metrology!$A$4:$AC$30</definedName>
    <definedName name="_xlnm._FilterDatabase" localSheetId="1" hidden="1">'Plating Solder '!$A$3:$AY$3</definedName>
    <definedName name="_xlnm._FilterDatabase" localSheetId="2" hidden="1">'Plating Solder POR'!$A$2:$IU$61</definedName>
    <definedName name="_px7" localSheetId="11">[2]列印!#REF!</definedName>
    <definedName name="_px7" localSheetId="12">[2]列印!#REF!</definedName>
    <definedName name="_px7" localSheetId="15">[2]列印!#REF!</definedName>
    <definedName name="_px7" localSheetId="10">[2]列印!#REF!</definedName>
    <definedName name="_px7" localSheetId="13">[2]列印!#REF!</definedName>
    <definedName name="_px7" localSheetId="5">[2]列印!#REF!</definedName>
    <definedName name="_px7" localSheetId="8">[2]列印!#REF!</definedName>
    <definedName name="_px7" localSheetId="1">[2]列印!#REF!</definedName>
    <definedName name="_px7" localSheetId="2">[2]列印!#REF!</definedName>
    <definedName name="_px7" localSheetId="4">[2]列印!#REF!</definedName>
    <definedName name="_px7" localSheetId="7">[2]列印!#REF!</definedName>
    <definedName name="_px7" localSheetId="9">[2]列印!#REF!</definedName>
    <definedName name="_px7" localSheetId="14">[2]列印!#REF!</definedName>
    <definedName name="_px7" localSheetId="6">[2]列印!#REF!</definedName>
    <definedName name="_px7">[2]列印!#REF!</definedName>
    <definedName name="_px9" localSheetId="11">[2]列印!#REF!</definedName>
    <definedName name="_px9" localSheetId="12">[2]列印!#REF!</definedName>
    <definedName name="_px9" localSheetId="15">[2]列印!#REF!</definedName>
    <definedName name="_px9" localSheetId="10">[2]列印!#REF!</definedName>
    <definedName name="_px9" localSheetId="13">[2]列印!#REF!</definedName>
    <definedName name="_px9" localSheetId="5">[2]列印!#REF!</definedName>
    <definedName name="_px9" localSheetId="8">[2]列印!#REF!</definedName>
    <definedName name="_px9" localSheetId="1">[2]列印!#REF!</definedName>
    <definedName name="_px9" localSheetId="2">[2]列印!#REF!</definedName>
    <definedName name="_px9" localSheetId="4">[2]列印!#REF!</definedName>
    <definedName name="_px9" localSheetId="7">[2]列印!#REF!</definedName>
    <definedName name="_px9" localSheetId="9">[2]列印!#REF!</definedName>
    <definedName name="_px9" localSheetId="14">[2]列印!#REF!</definedName>
    <definedName name="_px9" localSheetId="6">[2]列印!#REF!</definedName>
    <definedName name="_px9">[2]列印!#REF!</definedName>
    <definedName name="_RC1_Change_tray_time" localSheetId="11">#REF!</definedName>
    <definedName name="_RC1_Change_tray_time" localSheetId="12">#REF!</definedName>
    <definedName name="_RC1_Change_tray_time" localSheetId="15">#REF!</definedName>
    <definedName name="_RC1_Change_tray_time" localSheetId="10">#REF!</definedName>
    <definedName name="_RC1_Change_tray_time" localSheetId="13">#REF!</definedName>
    <definedName name="_RC1_Change_tray_time" localSheetId="5">#REF!</definedName>
    <definedName name="_RC1_Change_tray_time" localSheetId="8">#REF!</definedName>
    <definedName name="_RC1_Change_tray_time" localSheetId="4">#REF!</definedName>
    <definedName name="_RC1_Change_tray_time" localSheetId="7">#REF!</definedName>
    <definedName name="_RC1_Change_tray_time" localSheetId="9">#REF!</definedName>
    <definedName name="_RC1_Change_tray_time" localSheetId="14">#REF!</definedName>
    <definedName name="_RC1_Change_tray_time" localSheetId="6">#REF!</definedName>
    <definedName name="_RC1_Change_tray_time">#REF!</definedName>
    <definedName name="_RC1_delay_time" localSheetId="11">#REF!</definedName>
    <definedName name="_RC1_delay_time" localSheetId="12">#REF!</definedName>
    <definedName name="_RC1_delay_time" localSheetId="15">#REF!</definedName>
    <definedName name="_RC1_delay_time" localSheetId="10">#REF!</definedName>
    <definedName name="_RC1_delay_time" localSheetId="13">#REF!</definedName>
    <definedName name="_RC1_delay_time" localSheetId="5">#REF!</definedName>
    <definedName name="_RC1_delay_time" localSheetId="8">#REF!</definedName>
    <definedName name="_RC1_delay_time" localSheetId="4">#REF!</definedName>
    <definedName name="_RC1_delay_time" localSheetId="7">#REF!</definedName>
    <definedName name="_RC1_delay_time" localSheetId="9">#REF!</definedName>
    <definedName name="_RC1_delay_time" localSheetId="14">#REF!</definedName>
    <definedName name="_RC1_delay_time" localSheetId="6">#REF!</definedName>
    <definedName name="_RC1_delay_time">#REF!</definedName>
    <definedName name="_RC1_M_C_time" localSheetId="11">#REF!</definedName>
    <definedName name="_RC1_M_C_time" localSheetId="12">#REF!</definedName>
    <definedName name="_RC1_M_C_time" localSheetId="15">#REF!</definedName>
    <definedName name="_RC1_M_C_time" localSheetId="10">#REF!</definedName>
    <definedName name="_RC1_M_C_time" localSheetId="13">#REF!</definedName>
    <definedName name="_RC1_M_C_time" localSheetId="5">#REF!</definedName>
    <definedName name="_RC1_M_C_time" localSheetId="8">#REF!</definedName>
    <definedName name="_RC1_M_C_time" localSheetId="4">#REF!</definedName>
    <definedName name="_RC1_M_C_time" localSheetId="7">#REF!</definedName>
    <definedName name="_RC1_M_C_time" localSheetId="9">#REF!</definedName>
    <definedName name="_RC1_M_C_time" localSheetId="14">#REF!</definedName>
    <definedName name="_RC1_M_C_time" localSheetId="6">#REF!</definedName>
    <definedName name="_RC1_M_C_time">#REF!</definedName>
    <definedName name="_RC1_UPH" localSheetId="11">#REF!</definedName>
    <definedName name="_RC1_UPH" localSheetId="12">#REF!</definedName>
    <definedName name="_RC1_UPH" localSheetId="15">#REF!</definedName>
    <definedName name="_RC1_UPH" localSheetId="10">#REF!</definedName>
    <definedName name="_RC1_UPH" localSheetId="13">#REF!</definedName>
    <definedName name="_RC1_UPH" localSheetId="5">#REF!</definedName>
    <definedName name="_RC1_UPH" localSheetId="8">#REF!</definedName>
    <definedName name="_RC1_UPH" localSheetId="4">#REF!</definedName>
    <definedName name="_RC1_UPH" localSheetId="7">#REF!</definedName>
    <definedName name="_RC1_UPH" localSheetId="9">#REF!</definedName>
    <definedName name="_RC1_UPH" localSheetId="14">#REF!</definedName>
    <definedName name="_RC1_UPH" localSheetId="6">#REF!</definedName>
    <definedName name="_RC1_UPH">#REF!</definedName>
    <definedName name="_RC1_Yield" localSheetId="11">#REF!</definedName>
    <definedName name="_RC1_Yield" localSheetId="12">#REF!</definedName>
    <definedName name="_RC1_Yield" localSheetId="15">#REF!</definedName>
    <definedName name="_RC1_Yield" localSheetId="10">#REF!</definedName>
    <definedName name="_RC1_Yield" localSheetId="13">#REF!</definedName>
    <definedName name="_RC1_Yield" localSheetId="5">#REF!</definedName>
    <definedName name="_RC1_Yield" localSheetId="8">#REF!</definedName>
    <definedName name="_RC1_Yield" localSheetId="4">#REF!</definedName>
    <definedName name="_RC1_Yield" localSheetId="7">#REF!</definedName>
    <definedName name="_RC1_Yield" localSheetId="9">#REF!</definedName>
    <definedName name="_RC1_Yield" localSheetId="14">#REF!</definedName>
    <definedName name="_RC1_Yield" localSheetId="6">#REF!</definedName>
    <definedName name="_RC1_Yield">#REF!</definedName>
    <definedName name="_sum19" localSheetId="11">#REF!*#REF!</definedName>
    <definedName name="_sum19" localSheetId="12">#REF!*#REF!</definedName>
    <definedName name="_sum19" localSheetId="15">#REF!*#REF!</definedName>
    <definedName name="_sum19" localSheetId="10">#REF!*#REF!</definedName>
    <definedName name="_sum19" localSheetId="13">#REF!*#REF!</definedName>
    <definedName name="_sum19" localSheetId="5">#REF!*#REF!</definedName>
    <definedName name="_sum19" localSheetId="8">#REF!*#REF!</definedName>
    <definedName name="_sum19" localSheetId="1">#REF!*#REF!</definedName>
    <definedName name="_sum19" localSheetId="2">#REF!*#REF!</definedName>
    <definedName name="_sum19" localSheetId="4">#REF!*#REF!</definedName>
    <definedName name="_sum19" localSheetId="7">#REF!*#REF!</definedName>
    <definedName name="_sum19" localSheetId="9">#REF!*#REF!</definedName>
    <definedName name="_sum19" localSheetId="14">#REF!*#REF!</definedName>
    <definedName name="_sum19" localSheetId="6">#REF!*#REF!</definedName>
    <definedName name="_sum19">#REF!*#REF!</definedName>
    <definedName name="_TF98" localSheetId="11">#REF!</definedName>
    <definedName name="_TF98" localSheetId="12">#REF!</definedName>
    <definedName name="_TF98" localSheetId="15">#REF!</definedName>
    <definedName name="_TF98" localSheetId="10">#REF!</definedName>
    <definedName name="_TF98" localSheetId="13">#REF!</definedName>
    <definedName name="_TF98" localSheetId="5">#REF!</definedName>
    <definedName name="_TF98" localSheetId="8">#REF!</definedName>
    <definedName name="_TF98" localSheetId="4">#REF!</definedName>
    <definedName name="_TF98" localSheetId="7">#REF!</definedName>
    <definedName name="_TF98" localSheetId="9">#REF!</definedName>
    <definedName name="_TF98" localSheetId="14">#REF!</definedName>
    <definedName name="_TF98" localSheetId="6">#REF!</definedName>
    <definedName name="_TF98">#REF!</definedName>
    <definedName name="_W46">[3]ATI.LOT!$F$18</definedName>
    <definedName name="_W47">[3]ATI.WEEK!$G$19</definedName>
    <definedName name="_查詢2" localSheetId="11">#REF!</definedName>
    <definedName name="_查詢2" localSheetId="12">#REF!</definedName>
    <definedName name="_查詢2" localSheetId="15">#REF!</definedName>
    <definedName name="_查詢2" localSheetId="10">#REF!</definedName>
    <definedName name="_查詢2" localSheetId="13">#REF!</definedName>
    <definedName name="_查詢2" localSheetId="5">#REF!</definedName>
    <definedName name="_查詢2" localSheetId="8">#REF!</definedName>
    <definedName name="_查詢2" localSheetId="4">#REF!</definedName>
    <definedName name="_查詢2" localSheetId="7">#REF!</definedName>
    <definedName name="_查詢2" localSheetId="9">#REF!</definedName>
    <definedName name="_查詢2" localSheetId="14">#REF!</definedName>
    <definedName name="_查詢2" localSheetId="6">#REF!</definedName>
    <definedName name="_查詢2">#REF!</definedName>
    <definedName name="_查詢4" localSheetId="11">#REF!</definedName>
    <definedName name="_查詢4" localSheetId="12">#REF!</definedName>
    <definedName name="_查詢4" localSheetId="15">#REF!</definedName>
    <definedName name="_查詢4" localSheetId="10">#REF!</definedName>
    <definedName name="_查詢4" localSheetId="13">#REF!</definedName>
    <definedName name="_查詢4" localSheetId="5">#REF!</definedName>
    <definedName name="_查詢4" localSheetId="8">#REF!</definedName>
    <definedName name="_查詢4" localSheetId="4">#REF!</definedName>
    <definedName name="_查詢4" localSheetId="7">#REF!</definedName>
    <definedName name="_查詢4" localSheetId="9">#REF!</definedName>
    <definedName name="_查詢4" localSheetId="14">#REF!</definedName>
    <definedName name="_查詢4" localSheetId="6">#REF!</definedName>
    <definedName name="_查詢4">#REF!</definedName>
    <definedName name="A" localSheetId="11">#REF!</definedName>
    <definedName name="A" localSheetId="12">#REF!</definedName>
    <definedName name="A" localSheetId="15">#REF!</definedName>
    <definedName name="A" localSheetId="10">#REF!</definedName>
    <definedName name="A" localSheetId="13">#REF!</definedName>
    <definedName name="A" localSheetId="5">#REF!</definedName>
    <definedName name="A" localSheetId="8">#REF!</definedName>
    <definedName name="A" localSheetId="4">#REF!</definedName>
    <definedName name="A" localSheetId="7">#REF!</definedName>
    <definedName name="A" localSheetId="9">#REF!</definedName>
    <definedName name="A" localSheetId="14">#REF!</definedName>
    <definedName name="A" localSheetId="6">#REF!</definedName>
    <definedName name="A">#REF!</definedName>
    <definedName name="aa" localSheetId="11">#REF!</definedName>
    <definedName name="aa" localSheetId="12">#REF!</definedName>
    <definedName name="aa" localSheetId="15">#REF!</definedName>
    <definedName name="aa" localSheetId="10">#REF!</definedName>
    <definedName name="aa" localSheetId="13">#REF!</definedName>
    <definedName name="aa" localSheetId="5">#REF!</definedName>
    <definedName name="aa" localSheetId="8">#REF!</definedName>
    <definedName name="aa" localSheetId="4">#REF!</definedName>
    <definedName name="aa" localSheetId="7">#REF!</definedName>
    <definedName name="aa" localSheetId="9">#REF!</definedName>
    <definedName name="aa" localSheetId="14">#REF!</definedName>
    <definedName name="aa" localSheetId="6">#REF!</definedName>
    <definedName name="aa">#REF!</definedName>
    <definedName name="AAA" localSheetId="11">#REF!</definedName>
    <definedName name="AAA" localSheetId="12">#REF!</definedName>
    <definedName name="AAA" localSheetId="15">#REF!</definedName>
    <definedName name="AAA" localSheetId="10">#REF!</definedName>
    <definedName name="AAA" localSheetId="13">#REF!</definedName>
    <definedName name="AAA" localSheetId="5">#REF!</definedName>
    <definedName name="AAA" localSheetId="8">#REF!</definedName>
    <definedName name="AAA" localSheetId="4">#REF!</definedName>
    <definedName name="AAA" localSheetId="7">#REF!</definedName>
    <definedName name="AAA" localSheetId="9">#REF!</definedName>
    <definedName name="AAA" localSheetId="14">#REF!</definedName>
    <definedName name="AAA" localSheetId="6">#REF!</definedName>
    <definedName name="AAA">#REF!</definedName>
    <definedName name="aaaa" localSheetId="11">#REF!</definedName>
    <definedName name="aaaa" localSheetId="12">#REF!</definedName>
    <definedName name="aaaa" localSheetId="15">#REF!</definedName>
    <definedName name="aaaa" localSheetId="10">#REF!</definedName>
    <definedName name="aaaa" localSheetId="13">#REF!</definedName>
    <definedName name="aaaa" localSheetId="5">#REF!</definedName>
    <definedName name="aaaa" localSheetId="8">#REF!</definedName>
    <definedName name="aaaa" localSheetId="4">#REF!</definedName>
    <definedName name="aaaa" localSheetId="7">#REF!</definedName>
    <definedName name="aaaa" localSheetId="9">#REF!</definedName>
    <definedName name="aaaa" localSheetId="14">#REF!</definedName>
    <definedName name="aaaa" localSheetId="6">#REF!</definedName>
    <definedName name="aaaa">#REF!</definedName>
    <definedName name="AAAAA">[4]基本檔!$G$10</definedName>
    <definedName name="aaaas" localSheetId="11">#REF!</definedName>
    <definedName name="aaaas" localSheetId="12">#REF!</definedName>
    <definedName name="aaaas" localSheetId="15">#REF!</definedName>
    <definedName name="aaaas" localSheetId="10">#REF!</definedName>
    <definedName name="aaaas" localSheetId="13">#REF!</definedName>
    <definedName name="aaaas" localSheetId="5">#REF!</definedName>
    <definedName name="aaaas" localSheetId="8">#REF!</definedName>
    <definedName name="aaaas" localSheetId="4">#REF!</definedName>
    <definedName name="aaaas" localSheetId="7">#REF!</definedName>
    <definedName name="aaaas" localSheetId="9">#REF!</definedName>
    <definedName name="aaaas" localSheetId="14">#REF!</definedName>
    <definedName name="aaaas" localSheetId="6">#REF!</definedName>
    <definedName name="aaaas">#REF!</definedName>
    <definedName name="ABCLASS" localSheetId="11">#REF!</definedName>
    <definedName name="ABCLASS" localSheetId="12">#REF!</definedName>
    <definedName name="ABCLASS" localSheetId="15">#REF!</definedName>
    <definedName name="ABCLASS" localSheetId="10">#REF!</definedName>
    <definedName name="ABCLASS" localSheetId="13">#REF!</definedName>
    <definedName name="ABCLASS" localSheetId="5">#REF!</definedName>
    <definedName name="ABCLASS" localSheetId="8">#REF!</definedName>
    <definedName name="ABCLASS" localSheetId="1">#REF!</definedName>
    <definedName name="ABCLASS" localSheetId="2">#REF!</definedName>
    <definedName name="ABCLASS" localSheetId="4">#REF!</definedName>
    <definedName name="ABCLASS" localSheetId="7">#REF!</definedName>
    <definedName name="ABCLASS" localSheetId="9">#REF!</definedName>
    <definedName name="ABCLASS" localSheetId="14">#REF!</definedName>
    <definedName name="ABCLASS" localSheetId="6">#REF!</definedName>
    <definedName name="ABCLASS">#REF!</definedName>
    <definedName name="AccessDatabase" hidden="1">"C:\George\CRP\Logic  crp 1004.mdb"</definedName>
    <definedName name="ASD">'[4]98年資料'!$B$8</definedName>
    <definedName name="b" localSheetId="11">#REF!</definedName>
    <definedName name="b" localSheetId="12">#REF!</definedName>
    <definedName name="b" localSheetId="15">#REF!</definedName>
    <definedName name="b" localSheetId="10">#REF!</definedName>
    <definedName name="b" localSheetId="13">#REF!</definedName>
    <definedName name="b" localSheetId="5">#REF!</definedName>
    <definedName name="b" localSheetId="8">#REF!</definedName>
    <definedName name="b" localSheetId="4">#REF!</definedName>
    <definedName name="b" localSheetId="7">#REF!</definedName>
    <definedName name="b" localSheetId="9">#REF!</definedName>
    <definedName name="b" localSheetId="14">#REF!</definedName>
    <definedName name="b" localSheetId="6">#REF!</definedName>
    <definedName name="b">#REF!</definedName>
    <definedName name="B3_." localSheetId="11">#REF!</definedName>
    <definedName name="B3_." localSheetId="12">#REF!</definedName>
    <definedName name="B3_." localSheetId="15">#REF!</definedName>
    <definedName name="B3_." localSheetId="10">#REF!</definedName>
    <definedName name="B3_." localSheetId="13">#REF!</definedName>
    <definedName name="B3_." localSheetId="5">#REF!</definedName>
    <definedName name="B3_." localSheetId="8">#REF!</definedName>
    <definedName name="B3_." localSheetId="4">#REF!</definedName>
    <definedName name="B3_." localSheetId="7">#REF!</definedName>
    <definedName name="B3_." localSheetId="9">#REF!</definedName>
    <definedName name="B3_." localSheetId="14">#REF!</definedName>
    <definedName name="B3_." localSheetId="6">#REF!</definedName>
    <definedName name="B3_.">#REF!</definedName>
    <definedName name="bb" localSheetId="11">#REF!</definedName>
    <definedName name="bb" localSheetId="12">#REF!</definedName>
    <definedName name="bb" localSheetId="15">#REF!</definedName>
    <definedName name="bb" localSheetId="10">#REF!</definedName>
    <definedName name="bb" localSheetId="13">#REF!</definedName>
    <definedName name="bb" localSheetId="5">#REF!</definedName>
    <definedName name="bb" localSheetId="8">#REF!</definedName>
    <definedName name="bb" localSheetId="4">#REF!</definedName>
    <definedName name="bb" localSheetId="7">#REF!</definedName>
    <definedName name="bb" localSheetId="9">#REF!</definedName>
    <definedName name="bb" localSheetId="14">#REF!</definedName>
    <definedName name="bb" localSheetId="6">#REF!</definedName>
    <definedName name="bb">#REF!</definedName>
    <definedName name="begin_nest1_saw" localSheetId="11">#REF!</definedName>
    <definedName name="begin_nest1_saw" localSheetId="12">#REF!</definedName>
    <definedName name="begin_nest1_saw" localSheetId="15">#REF!</definedName>
    <definedName name="begin_nest1_saw" localSheetId="10">#REF!</definedName>
    <definedName name="begin_nest1_saw" localSheetId="13">#REF!</definedName>
    <definedName name="begin_nest1_saw" localSheetId="5">#REF!</definedName>
    <definedName name="begin_nest1_saw" localSheetId="8">#REF!</definedName>
    <definedName name="begin_nest1_saw" localSheetId="4">#REF!</definedName>
    <definedName name="begin_nest1_saw" localSheetId="7">#REF!</definedName>
    <definedName name="begin_nest1_saw" localSheetId="9">#REF!</definedName>
    <definedName name="begin_nest1_saw" localSheetId="14">#REF!</definedName>
    <definedName name="begin_nest1_saw" localSheetId="6">#REF!</definedName>
    <definedName name="begin_nest1_saw">#REF!</definedName>
    <definedName name="begin_nst1_saw" localSheetId="11">#REF!</definedName>
    <definedName name="begin_nst1_saw" localSheetId="12">#REF!</definedName>
    <definedName name="begin_nst1_saw" localSheetId="15">#REF!</definedName>
    <definedName name="begin_nst1_saw" localSheetId="10">#REF!</definedName>
    <definedName name="begin_nst1_saw" localSheetId="13">#REF!</definedName>
    <definedName name="begin_nst1_saw" localSheetId="5">#REF!</definedName>
    <definedName name="begin_nst1_saw" localSheetId="8">#REF!</definedName>
    <definedName name="begin_nst1_saw" localSheetId="4">#REF!</definedName>
    <definedName name="begin_nst1_saw" localSheetId="7">#REF!</definedName>
    <definedName name="begin_nst1_saw" localSheetId="9">#REF!</definedName>
    <definedName name="begin_nst1_saw" localSheetId="14">#REF!</definedName>
    <definedName name="begin_nst1_saw" localSheetId="6">#REF!</definedName>
    <definedName name="begin_nst1_saw">#REF!</definedName>
    <definedName name="BOM" localSheetId="11">#REF!</definedName>
    <definedName name="BOM" localSheetId="12">#REF!</definedName>
    <definedName name="BOM" localSheetId="15">#REF!</definedName>
    <definedName name="BOM" localSheetId="10">#REF!</definedName>
    <definedName name="BOM" localSheetId="13">#REF!</definedName>
    <definedName name="BOM" localSheetId="5">#REF!</definedName>
    <definedName name="BOM" localSheetId="8">#REF!</definedName>
    <definedName name="BOM" localSheetId="4">#REF!</definedName>
    <definedName name="BOM" localSheetId="7">#REF!</definedName>
    <definedName name="BOM" localSheetId="9">#REF!</definedName>
    <definedName name="BOM" localSheetId="14">#REF!</definedName>
    <definedName name="BOM" localSheetId="6">#REF!</definedName>
    <definedName name="BOM">#REF!</definedName>
    <definedName name="Button_1">"Logic__crp_1004_DUO_List"</definedName>
    <definedName name="change_tray_time" localSheetId="11">#REF!</definedName>
    <definedName name="change_tray_time" localSheetId="12">#REF!</definedName>
    <definedName name="change_tray_time" localSheetId="15">#REF!</definedName>
    <definedName name="change_tray_time" localSheetId="10">#REF!</definedName>
    <definedName name="change_tray_time" localSheetId="13">#REF!</definedName>
    <definedName name="change_tray_time" localSheetId="5">#REF!</definedName>
    <definedName name="change_tray_time" localSheetId="8">#REF!</definedName>
    <definedName name="change_tray_time" localSheetId="4">#REF!</definedName>
    <definedName name="change_tray_time" localSheetId="7">#REF!</definedName>
    <definedName name="change_tray_time" localSheetId="9">#REF!</definedName>
    <definedName name="change_tray_time" localSheetId="14">#REF!</definedName>
    <definedName name="change_tray_time" localSheetId="6">#REF!</definedName>
    <definedName name="change_tray_time">#REF!</definedName>
    <definedName name="close_cover_cylinder" localSheetId="11">#REF!</definedName>
    <definedName name="close_cover_cylinder" localSheetId="12">#REF!</definedName>
    <definedName name="close_cover_cylinder" localSheetId="15">#REF!</definedName>
    <definedName name="close_cover_cylinder" localSheetId="10">#REF!</definedName>
    <definedName name="close_cover_cylinder" localSheetId="13">#REF!</definedName>
    <definedName name="close_cover_cylinder" localSheetId="5">#REF!</definedName>
    <definedName name="close_cover_cylinder" localSheetId="8">#REF!</definedName>
    <definedName name="close_cover_cylinder" localSheetId="4">#REF!</definedName>
    <definedName name="close_cover_cylinder" localSheetId="7">#REF!</definedName>
    <definedName name="close_cover_cylinder" localSheetId="9">#REF!</definedName>
    <definedName name="close_cover_cylinder" localSheetId="14">#REF!</definedName>
    <definedName name="close_cover_cylinder" localSheetId="6">#REF!</definedName>
    <definedName name="close_cover_cylinder">#REF!</definedName>
    <definedName name="close_nest_cylinder" localSheetId="11">#REF!</definedName>
    <definedName name="close_nest_cylinder" localSheetId="12">#REF!</definedName>
    <definedName name="close_nest_cylinder" localSheetId="15">#REF!</definedName>
    <definedName name="close_nest_cylinder" localSheetId="10">#REF!</definedName>
    <definedName name="close_nest_cylinder" localSheetId="13">#REF!</definedName>
    <definedName name="close_nest_cylinder" localSheetId="5">#REF!</definedName>
    <definedName name="close_nest_cylinder" localSheetId="8">#REF!</definedName>
    <definedName name="close_nest_cylinder" localSheetId="4">#REF!</definedName>
    <definedName name="close_nest_cylinder" localSheetId="7">#REF!</definedName>
    <definedName name="close_nest_cylinder" localSheetId="9">#REF!</definedName>
    <definedName name="close_nest_cylinder" localSheetId="14">#REF!</definedName>
    <definedName name="close_nest_cylinder" localSheetId="6">#REF!</definedName>
    <definedName name="close_nest_cylinder">#REF!</definedName>
    <definedName name="const" localSheetId="11">[5]DS_14!#REF!</definedName>
    <definedName name="const" localSheetId="12">[5]DS_14!#REF!</definedName>
    <definedName name="const" localSheetId="15">[5]DS_14!#REF!</definedName>
    <definedName name="const" localSheetId="10">[5]DS_14!#REF!</definedName>
    <definedName name="const" localSheetId="13">[5]DS_14!#REF!</definedName>
    <definedName name="const" localSheetId="5">[5]DS_14!#REF!</definedName>
    <definedName name="const" localSheetId="8">[5]DS_14!#REF!</definedName>
    <definedName name="const" localSheetId="1">[5]DS_14!#REF!</definedName>
    <definedName name="const" localSheetId="2">[5]DS_14!#REF!</definedName>
    <definedName name="const" localSheetId="4">[5]DS_14!#REF!</definedName>
    <definedName name="const" localSheetId="7">[5]DS_14!#REF!</definedName>
    <definedName name="const" localSheetId="9">[5]DS_14!#REF!</definedName>
    <definedName name="const" localSheetId="14">[5]DS_14!#REF!</definedName>
    <definedName name="const" localSheetId="6">[5]DS_14!#REF!</definedName>
    <definedName name="const">[5]DS_14!#REF!</definedName>
    <definedName name="cop" localSheetId="11">#REF!</definedName>
    <definedName name="cop" localSheetId="12">#REF!</definedName>
    <definedName name="cop" localSheetId="15">#REF!</definedName>
    <definedName name="cop" localSheetId="10">#REF!</definedName>
    <definedName name="cop" localSheetId="13">#REF!</definedName>
    <definedName name="cop" localSheetId="5">#REF!</definedName>
    <definedName name="cop" localSheetId="8">#REF!</definedName>
    <definedName name="cop" localSheetId="4">#REF!</definedName>
    <definedName name="cop" localSheetId="7">#REF!</definedName>
    <definedName name="cop" localSheetId="9">#REF!</definedName>
    <definedName name="cop" localSheetId="14">#REF!</definedName>
    <definedName name="cop" localSheetId="6">#REF!</definedName>
    <definedName name="cop">#REF!</definedName>
    <definedName name="DA" localSheetId="11">#REF!</definedName>
    <definedName name="DA" localSheetId="12">#REF!</definedName>
    <definedName name="DA" localSheetId="15">#REF!</definedName>
    <definedName name="DA" localSheetId="10">#REF!</definedName>
    <definedName name="DA" localSheetId="13">#REF!</definedName>
    <definedName name="DA" localSheetId="5">#REF!</definedName>
    <definedName name="DA" localSheetId="8">#REF!</definedName>
    <definedName name="DA" localSheetId="4">#REF!</definedName>
    <definedName name="DA" localSheetId="7">#REF!</definedName>
    <definedName name="DA" localSheetId="9">#REF!</definedName>
    <definedName name="DA" localSheetId="14">#REF!</definedName>
    <definedName name="DA" localSheetId="6">#REF!</definedName>
    <definedName name="DA">#REF!</definedName>
    <definedName name="DATA" localSheetId="11">#REF!</definedName>
    <definedName name="DATA" localSheetId="12">#REF!</definedName>
    <definedName name="DATA" localSheetId="15">#REF!</definedName>
    <definedName name="DATA" localSheetId="10">#REF!</definedName>
    <definedName name="DATA" localSheetId="13">#REF!</definedName>
    <definedName name="DATA" localSheetId="5">#REF!</definedName>
    <definedName name="DATA" localSheetId="8">#REF!</definedName>
    <definedName name="DATA" localSheetId="4">#REF!</definedName>
    <definedName name="DATA" localSheetId="7">#REF!</definedName>
    <definedName name="DATA" localSheetId="9">#REF!</definedName>
    <definedName name="DATA" localSheetId="14">#REF!</definedName>
    <definedName name="DATA" localSheetId="6">#REF!</definedName>
    <definedName name="DATA">#REF!</definedName>
    <definedName name="DATA1" localSheetId="11">#REF!</definedName>
    <definedName name="DATA1" localSheetId="12">#REF!</definedName>
    <definedName name="DATA1" localSheetId="15">#REF!</definedName>
    <definedName name="DATA1" localSheetId="10">#REF!</definedName>
    <definedName name="DATA1" localSheetId="13">#REF!</definedName>
    <definedName name="DATA1" localSheetId="5">#REF!</definedName>
    <definedName name="DATA1" localSheetId="8">#REF!</definedName>
    <definedName name="DATA1" localSheetId="4">#REF!</definedName>
    <definedName name="DATA1" localSheetId="7">#REF!</definedName>
    <definedName name="DATA1" localSheetId="9">#REF!</definedName>
    <definedName name="DATA1" localSheetId="14">#REF!</definedName>
    <definedName name="DATA1" localSheetId="6">#REF!</definedName>
    <definedName name="DATA1">#REF!</definedName>
    <definedName name="DATA2" localSheetId="11">#REF!</definedName>
    <definedName name="DATA2" localSheetId="12">#REF!</definedName>
    <definedName name="DATA2" localSheetId="15">#REF!</definedName>
    <definedName name="DATA2" localSheetId="10">#REF!</definedName>
    <definedName name="DATA2" localSheetId="13">#REF!</definedName>
    <definedName name="DATA2" localSheetId="5">#REF!</definedName>
    <definedName name="DATA2" localSheetId="8">#REF!</definedName>
    <definedName name="DATA2" localSheetId="4">#REF!</definedName>
    <definedName name="DATA2" localSheetId="7">#REF!</definedName>
    <definedName name="DATA2" localSheetId="9">#REF!</definedName>
    <definedName name="DATA2" localSheetId="14">#REF!</definedName>
    <definedName name="DATA2" localSheetId="6">#REF!</definedName>
    <definedName name="DATA2">#REF!</definedName>
    <definedName name="DATA3" localSheetId="11">#REF!</definedName>
    <definedName name="DATA3" localSheetId="12">#REF!</definedName>
    <definedName name="DATA3" localSheetId="15">#REF!</definedName>
    <definedName name="DATA3" localSheetId="10">#REF!</definedName>
    <definedName name="DATA3" localSheetId="13">#REF!</definedName>
    <definedName name="DATA3" localSheetId="5">#REF!</definedName>
    <definedName name="DATA3" localSheetId="8">#REF!</definedName>
    <definedName name="DATA3" localSheetId="4">#REF!</definedName>
    <definedName name="DATA3" localSheetId="7">#REF!</definedName>
    <definedName name="DATA3" localSheetId="9">#REF!</definedName>
    <definedName name="DATA3" localSheetId="14">#REF!</definedName>
    <definedName name="DATA3" localSheetId="6">#REF!</definedName>
    <definedName name="DATA3">#REF!</definedName>
    <definedName name="DATA4" localSheetId="11">#REF!</definedName>
    <definedName name="DATA4" localSheetId="12">#REF!</definedName>
    <definedName name="DATA4" localSheetId="15">#REF!</definedName>
    <definedName name="DATA4" localSheetId="10">#REF!</definedName>
    <definedName name="DATA4" localSheetId="13">#REF!</definedName>
    <definedName name="DATA4" localSheetId="5">#REF!</definedName>
    <definedName name="DATA4" localSheetId="8">#REF!</definedName>
    <definedName name="DATA4" localSheetId="4">#REF!</definedName>
    <definedName name="DATA4" localSheetId="7">#REF!</definedName>
    <definedName name="DATA4" localSheetId="9">#REF!</definedName>
    <definedName name="DATA4" localSheetId="14">#REF!</definedName>
    <definedName name="DATA4" localSheetId="6">#REF!</definedName>
    <definedName name="DATA4">#REF!</definedName>
    <definedName name="DATA5" localSheetId="11">#REF!</definedName>
    <definedName name="DATA5" localSheetId="12">#REF!</definedName>
    <definedName name="DATA5" localSheetId="15">#REF!</definedName>
    <definedName name="DATA5" localSheetId="10">#REF!</definedName>
    <definedName name="DATA5" localSheetId="13">#REF!</definedName>
    <definedName name="DATA5" localSheetId="5">#REF!</definedName>
    <definedName name="DATA5" localSheetId="8">#REF!</definedName>
    <definedName name="DATA5" localSheetId="4">#REF!</definedName>
    <definedName name="DATA5" localSheetId="7">#REF!</definedName>
    <definedName name="DATA5" localSheetId="9">#REF!</definedName>
    <definedName name="DATA5" localSheetId="14">#REF!</definedName>
    <definedName name="DATA5" localSheetId="6">#REF!</definedName>
    <definedName name="DATA5">#REF!</definedName>
    <definedName name="DATA6" localSheetId="11">#REF!</definedName>
    <definedName name="DATA6" localSheetId="12">#REF!</definedName>
    <definedName name="DATA6" localSheetId="15">#REF!</definedName>
    <definedName name="DATA6" localSheetId="10">#REF!</definedName>
    <definedName name="DATA6" localSheetId="13">#REF!</definedName>
    <definedName name="DATA6" localSheetId="5">#REF!</definedName>
    <definedName name="DATA6" localSheetId="8">#REF!</definedName>
    <definedName name="DATA6" localSheetId="4">#REF!</definedName>
    <definedName name="DATA6" localSheetId="7">#REF!</definedName>
    <definedName name="DATA6" localSheetId="9">#REF!</definedName>
    <definedName name="DATA6" localSheetId="14">#REF!</definedName>
    <definedName name="DATA6" localSheetId="6">#REF!</definedName>
    <definedName name="DATA6">#REF!</definedName>
    <definedName name="dataarea">'[6]WB&amp;SALE'!$B$6:$U$51</definedName>
    <definedName name="_xlnm.Database" localSheetId="11">#REF!</definedName>
    <definedName name="_xlnm.Database" localSheetId="12">#REF!</definedName>
    <definedName name="_xlnm.Database" localSheetId="15">#REF!</definedName>
    <definedName name="_xlnm.Database" localSheetId="10">#REF!</definedName>
    <definedName name="_xlnm.Database" localSheetId="13">#REF!</definedName>
    <definedName name="_xlnm.Database" localSheetId="5">#REF!</definedName>
    <definedName name="_xlnm.Database" localSheetId="8">#REF!</definedName>
    <definedName name="_xlnm.Database" localSheetId="4">#REF!</definedName>
    <definedName name="_xlnm.Database" localSheetId="7">#REF!</definedName>
    <definedName name="_xlnm.Database" localSheetId="9">#REF!</definedName>
    <definedName name="_xlnm.Database" localSheetId="14">#REF!</definedName>
    <definedName name="_xlnm.Database" localSheetId="6">#REF!</definedName>
    <definedName name="_xlnm.Database">#REF!</definedName>
    <definedName name="datasmpl" localSheetId="11">#REF!</definedName>
    <definedName name="datasmpl" localSheetId="12">#REF!</definedName>
    <definedName name="datasmpl" localSheetId="15">#REF!</definedName>
    <definedName name="datasmpl" localSheetId="10">#REF!</definedName>
    <definedName name="datasmpl" localSheetId="13">#REF!</definedName>
    <definedName name="datasmpl" localSheetId="5">#REF!</definedName>
    <definedName name="datasmpl" localSheetId="8">#REF!</definedName>
    <definedName name="datasmpl" localSheetId="4">#REF!</definedName>
    <definedName name="datasmpl" localSheetId="7">#REF!</definedName>
    <definedName name="datasmpl" localSheetId="9">#REF!</definedName>
    <definedName name="datasmpl" localSheetId="14">#REF!</definedName>
    <definedName name="datasmpl" localSheetId="6">#REF!</definedName>
    <definedName name="datasmpl">#REF!</definedName>
    <definedName name="ddd" localSheetId="11">#REF!</definedName>
    <definedName name="ddd" localSheetId="12">#REF!</definedName>
    <definedName name="ddd" localSheetId="15">#REF!</definedName>
    <definedName name="ddd" localSheetId="10">#REF!</definedName>
    <definedName name="ddd" localSheetId="13">#REF!</definedName>
    <definedName name="ddd" localSheetId="5">#REF!</definedName>
    <definedName name="ddd" localSheetId="8">#REF!</definedName>
    <definedName name="ddd" localSheetId="4">#REF!</definedName>
    <definedName name="ddd" localSheetId="7">#REF!</definedName>
    <definedName name="ddd" localSheetId="9">#REF!</definedName>
    <definedName name="ddd" localSheetId="14">#REF!</definedName>
    <definedName name="ddd" localSheetId="6">#REF!</definedName>
    <definedName name="ddd">#REF!</definedName>
    <definedName name="DEFECT" localSheetId="11">#REF!</definedName>
    <definedName name="DEFECT" localSheetId="12">#REF!</definedName>
    <definedName name="DEFECT" localSheetId="15">#REF!</definedName>
    <definedName name="DEFECT" localSheetId="10">#REF!</definedName>
    <definedName name="DEFECT" localSheetId="13">#REF!</definedName>
    <definedName name="DEFECT" localSheetId="5">#REF!</definedName>
    <definedName name="DEFECT" localSheetId="8">#REF!</definedName>
    <definedName name="DEFECT" localSheetId="4">#REF!</definedName>
    <definedName name="DEFECT" localSheetId="7">#REF!</definedName>
    <definedName name="DEFECT" localSheetId="9">#REF!</definedName>
    <definedName name="DEFECT" localSheetId="14">#REF!</definedName>
    <definedName name="DEFECT" localSheetId="6">#REF!</definedName>
    <definedName name="DEFECT">#REF!</definedName>
    <definedName name="demand_date" localSheetId="11">#REF!</definedName>
    <definedName name="demand_date" localSheetId="12">#REF!</definedName>
    <definedName name="demand_date" localSheetId="15">#REF!</definedName>
    <definedName name="demand_date" localSheetId="10">#REF!</definedName>
    <definedName name="demand_date" localSheetId="13">#REF!</definedName>
    <definedName name="demand_date" localSheetId="5">#REF!</definedName>
    <definedName name="demand_date" localSheetId="8">#REF!</definedName>
    <definedName name="demand_date" localSheetId="4">#REF!</definedName>
    <definedName name="demand_date" localSheetId="7">#REF!</definedName>
    <definedName name="demand_date" localSheetId="9">#REF!</definedName>
    <definedName name="demand_date" localSheetId="14">#REF!</definedName>
    <definedName name="demand_date" localSheetId="6">#REF!</definedName>
    <definedName name="demand_date">#REF!</definedName>
    <definedName name="DF">[7]Sheet2!$A$1:$B$65536</definedName>
    <definedName name="disco_saw_cut_rate" localSheetId="11">#REF!</definedName>
    <definedName name="disco_saw_cut_rate" localSheetId="12">#REF!</definedName>
    <definedName name="disco_saw_cut_rate" localSheetId="15">#REF!</definedName>
    <definedName name="disco_saw_cut_rate" localSheetId="10">#REF!</definedName>
    <definedName name="disco_saw_cut_rate" localSheetId="13">#REF!</definedName>
    <definedName name="disco_saw_cut_rate" localSheetId="5">#REF!</definedName>
    <definedName name="disco_saw_cut_rate" localSheetId="8">#REF!</definedName>
    <definedName name="disco_saw_cut_rate" localSheetId="4">#REF!</definedName>
    <definedName name="disco_saw_cut_rate" localSheetId="7">#REF!</definedName>
    <definedName name="disco_saw_cut_rate" localSheetId="9">#REF!</definedName>
    <definedName name="disco_saw_cut_rate" localSheetId="14">#REF!</definedName>
    <definedName name="disco_saw_cut_rate" localSheetId="6">#REF!</definedName>
    <definedName name="disco_saw_cut_rate">#REF!</definedName>
    <definedName name="DOC" localSheetId="11">#REF!</definedName>
    <definedName name="DOC" localSheetId="12">#REF!</definedName>
    <definedName name="DOC" localSheetId="15">#REF!</definedName>
    <definedName name="DOC" localSheetId="10">#REF!</definedName>
    <definedName name="DOC" localSheetId="13">#REF!</definedName>
    <definedName name="DOC" localSheetId="5">#REF!</definedName>
    <definedName name="DOC" localSheetId="8">#REF!</definedName>
    <definedName name="DOC" localSheetId="4">#REF!</definedName>
    <definedName name="DOC" localSheetId="7">#REF!</definedName>
    <definedName name="DOC" localSheetId="9">#REF!</definedName>
    <definedName name="DOC" localSheetId="14">#REF!</definedName>
    <definedName name="DOC" localSheetId="6">#REF!</definedName>
    <definedName name="DOC">#REF!</definedName>
    <definedName name="e" localSheetId="11" hidden="1">{"'目錄'!$B$2:$B$7"}</definedName>
    <definedName name="e" localSheetId="12" hidden="1">{"'目錄'!$B$2:$B$7"}</definedName>
    <definedName name="e" localSheetId="15" hidden="1">{"'目錄'!$B$2:$B$7"}</definedName>
    <definedName name="e" localSheetId="10" hidden="1">{"'目錄'!$B$2:$B$7"}</definedName>
    <definedName name="e" localSheetId="13" hidden="1">{"'目錄'!$B$2:$B$7"}</definedName>
    <definedName name="e" localSheetId="5" hidden="1">{"'目錄'!$B$2:$B$7"}</definedName>
    <definedName name="e" localSheetId="8" hidden="1">{"'目錄'!$B$2:$B$7"}</definedName>
    <definedName name="e" localSheetId="2" hidden="1">{"'目錄'!$B$2:$B$7"}</definedName>
    <definedName name="e" localSheetId="4" hidden="1">{"'目錄'!$B$2:$B$7"}</definedName>
    <definedName name="e" localSheetId="7" hidden="1">{"'目錄'!$B$2:$B$7"}</definedName>
    <definedName name="e" localSheetId="9" hidden="1">{"'目錄'!$B$2:$B$7"}</definedName>
    <definedName name="e" localSheetId="14" hidden="1">{"'目錄'!$B$2:$B$7"}</definedName>
    <definedName name="e" localSheetId="6" hidden="1">{"'目錄'!$B$2:$B$7"}</definedName>
    <definedName name="e" hidden="1">{"'目錄'!$B$2:$B$7"}</definedName>
    <definedName name="EE" localSheetId="11">[8]附件6!#REF!</definedName>
    <definedName name="EE" localSheetId="12">[8]附件6!#REF!</definedName>
    <definedName name="EE" localSheetId="15">[8]附件6!#REF!</definedName>
    <definedName name="EE" localSheetId="10">[8]附件6!#REF!</definedName>
    <definedName name="EE" localSheetId="13">[8]附件6!#REF!</definedName>
    <definedName name="EE" localSheetId="5">[8]附件6!#REF!</definedName>
    <definedName name="EE" localSheetId="8">[8]附件6!#REF!</definedName>
    <definedName name="EE" localSheetId="1">[8]附件6!#REF!</definedName>
    <definedName name="EE" localSheetId="2">[8]附件6!#REF!</definedName>
    <definedName name="EE" localSheetId="4">[8]附件6!#REF!</definedName>
    <definedName name="EE" localSheetId="7">[8]附件6!#REF!</definedName>
    <definedName name="EE" localSheetId="9">[8]附件6!#REF!</definedName>
    <definedName name="EE" localSheetId="14">[8]附件6!#REF!</definedName>
    <definedName name="EE" localSheetId="6">[8]附件6!#REF!</definedName>
    <definedName name="EE">[8]附件6!#REF!</definedName>
    <definedName name="eeee" localSheetId="11">#REF!</definedName>
    <definedName name="eeee" localSheetId="12">#REF!</definedName>
    <definedName name="eeee" localSheetId="15">#REF!</definedName>
    <definedName name="eeee" localSheetId="10">#REF!</definedName>
    <definedName name="eeee" localSheetId="13">#REF!</definedName>
    <definedName name="eeee" localSheetId="5">#REF!</definedName>
    <definedName name="eeee" localSheetId="8">#REF!</definedName>
    <definedName name="eeee" localSheetId="4">#REF!</definedName>
    <definedName name="eeee" localSheetId="7">#REF!</definedName>
    <definedName name="eeee" localSheetId="9">#REF!</definedName>
    <definedName name="eeee" localSheetId="14">#REF!</definedName>
    <definedName name="eeee" localSheetId="6">#REF!</definedName>
    <definedName name="eeee">#REF!</definedName>
    <definedName name="eeeee" localSheetId="11">#REF!</definedName>
    <definedName name="eeeee" localSheetId="12">#REF!</definedName>
    <definedName name="eeeee" localSheetId="15">#REF!</definedName>
    <definedName name="eeeee" localSheetId="10">#REF!</definedName>
    <definedName name="eeeee" localSheetId="13">#REF!</definedName>
    <definedName name="eeeee" localSheetId="5">#REF!</definedName>
    <definedName name="eeeee" localSheetId="8">#REF!</definedName>
    <definedName name="eeeee" localSheetId="4">#REF!</definedName>
    <definedName name="eeeee" localSheetId="7">#REF!</definedName>
    <definedName name="eeeee" localSheetId="9">#REF!</definedName>
    <definedName name="eeeee" localSheetId="14">#REF!</definedName>
    <definedName name="eeeee" localSheetId="6">#REF!</definedName>
    <definedName name="eeeee">#REF!</definedName>
    <definedName name="Efficiency" localSheetId="11">#REF!</definedName>
    <definedName name="Efficiency" localSheetId="12">#REF!</definedName>
    <definedName name="Efficiency" localSheetId="15">#REF!</definedName>
    <definedName name="Efficiency" localSheetId="10">#REF!</definedName>
    <definedName name="Efficiency" localSheetId="13">#REF!</definedName>
    <definedName name="Efficiency" localSheetId="5">#REF!</definedName>
    <definedName name="Efficiency" localSheetId="8">#REF!</definedName>
    <definedName name="Efficiency" localSheetId="4">#REF!</definedName>
    <definedName name="Efficiency" localSheetId="7">#REF!</definedName>
    <definedName name="Efficiency" localSheetId="9">#REF!</definedName>
    <definedName name="Efficiency" localSheetId="14">#REF!</definedName>
    <definedName name="Efficiency" localSheetId="6">#REF!</definedName>
    <definedName name="Efficiency">#REF!</definedName>
    <definedName name="Fail_cycle_time" localSheetId="11">#REF!</definedName>
    <definedName name="Fail_cycle_time" localSheetId="12">#REF!</definedName>
    <definedName name="Fail_cycle_time" localSheetId="15">#REF!</definedName>
    <definedName name="Fail_cycle_time" localSheetId="10">#REF!</definedName>
    <definedName name="Fail_cycle_time" localSheetId="13">#REF!</definedName>
    <definedName name="Fail_cycle_time" localSheetId="5">#REF!</definedName>
    <definedName name="Fail_cycle_time" localSheetId="8">#REF!</definedName>
    <definedName name="Fail_cycle_time" localSheetId="4">#REF!</definedName>
    <definedName name="Fail_cycle_time" localSheetId="7">#REF!</definedName>
    <definedName name="Fail_cycle_time" localSheetId="9">#REF!</definedName>
    <definedName name="Fail_cycle_time" localSheetId="14">#REF!</definedName>
    <definedName name="Fail_cycle_time" localSheetId="6">#REF!</definedName>
    <definedName name="Fail_cycle_time">#REF!</definedName>
    <definedName name="Fail_index_time" localSheetId="11">#REF!</definedName>
    <definedName name="Fail_index_time" localSheetId="12">#REF!</definedName>
    <definedName name="Fail_index_time" localSheetId="15">#REF!</definedName>
    <definedName name="Fail_index_time" localSheetId="10">#REF!</definedName>
    <definedName name="Fail_index_time" localSheetId="13">#REF!</definedName>
    <definedName name="Fail_index_time" localSheetId="5">#REF!</definedName>
    <definedName name="Fail_index_time" localSheetId="8">#REF!</definedName>
    <definedName name="Fail_index_time" localSheetId="4">#REF!</definedName>
    <definedName name="Fail_index_time" localSheetId="7">#REF!</definedName>
    <definedName name="Fail_index_time" localSheetId="9">#REF!</definedName>
    <definedName name="Fail_index_time" localSheetId="14">#REF!</definedName>
    <definedName name="Fail_index_time" localSheetId="6">#REF!</definedName>
    <definedName name="Fail_index_time">#REF!</definedName>
    <definedName name="Fail_test_time" localSheetId="11">#REF!</definedName>
    <definedName name="Fail_test_time" localSheetId="12">#REF!</definedName>
    <definedName name="Fail_test_time" localSheetId="15">#REF!</definedName>
    <definedName name="Fail_test_time" localSheetId="10">#REF!</definedName>
    <definedName name="Fail_test_time" localSheetId="13">#REF!</definedName>
    <definedName name="Fail_test_time" localSheetId="5">#REF!</definedName>
    <definedName name="Fail_test_time" localSheetId="8">#REF!</definedName>
    <definedName name="Fail_test_time" localSheetId="4">#REF!</definedName>
    <definedName name="Fail_test_time" localSheetId="7">#REF!</definedName>
    <definedName name="Fail_test_time" localSheetId="9">#REF!</definedName>
    <definedName name="Fail_test_time" localSheetId="14">#REF!</definedName>
    <definedName name="Fail_test_time" localSheetId="6">#REF!</definedName>
    <definedName name="Fail_test_time">#REF!</definedName>
    <definedName name="FCST" localSheetId="11">#REF!</definedName>
    <definedName name="FCST" localSheetId="12">#REF!</definedName>
    <definedName name="FCST" localSheetId="15">#REF!</definedName>
    <definedName name="FCST" localSheetId="10">#REF!</definedName>
    <definedName name="FCST" localSheetId="13">#REF!</definedName>
    <definedName name="FCST" localSheetId="5">#REF!</definedName>
    <definedName name="FCST" localSheetId="8">#REF!</definedName>
    <definedName name="FCST" localSheetId="4">#REF!</definedName>
    <definedName name="FCST" localSheetId="7">#REF!</definedName>
    <definedName name="FCST" localSheetId="9">#REF!</definedName>
    <definedName name="FCST" localSheetId="14">#REF!</definedName>
    <definedName name="FCST" localSheetId="6">#REF!</definedName>
    <definedName name="FCST">#REF!</definedName>
    <definedName name="FCSTKPCS" localSheetId="11">#REF!</definedName>
    <definedName name="FCSTKPCS" localSheetId="12">#REF!</definedName>
    <definedName name="FCSTKPCS" localSheetId="15">#REF!</definedName>
    <definedName name="FCSTKPCS" localSheetId="10">#REF!</definedName>
    <definedName name="FCSTKPCS" localSheetId="13">#REF!</definedName>
    <definedName name="FCSTKPCS" localSheetId="5">#REF!</definedName>
    <definedName name="FCSTKPCS" localSheetId="8">#REF!</definedName>
    <definedName name="FCSTKPCS" localSheetId="4">#REF!</definedName>
    <definedName name="FCSTKPCS" localSheetId="7">#REF!</definedName>
    <definedName name="FCSTKPCS" localSheetId="9">#REF!</definedName>
    <definedName name="FCSTKPCS" localSheetId="14">#REF!</definedName>
    <definedName name="FCSTKPCS" localSheetId="6">#REF!</definedName>
    <definedName name="FCSTKPCS">#REF!</definedName>
    <definedName name="FCSTKPIN" localSheetId="11">#REF!</definedName>
    <definedName name="FCSTKPIN" localSheetId="12">#REF!</definedName>
    <definedName name="FCSTKPIN" localSheetId="15">#REF!</definedName>
    <definedName name="FCSTKPIN" localSheetId="10">#REF!</definedName>
    <definedName name="FCSTKPIN" localSheetId="13">#REF!</definedName>
    <definedName name="FCSTKPIN" localSheetId="5">#REF!</definedName>
    <definedName name="FCSTKPIN" localSheetId="8">#REF!</definedName>
    <definedName name="FCSTKPIN" localSheetId="4">#REF!</definedName>
    <definedName name="FCSTKPIN" localSheetId="7">#REF!</definedName>
    <definedName name="FCSTKPIN" localSheetId="9">#REF!</definedName>
    <definedName name="FCSTKPIN" localSheetId="14">#REF!</definedName>
    <definedName name="FCSTKPIN" localSheetId="6">#REF!</definedName>
    <definedName name="FCSTKPIN">#REF!</definedName>
    <definedName name="final_raw_table" localSheetId="11">#REF!</definedName>
    <definedName name="final_raw_table" localSheetId="12">#REF!</definedName>
    <definedName name="final_raw_table" localSheetId="15">#REF!</definedName>
    <definedName name="final_raw_table" localSheetId="10">#REF!</definedName>
    <definedName name="final_raw_table" localSheetId="13">#REF!</definedName>
    <definedName name="final_raw_table" localSheetId="5">#REF!</definedName>
    <definedName name="final_raw_table" localSheetId="8">#REF!</definedName>
    <definedName name="final_raw_table" localSheetId="4">#REF!</definedName>
    <definedName name="final_raw_table" localSheetId="7">#REF!</definedName>
    <definedName name="final_raw_table" localSheetId="9">#REF!</definedName>
    <definedName name="final_raw_table" localSheetId="14">#REF!</definedName>
    <definedName name="final_raw_table" localSheetId="6">#REF!</definedName>
    <definedName name="final_raw_table">#REF!</definedName>
    <definedName name="Finish_good_daily_out" localSheetId="11">#REF!</definedName>
    <definedName name="Finish_good_daily_out" localSheetId="12">#REF!</definedName>
    <definedName name="Finish_good_daily_out" localSheetId="15">#REF!</definedName>
    <definedName name="Finish_good_daily_out" localSheetId="10">#REF!</definedName>
    <definedName name="Finish_good_daily_out" localSheetId="13">#REF!</definedName>
    <definedName name="Finish_good_daily_out" localSheetId="5">#REF!</definedName>
    <definedName name="Finish_good_daily_out" localSheetId="8">#REF!</definedName>
    <definedName name="Finish_good_daily_out" localSheetId="4">#REF!</definedName>
    <definedName name="Finish_good_daily_out" localSheetId="7">#REF!</definedName>
    <definedName name="Finish_good_daily_out" localSheetId="9">#REF!</definedName>
    <definedName name="Finish_good_daily_out" localSheetId="14">#REF!</definedName>
    <definedName name="Finish_good_daily_out" localSheetId="6">#REF!</definedName>
    <definedName name="Finish_good_daily_out">#REF!</definedName>
    <definedName name="FT1_Change_tray_time" localSheetId="11">#REF!</definedName>
    <definedName name="FT1_Change_tray_time" localSheetId="12">#REF!</definedName>
    <definedName name="FT1_Change_tray_time" localSheetId="15">#REF!</definedName>
    <definedName name="FT1_Change_tray_time" localSheetId="10">#REF!</definedName>
    <definedName name="FT1_Change_tray_time" localSheetId="13">#REF!</definedName>
    <definedName name="FT1_Change_tray_time" localSheetId="5">#REF!</definedName>
    <definedName name="FT1_Change_tray_time" localSheetId="8">#REF!</definedName>
    <definedName name="FT1_Change_tray_time" localSheetId="4">#REF!</definedName>
    <definedName name="FT1_Change_tray_time" localSheetId="7">#REF!</definedName>
    <definedName name="FT1_Change_tray_time" localSheetId="9">#REF!</definedName>
    <definedName name="FT1_Change_tray_time" localSheetId="14">#REF!</definedName>
    <definedName name="FT1_Change_tray_time" localSheetId="6">#REF!</definedName>
    <definedName name="FT1_Change_tray_time">#REF!</definedName>
    <definedName name="FT1_delay_time" localSheetId="11">#REF!</definedName>
    <definedName name="FT1_delay_time" localSheetId="12">#REF!</definedName>
    <definedName name="FT1_delay_time" localSheetId="15">#REF!</definedName>
    <definedName name="FT1_delay_time" localSheetId="10">#REF!</definedName>
    <definedName name="FT1_delay_time" localSheetId="13">#REF!</definedName>
    <definedName name="FT1_delay_time" localSheetId="5">#REF!</definedName>
    <definedName name="FT1_delay_time" localSheetId="8">#REF!</definedName>
    <definedName name="FT1_delay_time" localSheetId="4">#REF!</definedName>
    <definedName name="FT1_delay_time" localSheetId="7">#REF!</definedName>
    <definedName name="FT1_delay_time" localSheetId="9">#REF!</definedName>
    <definedName name="FT1_delay_time" localSheetId="14">#REF!</definedName>
    <definedName name="FT1_delay_time" localSheetId="6">#REF!</definedName>
    <definedName name="FT1_delay_time">#REF!</definedName>
    <definedName name="FT1_M_C_time" localSheetId="11">#REF!</definedName>
    <definedName name="FT1_M_C_time" localSheetId="12">#REF!</definedName>
    <definedName name="FT1_M_C_time" localSheetId="15">#REF!</definedName>
    <definedName name="FT1_M_C_time" localSheetId="10">#REF!</definedName>
    <definedName name="FT1_M_C_time" localSheetId="13">#REF!</definedName>
    <definedName name="FT1_M_C_time" localSheetId="5">#REF!</definedName>
    <definedName name="FT1_M_C_time" localSheetId="8">#REF!</definedName>
    <definedName name="FT1_M_C_time" localSheetId="4">#REF!</definedName>
    <definedName name="FT1_M_C_time" localSheetId="7">#REF!</definedName>
    <definedName name="FT1_M_C_time" localSheetId="9">#REF!</definedName>
    <definedName name="FT1_M_C_time" localSheetId="14">#REF!</definedName>
    <definedName name="FT1_M_C_time" localSheetId="6">#REF!</definedName>
    <definedName name="FT1_M_C_time">#REF!</definedName>
    <definedName name="FT1_UPH" localSheetId="11">#REF!</definedName>
    <definedName name="FT1_UPH" localSheetId="12">#REF!</definedName>
    <definedName name="FT1_UPH" localSheetId="15">#REF!</definedName>
    <definedName name="FT1_UPH" localSheetId="10">#REF!</definedName>
    <definedName name="FT1_UPH" localSheetId="13">#REF!</definedName>
    <definedName name="FT1_UPH" localSheetId="5">#REF!</definedName>
    <definedName name="FT1_UPH" localSheetId="8">#REF!</definedName>
    <definedName name="FT1_UPH" localSheetId="4">#REF!</definedName>
    <definedName name="FT1_UPH" localSheetId="7">#REF!</definedName>
    <definedName name="FT1_UPH" localSheetId="9">#REF!</definedName>
    <definedName name="FT1_UPH" localSheetId="14">#REF!</definedName>
    <definedName name="FT1_UPH" localSheetId="6">#REF!</definedName>
    <definedName name="FT1_UPH">#REF!</definedName>
    <definedName name="FT1_Yield" localSheetId="11">#REF!</definedName>
    <definedName name="FT1_Yield" localSheetId="12">#REF!</definedName>
    <definedName name="FT1_Yield" localSheetId="15">#REF!</definedName>
    <definedName name="FT1_Yield" localSheetId="10">#REF!</definedName>
    <definedName name="FT1_Yield" localSheetId="13">#REF!</definedName>
    <definedName name="FT1_Yield" localSheetId="5">#REF!</definedName>
    <definedName name="FT1_Yield" localSheetId="8">#REF!</definedName>
    <definedName name="FT1_Yield" localSheetId="4">#REF!</definedName>
    <definedName name="FT1_Yield" localSheetId="7">#REF!</definedName>
    <definedName name="FT1_Yield" localSheetId="9">#REF!</definedName>
    <definedName name="FT1_Yield" localSheetId="14">#REF!</definedName>
    <definedName name="FT1_Yield" localSheetId="6">#REF!</definedName>
    <definedName name="FT1_Yield">#REF!</definedName>
    <definedName name="FT轉盤時間" localSheetId="11">#REF!</definedName>
    <definedName name="FT轉盤時間" localSheetId="12">#REF!</definedName>
    <definedName name="FT轉盤時間" localSheetId="15">#REF!</definedName>
    <definedName name="FT轉盤時間" localSheetId="10">#REF!</definedName>
    <definedName name="FT轉盤時間" localSheetId="13">#REF!</definedName>
    <definedName name="FT轉盤時間" localSheetId="5">#REF!</definedName>
    <definedName name="FT轉盤時間" localSheetId="8">#REF!</definedName>
    <definedName name="FT轉盤時間" localSheetId="4">#REF!</definedName>
    <definedName name="FT轉盤時間" localSheetId="7">#REF!</definedName>
    <definedName name="FT轉盤時間" localSheetId="9">#REF!</definedName>
    <definedName name="FT轉盤時間" localSheetId="14">#REF!</definedName>
    <definedName name="FT轉盤時間" localSheetId="6">#REF!</definedName>
    <definedName name="FT轉盤時間">#REF!</definedName>
    <definedName name="FT轉盤增加時間" localSheetId="11">#REF!</definedName>
    <definedName name="FT轉盤增加時間" localSheetId="12">#REF!</definedName>
    <definedName name="FT轉盤增加時間" localSheetId="15">#REF!</definedName>
    <definedName name="FT轉盤增加時間" localSheetId="10">#REF!</definedName>
    <definedName name="FT轉盤增加時間" localSheetId="13">#REF!</definedName>
    <definedName name="FT轉盤增加時間" localSheetId="5">#REF!</definedName>
    <definedName name="FT轉盤增加時間" localSheetId="8">#REF!</definedName>
    <definedName name="FT轉盤增加時間" localSheetId="4">#REF!</definedName>
    <definedName name="FT轉盤增加時間" localSheetId="7">#REF!</definedName>
    <definedName name="FT轉盤增加時間" localSheetId="9">#REF!</definedName>
    <definedName name="FT轉盤增加時間" localSheetId="14">#REF!</definedName>
    <definedName name="FT轉盤增加時間" localSheetId="6">#REF!</definedName>
    <definedName name="FT轉盤增加時間">#REF!</definedName>
    <definedName name="HS" localSheetId="11">#REF!</definedName>
    <definedName name="HS" localSheetId="12">#REF!</definedName>
    <definedName name="HS" localSheetId="15">#REF!</definedName>
    <definedName name="HS" localSheetId="10">#REF!</definedName>
    <definedName name="HS" localSheetId="13">#REF!</definedName>
    <definedName name="HS" localSheetId="5">#REF!</definedName>
    <definedName name="HS" localSheetId="8">#REF!</definedName>
    <definedName name="HS" localSheetId="4">#REF!</definedName>
    <definedName name="HS" localSheetId="7">#REF!</definedName>
    <definedName name="HS" localSheetId="9">#REF!</definedName>
    <definedName name="HS" localSheetId="14">#REF!</definedName>
    <definedName name="HS" localSheetId="6">#REF!</definedName>
    <definedName name="HS">#REF!</definedName>
    <definedName name="HTML_CodePage" hidden="1">1252</definedName>
    <definedName name="HTML_Control" localSheetId="11" hidden="1">{"'LotID'!$A$1:$F$31"}</definedName>
    <definedName name="HTML_Control" localSheetId="12" hidden="1">{"'LotID'!$A$1:$F$31"}</definedName>
    <definedName name="HTML_Control" localSheetId="15" hidden="1">{"'LotID'!$A$1:$F$31"}</definedName>
    <definedName name="HTML_Control" localSheetId="10" hidden="1">{"'LotID'!$A$1:$F$31"}</definedName>
    <definedName name="HTML_Control" localSheetId="13" hidden="1">{"'LotID'!$A$1:$F$31"}</definedName>
    <definedName name="HTML_Control" localSheetId="5" hidden="1">{"'LotID'!$A$1:$F$31"}</definedName>
    <definedName name="HTML_Control" localSheetId="8" hidden="1">{"'LotID'!$A$1:$F$31"}</definedName>
    <definedName name="HTML_Control" localSheetId="2" hidden="1">{"'LotID'!$A$1:$F$31"}</definedName>
    <definedName name="HTML_Control" localSheetId="4" hidden="1">{"'LotID'!$A$1:$F$31"}</definedName>
    <definedName name="HTML_Control" localSheetId="7" hidden="1">{"'LotID'!$A$1:$F$31"}</definedName>
    <definedName name="HTML_Control" localSheetId="9" hidden="1">{"'LotID'!$A$1:$F$31"}</definedName>
    <definedName name="HTML_Control" localSheetId="14" hidden="1">{"'LotID'!$A$1:$F$31"}</definedName>
    <definedName name="HTML_Control" localSheetId="6" hidden="1">{"'LotID'!$A$1:$F$31"}</definedName>
    <definedName name="HTML_Control" hidden="1">{"'LotID'!$A$1:$F$31"}</definedName>
    <definedName name="HTML_Description" hidden="1">""</definedName>
    <definedName name="HTML_Email" hidden="1">""</definedName>
    <definedName name="HTML_Header" hidden="1">""</definedName>
    <definedName name="HTML_LastUpdate" hidden="1">"12/14/01"</definedName>
    <definedName name="HTML_LineAfter" hidden="1">FALSE</definedName>
    <definedName name="HTML_LineBefore" hidden="1">FALSE</definedName>
    <definedName name="HTML_Name" hidden="1">"Betty Loo Chan"</definedName>
    <definedName name="HTML_OBDlg2" hidden="1">TRUE</definedName>
    <definedName name="HTML_OBDlg4" hidden="1">TRUE</definedName>
    <definedName name="HTML_OS" hidden="1">0</definedName>
    <definedName name="HTML_PathFile" hidden="1">"G:\emc\screenlist.htm"</definedName>
    <definedName name="HTML_Title" hidden="1">"EMC - Package Quality Issues"</definedName>
    <definedName name="HTML1_1" hidden="1">"'[TSOP Laser Marker Setup.xls]Time Frame'!$A$1:$AW$44"</definedName>
    <definedName name="HTML1_10" hidden="1">""</definedName>
    <definedName name="HTML1_11" hidden="1">1</definedName>
    <definedName name="HTML1_12" hidden="1">"d:\MyHTML.htm"</definedName>
    <definedName name="HTML1_2" hidden="1">1</definedName>
    <definedName name="HTML1_3" hidden="1">"TSOP Laser Marker Setup"</definedName>
    <definedName name="HTML1_4" hidden="1">"Time Frame"</definedName>
    <definedName name="HTML1_5" hidden="1">""</definedName>
    <definedName name="HTML1_6" hidden="1">1</definedName>
    <definedName name="HTML1_7" hidden="1">-4146</definedName>
    <definedName name="HTML1_8" hidden="1">"6/27/97"</definedName>
    <definedName name="HTML1_9" hidden="1">"test"</definedName>
    <definedName name="HTMLCount" hidden="1">1</definedName>
    <definedName name="hy" localSheetId="11" hidden="1">#REF!</definedName>
    <definedName name="hy" localSheetId="12" hidden="1">#REF!</definedName>
    <definedName name="hy" localSheetId="15" hidden="1">#REF!</definedName>
    <definedName name="hy" localSheetId="10" hidden="1">#REF!</definedName>
    <definedName name="hy" localSheetId="13" hidden="1">#REF!</definedName>
    <definedName name="hy" localSheetId="5" hidden="1">#REF!</definedName>
    <definedName name="hy" localSheetId="8" hidden="1">#REF!</definedName>
    <definedName name="hy" localSheetId="4" hidden="1">#REF!</definedName>
    <definedName name="hy" localSheetId="7" hidden="1">#REF!</definedName>
    <definedName name="hy" localSheetId="9" hidden="1">#REF!</definedName>
    <definedName name="hy" localSheetId="14" hidden="1">#REF!</definedName>
    <definedName name="hy" localSheetId="6" hidden="1">#REF!</definedName>
    <definedName name="hy" hidden="1">#REF!</definedName>
    <definedName name="Index_Time" localSheetId="11">#REF!</definedName>
    <definedName name="Index_Time" localSheetId="12">#REF!</definedName>
    <definedName name="Index_Time" localSheetId="15">#REF!</definedName>
    <definedName name="Index_Time" localSheetId="10">#REF!</definedName>
    <definedName name="Index_Time" localSheetId="13">#REF!</definedName>
    <definedName name="Index_Time" localSheetId="5">#REF!</definedName>
    <definedName name="Index_Time" localSheetId="8">#REF!</definedName>
    <definedName name="Index_Time" localSheetId="4">#REF!</definedName>
    <definedName name="Index_Time" localSheetId="7">#REF!</definedName>
    <definedName name="Index_Time" localSheetId="9">#REF!</definedName>
    <definedName name="Index_Time" localSheetId="14">#REF!</definedName>
    <definedName name="Index_Time" localSheetId="6">#REF!</definedName>
    <definedName name="Index_Time">#REF!</definedName>
    <definedName name="Insrtion_daily_out" localSheetId="11">#REF!</definedName>
    <definedName name="Insrtion_daily_out" localSheetId="12">#REF!</definedName>
    <definedName name="Insrtion_daily_out" localSheetId="15">#REF!</definedName>
    <definedName name="Insrtion_daily_out" localSheetId="10">#REF!</definedName>
    <definedName name="Insrtion_daily_out" localSheetId="13">#REF!</definedName>
    <definedName name="Insrtion_daily_out" localSheetId="5">#REF!</definedName>
    <definedName name="Insrtion_daily_out" localSheetId="8">#REF!</definedName>
    <definedName name="Insrtion_daily_out" localSheetId="4">#REF!</definedName>
    <definedName name="Insrtion_daily_out" localSheetId="7">#REF!</definedName>
    <definedName name="Insrtion_daily_out" localSheetId="9">#REF!</definedName>
    <definedName name="Insrtion_daily_out" localSheetId="14">#REF!</definedName>
    <definedName name="Insrtion_daily_out" localSheetId="6">#REF!</definedName>
    <definedName name="Insrtion_daily_out">#REF!</definedName>
    <definedName name="ITEM_NO" localSheetId="11">#REF!</definedName>
    <definedName name="ITEM_NO" localSheetId="12">#REF!</definedName>
    <definedName name="ITEM_NO" localSheetId="15">#REF!</definedName>
    <definedName name="ITEM_NO" localSheetId="10">#REF!</definedName>
    <definedName name="ITEM_NO" localSheetId="13">#REF!</definedName>
    <definedName name="ITEM_NO" localSheetId="5">#REF!</definedName>
    <definedName name="ITEM_NO" localSheetId="8">#REF!</definedName>
    <definedName name="ITEM_NO" localSheetId="4">#REF!</definedName>
    <definedName name="ITEM_NO" localSheetId="7">#REF!</definedName>
    <definedName name="ITEM_NO" localSheetId="9">#REF!</definedName>
    <definedName name="ITEM_NO" localSheetId="14">#REF!</definedName>
    <definedName name="ITEM_NO" localSheetId="6">#REF!</definedName>
    <definedName name="ITEM_NO">#REF!</definedName>
    <definedName name="k" localSheetId="11">[9]DATA98!#REF!</definedName>
    <definedName name="k" localSheetId="12">[9]DATA98!#REF!</definedName>
    <definedName name="k" localSheetId="15">[9]DATA98!#REF!</definedName>
    <definedName name="k" localSheetId="10">[9]DATA98!#REF!</definedName>
    <definedName name="k" localSheetId="13">[9]DATA98!#REF!</definedName>
    <definedName name="k" localSheetId="5">[9]DATA98!#REF!</definedName>
    <definedName name="k" localSheetId="8">[9]DATA98!#REF!</definedName>
    <definedName name="k" localSheetId="1">[9]DATA98!#REF!</definedName>
    <definedName name="k" localSheetId="2">[9]DATA98!#REF!</definedName>
    <definedName name="k" localSheetId="4">[9]DATA98!#REF!</definedName>
    <definedName name="k" localSheetId="7">[9]DATA98!#REF!</definedName>
    <definedName name="k" localSheetId="9">[9]DATA98!#REF!</definedName>
    <definedName name="k" localSheetId="14">[9]DATA98!#REF!</definedName>
    <definedName name="k" localSheetId="6">[9]DATA98!#REF!</definedName>
    <definedName name="k">[9]DATA98!#REF!</definedName>
    <definedName name="kk" localSheetId="11">[9]DATA98!#REF!</definedName>
    <definedName name="kk" localSheetId="12">[9]DATA98!#REF!</definedName>
    <definedName name="kk" localSheetId="15">[9]DATA98!#REF!</definedName>
    <definedName name="kk" localSheetId="10">[9]DATA98!#REF!</definedName>
    <definedName name="kk" localSheetId="13">[9]DATA98!#REF!</definedName>
    <definedName name="kk" localSheetId="5">[9]DATA98!#REF!</definedName>
    <definedName name="kk" localSheetId="8">[9]DATA98!#REF!</definedName>
    <definedName name="kk" localSheetId="1">[9]DATA98!#REF!</definedName>
    <definedName name="kk" localSheetId="2">[9]DATA98!#REF!</definedName>
    <definedName name="kk" localSheetId="4">[9]DATA98!#REF!</definedName>
    <definedName name="kk" localSheetId="7">[9]DATA98!#REF!</definedName>
    <definedName name="kk" localSheetId="9">[9]DATA98!#REF!</definedName>
    <definedName name="kk" localSheetId="14">[9]DATA98!#REF!</definedName>
    <definedName name="kk" localSheetId="6">[9]DATA98!#REF!</definedName>
    <definedName name="kk">[9]DATA98!#REF!</definedName>
    <definedName name="KPCS" localSheetId="11">#REF!</definedName>
    <definedName name="KPCS" localSheetId="12">#REF!</definedName>
    <definedName name="KPCS" localSheetId="15">#REF!</definedName>
    <definedName name="KPCS" localSheetId="10">#REF!</definedName>
    <definedName name="KPCS" localSheetId="13">#REF!</definedName>
    <definedName name="KPCS" localSheetId="5">#REF!</definedName>
    <definedName name="KPCS" localSheetId="8">#REF!</definedName>
    <definedName name="KPCS" localSheetId="4">#REF!</definedName>
    <definedName name="KPCS" localSheetId="7">#REF!</definedName>
    <definedName name="KPCS" localSheetId="9">#REF!</definedName>
    <definedName name="KPCS" localSheetId="14">#REF!</definedName>
    <definedName name="KPCS" localSheetId="6">#REF!</definedName>
    <definedName name="KPCS">#REF!</definedName>
    <definedName name="KPIN" localSheetId="11">#REF!</definedName>
    <definedName name="KPIN" localSheetId="12">#REF!</definedName>
    <definedName name="KPIN" localSheetId="15">#REF!</definedName>
    <definedName name="KPIN" localSheetId="10">#REF!</definedName>
    <definedName name="KPIN" localSheetId="13">#REF!</definedName>
    <definedName name="KPIN" localSheetId="5">#REF!</definedName>
    <definedName name="KPIN" localSheetId="8">#REF!</definedName>
    <definedName name="KPIN" localSheetId="4">#REF!</definedName>
    <definedName name="KPIN" localSheetId="7">#REF!</definedName>
    <definedName name="KPIN" localSheetId="9">#REF!</definedName>
    <definedName name="KPIN" localSheetId="14">#REF!</definedName>
    <definedName name="KPIN" localSheetId="6">#REF!</definedName>
    <definedName name="KPIN">#REF!</definedName>
    <definedName name="LF差異" localSheetId="11">#REF!</definedName>
    <definedName name="LF差異" localSheetId="12">#REF!</definedName>
    <definedName name="LF差異" localSheetId="15">#REF!</definedName>
    <definedName name="LF差異" localSheetId="10">#REF!</definedName>
    <definedName name="LF差異" localSheetId="13">#REF!</definedName>
    <definedName name="LF差異" localSheetId="5">#REF!</definedName>
    <definedName name="LF差異" localSheetId="8">#REF!</definedName>
    <definedName name="LF差異" localSheetId="4">#REF!</definedName>
    <definedName name="LF差異" localSheetId="7">#REF!</definedName>
    <definedName name="LF差異" localSheetId="9">#REF!</definedName>
    <definedName name="LF差異" localSheetId="14">#REF!</definedName>
    <definedName name="LF差異" localSheetId="6">#REF!</definedName>
    <definedName name="LF差異">#REF!</definedName>
    <definedName name="linear_length_cut" localSheetId="11">#REF!</definedName>
    <definedName name="linear_length_cut" localSheetId="12">#REF!</definedName>
    <definedName name="linear_length_cut" localSheetId="15">#REF!</definedName>
    <definedName name="linear_length_cut" localSheetId="10">#REF!</definedName>
    <definedName name="linear_length_cut" localSheetId="13">#REF!</definedName>
    <definedName name="linear_length_cut" localSheetId="5">#REF!</definedName>
    <definedName name="linear_length_cut" localSheetId="8">#REF!</definedName>
    <definedName name="linear_length_cut" localSheetId="4">#REF!</definedName>
    <definedName name="linear_length_cut" localSheetId="7">#REF!</definedName>
    <definedName name="linear_length_cut" localSheetId="9">#REF!</definedName>
    <definedName name="linear_length_cut" localSheetId="14">#REF!</definedName>
    <definedName name="linear_length_cut" localSheetId="6">#REF!</definedName>
    <definedName name="linear_length_cut">#REF!</definedName>
    <definedName name="ll" localSheetId="11">#REF!</definedName>
    <definedName name="ll" localSheetId="12">#REF!</definedName>
    <definedName name="ll" localSheetId="15">#REF!</definedName>
    <definedName name="ll" localSheetId="10">#REF!</definedName>
    <definedName name="ll" localSheetId="13">#REF!</definedName>
    <definedName name="ll" localSheetId="5">#REF!</definedName>
    <definedName name="ll" localSheetId="8">#REF!</definedName>
    <definedName name="ll" localSheetId="4">#REF!</definedName>
    <definedName name="ll" localSheetId="7">#REF!</definedName>
    <definedName name="ll" localSheetId="9">#REF!</definedName>
    <definedName name="ll" localSheetId="14">#REF!</definedName>
    <definedName name="ll" localSheetId="6">#REF!</definedName>
    <definedName name="ll">#REF!</definedName>
    <definedName name="load" localSheetId="11">#REF!</definedName>
    <definedName name="load" localSheetId="12">#REF!</definedName>
    <definedName name="load" localSheetId="15">#REF!</definedName>
    <definedName name="load" localSheetId="10">#REF!</definedName>
    <definedName name="load" localSheetId="13">#REF!</definedName>
    <definedName name="load" localSheetId="5">#REF!</definedName>
    <definedName name="load" localSheetId="8">#REF!</definedName>
    <definedName name="load" localSheetId="4">#REF!</definedName>
    <definedName name="load" localSheetId="7">#REF!</definedName>
    <definedName name="load" localSheetId="9">#REF!</definedName>
    <definedName name="load" localSheetId="14">#REF!</definedName>
    <definedName name="load" localSheetId="6">#REF!</definedName>
    <definedName name="load">#REF!</definedName>
    <definedName name="load_time" localSheetId="11">#REF!</definedName>
    <definedName name="load_time" localSheetId="12">#REF!</definedName>
    <definedName name="load_time" localSheetId="15">#REF!</definedName>
    <definedName name="load_time" localSheetId="10">#REF!</definedName>
    <definedName name="load_time" localSheetId="13">#REF!</definedName>
    <definedName name="load_time" localSheetId="5">#REF!</definedName>
    <definedName name="load_time" localSheetId="8">#REF!</definedName>
    <definedName name="load_time" localSheetId="4">#REF!</definedName>
    <definedName name="load_time" localSheetId="7">#REF!</definedName>
    <definedName name="load_time" localSheetId="9">#REF!</definedName>
    <definedName name="load_time" localSheetId="14">#REF!</definedName>
    <definedName name="load_time" localSheetId="6">#REF!</definedName>
    <definedName name="load_time">#REF!</definedName>
    <definedName name="LOT" localSheetId="11">#REF!</definedName>
    <definedName name="LOT" localSheetId="12">#REF!</definedName>
    <definedName name="LOT" localSheetId="15">#REF!</definedName>
    <definedName name="LOT" localSheetId="10">#REF!</definedName>
    <definedName name="LOT" localSheetId="13">#REF!</definedName>
    <definedName name="LOT" localSheetId="5">#REF!</definedName>
    <definedName name="LOT" localSheetId="8">#REF!</definedName>
    <definedName name="LOT" localSheetId="4">#REF!</definedName>
    <definedName name="LOT" localSheetId="7">#REF!</definedName>
    <definedName name="LOT" localSheetId="9">#REF!</definedName>
    <definedName name="LOT" localSheetId="14">#REF!</definedName>
    <definedName name="LOT" localSheetId="6">#REF!</definedName>
    <definedName name="LOT">#REF!</definedName>
    <definedName name="MC" localSheetId="11" hidden="1">#REF!</definedName>
    <definedName name="MC" localSheetId="12" hidden="1">#REF!</definedName>
    <definedName name="MC" localSheetId="15" hidden="1">#REF!</definedName>
    <definedName name="MC" localSheetId="10" hidden="1">#REF!</definedName>
    <definedName name="MC" localSheetId="13" hidden="1">#REF!</definedName>
    <definedName name="MC" localSheetId="5" hidden="1">#REF!</definedName>
    <definedName name="MC" localSheetId="8" hidden="1">#REF!</definedName>
    <definedName name="MC" localSheetId="4" hidden="1">#REF!</definedName>
    <definedName name="MC" localSheetId="7" hidden="1">#REF!</definedName>
    <definedName name="MC" localSheetId="9" hidden="1">#REF!</definedName>
    <definedName name="MC" localSheetId="14" hidden="1">#REF!</definedName>
    <definedName name="MC" localSheetId="6" hidden="1">#REF!</definedName>
    <definedName name="MC" hidden="1">#REF!</definedName>
    <definedName name="MD_WOSTO" localSheetId="11">#REF!</definedName>
    <definedName name="MD_WOSTO" localSheetId="12">#REF!</definedName>
    <definedName name="MD_WOSTO" localSheetId="15">#REF!</definedName>
    <definedName name="MD_WOSTO" localSheetId="10">#REF!</definedName>
    <definedName name="MD_WOSTO" localSheetId="13">#REF!</definedName>
    <definedName name="MD_WOSTO" localSheetId="5">#REF!</definedName>
    <definedName name="MD_WOSTO" localSheetId="8">#REF!</definedName>
    <definedName name="MD_WOSTO" localSheetId="4">#REF!</definedName>
    <definedName name="MD_WOSTO" localSheetId="7">#REF!</definedName>
    <definedName name="MD_WOSTO" localSheetId="9">#REF!</definedName>
    <definedName name="MD_WOSTO" localSheetId="14">#REF!</definedName>
    <definedName name="MD_WOSTO" localSheetId="6">#REF!</definedName>
    <definedName name="MD_WOSTO">#REF!</definedName>
    <definedName name="MD修機" localSheetId="11">#REF!</definedName>
    <definedName name="MD修機" localSheetId="12">#REF!</definedName>
    <definedName name="MD修機" localSheetId="15">#REF!</definedName>
    <definedName name="MD修機" localSheetId="10">#REF!</definedName>
    <definedName name="MD修機" localSheetId="13">#REF!</definedName>
    <definedName name="MD修機" localSheetId="5">#REF!</definedName>
    <definedName name="MD修機" localSheetId="8">#REF!</definedName>
    <definedName name="MD修機" localSheetId="1">#REF!</definedName>
    <definedName name="MD修機" localSheetId="2">#REF!</definedName>
    <definedName name="MD修機" localSheetId="4">#REF!</definedName>
    <definedName name="MD修機" localSheetId="7">#REF!</definedName>
    <definedName name="MD修機" localSheetId="9">#REF!</definedName>
    <definedName name="MD修機" localSheetId="14">#REF!</definedName>
    <definedName name="MD修機" localSheetId="6">#REF!</definedName>
    <definedName name="MD修機">#REF!</definedName>
    <definedName name="MD修機機台及產品" localSheetId="11">#REF!</definedName>
    <definedName name="MD修機機台及產品" localSheetId="12">#REF!</definedName>
    <definedName name="MD修機機台及產品" localSheetId="15">#REF!</definedName>
    <definedName name="MD修機機台及產品" localSheetId="10">#REF!</definedName>
    <definedName name="MD修機機台及產品" localSheetId="13">#REF!</definedName>
    <definedName name="MD修機機台及產品" localSheetId="5">#REF!</definedName>
    <definedName name="MD修機機台及產品" localSheetId="8">#REF!</definedName>
    <definedName name="MD修機機台及產品" localSheetId="4">#REF!</definedName>
    <definedName name="MD修機機台及產品" localSheetId="7">#REF!</definedName>
    <definedName name="MD修機機台及產品" localSheetId="9">#REF!</definedName>
    <definedName name="MD修機機台及產品" localSheetId="14">#REF!</definedName>
    <definedName name="MD修機機台及產品" localSheetId="6">#REF!</definedName>
    <definedName name="MD修機機台及產品">#REF!</definedName>
    <definedName name="MFG_overhead_平均值" localSheetId="11">#REF!</definedName>
    <definedName name="MFG_overhead_平均值" localSheetId="12">#REF!</definedName>
    <definedName name="MFG_overhead_平均值" localSheetId="15">#REF!</definedName>
    <definedName name="MFG_overhead_平均值" localSheetId="10">#REF!</definedName>
    <definedName name="MFG_overhead_平均值" localSheetId="13">#REF!</definedName>
    <definedName name="MFG_overhead_平均值" localSheetId="5">#REF!</definedName>
    <definedName name="MFG_overhead_平均值" localSheetId="8">#REF!</definedName>
    <definedName name="MFG_overhead_平均值" localSheetId="4">#REF!</definedName>
    <definedName name="MFG_overhead_平均值" localSheetId="7">#REF!</definedName>
    <definedName name="MFG_overhead_平均值" localSheetId="9">#REF!</definedName>
    <definedName name="MFG_overhead_平均值" localSheetId="14">#REF!</definedName>
    <definedName name="MFG_overhead_平均值" localSheetId="6">#REF!</definedName>
    <definedName name="MFG_overhead_平均值">#REF!</definedName>
    <definedName name="NAME">'[10]QFN(A)折舊成本'!$B$3:$C$9</definedName>
    <definedName name="OLD伙食費">'[4]98年資料'!$B$4</definedName>
    <definedName name="OLD全民健保費">'[4]98年資料'!$B$9</definedName>
    <definedName name="OLD免稅加班費">'[11]98年資料'!$B$3</definedName>
    <definedName name="OLD勞保費">'[4]98年資料'!$B$7</definedName>
    <definedName name="OLD團體保險費">'[4]98年資料'!$B$8</definedName>
    <definedName name="OLD應稅加班費">'[11]98年資料'!$B$2</definedName>
    <definedName name="OLD薪資">'[4]98年資料'!$B$1</definedName>
    <definedName name="open_cover_cylinder" localSheetId="11">#REF!</definedName>
    <definedName name="open_cover_cylinder" localSheetId="12">#REF!</definedName>
    <definedName name="open_cover_cylinder" localSheetId="15">#REF!</definedName>
    <definedName name="open_cover_cylinder" localSheetId="10">#REF!</definedName>
    <definedName name="open_cover_cylinder" localSheetId="13">#REF!</definedName>
    <definedName name="open_cover_cylinder" localSheetId="5">#REF!</definedName>
    <definedName name="open_cover_cylinder" localSheetId="8">#REF!</definedName>
    <definedName name="open_cover_cylinder" localSheetId="4">#REF!</definedName>
    <definedName name="open_cover_cylinder" localSheetId="7">#REF!</definedName>
    <definedName name="open_cover_cylinder" localSheetId="9">#REF!</definedName>
    <definedName name="open_cover_cylinder" localSheetId="14">#REF!</definedName>
    <definedName name="open_cover_cylinder" localSheetId="6">#REF!</definedName>
    <definedName name="open_cover_cylinder">#REF!</definedName>
    <definedName name="open_nest_cylinder" localSheetId="11">#REF!</definedName>
    <definedName name="open_nest_cylinder" localSheetId="12">#REF!</definedName>
    <definedName name="open_nest_cylinder" localSheetId="15">#REF!</definedName>
    <definedName name="open_nest_cylinder" localSheetId="10">#REF!</definedName>
    <definedName name="open_nest_cylinder" localSheetId="13">#REF!</definedName>
    <definedName name="open_nest_cylinder" localSheetId="5">#REF!</definedName>
    <definedName name="open_nest_cylinder" localSheetId="8">#REF!</definedName>
    <definedName name="open_nest_cylinder" localSheetId="4">#REF!</definedName>
    <definedName name="open_nest_cylinder" localSheetId="7">#REF!</definedName>
    <definedName name="open_nest_cylinder" localSheetId="9">#REF!</definedName>
    <definedName name="open_nest_cylinder" localSheetId="14">#REF!</definedName>
    <definedName name="open_nest_cylinder" localSheetId="6">#REF!</definedName>
    <definedName name="open_nest_cylinder">#REF!</definedName>
    <definedName name="OP及維護人員團保費">[12]參數表!$B$13</definedName>
    <definedName name="OP投保金額" localSheetId="11">#REF!</definedName>
    <definedName name="OP投保金額" localSheetId="12">#REF!</definedName>
    <definedName name="OP投保金額" localSheetId="15">#REF!</definedName>
    <definedName name="OP投保金額" localSheetId="10">#REF!</definedName>
    <definedName name="OP投保金額" localSheetId="13">#REF!</definedName>
    <definedName name="OP投保金額" localSheetId="5">#REF!</definedName>
    <definedName name="OP投保金額" localSheetId="8">#REF!</definedName>
    <definedName name="OP投保金額" localSheetId="1">#REF!</definedName>
    <definedName name="OP投保金額" localSheetId="2">#REF!</definedName>
    <definedName name="OP投保金額" localSheetId="4">#REF!</definedName>
    <definedName name="OP投保金額" localSheetId="7">#REF!</definedName>
    <definedName name="OP投保金額" localSheetId="9">#REF!</definedName>
    <definedName name="OP投保金額" localSheetId="14">#REF!</definedName>
    <definedName name="OP投保金額" localSheetId="6">#REF!</definedName>
    <definedName name="OP投保金額">#REF!</definedName>
    <definedName name="OWNER" localSheetId="11">#REF!</definedName>
    <definedName name="OWNER" localSheetId="12">#REF!</definedName>
    <definedName name="OWNER" localSheetId="15">#REF!</definedName>
    <definedName name="OWNER" localSheetId="10">#REF!</definedName>
    <definedName name="OWNER" localSheetId="13">#REF!</definedName>
    <definedName name="OWNER" localSheetId="5">#REF!</definedName>
    <definedName name="OWNER" localSheetId="8">#REF!</definedName>
    <definedName name="OWNER" localSheetId="4">#REF!</definedName>
    <definedName name="OWNER" localSheetId="7">#REF!</definedName>
    <definedName name="OWNER" localSheetId="9">#REF!</definedName>
    <definedName name="OWNER" localSheetId="14">#REF!</definedName>
    <definedName name="OWNER" localSheetId="6">#REF!</definedName>
    <definedName name="OWNER">#REF!</definedName>
    <definedName name="Pass_cycle_time" localSheetId="11">#REF!</definedName>
    <definedName name="Pass_cycle_time" localSheetId="12">#REF!</definedName>
    <definedName name="Pass_cycle_time" localSheetId="15">#REF!</definedName>
    <definedName name="Pass_cycle_time" localSheetId="10">#REF!</definedName>
    <definedName name="Pass_cycle_time" localSheetId="13">#REF!</definedName>
    <definedName name="Pass_cycle_time" localSheetId="5">#REF!</definedName>
    <definedName name="Pass_cycle_time" localSheetId="8">#REF!</definedName>
    <definedName name="Pass_cycle_time" localSheetId="4">#REF!</definedName>
    <definedName name="Pass_cycle_time" localSheetId="7">#REF!</definedName>
    <definedName name="Pass_cycle_time" localSheetId="9">#REF!</definedName>
    <definedName name="Pass_cycle_time" localSheetId="14">#REF!</definedName>
    <definedName name="Pass_cycle_time" localSheetId="6">#REF!</definedName>
    <definedName name="Pass_cycle_time">#REF!</definedName>
    <definedName name="PKG" localSheetId="11">#REF!</definedName>
    <definedName name="PKG" localSheetId="12">#REF!</definedName>
    <definedName name="PKG" localSheetId="15">#REF!</definedName>
    <definedName name="PKG" localSheetId="10">#REF!</definedName>
    <definedName name="PKG" localSheetId="13">#REF!</definedName>
    <definedName name="PKG" localSheetId="5">#REF!</definedName>
    <definedName name="PKG" localSheetId="8">#REF!</definedName>
    <definedName name="PKG" localSheetId="4">#REF!</definedName>
    <definedName name="PKG" localSheetId="7">#REF!</definedName>
    <definedName name="PKG" localSheetId="9">#REF!</definedName>
    <definedName name="PKG" localSheetId="14">#REF!</definedName>
    <definedName name="PKG" localSheetId="6">#REF!</definedName>
    <definedName name="PKG">#REF!</definedName>
    <definedName name="Plate_capacity" localSheetId="11">#REF!</definedName>
    <definedName name="Plate_capacity" localSheetId="12">#REF!</definedName>
    <definedName name="Plate_capacity" localSheetId="15">#REF!</definedName>
    <definedName name="Plate_capacity" localSheetId="10">#REF!</definedName>
    <definedName name="Plate_capacity" localSheetId="13">#REF!</definedName>
    <definedName name="Plate_capacity" localSheetId="5">#REF!</definedName>
    <definedName name="Plate_capacity" localSheetId="8">#REF!</definedName>
    <definedName name="Plate_capacity" localSheetId="4">#REF!</definedName>
    <definedName name="Plate_capacity" localSheetId="7">#REF!</definedName>
    <definedName name="Plate_capacity" localSheetId="9">#REF!</definedName>
    <definedName name="Plate_capacity" localSheetId="14">#REF!</definedName>
    <definedName name="Plate_capacity" localSheetId="6">#REF!</definedName>
    <definedName name="Plate_capacity">#REF!</definedName>
    <definedName name="pn" localSheetId="11">#REF!</definedName>
    <definedName name="pn" localSheetId="12">#REF!</definedName>
    <definedName name="pn" localSheetId="15">#REF!</definedName>
    <definedName name="pn" localSheetId="10">#REF!</definedName>
    <definedName name="pn" localSheetId="13">#REF!</definedName>
    <definedName name="pn" localSheetId="5">#REF!</definedName>
    <definedName name="pn" localSheetId="8">#REF!</definedName>
    <definedName name="pn" localSheetId="4">#REF!</definedName>
    <definedName name="pn" localSheetId="7">#REF!</definedName>
    <definedName name="pn" localSheetId="9">#REF!</definedName>
    <definedName name="pn" localSheetId="14">#REF!</definedName>
    <definedName name="pn" localSheetId="6">#REF!</definedName>
    <definedName name="pn">#REF!</definedName>
    <definedName name="PR_TRACKING" localSheetId="11">#REF!</definedName>
    <definedName name="PR_TRACKING" localSheetId="12">#REF!</definedName>
    <definedName name="PR_TRACKING" localSheetId="15">#REF!</definedName>
    <definedName name="PR_TRACKING" localSheetId="10">#REF!</definedName>
    <definedName name="PR_TRACKING" localSheetId="13">#REF!</definedName>
    <definedName name="PR_TRACKING" localSheetId="5">#REF!</definedName>
    <definedName name="PR_TRACKING" localSheetId="8">#REF!</definedName>
    <definedName name="PR_TRACKING" localSheetId="4">#REF!</definedName>
    <definedName name="PR_TRACKING" localSheetId="7">#REF!</definedName>
    <definedName name="PR_TRACKING" localSheetId="9">#REF!</definedName>
    <definedName name="PR_TRACKING" localSheetId="14">#REF!</definedName>
    <definedName name="PR_TRACKING" localSheetId="6">#REF!</definedName>
    <definedName name="PR_TRACKING">#REF!</definedName>
    <definedName name="press" localSheetId="11">#REF!</definedName>
    <definedName name="press" localSheetId="12">#REF!</definedName>
    <definedName name="press" localSheetId="15">#REF!</definedName>
    <definedName name="press" localSheetId="10">#REF!</definedName>
    <definedName name="press" localSheetId="13">#REF!</definedName>
    <definedName name="press" localSheetId="5">#REF!</definedName>
    <definedName name="press" localSheetId="8">#REF!</definedName>
    <definedName name="press" localSheetId="4">#REF!</definedName>
    <definedName name="press" localSheetId="7">#REF!</definedName>
    <definedName name="press" localSheetId="9">#REF!</definedName>
    <definedName name="press" localSheetId="14">#REF!</definedName>
    <definedName name="press" localSheetId="6">#REF!</definedName>
    <definedName name="press">#REF!</definedName>
    <definedName name="PRICE_TABLE" localSheetId="11">#REF!</definedName>
    <definedName name="PRICE_TABLE" localSheetId="12">#REF!</definedName>
    <definedName name="PRICE_TABLE" localSheetId="15">#REF!</definedName>
    <definedName name="PRICE_TABLE" localSheetId="10">#REF!</definedName>
    <definedName name="PRICE_TABLE" localSheetId="13">#REF!</definedName>
    <definedName name="PRICE_TABLE" localSheetId="5">#REF!</definedName>
    <definedName name="PRICE_TABLE" localSheetId="8">#REF!</definedName>
    <definedName name="PRICE_TABLE" localSheetId="4">#REF!</definedName>
    <definedName name="PRICE_TABLE" localSheetId="7">#REF!</definedName>
    <definedName name="PRICE_TABLE" localSheetId="9">#REF!</definedName>
    <definedName name="PRICE_TABLE" localSheetId="14">#REF!</definedName>
    <definedName name="PRICE_TABLE" localSheetId="6">#REF!</definedName>
    <definedName name="PRICE_TABLE">#REF!</definedName>
    <definedName name="print" localSheetId="11">[11]ACT!#REF!</definedName>
    <definedName name="print" localSheetId="12">[11]ACT!#REF!</definedName>
    <definedName name="print" localSheetId="15">[11]ACT!#REF!</definedName>
    <definedName name="print" localSheetId="10">[11]ACT!#REF!</definedName>
    <definedName name="print" localSheetId="13">[11]ACT!#REF!</definedName>
    <definedName name="print" localSheetId="5">[11]ACT!#REF!</definedName>
    <definedName name="print" localSheetId="8">[11]ACT!#REF!</definedName>
    <definedName name="print" localSheetId="1">[11]ACT!#REF!</definedName>
    <definedName name="print" localSheetId="2">[11]ACT!#REF!</definedName>
    <definedName name="print" localSheetId="4">[11]ACT!#REF!</definedName>
    <definedName name="print" localSheetId="7">[11]ACT!#REF!</definedName>
    <definedName name="print" localSheetId="9">[11]ACT!#REF!</definedName>
    <definedName name="print" localSheetId="14">[11]ACT!#REF!</definedName>
    <definedName name="print" localSheetId="6">[11]ACT!#REF!</definedName>
    <definedName name="print">[11]ACT!#REF!</definedName>
    <definedName name="_xlnm.Print_Area" localSheetId="11">#REF!</definedName>
    <definedName name="_xlnm.Print_Area" localSheetId="12">#REF!</definedName>
    <definedName name="_xlnm.Print_Area" localSheetId="15">#REF!</definedName>
    <definedName name="_xlnm.Print_Area" localSheetId="10">#REF!</definedName>
    <definedName name="_xlnm.Print_Area" localSheetId="13">#REF!</definedName>
    <definedName name="_xlnm.Print_Area" localSheetId="5">#REF!</definedName>
    <definedName name="_xlnm.Print_Area" localSheetId="8">#REF!</definedName>
    <definedName name="_xlnm.Print_Area" localSheetId="4">#REF!</definedName>
    <definedName name="_xlnm.Print_Area" localSheetId="7">#REF!</definedName>
    <definedName name="_xlnm.Print_Area" localSheetId="9">#REF!</definedName>
    <definedName name="_xlnm.Print_Area" localSheetId="14">#REF!</definedName>
    <definedName name="_xlnm.Print_Area" localSheetId="6">#REF!</definedName>
    <definedName name="_xlnm.Print_Area">#REF!</definedName>
    <definedName name="Print_Area_MI" localSheetId="11">#REF!</definedName>
    <definedName name="Print_Area_MI" localSheetId="12">#REF!</definedName>
    <definedName name="Print_Area_MI" localSheetId="15">#REF!</definedName>
    <definedName name="Print_Area_MI" localSheetId="10">#REF!</definedName>
    <definedName name="Print_Area_MI" localSheetId="13">#REF!</definedName>
    <definedName name="Print_Area_MI" localSheetId="5">#REF!</definedName>
    <definedName name="Print_Area_MI" localSheetId="8">#REF!</definedName>
    <definedName name="Print_Area_MI" localSheetId="1">#REF!</definedName>
    <definedName name="Print_Area_MI" localSheetId="2">#REF!</definedName>
    <definedName name="Print_Area_MI" localSheetId="4">#REF!</definedName>
    <definedName name="Print_Area_MI" localSheetId="7">#REF!</definedName>
    <definedName name="Print_Area_MI" localSheetId="9">#REF!</definedName>
    <definedName name="Print_Area_MI" localSheetId="14">#REF!</definedName>
    <definedName name="Print_Area_MI" localSheetId="6">#REF!</definedName>
    <definedName name="Print_Area_MI">#REF!</definedName>
    <definedName name="_xlnm.Print_Titles" localSheetId="11">#REF!</definedName>
    <definedName name="_xlnm.Print_Titles" localSheetId="12">#REF!</definedName>
    <definedName name="_xlnm.Print_Titles" localSheetId="15">#REF!</definedName>
    <definedName name="_xlnm.Print_Titles" localSheetId="10">#REF!</definedName>
    <definedName name="_xlnm.Print_Titles" localSheetId="13">#REF!</definedName>
    <definedName name="_xlnm.Print_Titles" localSheetId="5">#REF!</definedName>
    <definedName name="_xlnm.Print_Titles" localSheetId="8">#REF!</definedName>
    <definedName name="_xlnm.Print_Titles" localSheetId="4">#REF!</definedName>
    <definedName name="_xlnm.Print_Titles" localSheetId="7">#REF!</definedName>
    <definedName name="_xlnm.Print_Titles" localSheetId="9">#REF!</definedName>
    <definedName name="_xlnm.Print_Titles" localSheetId="14">#REF!</definedName>
    <definedName name="_xlnm.Print_Titles" localSheetId="6">#REF!</definedName>
    <definedName name="_xlnm.Print_Titles">#REF!</definedName>
    <definedName name="Print_Titles_MI" localSheetId="11">#REF!,#REF!</definedName>
    <definedName name="Print_Titles_MI" localSheetId="12">#REF!,#REF!</definedName>
    <definedName name="Print_Titles_MI" localSheetId="15">#REF!,#REF!</definedName>
    <definedName name="Print_Titles_MI" localSheetId="10">#REF!,#REF!</definedName>
    <definedName name="Print_Titles_MI" localSheetId="13">#REF!,#REF!</definedName>
    <definedName name="Print_Titles_MI" localSheetId="5">#REF!,#REF!</definedName>
    <definedName name="Print_Titles_MI" localSheetId="8">#REF!,#REF!</definedName>
    <definedName name="Print_Titles_MI" localSheetId="1">#REF!,#REF!</definedName>
    <definedName name="Print_Titles_MI" localSheetId="2">#REF!,#REF!</definedName>
    <definedName name="Print_Titles_MI" localSheetId="4">#REF!,#REF!</definedName>
    <definedName name="Print_Titles_MI" localSheetId="7">#REF!,#REF!</definedName>
    <definedName name="Print_Titles_MI" localSheetId="9">#REF!,#REF!</definedName>
    <definedName name="Print_Titles_MI" localSheetId="14">#REF!,#REF!</definedName>
    <definedName name="Print_Titles_MI" localSheetId="6">#REF!,#REF!</definedName>
    <definedName name="Print_Titles_MI">#REF!,#REF!</definedName>
    <definedName name="Process" localSheetId="11">#REF!</definedName>
    <definedName name="Process" localSheetId="12">#REF!</definedName>
    <definedName name="Process" localSheetId="15">#REF!</definedName>
    <definedName name="Process" localSheetId="10">#REF!</definedName>
    <definedName name="Process" localSheetId="13">#REF!</definedName>
    <definedName name="Process" localSheetId="5">#REF!</definedName>
    <definedName name="Process" localSheetId="8">#REF!</definedName>
    <definedName name="Process" localSheetId="4">#REF!</definedName>
    <definedName name="Process" localSheetId="7">#REF!</definedName>
    <definedName name="Process" localSheetId="9">#REF!</definedName>
    <definedName name="Process" localSheetId="14">#REF!</definedName>
    <definedName name="Process" localSheetId="6">#REF!</definedName>
    <definedName name="Process">#REF!</definedName>
    <definedName name="production_Plate_capacity" localSheetId="11">#REF!</definedName>
    <definedName name="production_Plate_capacity" localSheetId="12">#REF!</definedName>
    <definedName name="production_Plate_capacity" localSheetId="15">#REF!</definedName>
    <definedName name="production_Plate_capacity" localSheetId="10">#REF!</definedName>
    <definedName name="production_Plate_capacity" localSheetId="13">#REF!</definedName>
    <definedName name="production_Plate_capacity" localSheetId="5">#REF!</definedName>
    <definedName name="production_Plate_capacity" localSheetId="8">#REF!</definedName>
    <definedName name="production_Plate_capacity" localSheetId="4">#REF!</definedName>
    <definedName name="production_Plate_capacity" localSheetId="7">#REF!</definedName>
    <definedName name="production_Plate_capacity" localSheetId="9">#REF!</definedName>
    <definedName name="production_Plate_capacity" localSheetId="14">#REF!</definedName>
    <definedName name="production_Plate_capacity" localSheetId="6">#REF!</definedName>
    <definedName name="production_Plate_capacity">#REF!</definedName>
    <definedName name="PROSS">'[13]Cross-Reference'!$E$1:$F$65536</definedName>
    <definedName name="QAZ" localSheetId="11">#REF!</definedName>
    <definedName name="QAZ" localSheetId="12">#REF!</definedName>
    <definedName name="QAZ" localSheetId="15">#REF!</definedName>
    <definedName name="QAZ" localSheetId="10">#REF!</definedName>
    <definedName name="QAZ" localSheetId="13">#REF!</definedName>
    <definedName name="QAZ" localSheetId="5">#REF!</definedName>
    <definedName name="QAZ" localSheetId="8">#REF!</definedName>
    <definedName name="QAZ" localSheetId="4">#REF!</definedName>
    <definedName name="QAZ" localSheetId="7">#REF!</definedName>
    <definedName name="QAZ" localSheetId="9">#REF!</definedName>
    <definedName name="QAZ" localSheetId="14">#REF!</definedName>
    <definedName name="QAZ" localSheetId="6">#REF!</definedName>
    <definedName name="QAZ">#REF!</definedName>
    <definedName name="QOO" localSheetId="11">#REF!</definedName>
    <definedName name="QOO" localSheetId="12">#REF!</definedName>
    <definedName name="QOO" localSheetId="15">#REF!</definedName>
    <definedName name="QOO" localSheetId="10">#REF!</definedName>
    <definedName name="QOO" localSheetId="13">#REF!</definedName>
    <definedName name="QOO" localSheetId="5">#REF!</definedName>
    <definedName name="QOO" localSheetId="8">#REF!</definedName>
    <definedName name="QOO" localSheetId="1">#REF!</definedName>
    <definedName name="QOO" localSheetId="2">#REF!</definedName>
    <definedName name="QOO" localSheetId="4">#REF!</definedName>
    <definedName name="QOO" localSheetId="7">#REF!</definedName>
    <definedName name="QOO" localSheetId="9">#REF!</definedName>
    <definedName name="QOO" localSheetId="14">#REF!</definedName>
    <definedName name="QOO" localSheetId="6">#REF!</definedName>
    <definedName name="QOO">#REF!</definedName>
    <definedName name="qqq" localSheetId="11">#REF!</definedName>
    <definedName name="qqq" localSheetId="12">#REF!</definedName>
    <definedName name="qqq" localSheetId="15">#REF!</definedName>
    <definedName name="qqq" localSheetId="10">#REF!</definedName>
    <definedName name="qqq" localSheetId="13">#REF!</definedName>
    <definedName name="qqq" localSheetId="5">#REF!</definedName>
    <definedName name="qqq" localSheetId="8">#REF!</definedName>
    <definedName name="qqq" localSheetId="4">#REF!</definedName>
    <definedName name="qqq" localSheetId="7">#REF!</definedName>
    <definedName name="qqq" localSheetId="9">#REF!</definedName>
    <definedName name="qqq" localSheetId="14">#REF!</definedName>
    <definedName name="qqq" localSheetId="6">#REF!</definedName>
    <definedName name="qqq">#REF!</definedName>
    <definedName name="qwe" localSheetId="11">#REF!</definedName>
    <definedName name="qwe" localSheetId="12">#REF!</definedName>
    <definedName name="qwe" localSheetId="15">#REF!</definedName>
    <definedName name="qwe" localSheetId="10">#REF!</definedName>
    <definedName name="qwe" localSheetId="13">#REF!</definedName>
    <definedName name="qwe" localSheetId="5">#REF!</definedName>
    <definedName name="qwe" localSheetId="8">#REF!</definedName>
    <definedName name="qwe" localSheetId="1">#REF!</definedName>
    <definedName name="qwe" localSheetId="2">#REF!</definedName>
    <definedName name="qwe" localSheetId="4">#REF!</definedName>
    <definedName name="qwe" localSheetId="7">#REF!</definedName>
    <definedName name="qwe" localSheetId="9">#REF!</definedName>
    <definedName name="qwe" localSheetId="14">#REF!</definedName>
    <definedName name="qwe" localSheetId="6">#REF!</definedName>
    <definedName name="qwe">#REF!</definedName>
    <definedName name="RC轉盤時間" localSheetId="11">#REF!</definedName>
    <definedName name="RC轉盤時間" localSheetId="12">#REF!</definedName>
    <definedName name="RC轉盤時間" localSheetId="15">#REF!</definedName>
    <definedName name="RC轉盤時間" localSheetId="10">#REF!</definedName>
    <definedName name="RC轉盤時間" localSheetId="13">#REF!</definedName>
    <definedName name="RC轉盤時間" localSheetId="5">#REF!</definedName>
    <definedName name="RC轉盤時間" localSheetId="8">#REF!</definedName>
    <definedName name="RC轉盤時間" localSheetId="4">#REF!</definedName>
    <definedName name="RC轉盤時間" localSheetId="7">#REF!</definedName>
    <definedName name="RC轉盤時間" localSheetId="9">#REF!</definedName>
    <definedName name="RC轉盤時間" localSheetId="14">#REF!</definedName>
    <definedName name="RC轉盤時間" localSheetId="6">#REF!</definedName>
    <definedName name="RC轉盤時間">#REF!</definedName>
    <definedName name="RC轉盤增加時間" localSheetId="11">#REF!</definedName>
    <definedName name="RC轉盤增加時間" localSheetId="12">#REF!</definedName>
    <definedName name="RC轉盤增加時間" localSheetId="15">#REF!</definedName>
    <definedName name="RC轉盤增加時間" localSheetId="10">#REF!</definedName>
    <definedName name="RC轉盤增加時間" localSheetId="13">#REF!</definedName>
    <definedName name="RC轉盤增加時間" localSheetId="5">#REF!</definedName>
    <definedName name="RC轉盤增加時間" localSheetId="8">#REF!</definedName>
    <definedName name="RC轉盤增加時間" localSheetId="4">#REF!</definedName>
    <definedName name="RC轉盤增加時間" localSheetId="7">#REF!</definedName>
    <definedName name="RC轉盤增加時間" localSheetId="9">#REF!</definedName>
    <definedName name="RC轉盤增加時間" localSheetId="14">#REF!</definedName>
    <definedName name="RC轉盤增加時間" localSheetId="6">#REF!</definedName>
    <definedName name="RC轉盤增加時間">#REF!</definedName>
    <definedName name="rrr" localSheetId="11">#REF!</definedName>
    <definedName name="rrr" localSheetId="12">#REF!</definedName>
    <definedName name="rrr" localSheetId="15">#REF!</definedName>
    <definedName name="rrr" localSheetId="10">#REF!</definedName>
    <definedName name="rrr" localSheetId="13">#REF!</definedName>
    <definedName name="rrr" localSheetId="5">#REF!</definedName>
    <definedName name="rrr" localSheetId="8">#REF!</definedName>
    <definedName name="rrr" localSheetId="4">#REF!</definedName>
    <definedName name="rrr" localSheetId="7">#REF!</definedName>
    <definedName name="rrr" localSheetId="9">#REF!</definedName>
    <definedName name="rrr" localSheetId="14">#REF!</definedName>
    <definedName name="rrr" localSheetId="6">#REF!</definedName>
    <definedName name="rrr">#REF!</definedName>
    <definedName name="sad" localSheetId="11">#REF!</definedName>
    <definedName name="sad" localSheetId="12">#REF!</definedName>
    <definedName name="sad" localSheetId="15">#REF!</definedName>
    <definedName name="sad" localSheetId="10">#REF!</definedName>
    <definedName name="sad" localSheetId="13">#REF!</definedName>
    <definedName name="sad" localSheetId="5">#REF!</definedName>
    <definedName name="sad" localSheetId="8">#REF!</definedName>
    <definedName name="sad" localSheetId="4">#REF!</definedName>
    <definedName name="sad" localSheetId="7">#REF!</definedName>
    <definedName name="sad" localSheetId="9">#REF!</definedName>
    <definedName name="sad" localSheetId="14">#REF!</definedName>
    <definedName name="sad" localSheetId="6">#REF!</definedName>
    <definedName name="sad">#REF!</definedName>
    <definedName name="saw" localSheetId="11">#REF!</definedName>
    <definedName name="saw" localSheetId="12">#REF!</definedName>
    <definedName name="saw" localSheetId="15">#REF!</definedName>
    <definedName name="saw" localSheetId="10">#REF!</definedName>
    <definedName name="saw" localSheetId="13">#REF!</definedName>
    <definedName name="saw" localSheetId="5">#REF!</definedName>
    <definedName name="saw" localSheetId="8">#REF!</definedName>
    <definedName name="saw" localSheetId="4">#REF!</definedName>
    <definedName name="saw" localSheetId="7">#REF!</definedName>
    <definedName name="saw" localSheetId="9">#REF!</definedName>
    <definedName name="saw" localSheetId="14">#REF!</definedName>
    <definedName name="saw" localSheetId="6">#REF!</definedName>
    <definedName name="saw">#REF!</definedName>
    <definedName name="SE_usage_resullt" localSheetId="11">#REF!</definedName>
    <definedName name="SE_usage_resullt" localSheetId="12">#REF!</definedName>
    <definedName name="SE_usage_resullt" localSheetId="15">#REF!</definedName>
    <definedName name="SE_usage_resullt" localSheetId="10">#REF!</definedName>
    <definedName name="SE_usage_resullt" localSheetId="13">#REF!</definedName>
    <definedName name="SE_usage_resullt" localSheetId="5">#REF!</definedName>
    <definedName name="SE_usage_resullt" localSheetId="8">#REF!</definedName>
    <definedName name="SE_usage_resullt" localSheetId="4">#REF!</definedName>
    <definedName name="SE_usage_resullt" localSheetId="7">#REF!</definedName>
    <definedName name="SE_usage_resullt" localSheetId="9">#REF!</definedName>
    <definedName name="SE_usage_resullt" localSheetId="14">#REF!</definedName>
    <definedName name="SE_usage_resullt" localSheetId="6">#REF!</definedName>
    <definedName name="SE_usage_resullt">#REF!</definedName>
    <definedName name="SHIT" localSheetId="11">[14]附件6!#REF!</definedName>
    <definedName name="SHIT" localSheetId="12">[14]附件6!#REF!</definedName>
    <definedName name="SHIT" localSheetId="15">[14]附件6!#REF!</definedName>
    <definedName name="SHIT" localSheetId="10">[14]附件6!#REF!</definedName>
    <definedName name="SHIT" localSheetId="13">[14]附件6!#REF!</definedName>
    <definedName name="SHIT" localSheetId="5">[14]附件6!#REF!</definedName>
    <definedName name="SHIT" localSheetId="8">[14]附件6!#REF!</definedName>
    <definedName name="SHIT" localSheetId="1">[14]附件6!#REF!</definedName>
    <definedName name="SHIT" localSheetId="2">[14]附件6!#REF!</definedName>
    <definedName name="SHIT" localSheetId="4">[14]附件6!#REF!</definedName>
    <definedName name="SHIT" localSheetId="7">[14]附件6!#REF!</definedName>
    <definedName name="SHIT" localSheetId="9">[14]附件6!#REF!</definedName>
    <definedName name="SHIT" localSheetId="14">[14]附件6!#REF!</definedName>
    <definedName name="SHIT" localSheetId="6">[14]附件6!#REF!</definedName>
    <definedName name="SHIT">[14]附件6!#REF!</definedName>
    <definedName name="Soak_time" localSheetId="11">#REF!</definedName>
    <definedName name="Soak_time" localSheetId="12">#REF!</definedName>
    <definedName name="Soak_time" localSheetId="15">#REF!</definedName>
    <definedName name="Soak_time" localSheetId="10">#REF!</definedName>
    <definedName name="Soak_time" localSheetId="13">#REF!</definedName>
    <definedName name="Soak_time" localSheetId="5">#REF!</definedName>
    <definedName name="Soak_time" localSheetId="8">#REF!</definedName>
    <definedName name="Soak_time" localSheetId="4">#REF!</definedName>
    <definedName name="Soak_time" localSheetId="7">#REF!</definedName>
    <definedName name="Soak_time" localSheetId="9">#REF!</definedName>
    <definedName name="Soak_time" localSheetId="14">#REF!</definedName>
    <definedName name="Soak_time" localSheetId="6">#REF!</definedName>
    <definedName name="Soak_time">#REF!</definedName>
    <definedName name="sort_tool" localSheetId="11">#REF!</definedName>
    <definedName name="sort_tool" localSheetId="12">#REF!</definedName>
    <definedName name="sort_tool" localSheetId="15">#REF!</definedName>
    <definedName name="sort_tool" localSheetId="10">#REF!</definedName>
    <definedName name="sort_tool" localSheetId="13">#REF!</definedName>
    <definedName name="sort_tool" localSheetId="5">#REF!</definedName>
    <definedName name="sort_tool" localSheetId="8">#REF!</definedName>
    <definedName name="sort_tool" localSheetId="4">#REF!</definedName>
    <definedName name="sort_tool" localSheetId="7">#REF!</definedName>
    <definedName name="sort_tool" localSheetId="9">#REF!</definedName>
    <definedName name="sort_tool" localSheetId="14">#REF!</definedName>
    <definedName name="sort_tool" localSheetId="6">#REF!</definedName>
    <definedName name="sort_tool">#REF!</definedName>
    <definedName name="SPIL_ODSVCPL" localSheetId="11">#REF!</definedName>
    <definedName name="SPIL_ODSVCPL" localSheetId="12">#REF!</definedName>
    <definedName name="SPIL_ODSVCPL" localSheetId="15">#REF!</definedName>
    <definedName name="SPIL_ODSVCPL" localSheetId="10">#REF!</definedName>
    <definedName name="SPIL_ODSVCPL" localSheetId="13">#REF!</definedName>
    <definedName name="SPIL_ODSVCPL" localSheetId="5">#REF!</definedName>
    <definedName name="SPIL_ODSVCPL" localSheetId="8">#REF!</definedName>
    <definedName name="SPIL_ODSVCPL" localSheetId="4">#REF!</definedName>
    <definedName name="SPIL_ODSVCPL" localSheetId="7">#REF!</definedName>
    <definedName name="SPIL_ODSVCPL" localSheetId="9">#REF!</definedName>
    <definedName name="SPIL_ODSVCPL" localSheetId="14">#REF!</definedName>
    <definedName name="SPIL_ODSVCPL" localSheetId="6">#REF!</definedName>
    <definedName name="SPIL_ODSVCPL">#REF!</definedName>
    <definedName name="SPSS" localSheetId="11">#REF!</definedName>
    <definedName name="SPSS" localSheetId="12">#REF!</definedName>
    <definedName name="SPSS" localSheetId="15">#REF!</definedName>
    <definedName name="SPSS" localSheetId="10">#REF!</definedName>
    <definedName name="SPSS" localSheetId="13">#REF!</definedName>
    <definedName name="SPSS" localSheetId="5">#REF!</definedName>
    <definedName name="SPSS" localSheetId="8">#REF!</definedName>
    <definedName name="SPSS" localSheetId="4">#REF!</definedName>
    <definedName name="SPSS" localSheetId="7">#REF!</definedName>
    <definedName name="SPSS" localSheetId="9">#REF!</definedName>
    <definedName name="SPSS" localSheetId="14">#REF!</definedName>
    <definedName name="SPSS" localSheetId="6">#REF!</definedName>
    <definedName name="SPSS">#REF!</definedName>
    <definedName name="SPSS1" localSheetId="11">#REF!</definedName>
    <definedName name="SPSS1" localSheetId="12">#REF!</definedName>
    <definedName name="SPSS1" localSheetId="15">#REF!</definedName>
    <definedName name="SPSS1" localSheetId="10">#REF!</definedName>
    <definedName name="SPSS1" localSheetId="13">#REF!</definedName>
    <definedName name="SPSS1" localSheetId="5">#REF!</definedName>
    <definedName name="SPSS1" localSheetId="8">#REF!</definedName>
    <definedName name="SPSS1" localSheetId="4">#REF!</definedName>
    <definedName name="SPSS1" localSheetId="7">#REF!</definedName>
    <definedName name="SPSS1" localSheetId="9">#REF!</definedName>
    <definedName name="SPSS1" localSheetId="14">#REF!</definedName>
    <definedName name="SPSS1" localSheetId="6">#REF!</definedName>
    <definedName name="SPSS1">#REF!</definedName>
    <definedName name="SS" localSheetId="11">#REF!</definedName>
    <definedName name="SS" localSheetId="12">#REF!</definedName>
    <definedName name="SS" localSheetId="15">#REF!</definedName>
    <definedName name="SS" localSheetId="10">#REF!</definedName>
    <definedName name="SS" localSheetId="13">#REF!</definedName>
    <definedName name="SS" localSheetId="5">#REF!</definedName>
    <definedName name="SS" localSheetId="8">#REF!</definedName>
    <definedName name="SS" localSheetId="1">#REF!</definedName>
    <definedName name="SS" localSheetId="2">#REF!</definedName>
    <definedName name="SS" localSheetId="4">#REF!</definedName>
    <definedName name="SS" localSheetId="7">#REF!</definedName>
    <definedName name="SS" localSheetId="9">#REF!</definedName>
    <definedName name="SS" localSheetId="14">#REF!</definedName>
    <definedName name="SS" localSheetId="6">#REF!</definedName>
    <definedName name="SS">#REF!</definedName>
    <definedName name="SSS" localSheetId="11">#REF!</definedName>
    <definedName name="SSS" localSheetId="12">#REF!</definedName>
    <definedName name="SSS" localSheetId="15">#REF!</definedName>
    <definedName name="SSS" localSheetId="10">#REF!</definedName>
    <definedName name="SSS" localSheetId="13">#REF!</definedName>
    <definedName name="SSS" localSheetId="5">#REF!</definedName>
    <definedName name="SSS" localSheetId="8">#REF!</definedName>
    <definedName name="SSS" localSheetId="4">#REF!</definedName>
    <definedName name="SSS" localSheetId="7">#REF!</definedName>
    <definedName name="SSS" localSheetId="9">#REF!</definedName>
    <definedName name="SSS" localSheetId="14">#REF!</definedName>
    <definedName name="SSS" localSheetId="6">#REF!</definedName>
    <definedName name="SSS">#REF!</definedName>
    <definedName name="SSSS" localSheetId="11">#REF!</definedName>
    <definedName name="SSSS" localSheetId="12">#REF!</definedName>
    <definedName name="SSSS" localSheetId="15">#REF!</definedName>
    <definedName name="SSSS" localSheetId="10">#REF!</definedName>
    <definedName name="SSSS" localSheetId="13">#REF!</definedName>
    <definedName name="SSSS" localSheetId="5">#REF!</definedName>
    <definedName name="SSSS" localSheetId="8">#REF!</definedName>
    <definedName name="SSSS" localSheetId="4">#REF!</definedName>
    <definedName name="SSSS" localSheetId="7">#REF!</definedName>
    <definedName name="SSSS" localSheetId="9">#REF!</definedName>
    <definedName name="SSSS" localSheetId="14">#REF!</definedName>
    <definedName name="SSSS" localSheetId="6">#REF!</definedName>
    <definedName name="SSSS">#REF!</definedName>
    <definedName name="STAN">[15]rdcu0705!$A$3:$N$77</definedName>
    <definedName name="stock" localSheetId="11">#REF!</definedName>
    <definedName name="stock" localSheetId="12">#REF!</definedName>
    <definedName name="stock" localSheetId="15">#REF!</definedName>
    <definedName name="stock" localSheetId="10">#REF!</definedName>
    <definedName name="stock" localSheetId="13">#REF!</definedName>
    <definedName name="stock" localSheetId="5">#REF!</definedName>
    <definedName name="stock" localSheetId="8">#REF!</definedName>
    <definedName name="stock" localSheetId="4">#REF!</definedName>
    <definedName name="stock" localSheetId="7">#REF!</definedName>
    <definedName name="stock" localSheetId="9">#REF!</definedName>
    <definedName name="stock" localSheetId="14">#REF!</definedName>
    <definedName name="stock" localSheetId="6">#REF!</definedName>
    <definedName name="stock">#REF!</definedName>
    <definedName name="SYSTEM">'[13]Cross-Reference'!$H$1:$J$65536</definedName>
    <definedName name="Test_time" localSheetId="11">#REF!</definedName>
    <definedName name="Test_time" localSheetId="12">#REF!</definedName>
    <definedName name="Test_time" localSheetId="15">#REF!</definedName>
    <definedName name="Test_time" localSheetId="10">#REF!</definedName>
    <definedName name="Test_time" localSheetId="13">#REF!</definedName>
    <definedName name="Test_time" localSheetId="5">#REF!</definedName>
    <definedName name="Test_time" localSheetId="8">#REF!</definedName>
    <definedName name="Test_time" localSheetId="4">#REF!</definedName>
    <definedName name="Test_time" localSheetId="7">#REF!</definedName>
    <definedName name="Test_time" localSheetId="9">#REF!</definedName>
    <definedName name="Test_time" localSheetId="14">#REF!</definedName>
    <definedName name="Test_time" localSheetId="6">#REF!</definedName>
    <definedName name="Test_time">#REF!</definedName>
    <definedName name="TESTER" localSheetId="11">#REF!</definedName>
    <definedName name="TESTER" localSheetId="12">#REF!</definedName>
    <definedName name="TESTER" localSheetId="15">#REF!</definedName>
    <definedName name="TESTER" localSheetId="10">#REF!</definedName>
    <definedName name="TESTER" localSheetId="13">#REF!</definedName>
    <definedName name="TESTER" localSheetId="5">#REF!</definedName>
    <definedName name="TESTER" localSheetId="8">#REF!</definedName>
    <definedName name="TESTER" localSheetId="4">#REF!</definedName>
    <definedName name="TESTER" localSheetId="7">#REF!</definedName>
    <definedName name="TESTER" localSheetId="9">#REF!</definedName>
    <definedName name="TESTER" localSheetId="14">#REF!</definedName>
    <definedName name="TESTER" localSheetId="6">#REF!</definedName>
    <definedName name="TESTER">#REF!</definedName>
    <definedName name="total" localSheetId="11">#REF!</definedName>
    <definedName name="total" localSheetId="12">#REF!</definedName>
    <definedName name="total" localSheetId="15">#REF!</definedName>
    <definedName name="total" localSheetId="10">#REF!</definedName>
    <definedName name="total" localSheetId="13">#REF!</definedName>
    <definedName name="total" localSheetId="5">#REF!</definedName>
    <definedName name="total" localSheetId="8">#REF!</definedName>
    <definedName name="total" localSheetId="4">#REF!</definedName>
    <definedName name="total" localSheetId="7">#REF!</definedName>
    <definedName name="total" localSheetId="9">#REF!</definedName>
    <definedName name="total" localSheetId="14">#REF!</definedName>
    <definedName name="total" localSheetId="6">#REF!</definedName>
    <definedName name="total">#REF!</definedName>
    <definedName name="TOTAL_Yield" localSheetId="11">#REF!</definedName>
    <definedName name="TOTAL_Yield" localSheetId="12">#REF!</definedName>
    <definedName name="TOTAL_Yield" localSheetId="15">#REF!</definedName>
    <definedName name="TOTAL_Yield" localSheetId="10">#REF!</definedName>
    <definedName name="TOTAL_Yield" localSheetId="13">#REF!</definedName>
    <definedName name="TOTAL_Yield" localSheetId="5">#REF!</definedName>
    <definedName name="TOTAL_Yield" localSheetId="8">#REF!</definedName>
    <definedName name="TOTAL_Yield" localSheetId="4">#REF!</definedName>
    <definedName name="TOTAL_Yield" localSheetId="7">#REF!</definedName>
    <definedName name="TOTAL_Yield" localSheetId="9">#REF!</definedName>
    <definedName name="TOTAL_Yield" localSheetId="14">#REF!</definedName>
    <definedName name="TOTAL_Yield" localSheetId="6">#REF!</definedName>
    <definedName name="TOTAL_Yield">#REF!</definedName>
    <definedName name="TQMOWNER" localSheetId="11">#REF!</definedName>
    <definedName name="TQMOWNER" localSheetId="12">#REF!</definedName>
    <definedName name="TQMOWNER" localSheetId="15">#REF!</definedName>
    <definedName name="TQMOWNER" localSheetId="10">#REF!</definedName>
    <definedName name="TQMOWNER" localSheetId="13">#REF!</definedName>
    <definedName name="TQMOWNER" localSheetId="5">#REF!</definedName>
    <definedName name="TQMOWNER" localSheetId="8">#REF!</definedName>
    <definedName name="TQMOWNER" localSheetId="1">#REF!</definedName>
    <definedName name="TQMOWNER" localSheetId="2">#REF!</definedName>
    <definedName name="TQMOWNER" localSheetId="4">#REF!</definedName>
    <definedName name="TQMOWNER" localSheetId="7">#REF!</definedName>
    <definedName name="TQMOWNER" localSheetId="9">#REF!</definedName>
    <definedName name="TQMOWNER" localSheetId="14">#REF!</definedName>
    <definedName name="TQMOWNER" localSheetId="6">#REF!</definedName>
    <definedName name="TQMOWNER">#REF!</definedName>
    <definedName name="Tray_IC" localSheetId="11">#REF!</definedName>
    <definedName name="Tray_IC" localSheetId="12">#REF!</definedName>
    <definedName name="Tray_IC" localSheetId="15">#REF!</definedName>
    <definedName name="Tray_IC" localSheetId="10">#REF!</definedName>
    <definedName name="Tray_IC" localSheetId="13">#REF!</definedName>
    <definedName name="Tray_IC" localSheetId="5">#REF!</definedName>
    <definedName name="Tray_IC" localSheetId="8">#REF!</definedName>
    <definedName name="Tray_IC" localSheetId="4">#REF!</definedName>
    <definedName name="Tray_IC" localSheetId="7">#REF!</definedName>
    <definedName name="Tray_IC" localSheetId="9">#REF!</definedName>
    <definedName name="Tray_IC" localSheetId="14">#REF!</definedName>
    <definedName name="Tray_IC" localSheetId="6">#REF!</definedName>
    <definedName name="Tray_IC">#REF!</definedName>
    <definedName name="tray1" localSheetId="11">#REF!</definedName>
    <definedName name="tray1" localSheetId="12">#REF!</definedName>
    <definedName name="tray1" localSheetId="15">#REF!</definedName>
    <definedName name="tray1" localSheetId="10">#REF!</definedName>
    <definedName name="tray1" localSheetId="13">#REF!</definedName>
    <definedName name="tray1" localSheetId="5">#REF!</definedName>
    <definedName name="tray1" localSheetId="8">#REF!</definedName>
    <definedName name="tray1" localSheetId="4">#REF!</definedName>
    <definedName name="tray1" localSheetId="7">#REF!</definedName>
    <definedName name="tray1" localSheetId="9">#REF!</definedName>
    <definedName name="tray1" localSheetId="14">#REF!</definedName>
    <definedName name="tray1" localSheetId="6">#REF!</definedName>
    <definedName name="tray1">#REF!</definedName>
    <definedName name="tsetr" localSheetId="11">[16]附件6!#REF!</definedName>
    <definedName name="tsetr" localSheetId="12">[16]附件6!#REF!</definedName>
    <definedName name="tsetr" localSheetId="15">[16]附件6!#REF!</definedName>
    <definedName name="tsetr" localSheetId="10">[16]附件6!#REF!</definedName>
    <definedName name="tsetr" localSheetId="13">[16]附件6!#REF!</definedName>
    <definedName name="tsetr" localSheetId="5">[16]附件6!#REF!</definedName>
    <definedName name="tsetr" localSheetId="8">[16]附件6!#REF!</definedName>
    <definedName name="tsetr" localSheetId="1">[17]附件6!#REF!</definedName>
    <definedName name="tsetr" localSheetId="2">[17]附件6!#REF!</definedName>
    <definedName name="tsetr" localSheetId="4">[16]附件6!#REF!</definedName>
    <definedName name="tsetr" localSheetId="7">[16]附件6!#REF!</definedName>
    <definedName name="tsetr" localSheetId="9">[16]附件6!#REF!</definedName>
    <definedName name="tsetr" localSheetId="14">[16]附件6!#REF!</definedName>
    <definedName name="tsetr" localSheetId="6">[16]附件6!#REF!</definedName>
    <definedName name="tsetr">[17]附件6!#REF!</definedName>
    <definedName name="tt" localSheetId="11">[18]_7_人力需求資訊系統!#REF!</definedName>
    <definedName name="tt" localSheetId="12">[18]_7_人力需求資訊系統!#REF!</definedName>
    <definedName name="tt" localSheetId="15">[18]_7_人力需求資訊系統!#REF!</definedName>
    <definedName name="tt" localSheetId="10">[18]_7_人力需求資訊系統!#REF!</definedName>
    <definedName name="tt" localSheetId="13">[18]_7_人力需求資訊系統!#REF!</definedName>
    <definedName name="tt" localSheetId="5">[18]_7_人力需求資訊系統!#REF!</definedName>
    <definedName name="tt" localSheetId="8">[18]_7_人力需求資訊系統!#REF!</definedName>
    <definedName name="tt" localSheetId="1">[18]_7_人力需求資訊系統!#REF!</definedName>
    <definedName name="tt" localSheetId="2">[18]_7_人力需求資訊系統!#REF!</definedName>
    <definedName name="tt" localSheetId="4">[18]_7_人力需求資訊系統!#REF!</definedName>
    <definedName name="tt" localSheetId="7">[18]_7_人力需求資訊系統!#REF!</definedName>
    <definedName name="tt" localSheetId="9">[18]_7_人力需求資訊系統!#REF!</definedName>
    <definedName name="tt" localSheetId="14">[18]_7_人力需求資訊系統!#REF!</definedName>
    <definedName name="tt" localSheetId="6">[18]_7_人力需求資訊系統!#REF!</definedName>
    <definedName name="tt">[18]_7_人力需求資訊系統!#REF!</definedName>
    <definedName name="UPH" localSheetId="11">#REF!</definedName>
    <definedName name="UPH" localSheetId="12">#REF!</definedName>
    <definedName name="UPH" localSheetId="15">#REF!</definedName>
    <definedName name="UPH" localSheetId="10">#REF!</definedName>
    <definedName name="UPH" localSheetId="13">#REF!</definedName>
    <definedName name="UPH" localSheetId="5">#REF!</definedName>
    <definedName name="UPH" localSheetId="8">#REF!</definedName>
    <definedName name="UPH" localSheetId="4">#REF!</definedName>
    <definedName name="UPH" localSheetId="7">#REF!</definedName>
    <definedName name="UPH" localSheetId="9">#REF!</definedName>
    <definedName name="UPH" localSheetId="14">#REF!</definedName>
    <definedName name="UPH" localSheetId="6">#REF!</definedName>
    <definedName name="UPH">#REF!</definedName>
    <definedName name="v" localSheetId="11" hidden="1">{"'目錄'!$B$2:$B$7"}</definedName>
    <definedName name="v" localSheetId="12" hidden="1">{"'目錄'!$B$2:$B$7"}</definedName>
    <definedName name="v" localSheetId="15" hidden="1">{"'目錄'!$B$2:$B$7"}</definedName>
    <definedName name="v" localSheetId="10" hidden="1">{"'目錄'!$B$2:$B$7"}</definedName>
    <definedName name="v" localSheetId="13" hidden="1">{"'目錄'!$B$2:$B$7"}</definedName>
    <definedName name="v" localSheetId="5" hidden="1">{"'目錄'!$B$2:$B$7"}</definedName>
    <definedName name="v" localSheetId="8" hidden="1">{"'目錄'!$B$2:$B$7"}</definedName>
    <definedName name="v" localSheetId="2" hidden="1">{"'目錄'!$B$2:$B$7"}</definedName>
    <definedName name="v" localSheetId="4" hidden="1">{"'目錄'!$B$2:$B$7"}</definedName>
    <definedName name="v" localSheetId="7" hidden="1">{"'目錄'!$B$2:$B$7"}</definedName>
    <definedName name="v" localSheetId="9" hidden="1">{"'目錄'!$B$2:$B$7"}</definedName>
    <definedName name="v" localSheetId="14" hidden="1">{"'目錄'!$B$2:$B$7"}</definedName>
    <definedName name="v" localSheetId="6" hidden="1">{"'目錄'!$B$2:$B$7"}</definedName>
    <definedName name="v" hidden="1">{"'目錄'!$B$2:$B$7"}</definedName>
    <definedName name="warp" localSheetId="11">#REF!</definedName>
    <definedName name="warp" localSheetId="12">#REF!</definedName>
    <definedName name="warp" localSheetId="15">#REF!</definedName>
    <definedName name="warp" localSheetId="10">#REF!</definedName>
    <definedName name="warp" localSheetId="13">#REF!</definedName>
    <definedName name="warp" localSheetId="5">#REF!</definedName>
    <definedName name="warp" localSheetId="8">#REF!</definedName>
    <definedName name="warp" localSheetId="4">#REF!</definedName>
    <definedName name="warp" localSheetId="7">#REF!</definedName>
    <definedName name="warp" localSheetId="9">#REF!</definedName>
    <definedName name="warp" localSheetId="14">#REF!</definedName>
    <definedName name="warp" localSheetId="6">#REF!</definedName>
    <definedName name="warp">#REF!</definedName>
    <definedName name="WEEK" localSheetId="11">[19]CS!#REF!</definedName>
    <definedName name="WEEK" localSheetId="12">[19]CS!#REF!</definedName>
    <definedName name="WEEK" localSheetId="15">[19]CS!#REF!</definedName>
    <definedName name="WEEK" localSheetId="10">[19]CS!#REF!</definedName>
    <definedName name="WEEK" localSheetId="13">[19]CS!#REF!</definedName>
    <definedName name="WEEK" localSheetId="5">[19]CS!#REF!</definedName>
    <definedName name="WEEK" localSheetId="8">[19]CS!#REF!</definedName>
    <definedName name="WEEK" localSheetId="1">[19]CS!#REF!</definedName>
    <definedName name="WEEK" localSheetId="2">[19]CS!#REF!</definedName>
    <definedName name="WEEK" localSheetId="4">[19]CS!#REF!</definedName>
    <definedName name="WEEK" localSheetId="7">[19]CS!#REF!</definedName>
    <definedName name="WEEK" localSheetId="9">[19]CS!#REF!</definedName>
    <definedName name="WEEK" localSheetId="14">[19]CS!#REF!</definedName>
    <definedName name="WEEK" localSheetId="6">[19]CS!#REF!</definedName>
    <definedName name="WEEK">[19]CS!#REF!</definedName>
    <definedName name="ww" localSheetId="11">#REF!</definedName>
    <definedName name="ww" localSheetId="12">#REF!</definedName>
    <definedName name="ww" localSheetId="15">#REF!</definedName>
    <definedName name="ww" localSheetId="10">#REF!</definedName>
    <definedName name="ww" localSheetId="13">#REF!</definedName>
    <definedName name="ww" localSheetId="5">#REF!</definedName>
    <definedName name="ww" localSheetId="8">#REF!</definedName>
    <definedName name="ww" localSheetId="4">#REF!</definedName>
    <definedName name="ww" localSheetId="7">#REF!</definedName>
    <definedName name="ww" localSheetId="9">#REF!</definedName>
    <definedName name="ww" localSheetId="14">#REF!</definedName>
    <definedName name="ww" localSheetId="6">#REF!</definedName>
    <definedName name="ww">#REF!</definedName>
    <definedName name="wwe" localSheetId="11">#REF!</definedName>
    <definedName name="wwe" localSheetId="12">#REF!</definedName>
    <definedName name="wwe" localSheetId="15">#REF!</definedName>
    <definedName name="wwe" localSheetId="10">#REF!</definedName>
    <definedName name="wwe" localSheetId="13">#REF!</definedName>
    <definedName name="wwe" localSheetId="5">#REF!</definedName>
    <definedName name="wwe" localSheetId="8">#REF!</definedName>
    <definedName name="wwe" localSheetId="4">#REF!</definedName>
    <definedName name="wwe" localSheetId="7">#REF!</definedName>
    <definedName name="wwe" localSheetId="9">#REF!</definedName>
    <definedName name="wwe" localSheetId="14">#REF!</definedName>
    <definedName name="wwe" localSheetId="6">#REF!</definedName>
    <definedName name="wwe">#REF!</definedName>
    <definedName name="wws">#N/A</definedName>
    <definedName name="xfer_arm_X_axies_rate" localSheetId="11">#REF!</definedName>
    <definedName name="xfer_arm_X_axies_rate" localSheetId="12">#REF!</definedName>
    <definedName name="xfer_arm_X_axies_rate" localSheetId="15">#REF!</definedName>
    <definedName name="xfer_arm_X_axies_rate" localSheetId="10">#REF!</definedName>
    <definedName name="xfer_arm_X_axies_rate" localSheetId="13">#REF!</definedName>
    <definedName name="xfer_arm_X_axies_rate" localSheetId="5">#REF!</definedName>
    <definedName name="xfer_arm_X_axies_rate" localSheetId="8">#REF!</definedName>
    <definedName name="xfer_arm_X_axies_rate" localSheetId="1">#REF!</definedName>
    <definedName name="xfer_arm_X_axies_rate" localSheetId="2">#REF!</definedName>
    <definedName name="xfer_arm_X_axies_rate" localSheetId="4">#REF!</definedName>
    <definedName name="xfer_arm_X_axies_rate" localSheetId="7">#REF!</definedName>
    <definedName name="xfer_arm_X_axies_rate" localSheetId="9">#REF!</definedName>
    <definedName name="xfer_arm_X_axies_rate" localSheetId="14">#REF!</definedName>
    <definedName name="xfer_arm_X_axies_rate" localSheetId="6">#REF!</definedName>
    <definedName name="xfer_arm_X_axies_rate">#REF!</definedName>
    <definedName name="xfer_arm_Z_axies_rate" localSheetId="11">#REF!</definedName>
    <definedName name="xfer_arm_Z_axies_rate" localSheetId="12">#REF!</definedName>
    <definedName name="xfer_arm_Z_axies_rate" localSheetId="15">#REF!</definedName>
    <definedName name="xfer_arm_Z_axies_rate" localSheetId="10">#REF!</definedName>
    <definedName name="xfer_arm_Z_axies_rate" localSheetId="13">#REF!</definedName>
    <definedName name="xfer_arm_Z_axies_rate" localSheetId="5">#REF!</definedName>
    <definedName name="xfer_arm_Z_axies_rate" localSheetId="8">#REF!</definedName>
    <definedName name="xfer_arm_Z_axies_rate" localSheetId="4">#REF!</definedName>
    <definedName name="xfer_arm_Z_axies_rate" localSheetId="7">#REF!</definedName>
    <definedName name="xfer_arm_Z_axies_rate" localSheetId="9">#REF!</definedName>
    <definedName name="xfer_arm_Z_axies_rate" localSheetId="14">#REF!</definedName>
    <definedName name="xfer_arm_Z_axies_rate" localSheetId="6">#REF!</definedName>
    <definedName name="xfer_arm_Z_axies_rate">#REF!</definedName>
    <definedName name="xxx" localSheetId="11">#REF!</definedName>
    <definedName name="xxx" localSheetId="12">#REF!</definedName>
    <definedName name="xxx" localSheetId="15">#REF!</definedName>
    <definedName name="xxx" localSheetId="10">#REF!</definedName>
    <definedName name="xxx" localSheetId="13">#REF!</definedName>
    <definedName name="xxx" localSheetId="5">#REF!</definedName>
    <definedName name="xxx" localSheetId="8">#REF!</definedName>
    <definedName name="xxx" localSheetId="4">#REF!</definedName>
    <definedName name="xxx" localSheetId="7">#REF!</definedName>
    <definedName name="xxx" localSheetId="9">#REF!</definedName>
    <definedName name="xxx" localSheetId="14">#REF!</definedName>
    <definedName name="xxx" localSheetId="6">#REF!</definedName>
    <definedName name="xxx">#REF!</definedName>
    <definedName name="Z_0F256B43_FD8B_4505_BAFC_FD94188B7AB9_.wvu.Rows" localSheetId="2" hidden="1">'Plating Solder POR'!#REF!,'Plating Solder POR'!$19:$19,'Plating Solder POR'!#REF!,'Plating Solder POR'!#REF!</definedName>
    <definedName name="Z_54E0D5D2_03AF_11D7_9469_0080C8923771_.wvu.FilterData" localSheetId="11" hidden="1">#REF!</definedName>
    <definedName name="Z_54E0D5D2_03AF_11D7_9469_0080C8923771_.wvu.FilterData" localSheetId="12" hidden="1">#REF!</definedName>
    <definedName name="Z_54E0D5D2_03AF_11D7_9469_0080C8923771_.wvu.FilterData" localSheetId="15" hidden="1">#REF!</definedName>
    <definedName name="Z_54E0D5D2_03AF_11D7_9469_0080C8923771_.wvu.FilterData" localSheetId="10" hidden="1">#REF!</definedName>
    <definedName name="Z_54E0D5D2_03AF_11D7_9469_0080C8923771_.wvu.FilterData" localSheetId="13" hidden="1">#REF!</definedName>
    <definedName name="Z_54E0D5D2_03AF_11D7_9469_0080C8923771_.wvu.FilterData" localSheetId="5" hidden="1">#REF!</definedName>
    <definedName name="Z_54E0D5D2_03AF_11D7_9469_0080C8923771_.wvu.FilterData" localSheetId="8" hidden="1">#REF!</definedName>
    <definedName name="Z_54E0D5D2_03AF_11D7_9469_0080C8923771_.wvu.FilterData" localSheetId="4" hidden="1">#REF!</definedName>
    <definedName name="Z_54E0D5D2_03AF_11D7_9469_0080C8923771_.wvu.FilterData" localSheetId="7" hidden="1">#REF!</definedName>
    <definedName name="Z_54E0D5D2_03AF_11D7_9469_0080C8923771_.wvu.FilterData" localSheetId="9" hidden="1">#REF!</definedName>
    <definedName name="Z_54E0D5D2_03AF_11D7_9469_0080C8923771_.wvu.FilterData" localSheetId="14" hidden="1">#REF!</definedName>
    <definedName name="Z_54E0D5D2_03AF_11D7_9469_0080C8923771_.wvu.FilterData" localSheetId="6" hidden="1">#REF!</definedName>
    <definedName name="Z_54E0D5D2_03AF_11D7_9469_0080C8923771_.wvu.FilterData" hidden="1">#REF!</definedName>
    <definedName name="Z_8D8E2C51_2A9B_11D5_944B_0010B56DA589_.wvu.FilterData" localSheetId="11" hidden="1">#REF!</definedName>
    <definedName name="Z_8D8E2C51_2A9B_11D5_944B_0010B56DA589_.wvu.FilterData" localSheetId="12" hidden="1">#REF!</definedName>
    <definedName name="Z_8D8E2C51_2A9B_11D5_944B_0010B56DA589_.wvu.FilterData" localSheetId="15" hidden="1">#REF!</definedName>
    <definedName name="Z_8D8E2C51_2A9B_11D5_944B_0010B56DA589_.wvu.FilterData" localSheetId="10" hidden="1">#REF!</definedName>
    <definedName name="Z_8D8E2C51_2A9B_11D5_944B_0010B56DA589_.wvu.FilterData" localSheetId="13" hidden="1">#REF!</definedName>
    <definedName name="Z_8D8E2C51_2A9B_11D5_944B_0010B56DA589_.wvu.FilterData" localSheetId="5" hidden="1">#REF!</definedName>
    <definedName name="Z_8D8E2C51_2A9B_11D5_944B_0010B56DA589_.wvu.FilterData" localSheetId="8" hidden="1">#REF!</definedName>
    <definedName name="Z_8D8E2C51_2A9B_11D5_944B_0010B56DA589_.wvu.FilterData" localSheetId="4" hidden="1">#REF!</definedName>
    <definedName name="Z_8D8E2C51_2A9B_11D5_944B_0010B56DA589_.wvu.FilterData" localSheetId="7" hidden="1">#REF!</definedName>
    <definedName name="Z_8D8E2C51_2A9B_11D5_944B_0010B56DA589_.wvu.FilterData" localSheetId="9" hidden="1">#REF!</definedName>
    <definedName name="Z_8D8E2C51_2A9B_11D5_944B_0010B56DA589_.wvu.FilterData" localSheetId="14" hidden="1">#REF!</definedName>
    <definedName name="Z_8D8E2C51_2A9B_11D5_944B_0010B56DA589_.wvu.FilterData" localSheetId="6" hidden="1">#REF!</definedName>
    <definedName name="Z_8D8E2C51_2A9B_11D5_944B_0010B56DA589_.wvu.FilterData" hidden="1">#REF!</definedName>
    <definedName name="Z_962556A7_8099_11D7_9255_00096B3A96F9_.wvu.FilterData" localSheetId="11" hidden="1">#REF!</definedName>
    <definedName name="Z_962556A7_8099_11D7_9255_00096B3A96F9_.wvu.FilterData" localSheetId="12" hidden="1">#REF!</definedName>
    <definedName name="Z_962556A7_8099_11D7_9255_00096B3A96F9_.wvu.FilterData" localSheetId="15" hidden="1">#REF!</definedName>
    <definedName name="Z_962556A7_8099_11D7_9255_00096B3A96F9_.wvu.FilterData" localSheetId="10" hidden="1">#REF!</definedName>
    <definedName name="Z_962556A7_8099_11D7_9255_00096B3A96F9_.wvu.FilterData" localSheetId="13" hidden="1">#REF!</definedName>
    <definedName name="Z_962556A7_8099_11D7_9255_00096B3A96F9_.wvu.FilterData" localSheetId="5" hidden="1">#REF!</definedName>
    <definedName name="Z_962556A7_8099_11D7_9255_00096B3A96F9_.wvu.FilterData" localSheetId="8" hidden="1">#REF!</definedName>
    <definedName name="Z_962556A7_8099_11D7_9255_00096B3A96F9_.wvu.FilterData" localSheetId="4" hidden="1">#REF!</definedName>
    <definedName name="Z_962556A7_8099_11D7_9255_00096B3A96F9_.wvu.FilterData" localSheetId="7" hidden="1">#REF!</definedName>
    <definedName name="Z_962556A7_8099_11D7_9255_00096B3A96F9_.wvu.FilterData" localSheetId="9" hidden="1">#REF!</definedName>
    <definedName name="Z_962556A7_8099_11D7_9255_00096B3A96F9_.wvu.FilterData" localSheetId="14" hidden="1">#REF!</definedName>
    <definedName name="Z_962556A7_8099_11D7_9255_00096B3A96F9_.wvu.FilterData" localSheetId="6" hidden="1">#REF!</definedName>
    <definedName name="Z_962556A7_8099_11D7_9255_00096B3A96F9_.wvu.FilterData" hidden="1">#REF!</definedName>
    <definedName name="Z_EA696300_B284_11D5_9449_000629995AF2_.wvu.FilterData" localSheetId="11" hidden="1">#REF!</definedName>
    <definedName name="Z_EA696300_B284_11D5_9449_000629995AF2_.wvu.FilterData" localSheetId="12" hidden="1">#REF!</definedName>
    <definedName name="Z_EA696300_B284_11D5_9449_000629995AF2_.wvu.FilterData" localSheetId="15" hidden="1">#REF!</definedName>
    <definedName name="Z_EA696300_B284_11D5_9449_000629995AF2_.wvu.FilterData" localSheetId="10" hidden="1">#REF!</definedName>
    <definedName name="Z_EA696300_B284_11D5_9449_000629995AF2_.wvu.FilterData" localSheetId="13" hidden="1">#REF!</definedName>
    <definedName name="Z_EA696300_B284_11D5_9449_000629995AF2_.wvu.FilterData" localSheetId="5" hidden="1">#REF!</definedName>
    <definedName name="Z_EA696300_B284_11D5_9449_000629995AF2_.wvu.FilterData" localSheetId="8" hidden="1">#REF!</definedName>
    <definedName name="Z_EA696300_B284_11D5_9449_000629995AF2_.wvu.FilterData" localSheetId="4" hidden="1">#REF!</definedName>
    <definedName name="Z_EA696300_B284_11D5_9449_000629995AF2_.wvu.FilterData" localSheetId="7" hidden="1">#REF!</definedName>
    <definedName name="Z_EA696300_B284_11D5_9449_000629995AF2_.wvu.FilterData" localSheetId="9" hidden="1">#REF!</definedName>
    <definedName name="Z_EA696300_B284_11D5_9449_000629995AF2_.wvu.FilterData" localSheetId="14" hidden="1">#REF!</definedName>
    <definedName name="Z_EA696300_B284_11D5_9449_000629995AF2_.wvu.FilterData" localSheetId="6" hidden="1">#REF!</definedName>
    <definedName name="Z_EA696300_B284_11D5_9449_000629995AF2_.wvu.FilterData" hidden="1">#REF!</definedName>
    <definedName name="ZZZ" localSheetId="11">#REF!*#REF!</definedName>
    <definedName name="ZZZ" localSheetId="12">#REF!*#REF!</definedName>
    <definedName name="ZZZ" localSheetId="15">#REF!*#REF!</definedName>
    <definedName name="ZZZ" localSheetId="10">#REF!*#REF!</definedName>
    <definedName name="ZZZ" localSheetId="13">#REF!*#REF!</definedName>
    <definedName name="ZZZ" localSheetId="5">#REF!*#REF!</definedName>
    <definedName name="ZZZ" localSheetId="8">#REF!*#REF!</definedName>
    <definedName name="ZZZ" localSheetId="1">#REF!*#REF!</definedName>
    <definedName name="ZZZ" localSheetId="2">#REF!*#REF!</definedName>
    <definedName name="ZZZ" localSheetId="4">#REF!*#REF!</definedName>
    <definedName name="ZZZ" localSheetId="7">#REF!*#REF!</definedName>
    <definedName name="ZZZ" localSheetId="9">#REF!*#REF!</definedName>
    <definedName name="ZZZ" localSheetId="14">#REF!*#REF!</definedName>
    <definedName name="ZZZ" localSheetId="6">#REF!*#REF!</definedName>
    <definedName name="ZZZ">#REF!*#REF!</definedName>
    <definedName name="一月MFG_overhead" localSheetId="11">#REF!</definedName>
    <definedName name="一月MFG_overhead" localSheetId="12">#REF!</definedName>
    <definedName name="一月MFG_overhead" localSheetId="15">#REF!</definedName>
    <definedName name="一月MFG_overhead" localSheetId="10">#REF!</definedName>
    <definedName name="一月MFG_overhead" localSheetId="13">#REF!</definedName>
    <definedName name="一月MFG_overhead" localSheetId="5">#REF!</definedName>
    <definedName name="一月MFG_overhead" localSheetId="8">#REF!</definedName>
    <definedName name="一月MFG_overhead" localSheetId="4">#REF!</definedName>
    <definedName name="一月MFG_overhead" localSheetId="7">#REF!</definedName>
    <definedName name="一月MFG_overhead" localSheetId="9">#REF!</definedName>
    <definedName name="一月MFG_overhead" localSheetId="14">#REF!</definedName>
    <definedName name="一月MFG_overhead" localSheetId="6">#REF!</definedName>
    <definedName name="一月MFG_overhead">#REF!</definedName>
    <definedName name="一月免稅加班率">[4]基本檔!$B$10</definedName>
    <definedName name="一月直接免稅加班率">[20]參數表!$B$25</definedName>
    <definedName name="一月直接應稅加班率" localSheetId="11">#REF!</definedName>
    <definedName name="一月直接應稅加班率" localSheetId="12">#REF!</definedName>
    <definedName name="一月直接應稅加班率" localSheetId="15">#REF!</definedName>
    <definedName name="一月直接應稅加班率" localSheetId="10">#REF!</definedName>
    <definedName name="一月直接應稅加班率" localSheetId="13">#REF!</definedName>
    <definedName name="一月直接應稅加班率" localSheetId="5">#REF!</definedName>
    <definedName name="一月直接應稅加班率" localSheetId="8">#REF!</definedName>
    <definedName name="一月直接應稅加班率" localSheetId="4">#REF!</definedName>
    <definedName name="一月直接應稅加班率" localSheetId="7">#REF!</definedName>
    <definedName name="一月直接應稅加班率" localSheetId="9">#REF!</definedName>
    <definedName name="一月直接應稅加班率" localSheetId="14">#REF!</definedName>
    <definedName name="一月直接應稅加班率" localSheetId="6">#REF!</definedName>
    <definedName name="一月直接應稅加班率">#REF!</definedName>
    <definedName name="一月間接免稅加班率">[12]參數表!$B$27</definedName>
    <definedName name="一月間接應稅加班率">[12]參數表!$B$26</definedName>
    <definedName name="一月應稅加班率">[4]基本檔!$B$9</definedName>
    <definedName name="一月績效獎金提撥率" localSheetId="11">#REF!</definedName>
    <definedName name="一月績效獎金提撥率" localSheetId="12">#REF!</definedName>
    <definedName name="一月績效獎金提撥率" localSheetId="15">#REF!</definedName>
    <definedName name="一月績效獎金提撥率" localSheetId="10">#REF!</definedName>
    <definedName name="一月績效獎金提撥率" localSheetId="13">#REF!</definedName>
    <definedName name="一月績效獎金提撥率" localSheetId="5">#REF!</definedName>
    <definedName name="一月績效獎金提撥率" localSheetId="8">#REF!</definedName>
    <definedName name="一月績效獎金提撥率" localSheetId="4">#REF!</definedName>
    <definedName name="一月績效獎金提撥率" localSheetId="7">#REF!</definedName>
    <definedName name="一月績效獎金提撥率" localSheetId="9">#REF!</definedName>
    <definedName name="一月績效獎金提撥率" localSheetId="14">#REF!</definedName>
    <definedName name="一月績效獎金提撥率" localSheetId="6">#REF!</definedName>
    <definedName name="一月績效獎金提撥率">#REF!</definedName>
    <definedName name="七月MFG_overhead" localSheetId="11">#REF!</definedName>
    <definedName name="七月MFG_overhead" localSheetId="12">#REF!</definedName>
    <definedName name="七月MFG_overhead" localSheetId="15">#REF!</definedName>
    <definedName name="七月MFG_overhead" localSheetId="10">#REF!</definedName>
    <definedName name="七月MFG_overhead" localSheetId="13">#REF!</definedName>
    <definedName name="七月MFG_overhead" localSheetId="5">#REF!</definedName>
    <definedName name="七月MFG_overhead" localSheetId="8">#REF!</definedName>
    <definedName name="七月MFG_overhead" localSheetId="4">#REF!</definedName>
    <definedName name="七月MFG_overhead" localSheetId="7">#REF!</definedName>
    <definedName name="七月MFG_overhead" localSheetId="9">#REF!</definedName>
    <definedName name="七月MFG_overhead" localSheetId="14">#REF!</definedName>
    <definedName name="七月MFG_overhead" localSheetId="6">#REF!</definedName>
    <definedName name="七月MFG_overhead">#REF!</definedName>
    <definedName name="七月免稅加班率">[4]基本檔!$H$10</definedName>
    <definedName name="七月直接免稅加班率">[20]參數表!$H$25</definedName>
    <definedName name="七月直接應稅加班率" localSheetId="11">#REF!</definedName>
    <definedName name="七月直接應稅加班率" localSheetId="12">#REF!</definedName>
    <definedName name="七月直接應稅加班率" localSheetId="15">#REF!</definedName>
    <definedName name="七月直接應稅加班率" localSheetId="10">#REF!</definedName>
    <definedName name="七月直接應稅加班率" localSheetId="13">#REF!</definedName>
    <definedName name="七月直接應稅加班率" localSheetId="5">#REF!</definedName>
    <definedName name="七月直接應稅加班率" localSheetId="8">#REF!</definedName>
    <definedName name="七月直接應稅加班率" localSheetId="4">#REF!</definedName>
    <definedName name="七月直接應稅加班率" localSheetId="7">#REF!</definedName>
    <definedName name="七月直接應稅加班率" localSheetId="9">#REF!</definedName>
    <definedName name="七月直接應稅加班率" localSheetId="14">#REF!</definedName>
    <definedName name="七月直接應稅加班率" localSheetId="6">#REF!</definedName>
    <definedName name="七月直接應稅加班率">#REF!</definedName>
    <definedName name="七月間接免稅加班率" localSheetId="11">#REF!</definedName>
    <definedName name="七月間接免稅加班率" localSheetId="12">#REF!</definedName>
    <definedName name="七月間接免稅加班率" localSheetId="15">#REF!</definedName>
    <definedName name="七月間接免稅加班率" localSheetId="10">#REF!</definedName>
    <definedName name="七月間接免稅加班率" localSheetId="13">#REF!</definedName>
    <definedName name="七月間接免稅加班率" localSheetId="5">#REF!</definedName>
    <definedName name="七月間接免稅加班率" localSheetId="8">#REF!</definedName>
    <definedName name="七月間接免稅加班率" localSheetId="4">#REF!</definedName>
    <definedName name="七月間接免稅加班率" localSheetId="7">#REF!</definedName>
    <definedName name="七月間接免稅加班率" localSheetId="9">#REF!</definedName>
    <definedName name="七月間接免稅加班率" localSheetId="14">#REF!</definedName>
    <definedName name="七月間接免稅加班率" localSheetId="6">#REF!</definedName>
    <definedName name="七月間接免稅加班率">#REF!</definedName>
    <definedName name="七月間接應稅加班率" localSheetId="11">#REF!</definedName>
    <definedName name="七月間接應稅加班率" localSheetId="12">#REF!</definedName>
    <definedName name="七月間接應稅加班率" localSheetId="15">#REF!</definedName>
    <definedName name="七月間接應稅加班率" localSheetId="10">#REF!</definedName>
    <definedName name="七月間接應稅加班率" localSheetId="13">#REF!</definedName>
    <definedName name="七月間接應稅加班率" localSheetId="5">#REF!</definedName>
    <definedName name="七月間接應稅加班率" localSheetId="8">#REF!</definedName>
    <definedName name="七月間接應稅加班率" localSheetId="4">#REF!</definedName>
    <definedName name="七月間接應稅加班率" localSheetId="7">#REF!</definedName>
    <definedName name="七月間接應稅加班率" localSheetId="9">#REF!</definedName>
    <definedName name="七月間接應稅加班率" localSheetId="14">#REF!</definedName>
    <definedName name="七月間接應稅加班率" localSheetId="6">#REF!</definedName>
    <definedName name="七月間接應稅加班率">#REF!</definedName>
    <definedName name="七月應稅加班率">[4]基本檔!$H$9</definedName>
    <definedName name="七月績效獎金提撥率" localSheetId="11">#REF!</definedName>
    <definedName name="七月績效獎金提撥率" localSheetId="12">#REF!</definedName>
    <definedName name="七月績效獎金提撥率" localSheetId="15">#REF!</definedName>
    <definedName name="七月績效獎金提撥率" localSheetId="10">#REF!</definedName>
    <definedName name="七月績效獎金提撥率" localSheetId="13">#REF!</definedName>
    <definedName name="七月績效獎金提撥率" localSheetId="5">#REF!</definedName>
    <definedName name="七月績效獎金提撥率" localSheetId="8">#REF!</definedName>
    <definedName name="七月績效獎金提撥率" localSheetId="4">#REF!</definedName>
    <definedName name="七月績效獎金提撥率" localSheetId="7">#REF!</definedName>
    <definedName name="七月績效獎金提撥率" localSheetId="9">#REF!</definedName>
    <definedName name="七月績效獎金提撥率" localSheetId="14">#REF!</definedName>
    <definedName name="七月績效獎金提撥率" localSheetId="6">#REF!</definedName>
    <definedName name="七月績效獎金提撥率">#REF!</definedName>
    <definedName name="九月MFG_overhead" localSheetId="11">#REF!</definedName>
    <definedName name="九月MFG_overhead" localSheetId="12">#REF!</definedName>
    <definedName name="九月MFG_overhead" localSheetId="15">#REF!</definedName>
    <definedName name="九月MFG_overhead" localSheetId="10">#REF!</definedName>
    <definedName name="九月MFG_overhead" localSheetId="13">#REF!</definedName>
    <definedName name="九月MFG_overhead" localSheetId="5">#REF!</definedName>
    <definedName name="九月MFG_overhead" localSheetId="8">#REF!</definedName>
    <definedName name="九月MFG_overhead" localSheetId="4">#REF!</definedName>
    <definedName name="九月MFG_overhead" localSheetId="7">#REF!</definedName>
    <definedName name="九月MFG_overhead" localSheetId="9">#REF!</definedName>
    <definedName name="九月MFG_overhead" localSheetId="14">#REF!</definedName>
    <definedName name="九月MFG_overhead" localSheetId="6">#REF!</definedName>
    <definedName name="九月MFG_overhead">#REF!</definedName>
    <definedName name="九月免稅加班率">[4]基本檔!$J$10</definedName>
    <definedName name="九月直接免稅加班率">[20]參數表!$J$25</definedName>
    <definedName name="九月直接應稅加班率" localSheetId="11">#REF!</definedName>
    <definedName name="九月直接應稅加班率" localSheetId="12">#REF!</definedName>
    <definedName name="九月直接應稅加班率" localSheetId="15">#REF!</definedName>
    <definedName name="九月直接應稅加班率" localSheetId="10">#REF!</definedName>
    <definedName name="九月直接應稅加班率" localSheetId="13">#REF!</definedName>
    <definedName name="九月直接應稅加班率" localSheetId="5">#REF!</definedName>
    <definedName name="九月直接應稅加班率" localSheetId="8">#REF!</definedName>
    <definedName name="九月直接應稅加班率" localSheetId="4">#REF!</definedName>
    <definedName name="九月直接應稅加班率" localSheetId="7">#REF!</definedName>
    <definedName name="九月直接應稅加班率" localSheetId="9">#REF!</definedName>
    <definedName name="九月直接應稅加班率" localSheetId="14">#REF!</definedName>
    <definedName name="九月直接應稅加班率" localSheetId="6">#REF!</definedName>
    <definedName name="九月直接應稅加班率">#REF!</definedName>
    <definedName name="九月間接免稅加班率" localSheetId="11">#REF!</definedName>
    <definedName name="九月間接免稅加班率" localSheetId="12">#REF!</definedName>
    <definedName name="九月間接免稅加班率" localSheetId="15">#REF!</definedName>
    <definedName name="九月間接免稅加班率" localSheetId="10">#REF!</definedName>
    <definedName name="九月間接免稅加班率" localSheetId="13">#REF!</definedName>
    <definedName name="九月間接免稅加班率" localSheetId="5">#REF!</definedName>
    <definedName name="九月間接免稅加班率" localSheetId="8">#REF!</definedName>
    <definedName name="九月間接免稅加班率" localSheetId="4">#REF!</definedName>
    <definedName name="九月間接免稅加班率" localSheetId="7">#REF!</definedName>
    <definedName name="九月間接免稅加班率" localSheetId="9">#REF!</definedName>
    <definedName name="九月間接免稅加班率" localSheetId="14">#REF!</definedName>
    <definedName name="九月間接免稅加班率" localSheetId="6">#REF!</definedName>
    <definedName name="九月間接免稅加班率">#REF!</definedName>
    <definedName name="九月間接應稅加班率" localSheetId="11">#REF!</definedName>
    <definedName name="九月間接應稅加班率" localSheetId="12">#REF!</definedName>
    <definedName name="九月間接應稅加班率" localSheetId="15">#REF!</definedName>
    <definedName name="九月間接應稅加班率" localSheetId="10">#REF!</definedName>
    <definedName name="九月間接應稅加班率" localSheetId="13">#REF!</definedName>
    <definedName name="九月間接應稅加班率" localSheetId="5">#REF!</definedName>
    <definedName name="九月間接應稅加班率" localSheetId="8">#REF!</definedName>
    <definedName name="九月間接應稅加班率" localSheetId="4">#REF!</definedName>
    <definedName name="九月間接應稅加班率" localSheetId="7">#REF!</definedName>
    <definedName name="九月間接應稅加班率" localSheetId="9">#REF!</definedName>
    <definedName name="九月間接應稅加班率" localSheetId="14">#REF!</definedName>
    <definedName name="九月間接應稅加班率" localSheetId="6">#REF!</definedName>
    <definedName name="九月間接應稅加班率">#REF!</definedName>
    <definedName name="九月應稅加班率">[4]基本檔!$J$9</definedName>
    <definedName name="九月績效獎金提撥率" localSheetId="11">#REF!</definedName>
    <definedName name="九月績效獎金提撥率" localSheetId="12">#REF!</definedName>
    <definedName name="九月績效獎金提撥率" localSheetId="15">#REF!</definedName>
    <definedName name="九月績效獎金提撥率" localSheetId="10">#REF!</definedName>
    <definedName name="九月績效獎金提撥率" localSheetId="13">#REF!</definedName>
    <definedName name="九月績效獎金提撥率" localSheetId="5">#REF!</definedName>
    <definedName name="九月績效獎金提撥率" localSheetId="8">#REF!</definedName>
    <definedName name="九月績效獎金提撥率" localSheetId="4">#REF!</definedName>
    <definedName name="九月績效獎金提撥率" localSheetId="7">#REF!</definedName>
    <definedName name="九月績效獎金提撥率" localSheetId="9">#REF!</definedName>
    <definedName name="九月績效獎金提撥率" localSheetId="14">#REF!</definedName>
    <definedName name="九月績效獎金提撥率" localSheetId="6">#REF!</definedName>
    <definedName name="九月績效獎金提撥率">#REF!</definedName>
    <definedName name="二月MFG_overhead" localSheetId="11">#REF!</definedName>
    <definedName name="二月MFG_overhead" localSheetId="12">#REF!</definedName>
    <definedName name="二月MFG_overhead" localSheetId="15">#REF!</definedName>
    <definedName name="二月MFG_overhead" localSheetId="10">#REF!</definedName>
    <definedName name="二月MFG_overhead" localSheetId="13">#REF!</definedName>
    <definedName name="二月MFG_overhead" localSheetId="5">#REF!</definedName>
    <definedName name="二月MFG_overhead" localSheetId="8">#REF!</definedName>
    <definedName name="二月MFG_overhead" localSheetId="4">#REF!</definedName>
    <definedName name="二月MFG_overhead" localSheetId="7">#REF!</definedName>
    <definedName name="二月MFG_overhead" localSheetId="9">#REF!</definedName>
    <definedName name="二月MFG_overhead" localSheetId="14">#REF!</definedName>
    <definedName name="二月MFG_overhead" localSheetId="6">#REF!</definedName>
    <definedName name="二月MFG_overhead">#REF!</definedName>
    <definedName name="二月免稅加班率">[4]基本檔!$C$10</definedName>
    <definedName name="二月直接免稅加班率" localSheetId="11">#REF!</definedName>
    <definedName name="二月直接免稅加班率" localSheetId="12">#REF!</definedName>
    <definedName name="二月直接免稅加班率" localSheetId="15">#REF!</definedName>
    <definedName name="二月直接免稅加班率" localSheetId="10">#REF!</definedName>
    <definedName name="二月直接免稅加班率" localSheetId="13">#REF!</definedName>
    <definedName name="二月直接免稅加班率" localSheetId="5">#REF!</definedName>
    <definedName name="二月直接免稅加班率" localSheetId="8">#REF!</definedName>
    <definedName name="二月直接免稅加班率" localSheetId="4">#REF!</definedName>
    <definedName name="二月直接免稅加班率" localSheetId="7">#REF!</definedName>
    <definedName name="二月直接免稅加班率" localSheetId="9">#REF!</definedName>
    <definedName name="二月直接免稅加班率" localSheetId="14">#REF!</definedName>
    <definedName name="二月直接免稅加班率" localSheetId="6">#REF!</definedName>
    <definedName name="二月直接免稅加班率">#REF!</definedName>
    <definedName name="二月直接應稅加班率" localSheetId="11">#REF!</definedName>
    <definedName name="二月直接應稅加班率" localSheetId="12">#REF!</definedName>
    <definedName name="二月直接應稅加班率" localSheetId="15">#REF!</definedName>
    <definedName name="二月直接應稅加班率" localSheetId="10">#REF!</definedName>
    <definedName name="二月直接應稅加班率" localSheetId="13">#REF!</definedName>
    <definedName name="二月直接應稅加班率" localSheetId="5">#REF!</definedName>
    <definedName name="二月直接應稅加班率" localSheetId="8">#REF!</definedName>
    <definedName name="二月直接應稅加班率" localSheetId="4">#REF!</definedName>
    <definedName name="二月直接應稅加班率" localSheetId="7">#REF!</definedName>
    <definedName name="二月直接應稅加班率" localSheetId="9">#REF!</definedName>
    <definedName name="二月直接應稅加班率" localSheetId="14">#REF!</definedName>
    <definedName name="二月直接應稅加班率" localSheetId="6">#REF!</definedName>
    <definedName name="二月直接應稅加班率">#REF!</definedName>
    <definedName name="二月間接免稅加班率" localSheetId="11">#REF!</definedName>
    <definedName name="二月間接免稅加班率" localSheetId="12">#REF!</definedName>
    <definedName name="二月間接免稅加班率" localSheetId="15">#REF!</definedName>
    <definedName name="二月間接免稅加班率" localSheetId="10">#REF!</definedName>
    <definedName name="二月間接免稅加班率" localSheetId="13">#REF!</definedName>
    <definedName name="二月間接免稅加班率" localSheetId="5">#REF!</definedName>
    <definedName name="二月間接免稅加班率" localSheetId="8">#REF!</definedName>
    <definedName name="二月間接免稅加班率" localSheetId="4">#REF!</definedName>
    <definedName name="二月間接免稅加班率" localSheetId="7">#REF!</definedName>
    <definedName name="二月間接免稅加班率" localSheetId="9">#REF!</definedName>
    <definedName name="二月間接免稅加班率" localSheetId="14">#REF!</definedName>
    <definedName name="二月間接免稅加班率" localSheetId="6">#REF!</definedName>
    <definedName name="二月間接免稅加班率">#REF!</definedName>
    <definedName name="二月間接應稅加班率" localSheetId="11">#REF!</definedName>
    <definedName name="二月間接應稅加班率" localSheetId="12">#REF!</definedName>
    <definedName name="二月間接應稅加班率" localSheetId="15">#REF!</definedName>
    <definedName name="二月間接應稅加班率" localSheetId="10">#REF!</definedName>
    <definedName name="二月間接應稅加班率" localSheetId="13">#REF!</definedName>
    <definedName name="二月間接應稅加班率" localSheetId="5">#REF!</definedName>
    <definedName name="二月間接應稅加班率" localSheetId="8">#REF!</definedName>
    <definedName name="二月間接應稅加班率" localSheetId="4">#REF!</definedName>
    <definedName name="二月間接應稅加班率" localSheetId="7">#REF!</definedName>
    <definedName name="二月間接應稅加班率" localSheetId="9">#REF!</definedName>
    <definedName name="二月間接應稅加班率" localSheetId="14">#REF!</definedName>
    <definedName name="二月間接應稅加班率" localSheetId="6">#REF!</definedName>
    <definedName name="二月間接應稅加班率">#REF!</definedName>
    <definedName name="二月調薪率">[4]基本檔!$B$11</definedName>
    <definedName name="二月應稅加班率">[4]基本檔!$C$9</definedName>
    <definedName name="二月績效獎金提撥率" localSheetId="11">#REF!</definedName>
    <definedName name="二月績效獎金提撥率" localSheetId="12">#REF!</definedName>
    <definedName name="二月績效獎金提撥率" localSheetId="15">#REF!</definedName>
    <definedName name="二月績效獎金提撥率" localSheetId="10">#REF!</definedName>
    <definedName name="二月績效獎金提撥率" localSheetId="13">#REF!</definedName>
    <definedName name="二月績效獎金提撥率" localSheetId="5">#REF!</definedName>
    <definedName name="二月績效獎金提撥率" localSheetId="8">#REF!</definedName>
    <definedName name="二月績效獎金提撥率" localSheetId="4">#REF!</definedName>
    <definedName name="二月績效獎金提撥率" localSheetId="7">#REF!</definedName>
    <definedName name="二月績效獎金提撥率" localSheetId="9">#REF!</definedName>
    <definedName name="二月績效獎金提撥率" localSheetId="14">#REF!</definedName>
    <definedName name="二月績效獎金提撥率" localSheetId="6">#REF!</definedName>
    <definedName name="二月績效獎金提撥率">#REF!</definedName>
    <definedName name="人機比" localSheetId="11">#REF!</definedName>
    <definedName name="人機比" localSheetId="12">#REF!</definedName>
    <definedName name="人機比" localSheetId="15">#REF!</definedName>
    <definedName name="人機比" localSheetId="10">#REF!</definedName>
    <definedName name="人機比" localSheetId="13">#REF!</definedName>
    <definedName name="人機比" localSheetId="5">#REF!</definedName>
    <definedName name="人機比" localSheetId="8">#REF!</definedName>
    <definedName name="人機比" localSheetId="4">#REF!</definedName>
    <definedName name="人機比" localSheetId="7">#REF!</definedName>
    <definedName name="人機比" localSheetId="9">#REF!</definedName>
    <definedName name="人機比" localSheetId="14">#REF!</definedName>
    <definedName name="人機比" localSheetId="6">#REF!</definedName>
    <definedName name="人機比">#REF!</definedName>
    <definedName name="八月MFG_overhead" localSheetId="11">#REF!</definedName>
    <definedName name="八月MFG_overhead" localSheetId="12">#REF!</definedName>
    <definedName name="八月MFG_overhead" localSheetId="15">#REF!</definedName>
    <definedName name="八月MFG_overhead" localSheetId="10">#REF!</definedName>
    <definedName name="八月MFG_overhead" localSheetId="13">#REF!</definedName>
    <definedName name="八月MFG_overhead" localSheetId="5">#REF!</definedName>
    <definedName name="八月MFG_overhead" localSheetId="8">#REF!</definedName>
    <definedName name="八月MFG_overhead" localSheetId="4">#REF!</definedName>
    <definedName name="八月MFG_overhead" localSheetId="7">#REF!</definedName>
    <definedName name="八月MFG_overhead" localSheetId="9">#REF!</definedName>
    <definedName name="八月MFG_overhead" localSheetId="14">#REF!</definedName>
    <definedName name="八月MFG_overhead" localSheetId="6">#REF!</definedName>
    <definedName name="八月MFG_overhead">#REF!</definedName>
    <definedName name="八月免稅加班率">[4]基本檔!$I$10</definedName>
    <definedName name="八月直接免稅加班率">[20]參數表!$I$25</definedName>
    <definedName name="八月直接應稅加班率" localSheetId="11">#REF!</definedName>
    <definedName name="八月直接應稅加班率" localSheetId="12">#REF!</definedName>
    <definedName name="八月直接應稅加班率" localSheetId="15">#REF!</definedName>
    <definedName name="八月直接應稅加班率" localSheetId="10">#REF!</definedName>
    <definedName name="八月直接應稅加班率" localSheetId="13">#REF!</definedName>
    <definedName name="八月直接應稅加班率" localSheetId="5">#REF!</definedName>
    <definedName name="八月直接應稅加班率" localSheetId="8">#REF!</definedName>
    <definedName name="八月直接應稅加班率" localSheetId="4">#REF!</definedName>
    <definedName name="八月直接應稅加班率" localSheetId="7">#REF!</definedName>
    <definedName name="八月直接應稅加班率" localSheetId="9">#REF!</definedName>
    <definedName name="八月直接應稅加班率" localSheetId="14">#REF!</definedName>
    <definedName name="八月直接應稅加班率" localSheetId="6">#REF!</definedName>
    <definedName name="八月直接應稅加班率">#REF!</definedName>
    <definedName name="八月間接免稅加班率">[12]參數表!$I$27</definedName>
    <definedName name="八月間接應稅加班率">[12]參數表!$I$26</definedName>
    <definedName name="八月調薪率">[4]基本檔!$B$12</definedName>
    <definedName name="八月應稅加班率">[4]基本檔!$I$9</definedName>
    <definedName name="八月績效獎金提撥率" localSheetId="11">#REF!</definedName>
    <definedName name="八月績效獎金提撥率" localSheetId="12">#REF!</definedName>
    <definedName name="八月績效獎金提撥率" localSheetId="15">#REF!</definedName>
    <definedName name="八月績效獎金提撥率" localSheetId="10">#REF!</definedName>
    <definedName name="八月績效獎金提撥率" localSheetId="13">#REF!</definedName>
    <definedName name="八月績效獎金提撥率" localSheetId="5">#REF!</definedName>
    <definedName name="八月績效獎金提撥率" localSheetId="8">#REF!</definedName>
    <definedName name="八月績效獎金提撥率" localSheetId="4">#REF!</definedName>
    <definedName name="八月績效獎金提撥率" localSheetId="7">#REF!</definedName>
    <definedName name="八月績效獎金提撥率" localSheetId="9">#REF!</definedName>
    <definedName name="八月績效獎金提撥率" localSheetId="14">#REF!</definedName>
    <definedName name="八月績效獎金提撥率" localSheetId="6">#REF!</definedName>
    <definedName name="八月績效獎金提撥率">#REF!</definedName>
    <definedName name="十一月MFG_overhead" localSheetId="11">#REF!</definedName>
    <definedName name="十一月MFG_overhead" localSheetId="12">#REF!</definedName>
    <definedName name="十一月MFG_overhead" localSheetId="15">#REF!</definedName>
    <definedName name="十一月MFG_overhead" localSheetId="10">#REF!</definedName>
    <definedName name="十一月MFG_overhead" localSheetId="13">#REF!</definedName>
    <definedName name="十一月MFG_overhead" localSheetId="5">#REF!</definedName>
    <definedName name="十一月MFG_overhead" localSheetId="8">#REF!</definedName>
    <definedName name="十一月MFG_overhead" localSheetId="4">#REF!</definedName>
    <definedName name="十一月MFG_overhead" localSheetId="7">#REF!</definedName>
    <definedName name="十一月MFG_overhead" localSheetId="9">#REF!</definedName>
    <definedName name="十一月MFG_overhead" localSheetId="14">#REF!</definedName>
    <definedName name="十一月MFG_overhead" localSheetId="6">#REF!</definedName>
    <definedName name="十一月MFG_overhead">#REF!</definedName>
    <definedName name="十一月免稅加班率">[4]基本檔!$L$10</definedName>
    <definedName name="十一月直接免稅加班率">[20]參數表!$L$25</definedName>
    <definedName name="十一月直接應稅加班率" localSheetId="11">#REF!</definedName>
    <definedName name="十一月直接應稅加班率" localSheetId="12">#REF!</definedName>
    <definedName name="十一月直接應稅加班率" localSheetId="15">#REF!</definedName>
    <definedName name="十一月直接應稅加班率" localSheetId="10">#REF!</definedName>
    <definedName name="十一月直接應稅加班率" localSheetId="13">#REF!</definedName>
    <definedName name="十一月直接應稅加班率" localSheetId="5">#REF!</definedName>
    <definedName name="十一月直接應稅加班率" localSheetId="8">#REF!</definedName>
    <definedName name="十一月直接應稅加班率" localSheetId="4">#REF!</definedName>
    <definedName name="十一月直接應稅加班率" localSheetId="7">#REF!</definedName>
    <definedName name="十一月直接應稅加班率" localSheetId="9">#REF!</definedName>
    <definedName name="十一月直接應稅加班率" localSheetId="14">#REF!</definedName>
    <definedName name="十一月直接應稅加班率" localSheetId="6">#REF!</definedName>
    <definedName name="十一月直接應稅加班率">#REF!</definedName>
    <definedName name="十一月間接免稅加班率" localSheetId="11">#REF!</definedName>
    <definedName name="十一月間接免稅加班率" localSheetId="12">#REF!</definedName>
    <definedName name="十一月間接免稅加班率" localSheetId="15">#REF!</definedName>
    <definedName name="十一月間接免稅加班率" localSheetId="10">#REF!</definedName>
    <definedName name="十一月間接免稅加班率" localSheetId="13">#REF!</definedName>
    <definedName name="十一月間接免稅加班率" localSheetId="5">#REF!</definedName>
    <definedName name="十一月間接免稅加班率" localSheetId="8">#REF!</definedName>
    <definedName name="十一月間接免稅加班率" localSheetId="4">#REF!</definedName>
    <definedName name="十一月間接免稅加班率" localSheetId="7">#REF!</definedName>
    <definedName name="十一月間接免稅加班率" localSheetId="9">#REF!</definedName>
    <definedName name="十一月間接免稅加班率" localSheetId="14">#REF!</definedName>
    <definedName name="十一月間接免稅加班率" localSheetId="6">#REF!</definedName>
    <definedName name="十一月間接免稅加班率">#REF!</definedName>
    <definedName name="十一月間接應稅加班率" localSheetId="11">#REF!</definedName>
    <definedName name="十一月間接應稅加班率" localSheetId="12">#REF!</definedName>
    <definedName name="十一月間接應稅加班率" localSheetId="15">#REF!</definedName>
    <definedName name="十一月間接應稅加班率" localSheetId="10">#REF!</definedName>
    <definedName name="十一月間接應稅加班率" localSheetId="13">#REF!</definedName>
    <definedName name="十一月間接應稅加班率" localSheetId="5">#REF!</definedName>
    <definedName name="十一月間接應稅加班率" localSheetId="8">#REF!</definedName>
    <definedName name="十一月間接應稅加班率" localSheetId="4">#REF!</definedName>
    <definedName name="十一月間接應稅加班率" localSheetId="7">#REF!</definedName>
    <definedName name="十一月間接應稅加班率" localSheetId="9">#REF!</definedName>
    <definedName name="十一月間接應稅加班率" localSheetId="14">#REF!</definedName>
    <definedName name="十一月間接應稅加班率" localSheetId="6">#REF!</definedName>
    <definedName name="十一月間接應稅加班率">#REF!</definedName>
    <definedName name="十一月應稅加班率">[4]基本檔!$L$9</definedName>
    <definedName name="十一月績效獎金提撥率" localSheetId="11">#REF!</definedName>
    <definedName name="十一月績效獎金提撥率" localSheetId="12">#REF!</definedName>
    <definedName name="十一月績效獎金提撥率" localSheetId="15">#REF!</definedName>
    <definedName name="十一月績效獎金提撥率" localSheetId="10">#REF!</definedName>
    <definedName name="十一月績效獎金提撥率" localSheetId="13">#REF!</definedName>
    <definedName name="十一月績效獎金提撥率" localSheetId="5">#REF!</definedName>
    <definedName name="十一月績效獎金提撥率" localSheetId="8">#REF!</definedName>
    <definedName name="十一月績效獎金提撥率" localSheetId="4">#REF!</definedName>
    <definedName name="十一月績效獎金提撥率" localSheetId="7">#REF!</definedName>
    <definedName name="十一月績效獎金提撥率" localSheetId="9">#REF!</definedName>
    <definedName name="十一月績效獎金提撥率" localSheetId="14">#REF!</definedName>
    <definedName name="十一月績效獎金提撥率" localSheetId="6">#REF!</definedName>
    <definedName name="十一月績效獎金提撥率">#REF!</definedName>
    <definedName name="十二月MFG_overhead" localSheetId="11">#REF!</definedName>
    <definedName name="十二月MFG_overhead" localSheetId="12">#REF!</definedName>
    <definedName name="十二月MFG_overhead" localSheetId="15">#REF!</definedName>
    <definedName name="十二月MFG_overhead" localSheetId="10">#REF!</definedName>
    <definedName name="十二月MFG_overhead" localSheetId="13">#REF!</definedName>
    <definedName name="十二月MFG_overhead" localSheetId="5">#REF!</definedName>
    <definedName name="十二月MFG_overhead" localSheetId="8">#REF!</definedName>
    <definedName name="十二月MFG_overhead" localSheetId="4">#REF!</definedName>
    <definedName name="十二月MFG_overhead" localSheetId="7">#REF!</definedName>
    <definedName name="十二月MFG_overhead" localSheetId="9">#REF!</definedName>
    <definedName name="十二月MFG_overhead" localSheetId="14">#REF!</definedName>
    <definedName name="十二月MFG_overhead" localSheetId="6">#REF!</definedName>
    <definedName name="十二月MFG_overhead">#REF!</definedName>
    <definedName name="十二月免稅加班率">[4]基本檔!$M$10</definedName>
    <definedName name="十二月直接免稅加班率">[20]參數表!$M$25</definedName>
    <definedName name="十二月直接應稅加班率" localSheetId="11">#REF!</definedName>
    <definedName name="十二月直接應稅加班率" localSheetId="12">#REF!</definedName>
    <definedName name="十二月直接應稅加班率" localSheetId="15">#REF!</definedName>
    <definedName name="十二月直接應稅加班率" localSheetId="10">#REF!</definedName>
    <definedName name="十二月直接應稅加班率" localSheetId="13">#REF!</definedName>
    <definedName name="十二月直接應稅加班率" localSheetId="5">#REF!</definedName>
    <definedName name="十二月直接應稅加班率" localSheetId="8">#REF!</definedName>
    <definedName name="十二月直接應稅加班率" localSheetId="4">#REF!</definedName>
    <definedName name="十二月直接應稅加班率" localSheetId="7">#REF!</definedName>
    <definedName name="十二月直接應稅加班率" localSheetId="9">#REF!</definedName>
    <definedName name="十二月直接應稅加班率" localSheetId="14">#REF!</definedName>
    <definedName name="十二月直接應稅加班率" localSheetId="6">#REF!</definedName>
    <definedName name="十二月直接應稅加班率">#REF!</definedName>
    <definedName name="十二月間接免稅加班率" localSheetId="11">#REF!</definedName>
    <definedName name="十二月間接免稅加班率" localSheetId="12">#REF!</definedName>
    <definedName name="十二月間接免稅加班率" localSheetId="15">#REF!</definedName>
    <definedName name="十二月間接免稅加班率" localSheetId="10">#REF!</definedName>
    <definedName name="十二月間接免稅加班率" localSheetId="13">#REF!</definedName>
    <definedName name="十二月間接免稅加班率" localSheetId="5">#REF!</definedName>
    <definedName name="十二月間接免稅加班率" localSheetId="8">#REF!</definedName>
    <definedName name="十二月間接免稅加班率" localSheetId="4">#REF!</definedName>
    <definedName name="十二月間接免稅加班率" localSheetId="7">#REF!</definedName>
    <definedName name="十二月間接免稅加班率" localSheetId="9">#REF!</definedName>
    <definedName name="十二月間接免稅加班率" localSheetId="14">#REF!</definedName>
    <definedName name="十二月間接免稅加班率" localSheetId="6">#REF!</definedName>
    <definedName name="十二月間接免稅加班率">#REF!</definedName>
    <definedName name="十二月間接應稅加班率" localSheetId="11">#REF!</definedName>
    <definedName name="十二月間接應稅加班率" localSheetId="12">#REF!</definedName>
    <definedName name="十二月間接應稅加班率" localSheetId="15">#REF!</definedName>
    <definedName name="十二月間接應稅加班率" localSheetId="10">#REF!</definedName>
    <definedName name="十二月間接應稅加班率" localSheetId="13">#REF!</definedName>
    <definedName name="十二月間接應稅加班率" localSheetId="5">#REF!</definedName>
    <definedName name="十二月間接應稅加班率" localSheetId="8">#REF!</definedName>
    <definedName name="十二月間接應稅加班率" localSheetId="4">#REF!</definedName>
    <definedName name="十二月間接應稅加班率" localSheetId="7">#REF!</definedName>
    <definedName name="十二月間接應稅加班率" localSheetId="9">#REF!</definedName>
    <definedName name="十二月間接應稅加班率" localSheetId="14">#REF!</definedName>
    <definedName name="十二月間接應稅加班率" localSheetId="6">#REF!</definedName>
    <definedName name="十二月間接應稅加班率">#REF!</definedName>
    <definedName name="十二月應稅加班率">[4]基本檔!$M$9</definedName>
    <definedName name="十二月績效獎金提撥率" localSheetId="11">#REF!</definedName>
    <definedName name="十二月績效獎金提撥率" localSheetId="12">#REF!</definedName>
    <definedName name="十二月績效獎金提撥率" localSheetId="15">#REF!</definedName>
    <definedName name="十二月績效獎金提撥率" localSheetId="10">#REF!</definedName>
    <definedName name="十二月績效獎金提撥率" localSheetId="13">#REF!</definedName>
    <definedName name="十二月績效獎金提撥率" localSheetId="5">#REF!</definedName>
    <definedName name="十二月績效獎金提撥率" localSheetId="8">#REF!</definedName>
    <definedName name="十二月績效獎金提撥率" localSheetId="4">#REF!</definedName>
    <definedName name="十二月績效獎金提撥率" localSheetId="7">#REF!</definedName>
    <definedName name="十二月績效獎金提撥率" localSheetId="9">#REF!</definedName>
    <definedName name="十二月績效獎金提撥率" localSheetId="14">#REF!</definedName>
    <definedName name="十二月績效獎金提撥率" localSheetId="6">#REF!</definedName>
    <definedName name="十二月績效獎金提撥率">#REF!</definedName>
    <definedName name="十月MFG_overhead" localSheetId="11">#REF!</definedName>
    <definedName name="十月MFG_overhead" localSheetId="12">#REF!</definedName>
    <definedName name="十月MFG_overhead" localSheetId="15">#REF!</definedName>
    <definedName name="十月MFG_overhead" localSheetId="10">#REF!</definedName>
    <definedName name="十月MFG_overhead" localSheetId="13">#REF!</definedName>
    <definedName name="十月MFG_overhead" localSheetId="5">#REF!</definedName>
    <definedName name="十月MFG_overhead" localSheetId="8">#REF!</definedName>
    <definedName name="十月MFG_overhead" localSheetId="4">#REF!</definedName>
    <definedName name="十月MFG_overhead" localSheetId="7">#REF!</definedName>
    <definedName name="十月MFG_overhead" localSheetId="9">#REF!</definedName>
    <definedName name="十月MFG_overhead" localSheetId="14">#REF!</definedName>
    <definedName name="十月MFG_overhead" localSheetId="6">#REF!</definedName>
    <definedName name="十月MFG_overhead">#REF!</definedName>
    <definedName name="十月免稅加班率">[4]基本檔!$K$10</definedName>
    <definedName name="十月直接免稅加班率">[20]參數表!$K$25</definedName>
    <definedName name="十月直接應稅加班率" localSheetId="11">#REF!</definedName>
    <definedName name="十月直接應稅加班率" localSheetId="12">#REF!</definedName>
    <definedName name="十月直接應稅加班率" localSheetId="15">#REF!</definedName>
    <definedName name="十月直接應稅加班率" localSheetId="10">#REF!</definedName>
    <definedName name="十月直接應稅加班率" localSheetId="13">#REF!</definedName>
    <definedName name="十月直接應稅加班率" localSheetId="5">#REF!</definedName>
    <definedName name="十月直接應稅加班率" localSheetId="8">#REF!</definedName>
    <definedName name="十月直接應稅加班率" localSheetId="4">#REF!</definedName>
    <definedName name="十月直接應稅加班率" localSheetId="7">#REF!</definedName>
    <definedName name="十月直接應稅加班率" localSheetId="9">#REF!</definedName>
    <definedName name="十月直接應稅加班率" localSheetId="14">#REF!</definedName>
    <definedName name="十月直接應稅加班率" localSheetId="6">#REF!</definedName>
    <definedName name="十月直接應稅加班率">#REF!</definedName>
    <definedName name="十月間接免稅加班率" localSheetId="11">#REF!</definedName>
    <definedName name="十月間接免稅加班率" localSheetId="12">#REF!</definedName>
    <definedName name="十月間接免稅加班率" localSheetId="15">#REF!</definedName>
    <definedName name="十月間接免稅加班率" localSheetId="10">#REF!</definedName>
    <definedName name="十月間接免稅加班率" localSheetId="13">#REF!</definedName>
    <definedName name="十月間接免稅加班率" localSheetId="5">#REF!</definedName>
    <definedName name="十月間接免稅加班率" localSheetId="8">#REF!</definedName>
    <definedName name="十月間接免稅加班率" localSheetId="4">#REF!</definedName>
    <definedName name="十月間接免稅加班率" localSheetId="7">#REF!</definedName>
    <definedName name="十月間接免稅加班率" localSheetId="9">#REF!</definedName>
    <definedName name="十月間接免稅加班率" localSheetId="14">#REF!</definedName>
    <definedName name="十月間接免稅加班率" localSheetId="6">#REF!</definedName>
    <definedName name="十月間接免稅加班率">#REF!</definedName>
    <definedName name="十月間接應稅加班率" localSheetId="11">#REF!</definedName>
    <definedName name="十月間接應稅加班率" localSheetId="12">#REF!</definedName>
    <definedName name="十月間接應稅加班率" localSheetId="15">#REF!</definedName>
    <definedName name="十月間接應稅加班率" localSheetId="10">#REF!</definedName>
    <definedName name="十月間接應稅加班率" localSheetId="13">#REF!</definedName>
    <definedName name="十月間接應稅加班率" localSheetId="5">#REF!</definedName>
    <definedName name="十月間接應稅加班率" localSheetId="8">#REF!</definedName>
    <definedName name="十月間接應稅加班率" localSheetId="4">#REF!</definedName>
    <definedName name="十月間接應稅加班率" localSheetId="7">#REF!</definedName>
    <definedName name="十月間接應稅加班率" localSheetId="9">#REF!</definedName>
    <definedName name="十月間接應稅加班率" localSheetId="14">#REF!</definedName>
    <definedName name="十月間接應稅加班率" localSheetId="6">#REF!</definedName>
    <definedName name="十月間接應稅加班率">#REF!</definedName>
    <definedName name="十月應稅加班率">[4]基本檔!$K$9</definedName>
    <definedName name="十月績效獎金提撥率" localSheetId="11">#REF!</definedName>
    <definedName name="十月績效獎金提撥率" localSheetId="12">#REF!</definedName>
    <definedName name="十月績效獎金提撥率" localSheetId="15">#REF!</definedName>
    <definedName name="十月績效獎金提撥率" localSheetId="10">#REF!</definedName>
    <definedName name="十月績效獎金提撥率" localSheetId="13">#REF!</definedName>
    <definedName name="十月績效獎金提撥率" localSheetId="5">#REF!</definedName>
    <definedName name="十月績效獎金提撥率" localSheetId="8">#REF!</definedName>
    <definedName name="十月績效獎金提撥率" localSheetId="4">#REF!</definedName>
    <definedName name="十月績效獎金提撥率" localSheetId="7">#REF!</definedName>
    <definedName name="十月績效獎金提撥率" localSheetId="9">#REF!</definedName>
    <definedName name="十月績效獎金提撥率" localSheetId="14">#REF!</definedName>
    <definedName name="十月績效獎金提撥率" localSheetId="6">#REF!</definedName>
    <definedName name="十月績效獎金提撥率">#REF!</definedName>
    <definedName name="三月MFG_overhead" localSheetId="11">#REF!</definedName>
    <definedName name="三月MFG_overhead" localSheetId="12">#REF!</definedName>
    <definedName name="三月MFG_overhead" localSheetId="15">#REF!</definedName>
    <definedName name="三月MFG_overhead" localSheetId="10">#REF!</definedName>
    <definedName name="三月MFG_overhead" localSheetId="13">#REF!</definedName>
    <definedName name="三月MFG_overhead" localSheetId="5">#REF!</definedName>
    <definedName name="三月MFG_overhead" localSheetId="8">#REF!</definedName>
    <definedName name="三月MFG_overhead" localSheetId="4">#REF!</definedName>
    <definedName name="三月MFG_overhead" localSheetId="7">#REF!</definedName>
    <definedName name="三月MFG_overhead" localSheetId="9">#REF!</definedName>
    <definedName name="三月MFG_overhead" localSheetId="14">#REF!</definedName>
    <definedName name="三月MFG_overhead" localSheetId="6">#REF!</definedName>
    <definedName name="三月MFG_overhead">#REF!</definedName>
    <definedName name="三月免稅加班率">[4]基本檔!$D$10</definedName>
    <definedName name="三月直接免稅加班率" localSheetId="11">#REF!</definedName>
    <definedName name="三月直接免稅加班率" localSheetId="12">#REF!</definedName>
    <definedName name="三月直接免稅加班率" localSheetId="15">#REF!</definedName>
    <definedName name="三月直接免稅加班率" localSheetId="10">#REF!</definedName>
    <definedName name="三月直接免稅加班率" localSheetId="13">#REF!</definedName>
    <definedName name="三月直接免稅加班率" localSheetId="5">#REF!</definedName>
    <definedName name="三月直接免稅加班率" localSheetId="8">#REF!</definedName>
    <definedName name="三月直接免稅加班率" localSheetId="4">#REF!</definedName>
    <definedName name="三月直接免稅加班率" localSheetId="7">#REF!</definedName>
    <definedName name="三月直接免稅加班率" localSheetId="9">#REF!</definedName>
    <definedName name="三月直接免稅加班率" localSheetId="14">#REF!</definedName>
    <definedName name="三月直接免稅加班率" localSheetId="6">#REF!</definedName>
    <definedName name="三月直接免稅加班率">#REF!</definedName>
    <definedName name="三月直接應稅加班率" localSheetId="11">#REF!</definedName>
    <definedName name="三月直接應稅加班率" localSheetId="12">#REF!</definedName>
    <definedName name="三月直接應稅加班率" localSheetId="15">#REF!</definedName>
    <definedName name="三月直接應稅加班率" localSheetId="10">#REF!</definedName>
    <definedName name="三月直接應稅加班率" localSheetId="13">#REF!</definedName>
    <definedName name="三月直接應稅加班率" localSheetId="5">#REF!</definedName>
    <definedName name="三月直接應稅加班率" localSheetId="8">#REF!</definedName>
    <definedName name="三月直接應稅加班率" localSheetId="4">#REF!</definedName>
    <definedName name="三月直接應稅加班率" localSheetId="7">#REF!</definedName>
    <definedName name="三月直接應稅加班率" localSheetId="9">#REF!</definedName>
    <definedName name="三月直接應稅加班率" localSheetId="14">#REF!</definedName>
    <definedName name="三月直接應稅加班率" localSheetId="6">#REF!</definedName>
    <definedName name="三月直接應稅加班率">#REF!</definedName>
    <definedName name="三月間接免稅加班率" localSheetId="11">#REF!</definedName>
    <definedName name="三月間接免稅加班率" localSheetId="12">#REF!</definedName>
    <definedName name="三月間接免稅加班率" localSheetId="15">#REF!</definedName>
    <definedName name="三月間接免稅加班率" localSheetId="10">#REF!</definedName>
    <definedName name="三月間接免稅加班率" localSheetId="13">#REF!</definedName>
    <definedName name="三月間接免稅加班率" localSheetId="5">#REF!</definedName>
    <definedName name="三月間接免稅加班率" localSheetId="8">#REF!</definedName>
    <definedName name="三月間接免稅加班率" localSheetId="4">#REF!</definedName>
    <definedName name="三月間接免稅加班率" localSheetId="7">#REF!</definedName>
    <definedName name="三月間接免稅加班率" localSheetId="9">#REF!</definedName>
    <definedName name="三月間接免稅加班率" localSheetId="14">#REF!</definedName>
    <definedName name="三月間接免稅加班率" localSheetId="6">#REF!</definedName>
    <definedName name="三月間接免稅加班率">#REF!</definedName>
    <definedName name="三月間接應稅加班率" localSheetId="11">#REF!</definedName>
    <definedName name="三月間接應稅加班率" localSheetId="12">#REF!</definedName>
    <definedName name="三月間接應稅加班率" localSheetId="15">#REF!</definedName>
    <definedName name="三月間接應稅加班率" localSheetId="10">#REF!</definedName>
    <definedName name="三月間接應稅加班率" localSheetId="13">#REF!</definedName>
    <definedName name="三月間接應稅加班率" localSheetId="5">#REF!</definedName>
    <definedName name="三月間接應稅加班率" localSheetId="8">#REF!</definedName>
    <definedName name="三月間接應稅加班率" localSheetId="4">#REF!</definedName>
    <definedName name="三月間接應稅加班率" localSheetId="7">#REF!</definedName>
    <definedName name="三月間接應稅加班率" localSheetId="9">#REF!</definedName>
    <definedName name="三月間接應稅加班率" localSheetId="14">#REF!</definedName>
    <definedName name="三月間接應稅加班率" localSheetId="6">#REF!</definedName>
    <definedName name="三月間接應稅加班率">#REF!</definedName>
    <definedName name="三月應稅加班率">[4]基本檔!$D$9</definedName>
    <definedName name="三月績效獎金提撥率" localSheetId="11">#REF!</definedName>
    <definedName name="三月績效獎金提撥率" localSheetId="12">#REF!</definedName>
    <definedName name="三月績效獎金提撥率" localSheetId="15">#REF!</definedName>
    <definedName name="三月績效獎金提撥率" localSheetId="10">#REF!</definedName>
    <definedName name="三月績效獎金提撥率" localSheetId="13">#REF!</definedName>
    <definedName name="三月績效獎金提撥率" localSheetId="5">#REF!</definedName>
    <definedName name="三月績效獎金提撥率" localSheetId="8">#REF!</definedName>
    <definedName name="三月績效獎金提撥率" localSheetId="4">#REF!</definedName>
    <definedName name="三月績效獎金提撥率" localSheetId="7">#REF!</definedName>
    <definedName name="三月績效獎金提撥率" localSheetId="9">#REF!</definedName>
    <definedName name="三月績效獎金提撥率" localSheetId="14">#REF!</definedName>
    <definedName name="三月績效獎金提撥率" localSheetId="6">#REF!</definedName>
    <definedName name="三月績效獎金提撥率">#REF!</definedName>
    <definedName name="工程師平均本薪" localSheetId="11">#REF!</definedName>
    <definedName name="工程師平均本薪" localSheetId="12">#REF!</definedName>
    <definedName name="工程師平均本薪" localSheetId="15">#REF!</definedName>
    <definedName name="工程師平均本薪" localSheetId="10">#REF!</definedName>
    <definedName name="工程師平均本薪" localSheetId="13">#REF!</definedName>
    <definedName name="工程師平均本薪" localSheetId="5">#REF!</definedName>
    <definedName name="工程師平均本薪" localSheetId="8">#REF!</definedName>
    <definedName name="工程師平均本薪" localSheetId="1">#REF!</definedName>
    <definedName name="工程師平均本薪" localSheetId="2">#REF!</definedName>
    <definedName name="工程師平均本薪" localSheetId="4">#REF!</definedName>
    <definedName name="工程師平均本薪" localSheetId="7">#REF!</definedName>
    <definedName name="工程師平均本薪" localSheetId="9">#REF!</definedName>
    <definedName name="工程師平均本薪" localSheetId="14">#REF!</definedName>
    <definedName name="工程師平均本薪" localSheetId="6">#REF!</definedName>
    <definedName name="工程師平均本薪">#REF!</definedName>
    <definedName name="工程師投保金額" localSheetId="11">#REF!</definedName>
    <definedName name="工程師投保金額" localSheetId="12">#REF!</definedName>
    <definedName name="工程師投保金額" localSheetId="15">#REF!</definedName>
    <definedName name="工程師投保金額" localSheetId="10">#REF!</definedName>
    <definedName name="工程師投保金額" localSheetId="13">#REF!</definedName>
    <definedName name="工程師投保金額" localSheetId="5">#REF!</definedName>
    <definedName name="工程師投保金額" localSheetId="8">#REF!</definedName>
    <definedName name="工程師投保金額" localSheetId="1">#REF!</definedName>
    <definedName name="工程師投保金額" localSheetId="2">#REF!</definedName>
    <definedName name="工程師投保金額" localSheetId="4">#REF!</definedName>
    <definedName name="工程師投保金額" localSheetId="7">#REF!</definedName>
    <definedName name="工程師投保金額" localSheetId="9">#REF!</definedName>
    <definedName name="工程師投保金額" localSheetId="14">#REF!</definedName>
    <definedName name="工程師投保金額" localSheetId="6">#REF!</definedName>
    <definedName name="工程師投保金額">#REF!</definedName>
    <definedName name="五月MFG_overhead" localSheetId="11">#REF!</definedName>
    <definedName name="五月MFG_overhead" localSheetId="12">#REF!</definedName>
    <definedName name="五月MFG_overhead" localSheetId="15">#REF!</definedName>
    <definedName name="五月MFG_overhead" localSheetId="10">#REF!</definedName>
    <definedName name="五月MFG_overhead" localSheetId="13">#REF!</definedName>
    <definedName name="五月MFG_overhead" localSheetId="5">#REF!</definedName>
    <definedName name="五月MFG_overhead" localSheetId="8">#REF!</definedName>
    <definedName name="五月MFG_overhead" localSheetId="4">#REF!</definedName>
    <definedName name="五月MFG_overhead" localSheetId="7">#REF!</definedName>
    <definedName name="五月MFG_overhead" localSheetId="9">#REF!</definedName>
    <definedName name="五月MFG_overhead" localSheetId="14">#REF!</definedName>
    <definedName name="五月MFG_overhead" localSheetId="6">#REF!</definedName>
    <definedName name="五月MFG_overhead">#REF!</definedName>
    <definedName name="五月免稅加班率">[4]基本檔!$F$10</definedName>
    <definedName name="五月直接免稅加班率" localSheetId="11">#REF!</definedName>
    <definedName name="五月直接免稅加班率" localSheetId="12">#REF!</definedName>
    <definedName name="五月直接免稅加班率" localSheetId="15">#REF!</definedName>
    <definedName name="五月直接免稅加班率" localSheetId="10">#REF!</definedName>
    <definedName name="五月直接免稅加班率" localSheetId="13">#REF!</definedName>
    <definedName name="五月直接免稅加班率" localSheetId="5">#REF!</definedName>
    <definedName name="五月直接免稅加班率" localSheetId="8">#REF!</definedName>
    <definedName name="五月直接免稅加班率" localSheetId="4">#REF!</definedName>
    <definedName name="五月直接免稅加班率" localSheetId="7">#REF!</definedName>
    <definedName name="五月直接免稅加班率" localSheetId="9">#REF!</definedName>
    <definedName name="五月直接免稅加班率" localSheetId="14">#REF!</definedName>
    <definedName name="五月直接免稅加班率" localSheetId="6">#REF!</definedName>
    <definedName name="五月直接免稅加班率">#REF!</definedName>
    <definedName name="五月直接應稅加班率" localSheetId="11">#REF!</definedName>
    <definedName name="五月直接應稅加班率" localSheetId="12">#REF!</definedName>
    <definedName name="五月直接應稅加班率" localSheetId="15">#REF!</definedName>
    <definedName name="五月直接應稅加班率" localSheetId="10">#REF!</definedName>
    <definedName name="五月直接應稅加班率" localSheetId="13">#REF!</definedName>
    <definedName name="五月直接應稅加班率" localSheetId="5">#REF!</definedName>
    <definedName name="五月直接應稅加班率" localSheetId="8">#REF!</definedName>
    <definedName name="五月直接應稅加班率" localSheetId="4">#REF!</definedName>
    <definedName name="五月直接應稅加班率" localSheetId="7">#REF!</definedName>
    <definedName name="五月直接應稅加班率" localSheetId="9">#REF!</definedName>
    <definedName name="五月直接應稅加班率" localSheetId="14">#REF!</definedName>
    <definedName name="五月直接應稅加班率" localSheetId="6">#REF!</definedName>
    <definedName name="五月直接應稅加班率">#REF!</definedName>
    <definedName name="五月間接免稅加班率" localSheetId="11">#REF!</definedName>
    <definedName name="五月間接免稅加班率" localSheetId="12">#REF!</definedName>
    <definedName name="五月間接免稅加班率" localSheetId="15">#REF!</definedName>
    <definedName name="五月間接免稅加班率" localSheetId="10">#REF!</definedName>
    <definedName name="五月間接免稅加班率" localSheetId="13">#REF!</definedName>
    <definedName name="五月間接免稅加班率" localSheetId="5">#REF!</definedName>
    <definedName name="五月間接免稅加班率" localSheetId="8">#REF!</definedName>
    <definedName name="五月間接免稅加班率" localSheetId="4">#REF!</definedName>
    <definedName name="五月間接免稅加班率" localSheetId="7">#REF!</definedName>
    <definedName name="五月間接免稅加班率" localSheetId="9">#REF!</definedName>
    <definedName name="五月間接免稅加班率" localSheetId="14">#REF!</definedName>
    <definedName name="五月間接免稅加班率" localSheetId="6">#REF!</definedName>
    <definedName name="五月間接免稅加班率">#REF!</definedName>
    <definedName name="五月間接應稅加班率" localSheetId="11">#REF!</definedName>
    <definedName name="五月間接應稅加班率" localSheetId="12">#REF!</definedName>
    <definedName name="五月間接應稅加班率" localSheetId="15">#REF!</definedName>
    <definedName name="五月間接應稅加班率" localSheetId="10">#REF!</definedName>
    <definedName name="五月間接應稅加班率" localSheetId="13">#REF!</definedName>
    <definedName name="五月間接應稅加班率" localSheetId="5">#REF!</definedName>
    <definedName name="五月間接應稅加班率" localSheetId="8">#REF!</definedName>
    <definedName name="五月間接應稅加班率" localSheetId="4">#REF!</definedName>
    <definedName name="五月間接應稅加班率" localSheetId="7">#REF!</definedName>
    <definedName name="五月間接應稅加班率" localSheetId="9">#REF!</definedName>
    <definedName name="五月間接應稅加班率" localSheetId="14">#REF!</definedName>
    <definedName name="五月間接應稅加班率" localSheetId="6">#REF!</definedName>
    <definedName name="五月間接應稅加班率">#REF!</definedName>
    <definedName name="五月應稅加班率">[4]基本檔!$F$9</definedName>
    <definedName name="五月績效獎金提撥率" localSheetId="11">#REF!</definedName>
    <definedName name="五月績效獎金提撥率" localSheetId="12">#REF!</definedName>
    <definedName name="五月績效獎金提撥率" localSheetId="15">#REF!</definedName>
    <definedName name="五月績效獎金提撥率" localSheetId="10">#REF!</definedName>
    <definedName name="五月績效獎金提撥率" localSheetId="13">#REF!</definedName>
    <definedName name="五月績效獎金提撥率" localSheetId="5">#REF!</definedName>
    <definedName name="五月績效獎金提撥率" localSheetId="8">#REF!</definedName>
    <definedName name="五月績效獎金提撥率" localSheetId="4">#REF!</definedName>
    <definedName name="五月績效獎金提撥率" localSheetId="7">#REF!</definedName>
    <definedName name="五月績效獎金提撥率" localSheetId="9">#REF!</definedName>
    <definedName name="五月績效獎金提撥率" localSheetId="14">#REF!</definedName>
    <definedName name="五月績效獎金提撥率" localSheetId="6">#REF!</definedName>
    <definedName name="五月績效獎金提撥率">#REF!</definedName>
    <definedName name="六月MFG_overhead" localSheetId="11">#REF!</definedName>
    <definedName name="六月MFG_overhead" localSheetId="12">#REF!</definedName>
    <definedName name="六月MFG_overhead" localSheetId="15">#REF!</definedName>
    <definedName name="六月MFG_overhead" localSheetId="10">#REF!</definedName>
    <definedName name="六月MFG_overhead" localSheetId="13">#REF!</definedName>
    <definedName name="六月MFG_overhead" localSheetId="5">#REF!</definedName>
    <definedName name="六月MFG_overhead" localSheetId="8">#REF!</definedName>
    <definedName name="六月MFG_overhead" localSheetId="4">#REF!</definedName>
    <definedName name="六月MFG_overhead" localSheetId="7">#REF!</definedName>
    <definedName name="六月MFG_overhead" localSheetId="9">#REF!</definedName>
    <definedName name="六月MFG_overhead" localSheetId="14">#REF!</definedName>
    <definedName name="六月MFG_overhead" localSheetId="6">#REF!</definedName>
    <definedName name="六月MFG_overhead">#REF!</definedName>
    <definedName name="六月免稅加班率">[4]基本檔!$G$10</definedName>
    <definedName name="六月直接免稅加班率" localSheetId="11">#REF!</definedName>
    <definedName name="六月直接免稅加班率" localSheetId="12">#REF!</definedName>
    <definedName name="六月直接免稅加班率" localSheetId="15">#REF!</definedName>
    <definedName name="六月直接免稅加班率" localSheetId="10">#REF!</definedName>
    <definedName name="六月直接免稅加班率" localSheetId="13">#REF!</definedName>
    <definedName name="六月直接免稅加班率" localSheetId="5">#REF!</definedName>
    <definedName name="六月直接免稅加班率" localSheetId="8">#REF!</definedName>
    <definedName name="六月直接免稅加班率" localSheetId="4">#REF!</definedName>
    <definedName name="六月直接免稅加班率" localSheetId="7">#REF!</definedName>
    <definedName name="六月直接免稅加班率" localSheetId="9">#REF!</definedName>
    <definedName name="六月直接免稅加班率" localSheetId="14">#REF!</definedName>
    <definedName name="六月直接免稅加班率" localSheetId="6">#REF!</definedName>
    <definedName name="六月直接免稅加班率">#REF!</definedName>
    <definedName name="六月直接應稅加班率" localSheetId="11">#REF!</definedName>
    <definedName name="六月直接應稅加班率" localSheetId="12">#REF!</definedName>
    <definedName name="六月直接應稅加班率" localSheetId="15">#REF!</definedName>
    <definedName name="六月直接應稅加班率" localSheetId="10">#REF!</definedName>
    <definedName name="六月直接應稅加班率" localSheetId="13">#REF!</definedName>
    <definedName name="六月直接應稅加班率" localSheetId="5">#REF!</definedName>
    <definedName name="六月直接應稅加班率" localSheetId="8">#REF!</definedName>
    <definedName name="六月直接應稅加班率" localSheetId="4">#REF!</definedName>
    <definedName name="六月直接應稅加班率" localSheetId="7">#REF!</definedName>
    <definedName name="六月直接應稅加班率" localSheetId="9">#REF!</definedName>
    <definedName name="六月直接應稅加班率" localSheetId="14">#REF!</definedName>
    <definedName name="六月直接應稅加班率" localSheetId="6">#REF!</definedName>
    <definedName name="六月直接應稅加班率">#REF!</definedName>
    <definedName name="六月間接免稅加班率" localSheetId="11">#REF!</definedName>
    <definedName name="六月間接免稅加班率" localSheetId="12">#REF!</definedName>
    <definedName name="六月間接免稅加班率" localSheetId="15">#REF!</definedName>
    <definedName name="六月間接免稅加班率" localSheetId="10">#REF!</definedName>
    <definedName name="六月間接免稅加班率" localSheetId="13">#REF!</definedName>
    <definedName name="六月間接免稅加班率" localSheetId="5">#REF!</definedName>
    <definedName name="六月間接免稅加班率" localSheetId="8">#REF!</definedName>
    <definedName name="六月間接免稅加班率" localSheetId="4">#REF!</definedName>
    <definedName name="六月間接免稅加班率" localSheetId="7">#REF!</definedName>
    <definedName name="六月間接免稅加班率" localSheetId="9">#REF!</definedName>
    <definedName name="六月間接免稅加班率" localSheetId="14">#REF!</definedName>
    <definedName name="六月間接免稅加班率" localSheetId="6">#REF!</definedName>
    <definedName name="六月間接免稅加班率">#REF!</definedName>
    <definedName name="六月間接應稅加班率" localSheetId="11">#REF!</definedName>
    <definedName name="六月間接應稅加班率" localSheetId="12">#REF!</definedName>
    <definedName name="六月間接應稅加班率" localSheetId="15">#REF!</definedName>
    <definedName name="六月間接應稅加班率" localSheetId="10">#REF!</definedName>
    <definedName name="六月間接應稅加班率" localSheetId="13">#REF!</definedName>
    <definedName name="六月間接應稅加班率" localSheetId="5">#REF!</definedName>
    <definedName name="六月間接應稅加班率" localSheetId="8">#REF!</definedName>
    <definedName name="六月間接應稅加班率" localSheetId="4">#REF!</definedName>
    <definedName name="六月間接應稅加班率" localSheetId="7">#REF!</definedName>
    <definedName name="六月間接應稅加班率" localSheetId="9">#REF!</definedName>
    <definedName name="六月間接應稅加班率" localSheetId="14">#REF!</definedName>
    <definedName name="六月間接應稅加班率" localSheetId="6">#REF!</definedName>
    <definedName name="六月間接應稅加班率">#REF!</definedName>
    <definedName name="六月應稅加班率">[4]基本檔!$G$9</definedName>
    <definedName name="六月績效獎金提撥率" localSheetId="11">#REF!</definedName>
    <definedName name="六月績效獎金提撥率" localSheetId="12">#REF!</definedName>
    <definedName name="六月績效獎金提撥率" localSheetId="15">#REF!</definedName>
    <definedName name="六月績效獎金提撥率" localSheetId="10">#REF!</definedName>
    <definedName name="六月績效獎金提撥率" localSheetId="13">#REF!</definedName>
    <definedName name="六月績效獎金提撥率" localSheetId="5">#REF!</definedName>
    <definedName name="六月績效獎金提撥率" localSheetId="8">#REF!</definedName>
    <definedName name="六月績效獎金提撥率" localSheetId="4">#REF!</definedName>
    <definedName name="六月績效獎金提撥率" localSheetId="7">#REF!</definedName>
    <definedName name="六月績效獎金提撥率" localSheetId="9">#REF!</definedName>
    <definedName name="六月績效獎金提撥率" localSheetId="14">#REF!</definedName>
    <definedName name="六月績效獎金提撥率" localSheetId="6">#REF!</definedName>
    <definedName name="六月績效獎金提撥率">#REF!</definedName>
    <definedName name="手動修改單" localSheetId="11" hidden="1">{"'目錄'!$B$2:$B$7"}</definedName>
    <definedName name="手動修改單" localSheetId="12" hidden="1">{"'目錄'!$B$2:$B$7"}</definedName>
    <definedName name="手動修改單" localSheetId="15" hidden="1">{"'目錄'!$B$2:$B$7"}</definedName>
    <definedName name="手動修改單" localSheetId="10" hidden="1">{"'目錄'!$B$2:$B$7"}</definedName>
    <definedName name="手動修改單" localSheetId="13" hidden="1">{"'目錄'!$B$2:$B$7"}</definedName>
    <definedName name="手動修改單" localSheetId="5" hidden="1">{"'目錄'!$B$2:$B$7"}</definedName>
    <definedName name="手動修改單" localSheetId="8" hidden="1">{"'目錄'!$B$2:$B$7"}</definedName>
    <definedName name="手動修改單" localSheetId="2" hidden="1">{"'目錄'!$B$2:$B$7"}</definedName>
    <definedName name="手動修改單" localSheetId="4" hidden="1">{"'目錄'!$B$2:$B$7"}</definedName>
    <definedName name="手動修改單" localSheetId="7" hidden="1">{"'目錄'!$B$2:$B$7"}</definedName>
    <definedName name="手動修改單" localSheetId="9" hidden="1">{"'目錄'!$B$2:$B$7"}</definedName>
    <definedName name="手動修改單" localSheetId="14" hidden="1">{"'目錄'!$B$2:$B$7"}</definedName>
    <definedName name="手動修改單" localSheetId="6" hidden="1">{"'目錄'!$B$2:$B$7"}</definedName>
    <definedName name="手動修改單" hidden="1">{"'目錄'!$B$2:$B$7"}</definedName>
    <definedName name="代號" localSheetId="11">#REF!</definedName>
    <definedName name="代號" localSheetId="12">#REF!</definedName>
    <definedName name="代號" localSheetId="15">#REF!</definedName>
    <definedName name="代號" localSheetId="10">#REF!</definedName>
    <definedName name="代號" localSheetId="13">#REF!</definedName>
    <definedName name="代號" localSheetId="5">#REF!</definedName>
    <definedName name="代號" localSheetId="8">#REF!</definedName>
    <definedName name="代號" localSheetId="4">#REF!</definedName>
    <definedName name="代號" localSheetId="7">#REF!</definedName>
    <definedName name="代號" localSheetId="9">#REF!</definedName>
    <definedName name="代號" localSheetId="14">#REF!</definedName>
    <definedName name="代號" localSheetId="6">#REF!</definedName>
    <definedName name="代號">#REF!</definedName>
    <definedName name="四月MFG_overhead" localSheetId="11">#REF!</definedName>
    <definedName name="四月MFG_overhead" localSheetId="12">#REF!</definedName>
    <definedName name="四月MFG_overhead" localSheetId="15">#REF!</definedName>
    <definedName name="四月MFG_overhead" localSheetId="10">#REF!</definedName>
    <definedName name="四月MFG_overhead" localSheetId="13">#REF!</definedName>
    <definedName name="四月MFG_overhead" localSheetId="5">#REF!</definedName>
    <definedName name="四月MFG_overhead" localSheetId="8">#REF!</definedName>
    <definedName name="四月MFG_overhead" localSheetId="4">#REF!</definedName>
    <definedName name="四月MFG_overhead" localSheetId="7">#REF!</definedName>
    <definedName name="四月MFG_overhead" localSheetId="9">#REF!</definedName>
    <definedName name="四月MFG_overhead" localSheetId="14">#REF!</definedName>
    <definedName name="四月MFG_overhead" localSheetId="6">#REF!</definedName>
    <definedName name="四月MFG_overhead">#REF!</definedName>
    <definedName name="四月免稅加班率">[4]基本檔!$E$10</definedName>
    <definedName name="四月直接免稅加班率" localSheetId="11">#REF!</definedName>
    <definedName name="四月直接免稅加班率" localSheetId="12">#REF!</definedName>
    <definedName name="四月直接免稅加班率" localSheetId="15">#REF!</definedName>
    <definedName name="四月直接免稅加班率" localSheetId="10">#REF!</definedName>
    <definedName name="四月直接免稅加班率" localSheetId="13">#REF!</definedName>
    <definedName name="四月直接免稅加班率" localSheetId="5">#REF!</definedName>
    <definedName name="四月直接免稅加班率" localSheetId="8">#REF!</definedName>
    <definedName name="四月直接免稅加班率" localSheetId="4">#REF!</definedName>
    <definedName name="四月直接免稅加班率" localSheetId="7">#REF!</definedName>
    <definedName name="四月直接免稅加班率" localSheetId="9">#REF!</definedName>
    <definedName name="四月直接免稅加班率" localSheetId="14">#REF!</definedName>
    <definedName name="四月直接免稅加班率" localSheetId="6">#REF!</definedName>
    <definedName name="四月直接免稅加班率">#REF!</definedName>
    <definedName name="四月直接應稅加班率" localSheetId="11">#REF!</definedName>
    <definedName name="四月直接應稅加班率" localSheetId="12">#REF!</definedName>
    <definedName name="四月直接應稅加班率" localSheetId="15">#REF!</definedName>
    <definedName name="四月直接應稅加班率" localSheetId="10">#REF!</definedName>
    <definedName name="四月直接應稅加班率" localSheetId="13">#REF!</definedName>
    <definedName name="四月直接應稅加班率" localSheetId="5">#REF!</definedName>
    <definedName name="四月直接應稅加班率" localSheetId="8">#REF!</definedName>
    <definedName name="四月直接應稅加班率" localSheetId="4">#REF!</definedName>
    <definedName name="四月直接應稅加班率" localSheetId="7">#REF!</definedName>
    <definedName name="四月直接應稅加班率" localSheetId="9">#REF!</definedName>
    <definedName name="四月直接應稅加班率" localSheetId="14">#REF!</definedName>
    <definedName name="四月直接應稅加班率" localSheetId="6">#REF!</definedName>
    <definedName name="四月直接應稅加班率">#REF!</definedName>
    <definedName name="四月間接免稅加班率" localSheetId="11">#REF!</definedName>
    <definedName name="四月間接免稅加班率" localSheetId="12">#REF!</definedName>
    <definedName name="四月間接免稅加班率" localSheetId="15">#REF!</definedName>
    <definedName name="四月間接免稅加班率" localSheetId="10">#REF!</definedName>
    <definedName name="四月間接免稅加班率" localSheetId="13">#REF!</definedName>
    <definedName name="四月間接免稅加班率" localSheetId="5">#REF!</definedName>
    <definedName name="四月間接免稅加班率" localSheetId="8">#REF!</definedName>
    <definedName name="四月間接免稅加班率" localSheetId="4">#REF!</definedName>
    <definedName name="四月間接免稅加班率" localSheetId="7">#REF!</definedName>
    <definedName name="四月間接免稅加班率" localSheetId="9">#REF!</definedName>
    <definedName name="四月間接免稅加班率" localSheetId="14">#REF!</definedName>
    <definedName name="四月間接免稅加班率" localSheetId="6">#REF!</definedName>
    <definedName name="四月間接免稅加班率">#REF!</definedName>
    <definedName name="四月間接應稅加班率" localSheetId="11">#REF!</definedName>
    <definedName name="四月間接應稅加班率" localSheetId="12">#REF!</definedName>
    <definedName name="四月間接應稅加班率" localSheetId="15">#REF!</definedName>
    <definedName name="四月間接應稅加班率" localSheetId="10">#REF!</definedName>
    <definedName name="四月間接應稅加班率" localSheetId="13">#REF!</definedName>
    <definedName name="四月間接應稅加班率" localSheetId="5">#REF!</definedName>
    <definedName name="四月間接應稅加班率" localSheetId="8">#REF!</definedName>
    <definedName name="四月間接應稅加班率" localSheetId="4">#REF!</definedName>
    <definedName name="四月間接應稅加班率" localSheetId="7">#REF!</definedName>
    <definedName name="四月間接應稅加班率" localSheetId="9">#REF!</definedName>
    <definedName name="四月間接應稅加班率" localSheetId="14">#REF!</definedName>
    <definedName name="四月間接應稅加班率" localSheetId="6">#REF!</definedName>
    <definedName name="四月間接應稅加班率">#REF!</definedName>
    <definedName name="四月應稅加班率">[4]基本檔!$E$9</definedName>
    <definedName name="四月績效獎金提撥率" localSheetId="11">#REF!</definedName>
    <definedName name="四月績效獎金提撥率" localSheetId="12">#REF!</definedName>
    <definedName name="四月績效獎金提撥率" localSheetId="15">#REF!</definedName>
    <definedName name="四月績效獎金提撥率" localSheetId="10">#REF!</definedName>
    <definedName name="四月績效獎金提撥率" localSheetId="13">#REF!</definedName>
    <definedName name="四月績效獎金提撥率" localSheetId="5">#REF!</definedName>
    <definedName name="四月績效獎金提撥率" localSheetId="8">#REF!</definedName>
    <definedName name="四月績效獎金提撥率" localSheetId="4">#REF!</definedName>
    <definedName name="四月績效獎金提撥率" localSheetId="7">#REF!</definedName>
    <definedName name="四月績效獎金提撥率" localSheetId="9">#REF!</definedName>
    <definedName name="四月績效獎金提撥率" localSheetId="14">#REF!</definedName>
    <definedName name="四月績效獎金提撥率" localSheetId="6">#REF!</definedName>
    <definedName name="四月績效獎金提撥率">#REF!</definedName>
    <definedName name="外勞B班點心費">[21]參數表!$B$9</definedName>
    <definedName name="外勞C班點心費">[21]參數表!$B$10</definedName>
    <definedName name="外勞E班點心費">[21]參數表!$B$11</definedName>
    <definedName name="外勞F班點心費">[21]參數表!$B$12</definedName>
    <definedName name="外勞人事維護費" localSheetId="11">#REF!</definedName>
    <definedName name="外勞人事維護費" localSheetId="12">#REF!</definedName>
    <definedName name="外勞人事維護費" localSheetId="15">#REF!</definedName>
    <definedName name="外勞人事維護費" localSheetId="10">#REF!</definedName>
    <definedName name="外勞人事維護費" localSheetId="13">#REF!</definedName>
    <definedName name="外勞人事維護費" localSheetId="5">#REF!</definedName>
    <definedName name="外勞人事維護費" localSheetId="8">#REF!</definedName>
    <definedName name="外勞人事維護費" localSheetId="4">#REF!</definedName>
    <definedName name="外勞人事維護費" localSheetId="7">#REF!</definedName>
    <definedName name="外勞人事維護費" localSheetId="9">#REF!</definedName>
    <definedName name="外勞人事維護費" localSheetId="14">#REF!</definedName>
    <definedName name="外勞人事維護費" localSheetId="6">#REF!</definedName>
    <definedName name="外勞人事維護費">#REF!</definedName>
    <definedName name="外勞春節獎金" localSheetId="11">#REF!</definedName>
    <definedName name="外勞春節獎金" localSheetId="12">#REF!</definedName>
    <definedName name="外勞春節獎金" localSheetId="15">#REF!</definedName>
    <definedName name="外勞春節獎金" localSheetId="10">#REF!</definedName>
    <definedName name="外勞春節獎金" localSheetId="13">#REF!</definedName>
    <definedName name="外勞春節獎金" localSheetId="5">#REF!</definedName>
    <definedName name="外勞春節獎金" localSheetId="8">#REF!</definedName>
    <definedName name="外勞春節獎金" localSheetId="4">#REF!</definedName>
    <definedName name="外勞春節獎金" localSheetId="7">#REF!</definedName>
    <definedName name="外勞春節獎金" localSheetId="9">#REF!</definedName>
    <definedName name="外勞春節獎金" localSheetId="14">#REF!</definedName>
    <definedName name="外勞春節獎金" localSheetId="6">#REF!</definedName>
    <definedName name="外勞春節獎金">#REF!</definedName>
    <definedName name="平均薪資" localSheetId="11">#REF!</definedName>
    <definedName name="平均薪資" localSheetId="12">#REF!</definedName>
    <definedName name="平均薪資" localSheetId="15">#REF!</definedName>
    <definedName name="平均薪資" localSheetId="10">#REF!</definedName>
    <definedName name="平均薪資" localSheetId="13">#REF!</definedName>
    <definedName name="平均薪資" localSheetId="5">#REF!</definedName>
    <definedName name="平均薪資" localSheetId="8">#REF!</definedName>
    <definedName name="平均薪資" localSheetId="4">#REF!</definedName>
    <definedName name="平均薪資" localSheetId="7">#REF!</definedName>
    <definedName name="平均薪資" localSheetId="9">#REF!</definedName>
    <definedName name="平均薪資" localSheetId="14">#REF!</definedName>
    <definedName name="平均薪資" localSheetId="6">#REF!</definedName>
    <definedName name="平均薪資">#REF!</definedName>
    <definedName name="本國B班點心費">[12]參數表!$B$5</definedName>
    <definedName name="本國C班點心費">[12]參數表!$B$6</definedName>
    <definedName name="本國E班點心費">[12]參數表!$B$7</definedName>
    <definedName name="本國F班點心費">[12]參數表!$B$8</definedName>
    <definedName name="伙食費">[12]參數表!$B$4</definedName>
    <definedName name="印字98" localSheetId="11">#REF!</definedName>
    <definedName name="印字98" localSheetId="12">#REF!</definedName>
    <definedName name="印字98" localSheetId="15">#REF!</definedName>
    <definedName name="印字98" localSheetId="10">#REF!</definedName>
    <definedName name="印字98" localSheetId="13">#REF!</definedName>
    <definedName name="印字98" localSheetId="5">#REF!</definedName>
    <definedName name="印字98" localSheetId="8">#REF!</definedName>
    <definedName name="印字98" localSheetId="4">#REF!</definedName>
    <definedName name="印字98" localSheetId="7">#REF!</definedName>
    <definedName name="印字98" localSheetId="9">#REF!</definedName>
    <definedName name="印字98" localSheetId="14">#REF!</definedName>
    <definedName name="印字98" localSheetId="6">#REF!</definedName>
    <definedName name="印字98">#REF!</definedName>
    <definedName name="印字99" localSheetId="11">#REF!</definedName>
    <definedName name="印字99" localSheetId="12">#REF!</definedName>
    <definedName name="印字99" localSheetId="15">#REF!</definedName>
    <definedName name="印字99" localSheetId="10">#REF!</definedName>
    <definedName name="印字99" localSheetId="13">#REF!</definedName>
    <definedName name="印字99" localSheetId="5">#REF!</definedName>
    <definedName name="印字99" localSheetId="8">#REF!</definedName>
    <definedName name="印字99" localSheetId="4">#REF!</definedName>
    <definedName name="印字99" localSheetId="7">#REF!</definedName>
    <definedName name="印字99" localSheetId="9">#REF!</definedName>
    <definedName name="印字99" localSheetId="14">#REF!</definedName>
    <definedName name="印字99" localSheetId="6">#REF!</definedName>
    <definedName name="印字99">#REF!</definedName>
    <definedName name="印字目標" localSheetId="11">#REF!</definedName>
    <definedName name="印字目標" localSheetId="12">#REF!</definedName>
    <definedName name="印字目標" localSheetId="15">#REF!</definedName>
    <definedName name="印字目標" localSheetId="10">#REF!</definedName>
    <definedName name="印字目標" localSheetId="13">#REF!</definedName>
    <definedName name="印字目標" localSheetId="5">#REF!</definedName>
    <definedName name="印字目標" localSheetId="8">#REF!</definedName>
    <definedName name="印字目標" localSheetId="4">#REF!</definedName>
    <definedName name="印字目標" localSheetId="7">#REF!</definedName>
    <definedName name="印字目標" localSheetId="9">#REF!</definedName>
    <definedName name="印字目標" localSheetId="14">#REF!</definedName>
    <definedName name="印字目標" localSheetId="6">#REF!</definedName>
    <definedName name="印字目標">#REF!</definedName>
    <definedName name="成長率" localSheetId="11">#REF!</definedName>
    <definedName name="成長率" localSheetId="12">#REF!</definedName>
    <definedName name="成長率" localSheetId="15">#REF!</definedName>
    <definedName name="成長率" localSheetId="10">#REF!</definedName>
    <definedName name="成長率" localSheetId="13">#REF!</definedName>
    <definedName name="成長率" localSheetId="5">#REF!</definedName>
    <definedName name="成長率" localSheetId="8">#REF!</definedName>
    <definedName name="成長率" localSheetId="4">#REF!</definedName>
    <definedName name="成長率" localSheetId="7">#REF!</definedName>
    <definedName name="成長率" localSheetId="9">#REF!</definedName>
    <definedName name="成長率" localSheetId="14">#REF!</definedName>
    <definedName name="成長率" localSheetId="6">#REF!</definedName>
    <definedName name="成長率">#REF!</definedName>
    <definedName name="材料" localSheetId="11">#REF!</definedName>
    <definedName name="材料" localSheetId="12">#REF!</definedName>
    <definedName name="材料" localSheetId="15">#REF!</definedName>
    <definedName name="材料" localSheetId="10">#REF!</definedName>
    <definedName name="材料" localSheetId="13">#REF!</definedName>
    <definedName name="材料" localSheetId="5">#REF!</definedName>
    <definedName name="材料" localSheetId="8">#REF!</definedName>
    <definedName name="材料" localSheetId="4">#REF!</definedName>
    <definedName name="材料" localSheetId="7">#REF!</definedName>
    <definedName name="材料" localSheetId="9">#REF!</definedName>
    <definedName name="材料" localSheetId="14">#REF!</definedName>
    <definedName name="材料" localSheetId="6">#REF!</definedName>
    <definedName name="材料">#REF!</definedName>
    <definedName name="使用率" localSheetId="11">#REF!</definedName>
    <definedName name="使用率" localSheetId="12">#REF!</definedName>
    <definedName name="使用率" localSheetId="15">#REF!</definedName>
    <definedName name="使用率" localSheetId="10">#REF!</definedName>
    <definedName name="使用率" localSheetId="13">#REF!</definedName>
    <definedName name="使用率" localSheetId="5">#REF!</definedName>
    <definedName name="使用率" localSheetId="8">#REF!</definedName>
    <definedName name="使用率" localSheetId="4">#REF!</definedName>
    <definedName name="使用率" localSheetId="7">#REF!</definedName>
    <definedName name="使用率" localSheetId="9">#REF!</definedName>
    <definedName name="使用率" localSheetId="14">#REF!</definedName>
    <definedName name="使用率" localSheetId="6">#REF!</definedName>
    <definedName name="使用率">#REF!</definedName>
    <definedName name="固定績效獎金">[20]參數表!$B$22</definedName>
    <definedName name="承辦" localSheetId="11">#REF!</definedName>
    <definedName name="承辦" localSheetId="12">#REF!</definedName>
    <definedName name="承辦" localSheetId="15">#REF!</definedName>
    <definedName name="承辦" localSheetId="10">#REF!</definedName>
    <definedName name="承辦" localSheetId="13">#REF!</definedName>
    <definedName name="承辦" localSheetId="5">#REF!</definedName>
    <definedName name="承辦" localSheetId="8">#REF!</definedName>
    <definedName name="承辦" localSheetId="4">#REF!</definedName>
    <definedName name="承辦" localSheetId="7">#REF!</definedName>
    <definedName name="承辦" localSheetId="9">#REF!</definedName>
    <definedName name="承辦" localSheetId="14">#REF!</definedName>
    <definedName name="承辦" localSheetId="6">#REF!</definedName>
    <definedName name="承辦">#REF!</definedName>
    <definedName name="承辦人" localSheetId="11">#REF!</definedName>
    <definedName name="承辦人" localSheetId="12">#REF!</definedName>
    <definedName name="承辦人" localSheetId="15">#REF!</definedName>
    <definedName name="承辦人" localSheetId="10">#REF!</definedName>
    <definedName name="承辦人" localSheetId="13">#REF!</definedName>
    <definedName name="承辦人" localSheetId="5">#REF!</definedName>
    <definedName name="承辦人" localSheetId="8">#REF!</definedName>
    <definedName name="承辦人" localSheetId="4">#REF!</definedName>
    <definedName name="承辦人" localSheetId="7">#REF!</definedName>
    <definedName name="承辦人" localSheetId="9">#REF!</definedName>
    <definedName name="承辦人" localSheetId="14">#REF!</definedName>
    <definedName name="承辦人" localSheetId="6">#REF!</definedName>
    <definedName name="承辦人">#REF!</definedName>
    <definedName name="直接人員工作加給">[20]參數表!$B$1</definedName>
    <definedName name="直接人員基本平均本薪" localSheetId="11">#REF!</definedName>
    <definedName name="直接人員基本平均本薪" localSheetId="12">#REF!</definedName>
    <definedName name="直接人員基本平均本薪" localSheetId="15">#REF!</definedName>
    <definedName name="直接人員基本平均本薪" localSheetId="10">#REF!</definedName>
    <definedName name="直接人員基本平均本薪" localSheetId="13">#REF!</definedName>
    <definedName name="直接人員基本平均本薪" localSheetId="5">#REF!</definedName>
    <definedName name="直接人員基本平均本薪" localSheetId="8">#REF!</definedName>
    <definedName name="直接人員基本平均本薪" localSheetId="1">#REF!</definedName>
    <definedName name="直接人員基本平均本薪" localSheetId="2">#REF!</definedName>
    <definedName name="直接人員基本平均本薪" localSheetId="4">#REF!</definedName>
    <definedName name="直接人員基本平均本薪" localSheetId="7">#REF!</definedName>
    <definedName name="直接人員基本平均本薪" localSheetId="9">#REF!</definedName>
    <definedName name="直接人員基本平均本薪" localSheetId="14">#REF!</definedName>
    <definedName name="直接人員基本平均本薪" localSheetId="6">#REF!</definedName>
    <definedName name="直接人員基本平均本薪">#REF!</definedName>
    <definedName name="直接人員獎金提撥率" localSheetId="11">#REF!</definedName>
    <definedName name="直接人員獎金提撥率" localSheetId="12">#REF!</definedName>
    <definedName name="直接人員獎金提撥率" localSheetId="15">#REF!</definedName>
    <definedName name="直接人員獎金提撥率" localSheetId="10">#REF!</definedName>
    <definedName name="直接人員獎金提撥率" localSheetId="13">#REF!</definedName>
    <definedName name="直接人員獎金提撥率" localSheetId="5">#REF!</definedName>
    <definedName name="直接人員獎金提撥率" localSheetId="8">#REF!</definedName>
    <definedName name="直接人員獎金提撥率" localSheetId="4">#REF!</definedName>
    <definedName name="直接人員獎金提撥率" localSheetId="7">#REF!</definedName>
    <definedName name="直接人員獎金提撥率" localSheetId="9">#REF!</definedName>
    <definedName name="直接人員獎金提撥率" localSheetId="14">#REF!</definedName>
    <definedName name="直接人員獎金提撥率" localSheetId="6">#REF!</definedName>
    <definedName name="直接人員獎金提撥率">#REF!</definedName>
    <definedName name="附一" localSheetId="11">#REF!</definedName>
    <definedName name="附一" localSheetId="12">#REF!</definedName>
    <definedName name="附一" localSheetId="15">#REF!</definedName>
    <definedName name="附一" localSheetId="10">#REF!</definedName>
    <definedName name="附一" localSheetId="13">#REF!</definedName>
    <definedName name="附一" localSheetId="5">#REF!</definedName>
    <definedName name="附一" localSheetId="8">#REF!</definedName>
    <definedName name="附一" localSheetId="4">#REF!</definedName>
    <definedName name="附一" localSheetId="7">#REF!</definedName>
    <definedName name="附一" localSheetId="9">#REF!</definedName>
    <definedName name="附一" localSheetId="14">#REF!</definedName>
    <definedName name="附一" localSheetId="6">#REF!</definedName>
    <definedName name="附一">#REF!</definedName>
    <definedName name="附二" localSheetId="11">#REF!</definedName>
    <definedName name="附二" localSheetId="12">#REF!</definedName>
    <definedName name="附二" localSheetId="15">#REF!</definedName>
    <definedName name="附二" localSheetId="10">#REF!</definedName>
    <definedName name="附二" localSheetId="13">#REF!</definedName>
    <definedName name="附二" localSheetId="5">#REF!</definedName>
    <definedName name="附二" localSheetId="8">#REF!</definedName>
    <definedName name="附二" localSheetId="4">#REF!</definedName>
    <definedName name="附二" localSheetId="7">#REF!</definedName>
    <definedName name="附二" localSheetId="9">#REF!</definedName>
    <definedName name="附二" localSheetId="14">#REF!</definedName>
    <definedName name="附二" localSheetId="6">#REF!</definedName>
    <definedName name="附二">#REF!</definedName>
    <definedName name="附三" localSheetId="11">#REF!</definedName>
    <definedName name="附三" localSheetId="12">#REF!</definedName>
    <definedName name="附三" localSheetId="15">#REF!</definedName>
    <definedName name="附三" localSheetId="10">#REF!</definedName>
    <definedName name="附三" localSheetId="13">#REF!</definedName>
    <definedName name="附三" localSheetId="5">#REF!</definedName>
    <definedName name="附三" localSheetId="8">#REF!</definedName>
    <definedName name="附三" localSheetId="4">#REF!</definedName>
    <definedName name="附三" localSheetId="7">#REF!</definedName>
    <definedName name="附三" localSheetId="9">#REF!</definedName>
    <definedName name="附三" localSheetId="14">#REF!</definedName>
    <definedName name="附三" localSheetId="6">#REF!</definedName>
    <definedName name="附三">#REF!</definedName>
    <definedName name="附五" localSheetId="11">#REF!</definedName>
    <definedName name="附五" localSheetId="12">#REF!</definedName>
    <definedName name="附五" localSheetId="15">#REF!</definedName>
    <definedName name="附五" localSheetId="10">#REF!</definedName>
    <definedName name="附五" localSheetId="13">#REF!</definedName>
    <definedName name="附五" localSheetId="5">#REF!</definedName>
    <definedName name="附五" localSheetId="8">#REF!</definedName>
    <definedName name="附五" localSheetId="4">#REF!</definedName>
    <definedName name="附五" localSheetId="7">#REF!</definedName>
    <definedName name="附五" localSheetId="9">#REF!</definedName>
    <definedName name="附五" localSheetId="14">#REF!</definedName>
    <definedName name="附五" localSheetId="6">#REF!</definedName>
    <definedName name="附五">#REF!</definedName>
    <definedName name="附六" localSheetId="11">#REF!</definedName>
    <definedName name="附六" localSheetId="12">#REF!</definedName>
    <definedName name="附六" localSheetId="15">#REF!</definedName>
    <definedName name="附六" localSheetId="10">#REF!</definedName>
    <definedName name="附六" localSheetId="13">#REF!</definedName>
    <definedName name="附六" localSheetId="5">#REF!</definedName>
    <definedName name="附六" localSheetId="8">#REF!</definedName>
    <definedName name="附六" localSheetId="4">#REF!</definedName>
    <definedName name="附六" localSheetId="7">#REF!</definedName>
    <definedName name="附六" localSheetId="9">#REF!</definedName>
    <definedName name="附六" localSheetId="14">#REF!</definedName>
    <definedName name="附六" localSheetId="6">#REF!</definedName>
    <definedName name="附六">#REF!</definedName>
    <definedName name="附加時間" localSheetId="11">#REF!</definedName>
    <definedName name="附加時間" localSheetId="12">#REF!</definedName>
    <definedName name="附加時間" localSheetId="15">#REF!</definedName>
    <definedName name="附加時間" localSheetId="10">#REF!</definedName>
    <definedName name="附加時間" localSheetId="13">#REF!</definedName>
    <definedName name="附加時間" localSheetId="5">#REF!</definedName>
    <definedName name="附加時間" localSheetId="8">#REF!</definedName>
    <definedName name="附加時間" localSheetId="4">#REF!</definedName>
    <definedName name="附加時間" localSheetId="7">#REF!</definedName>
    <definedName name="附加時間" localSheetId="9">#REF!</definedName>
    <definedName name="附加時間" localSheetId="14">#REF!</definedName>
    <definedName name="附加時間" localSheetId="6">#REF!</definedName>
    <definedName name="附加時間">#REF!</definedName>
    <definedName name="附加時間_FT" localSheetId="11">#REF!</definedName>
    <definedName name="附加時間_FT" localSheetId="12">#REF!</definedName>
    <definedName name="附加時間_FT" localSheetId="15">#REF!</definedName>
    <definedName name="附加時間_FT" localSheetId="10">#REF!</definedName>
    <definedName name="附加時間_FT" localSheetId="13">#REF!</definedName>
    <definedName name="附加時間_FT" localSheetId="5">#REF!</definedName>
    <definedName name="附加時間_FT" localSheetId="8">#REF!</definedName>
    <definedName name="附加時間_FT" localSheetId="4">#REF!</definedName>
    <definedName name="附加時間_FT" localSheetId="7">#REF!</definedName>
    <definedName name="附加時間_FT" localSheetId="9">#REF!</definedName>
    <definedName name="附加時間_FT" localSheetId="14">#REF!</definedName>
    <definedName name="附加時間_FT" localSheetId="6">#REF!</definedName>
    <definedName name="附加時間_FT">#REF!</definedName>
    <definedName name="附加時間_RC" localSheetId="11">#REF!</definedName>
    <definedName name="附加時間_RC" localSheetId="12">#REF!</definedName>
    <definedName name="附加時間_RC" localSheetId="15">#REF!</definedName>
    <definedName name="附加時間_RC" localSheetId="10">#REF!</definedName>
    <definedName name="附加時間_RC" localSheetId="13">#REF!</definedName>
    <definedName name="附加時間_RC" localSheetId="5">#REF!</definedName>
    <definedName name="附加時間_RC" localSheetId="8">#REF!</definedName>
    <definedName name="附加時間_RC" localSheetId="4">#REF!</definedName>
    <definedName name="附加時間_RC" localSheetId="7">#REF!</definedName>
    <definedName name="附加時間_RC" localSheetId="9">#REF!</definedName>
    <definedName name="附加時間_RC" localSheetId="14">#REF!</definedName>
    <definedName name="附加時間_RC" localSheetId="6">#REF!</definedName>
    <definedName name="附加時間_RC">#REF!</definedName>
    <definedName name="附四" localSheetId="11">#REF!</definedName>
    <definedName name="附四" localSheetId="12">#REF!</definedName>
    <definedName name="附四" localSheetId="15">#REF!</definedName>
    <definedName name="附四" localSheetId="10">#REF!</definedName>
    <definedName name="附四" localSheetId="13">#REF!</definedName>
    <definedName name="附四" localSheetId="5">#REF!</definedName>
    <definedName name="附四" localSheetId="8">#REF!</definedName>
    <definedName name="附四" localSheetId="4">#REF!</definedName>
    <definedName name="附四" localSheetId="7">#REF!</definedName>
    <definedName name="附四" localSheetId="9">#REF!</definedName>
    <definedName name="附四" localSheetId="14">#REF!</definedName>
    <definedName name="附四" localSheetId="6">#REF!</definedName>
    <definedName name="附四">#REF!</definedName>
    <definedName name="附件1" localSheetId="11" hidden="1">{"'目錄'!$B$2:$B$7"}</definedName>
    <definedName name="附件1" localSheetId="12" hidden="1">{"'目錄'!$B$2:$B$7"}</definedName>
    <definedName name="附件1" localSheetId="15" hidden="1">{"'目錄'!$B$2:$B$7"}</definedName>
    <definedName name="附件1" localSheetId="10" hidden="1">{"'目錄'!$B$2:$B$7"}</definedName>
    <definedName name="附件1" localSheetId="13" hidden="1">{"'目錄'!$B$2:$B$7"}</definedName>
    <definedName name="附件1" localSheetId="5" hidden="1">{"'目錄'!$B$2:$B$7"}</definedName>
    <definedName name="附件1" localSheetId="8" hidden="1">{"'目錄'!$B$2:$B$7"}</definedName>
    <definedName name="附件1" localSheetId="2" hidden="1">{"'目錄'!$B$2:$B$7"}</definedName>
    <definedName name="附件1" localSheetId="4" hidden="1">{"'目錄'!$B$2:$B$7"}</definedName>
    <definedName name="附件1" localSheetId="7" hidden="1">{"'目錄'!$B$2:$B$7"}</definedName>
    <definedName name="附件1" localSheetId="9" hidden="1">{"'目錄'!$B$2:$B$7"}</definedName>
    <definedName name="附件1" localSheetId="14" hidden="1">{"'目錄'!$B$2:$B$7"}</definedName>
    <definedName name="附件1" localSheetId="6" hidden="1">{"'目錄'!$B$2:$B$7"}</definedName>
    <definedName name="附件1" hidden="1">{"'目錄'!$B$2:$B$7"}</definedName>
    <definedName name="春節加班紅包_班_人" localSheetId="11">#REF!</definedName>
    <definedName name="春節加班紅包_班_人" localSheetId="12">#REF!</definedName>
    <definedName name="春節加班紅包_班_人" localSheetId="15">#REF!</definedName>
    <definedName name="春節加班紅包_班_人" localSheetId="10">#REF!</definedName>
    <definedName name="春節加班紅包_班_人" localSheetId="13">#REF!</definedName>
    <definedName name="春節加班紅包_班_人" localSheetId="5">#REF!</definedName>
    <definedName name="春節加班紅包_班_人" localSheetId="8">#REF!</definedName>
    <definedName name="春節加班紅包_班_人" localSheetId="4">#REF!</definedName>
    <definedName name="春節加班紅包_班_人" localSheetId="7">#REF!</definedName>
    <definedName name="春節加班紅包_班_人" localSheetId="9">#REF!</definedName>
    <definedName name="春節加班紅包_班_人" localSheetId="14">#REF!</definedName>
    <definedName name="春節加班紅包_班_人" localSheetId="6">#REF!</definedName>
    <definedName name="春節加班紅包_班_人">#REF!</definedName>
    <definedName name="查詢1" localSheetId="11">#REF!</definedName>
    <definedName name="查詢1" localSheetId="12">#REF!</definedName>
    <definedName name="查詢1" localSheetId="15">#REF!</definedName>
    <definedName name="查詢1" localSheetId="10">#REF!</definedName>
    <definedName name="查詢1" localSheetId="13">#REF!</definedName>
    <definedName name="查詢1" localSheetId="5">#REF!</definedName>
    <definedName name="查詢1" localSheetId="8">#REF!</definedName>
    <definedName name="查詢1" localSheetId="4">#REF!</definedName>
    <definedName name="查詢1" localSheetId="7">#REF!</definedName>
    <definedName name="查詢1" localSheetId="9">#REF!</definedName>
    <definedName name="查詢1" localSheetId="14">#REF!</definedName>
    <definedName name="查詢1" localSheetId="6">#REF!</definedName>
    <definedName name="查詢1">#REF!</definedName>
    <definedName name="查詢5" localSheetId="11">#REF!</definedName>
    <definedName name="查詢5" localSheetId="12">#REF!</definedName>
    <definedName name="查詢5" localSheetId="15">#REF!</definedName>
    <definedName name="查詢5" localSheetId="10">#REF!</definedName>
    <definedName name="查詢5" localSheetId="13">#REF!</definedName>
    <definedName name="查詢5" localSheetId="5">#REF!</definedName>
    <definedName name="查詢5" localSheetId="8">#REF!</definedName>
    <definedName name="查詢5" localSheetId="4">#REF!</definedName>
    <definedName name="查詢5" localSheetId="7">#REF!</definedName>
    <definedName name="查詢5" localSheetId="9">#REF!</definedName>
    <definedName name="查詢5" localSheetId="14">#REF!</definedName>
    <definedName name="查詢5" localSheetId="6">#REF!</definedName>
    <definedName name="查詢5">#REF!</definedName>
    <definedName name="站別對照表" localSheetId="11">#REF!</definedName>
    <definedName name="站別對照表" localSheetId="12">#REF!</definedName>
    <definedName name="站別對照表" localSheetId="15">#REF!</definedName>
    <definedName name="站別對照表" localSheetId="10">#REF!</definedName>
    <definedName name="站別對照表" localSheetId="13">#REF!</definedName>
    <definedName name="站別對照表" localSheetId="5">#REF!</definedName>
    <definedName name="站別對照表" localSheetId="8">#REF!</definedName>
    <definedName name="站別對照表" localSheetId="1">#REF!</definedName>
    <definedName name="站別對照表" localSheetId="2">#REF!</definedName>
    <definedName name="站別對照表" localSheetId="4">#REF!</definedName>
    <definedName name="站別對照表" localSheetId="7">#REF!</definedName>
    <definedName name="站別對照表" localSheetId="9">#REF!</definedName>
    <definedName name="站別對照表" localSheetId="14">#REF!</definedName>
    <definedName name="站別對照表" localSheetId="6">#REF!</definedName>
    <definedName name="站別對照表">#REF!</definedName>
    <definedName name="退休金提撥率" localSheetId="11">#REF!</definedName>
    <definedName name="退休金提撥率" localSheetId="12">#REF!</definedName>
    <definedName name="退休金提撥率" localSheetId="15">#REF!</definedName>
    <definedName name="退休金提撥率" localSheetId="10">#REF!</definedName>
    <definedName name="退休金提撥率" localSheetId="13">#REF!</definedName>
    <definedName name="退休金提撥率" localSheetId="5">#REF!</definedName>
    <definedName name="退休金提撥率" localSheetId="8">#REF!</definedName>
    <definedName name="退休金提撥率" localSheetId="4">#REF!</definedName>
    <definedName name="退休金提撥率" localSheetId="7">#REF!</definedName>
    <definedName name="退休金提撥率" localSheetId="9">#REF!</definedName>
    <definedName name="退休金提撥率" localSheetId="14">#REF!</definedName>
    <definedName name="退休金提撥率" localSheetId="6">#REF!</definedName>
    <definedName name="退休金提撥率">#REF!</definedName>
    <definedName name="健教生人數" localSheetId="11">#REF!</definedName>
    <definedName name="健教生人數" localSheetId="12">#REF!</definedName>
    <definedName name="健教生人數" localSheetId="15">#REF!</definedName>
    <definedName name="健教生人數" localSheetId="10">#REF!</definedName>
    <definedName name="健教生人數" localSheetId="13">#REF!</definedName>
    <definedName name="健教生人數" localSheetId="5">#REF!</definedName>
    <definedName name="健教生人數" localSheetId="8">#REF!</definedName>
    <definedName name="健教生人數" localSheetId="4">#REF!</definedName>
    <definedName name="健教生人數" localSheetId="7">#REF!</definedName>
    <definedName name="健教生人數" localSheetId="9">#REF!</definedName>
    <definedName name="健教生人數" localSheetId="14">#REF!</definedName>
    <definedName name="健教生人數" localSheetId="6">#REF!</definedName>
    <definedName name="健教生人數">#REF!</definedName>
    <definedName name="健教生交通費_2_9月" localSheetId="11">#REF!</definedName>
    <definedName name="健教生交通費_2_9月" localSheetId="12">#REF!</definedName>
    <definedName name="健教生交通費_2_9月" localSheetId="15">#REF!</definedName>
    <definedName name="健教生交通費_2_9月" localSheetId="10">#REF!</definedName>
    <definedName name="健教生交通費_2_9月" localSheetId="13">#REF!</definedName>
    <definedName name="健教生交通費_2_9月" localSheetId="5">#REF!</definedName>
    <definedName name="健教生交通費_2_9月" localSheetId="8">#REF!</definedName>
    <definedName name="健教生交通費_2_9月" localSheetId="4">#REF!</definedName>
    <definedName name="健教生交通費_2_9月" localSheetId="7">#REF!</definedName>
    <definedName name="健教生交通費_2_9月" localSheetId="9">#REF!</definedName>
    <definedName name="健教生交通費_2_9月" localSheetId="14">#REF!</definedName>
    <definedName name="健教生交通費_2_9月" localSheetId="6">#REF!</definedName>
    <definedName name="健教生交通費_2_9月">#REF!</definedName>
    <definedName name="健教生學雜費_2_8月" localSheetId="11">#REF!</definedName>
    <definedName name="健教生學雜費_2_8月" localSheetId="12">#REF!</definedName>
    <definedName name="健教生學雜費_2_8月" localSheetId="15">#REF!</definedName>
    <definedName name="健教生學雜費_2_8月" localSheetId="10">#REF!</definedName>
    <definedName name="健教生學雜費_2_8月" localSheetId="13">#REF!</definedName>
    <definedName name="健教生學雜費_2_8月" localSheetId="5">#REF!</definedName>
    <definedName name="健教生學雜費_2_8月" localSheetId="8">#REF!</definedName>
    <definedName name="健教生學雜費_2_8月" localSheetId="4">#REF!</definedName>
    <definedName name="健教生學雜費_2_8月" localSheetId="7">#REF!</definedName>
    <definedName name="健教生學雜費_2_8月" localSheetId="9">#REF!</definedName>
    <definedName name="健教生學雜費_2_8月" localSheetId="14">#REF!</definedName>
    <definedName name="健教生學雜費_2_8月" localSheetId="6">#REF!</definedName>
    <definedName name="健教生學雜費_2_8月">#REF!</definedName>
    <definedName name="清洗機" localSheetId="11">[22]附件6!#REF!</definedName>
    <definedName name="清洗機" localSheetId="12">[22]附件6!#REF!</definedName>
    <definedName name="清洗機" localSheetId="15">[22]附件6!#REF!</definedName>
    <definedName name="清洗機" localSheetId="10">[22]附件6!#REF!</definedName>
    <definedName name="清洗機" localSheetId="13">[22]附件6!#REF!</definedName>
    <definedName name="清洗機" localSheetId="5">[22]附件6!#REF!</definedName>
    <definedName name="清洗機" localSheetId="8">[22]附件6!#REF!</definedName>
    <definedName name="清洗機" localSheetId="1">[22]附件6!#REF!</definedName>
    <definedName name="清洗機" localSheetId="2">[22]附件6!#REF!</definedName>
    <definedName name="清洗機" localSheetId="4">[22]附件6!#REF!</definedName>
    <definedName name="清洗機" localSheetId="7">[22]附件6!#REF!</definedName>
    <definedName name="清洗機" localSheetId="9">[22]附件6!#REF!</definedName>
    <definedName name="清洗機" localSheetId="14">[22]附件6!#REF!</definedName>
    <definedName name="清洗機" localSheetId="6">[22]附件6!#REF!</definedName>
    <definedName name="清洗機">[22]附件6!#REF!</definedName>
    <definedName name="組長及工程師團保費">[12]參數表!$B$15</definedName>
    <definedName name="組長平均主管加給">[12]參數表!$B$3</definedName>
    <definedName name="組長平均本薪" localSheetId="11">#REF!</definedName>
    <definedName name="組長平均本薪" localSheetId="12">#REF!</definedName>
    <definedName name="組長平均本薪" localSheetId="15">#REF!</definedName>
    <definedName name="組長平均本薪" localSheetId="10">#REF!</definedName>
    <definedName name="組長平均本薪" localSheetId="13">#REF!</definedName>
    <definedName name="組長平均本薪" localSheetId="5">#REF!</definedName>
    <definedName name="組長平均本薪" localSheetId="8">#REF!</definedName>
    <definedName name="組長平均本薪" localSheetId="1">#REF!</definedName>
    <definedName name="組長平均本薪" localSheetId="2">#REF!</definedName>
    <definedName name="組長平均本薪" localSheetId="4">#REF!</definedName>
    <definedName name="組長平均本薪" localSheetId="7">#REF!</definedName>
    <definedName name="組長平均本薪" localSheetId="9">#REF!</definedName>
    <definedName name="組長平均本薪" localSheetId="14">#REF!</definedName>
    <definedName name="組長平均本薪" localSheetId="6">#REF!</definedName>
    <definedName name="組長平均本薪">#REF!</definedName>
    <definedName name="組長級投保金額" localSheetId="11">#REF!</definedName>
    <definedName name="組長級投保金額" localSheetId="12">#REF!</definedName>
    <definedName name="組長級投保金額" localSheetId="15">#REF!</definedName>
    <definedName name="組長級投保金額" localSheetId="10">#REF!</definedName>
    <definedName name="組長級投保金額" localSheetId="13">#REF!</definedName>
    <definedName name="組長級投保金額" localSheetId="5">#REF!</definedName>
    <definedName name="組長級投保金額" localSheetId="8">#REF!</definedName>
    <definedName name="組長級投保金額" localSheetId="1">#REF!</definedName>
    <definedName name="組長級投保金額" localSheetId="2">#REF!</definedName>
    <definedName name="組長級投保金額" localSheetId="4">#REF!</definedName>
    <definedName name="組長級投保金額" localSheetId="7">#REF!</definedName>
    <definedName name="組長級投保金額" localSheetId="9">#REF!</definedName>
    <definedName name="組長級投保金額" localSheetId="14">#REF!</definedName>
    <definedName name="組長級投保金額" localSheetId="6">#REF!</definedName>
    <definedName name="組長級投保金額">#REF!</definedName>
    <definedName name="設備" localSheetId="11">#REF!</definedName>
    <definedName name="設備" localSheetId="12">#REF!</definedName>
    <definedName name="設備" localSheetId="15">#REF!</definedName>
    <definedName name="設備" localSheetId="10">#REF!</definedName>
    <definedName name="設備" localSheetId="13">#REF!</definedName>
    <definedName name="設備" localSheetId="5">#REF!</definedName>
    <definedName name="設備" localSheetId="8">#REF!</definedName>
    <definedName name="設備" localSheetId="4">#REF!</definedName>
    <definedName name="設備" localSheetId="7">#REF!</definedName>
    <definedName name="設備" localSheetId="9">#REF!</definedName>
    <definedName name="設備" localSheetId="14">#REF!</definedName>
    <definedName name="設備" localSheetId="6">#REF!</definedName>
    <definedName name="設備">#REF!</definedName>
    <definedName name="部品" localSheetId="11">#REF!</definedName>
    <definedName name="部品" localSheetId="12">#REF!</definedName>
    <definedName name="部品" localSheetId="15">#REF!</definedName>
    <definedName name="部品" localSheetId="10">#REF!</definedName>
    <definedName name="部品" localSheetId="13">#REF!</definedName>
    <definedName name="部品" localSheetId="5">#REF!</definedName>
    <definedName name="部品" localSheetId="8">#REF!</definedName>
    <definedName name="部品" localSheetId="4">#REF!</definedName>
    <definedName name="部品" localSheetId="7">#REF!</definedName>
    <definedName name="部品" localSheetId="9">#REF!</definedName>
    <definedName name="部品" localSheetId="14">#REF!</definedName>
    <definedName name="部品" localSheetId="6">#REF!</definedName>
    <definedName name="部品">#REF!</definedName>
    <definedName name="間接人員獎金提撥率" localSheetId="11">#REF!</definedName>
    <definedName name="間接人員獎金提撥率" localSheetId="12">#REF!</definedName>
    <definedName name="間接人員獎金提撥率" localSheetId="15">#REF!</definedName>
    <definedName name="間接人員獎金提撥率" localSheetId="10">#REF!</definedName>
    <definedName name="間接人員獎金提撥率" localSheetId="13">#REF!</definedName>
    <definedName name="間接人員獎金提撥率" localSheetId="5">#REF!</definedName>
    <definedName name="間接人員獎金提撥率" localSheetId="8">#REF!</definedName>
    <definedName name="間接人員獎金提撥率" localSheetId="4">#REF!</definedName>
    <definedName name="間接人員獎金提撥率" localSheetId="7">#REF!</definedName>
    <definedName name="間接人員獎金提撥率" localSheetId="9">#REF!</definedName>
    <definedName name="間接人員獎金提撥率" localSheetId="14">#REF!</definedName>
    <definedName name="間接人員獎金提撥率" localSheetId="6">#REF!</definedName>
    <definedName name="間接人員獎金提撥率">#REF!</definedName>
    <definedName name="匯率" localSheetId="11">#REF!</definedName>
    <definedName name="匯率" localSheetId="12">#REF!</definedName>
    <definedName name="匯率" localSheetId="15">#REF!</definedName>
    <definedName name="匯率" localSheetId="10">#REF!</definedName>
    <definedName name="匯率" localSheetId="13">#REF!</definedName>
    <definedName name="匯率" localSheetId="5">#REF!</definedName>
    <definedName name="匯率" localSheetId="8">#REF!</definedName>
    <definedName name="匯率" localSheetId="4">#REF!</definedName>
    <definedName name="匯率" localSheetId="7">#REF!</definedName>
    <definedName name="匯率" localSheetId="9">#REF!</definedName>
    <definedName name="匯率" localSheetId="14">#REF!</definedName>
    <definedName name="匯率" localSheetId="6">#REF!</definedName>
    <definedName name="匯率">#REF!</definedName>
    <definedName name="預算" localSheetId="11">#REF!</definedName>
    <definedName name="預算" localSheetId="12">#REF!</definedName>
    <definedName name="預算" localSheetId="15">#REF!</definedName>
    <definedName name="預算" localSheetId="10">#REF!</definedName>
    <definedName name="預算" localSheetId="13">#REF!</definedName>
    <definedName name="預算" localSheetId="5">#REF!</definedName>
    <definedName name="預算" localSheetId="8">#REF!</definedName>
    <definedName name="預算" localSheetId="4">#REF!</definedName>
    <definedName name="預算" localSheetId="7">#REF!</definedName>
    <definedName name="預算" localSheetId="9">#REF!</definedName>
    <definedName name="預算" localSheetId="14">#REF!</definedName>
    <definedName name="預算" localSheetId="6">#REF!</definedName>
    <definedName name="預算">#REF!</definedName>
    <definedName name="維護人員平均本薪" localSheetId="11">#REF!</definedName>
    <definedName name="維護人員平均本薪" localSheetId="12">#REF!</definedName>
    <definedName name="維護人員平均本薪" localSheetId="15">#REF!</definedName>
    <definedName name="維護人員平均本薪" localSheetId="10">#REF!</definedName>
    <definedName name="維護人員平均本薪" localSheetId="13">#REF!</definedName>
    <definedName name="維護人員平均本薪" localSheetId="5">#REF!</definedName>
    <definedName name="維護人員平均本薪" localSheetId="8">#REF!</definedName>
    <definedName name="維護人員平均本薪" localSheetId="1">#REF!</definedName>
    <definedName name="維護人員平均本薪" localSheetId="2">#REF!</definedName>
    <definedName name="維護人員平均本薪" localSheetId="4">#REF!</definedName>
    <definedName name="維護人員平均本薪" localSheetId="7">#REF!</definedName>
    <definedName name="維護人員平均本薪" localSheetId="9">#REF!</definedName>
    <definedName name="維護人員平均本薪" localSheetId="14">#REF!</definedName>
    <definedName name="維護人員平均本薪" localSheetId="6">#REF!</definedName>
    <definedName name="維護人員平均本薪">#REF!</definedName>
    <definedName name="維護人員投保金額" localSheetId="11">#REF!</definedName>
    <definedName name="維護人員投保金額" localSheetId="12">#REF!</definedName>
    <definedName name="維護人員投保金額" localSheetId="15">#REF!</definedName>
    <definedName name="維護人員投保金額" localSheetId="10">#REF!</definedName>
    <definedName name="維護人員投保金額" localSheetId="13">#REF!</definedName>
    <definedName name="維護人員投保金額" localSheetId="5">#REF!</definedName>
    <definedName name="維護人員投保金額" localSheetId="8">#REF!</definedName>
    <definedName name="維護人員投保金額" localSheetId="1">#REF!</definedName>
    <definedName name="維護人員投保金額" localSheetId="2">#REF!</definedName>
    <definedName name="維護人員投保金額" localSheetId="4">#REF!</definedName>
    <definedName name="維護人員投保金額" localSheetId="7">#REF!</definedName>
    <definedName name="維護人員投保金額" localSheetId="9">#REF!</definedName>
    <definedName name="維護人員投保金額" localSheetId="14">#REF!</definedName>
    <definedName name="維護人員投保金額" localSheetId="6">#REF!</definedName>
    <definedName name="維護人員投保金額">#REF!</definedName>
    <definedName name="廠別" localSheetId="11">#REF!</definedName>
    <definedName name="廠別" localSheetId="12">#REF!</definedName>
    <definedName name="廠別" localSheetId="15">#REF!</definedName>
    <definedName name="廠別" localSheetId="10">#REF!</definedName>
    <definedName name="廠別" localSheetId="13">#REF!</definedName>
    <definedName name="廠別" localSheetId="5">#REF!</definedName>
    <definedName name="廠別" localSheetId="8">#REF!</definedName>
    <definedName name="廠別" localSheetId="1">#REF!</definedName>
    <definedName name="廠別" localSheetId="2">#REF!</definedName>
    <definedName name="廠別" localSheetId="4">#REF!</definedName>
    <definedName name="廠別" localSheetId="7">#REF!</definedName>
    <definedName name="廠別" localSheetId="9">#REF!</definedName>
    <definedName name="廠別" localSheetId="14">#REF!</definedName>
    <definedName name="廠別" localSheetId="6">#REF!</definedName>
    <definedName name="廠別">#REF!</definedName>
    <definedName name="稼動率" localSheetId="11">#REF!</definedName>
    <definedName name="稼動率" localSheetId="12">#REF!</definedName>
    <definedName name="稼動率" localSheetId="15">#REF!</definedName>
    <definedName name="稼動率" localSheetId="10">#REF!</definedName>
    <definedName name="稼動率" localSheetId="13">#REF!</definedName>
    <definedName name="稼動率" localSheetId="5">#REF!</definedName>
    <definedName name="稼動率" localSheetId="8">#REF!</definedName>
    <definedName name="稼動率" localSheetId="4">#REF!</definedName>
    <definedName name="稼動率" localSheetId="7">#REF!</definedName>
    <definedName name="稼動率" localSheetId="9">#REF!</definedName>
    <definedName name="稼動率" localSheetId="14">#REF!</definedName>
    <definedName name="稼動率" localSheetId="6">#REF!</definedName>
    <definedName name="稼動率">#REF!</definedName>
    <definedName name="課主管以上團保費">[12]參數表!$B$14</definedName>
    <definedName name="課級以上主管平均主管加給">[12]參數表!$B$2</definedName>
    <definedName name="課級以上主管平均本薪" localSheetId="11">#REF!</definedName>
    <definedName name="課級以上主管平均本薪" localSheetId="12">#REF!</definedName>
    <definedName name="課級以上主管平均本薪" localSheetId="15">#REF!</definedName>
    <definedName name="課級以上主管平均本薪" localSheetId="10">#REF!</definedName>
    <definedName name="課級以上主管平均本薪" localSheetId="13">#REF!</definedName>
    <definedName name="課級以上主管平均本薪" localSheetId="5">#REF!</definedName>
    <definedName name="課級以上主管平均本薪" localSheetId="8">#REF!</definedName>
    <definedName name="課級以上主管平均本薪" localSheetId="1">#REF!</definedName>
    <definedName name="課級以上主管平均本薪" localSheetId="2">#REF!</definedName>
    <definedName name="課級以上主管平均本薪" localSheetId="4">#REF!</definedName>
    <definedName name="課級以上主管平均本薪" localSheetId="7">#REF!</definedName>
    <definedName name="課級以上主管平均本薪" localSheetId="9">#REF!</definedName>
    <definedName name="課級以上主管平均本薪" localSheetId="14">#REF!</definedName>
    <definedName name="課級以上主管平均本薪" localSheetId="6">#REF!</definedName>
    <definedName name="課級以上主管平均本薪">#REF!</definedName>
    <definedName name="課級以上主管投保金額" localSheetId="11">#REF!</definedName>
    <definedName name="課級以上主管投保金額" localSheetId="12">#REF!</definedName>
    <definedName name="課級以上主管投保金額" localSheetId="15">#REF!</definedName>
    <definedName name="課級以上主管投保金額" localSheetId="10">#REF!</definedName>
    <definedName name="課級以上主管投保金額" localSheetId="13">#REF!</definedName>
    <definedName name="課級以上主管投保金額" localSheetId="5">#REF!</definedName>
    <definedName name="課級以上主管投保金額" localSheetId="8">#REF!</definedName>
    <definedName name="課級以上主管投保金額" localSheetId="1">#REF!</definedName>
    <definedName name="課級以上主管投保金額" localSheetId="2">#REF!</definedName>
    <definedName name="課級以上主管投保金額" localSheetId="4">#REF!</definedName>
    <definedName name="課級以上主管投保金額" localSheetId="7">#REF!</definedName>
    <definedName name="課級以上主管投保金額" localSheetId="9">#REF!</definedName>
    <definedName name="課級以上主管投保金額" localSheetId="14">#REF!</definedName>
    <definedName name="課級以上主管投保金額" localSheetId="6">#REF!</definedName>
    <definedName name="課級以上主管投保金額">#REF!</definedName>
    <definedName name="整腳UPH1">#N/A</definedName>
    <definedName name="機台狀態" localSheetId="11">#REF!</definedName>
    <definedName name="機台狀態" localSheetId="12">#REF!</definedName>
    <definedName name="機台狀態" localSheetId="15">#REF!</definedName>
    <definedName name="機台狀態" localSheetId="10">#REF!</definedName>
    <definedName name="機台狀態" localSheetId="13">#REF!</definedName>
    <definedName name="機台狀態" localSheetId="5">#REF!</definedName>
    <definedName name="機台狀態" localSheetId="8">#REF!</definedName>
    <definedName name="機台狀態" localSheetId="4">#REF!</definedName>
    <definedName name="機台狀態" localSheetId="7">#REF!</definedName>
    <definedName name="機台狀態" localSheetId="9">#REF!</definedName>
    <definedName name="機台狀態" localSheetId="14">#REF!</definedName>
    <definedName name="機台狀態" localSheetId="6">#REF!</definedName>
    <definedName name="機台狀態">#REF!</definedName>
    <definedName name="總____價" localSheetId="11">#REF!</definedName>
    <definedName name="總____價" localSheetId="12">#REF!</definedName>
    <definedName name="總____價" localSheetId="15">#REF!</definedName>
    <definedName name="總____價" localSheetId="10">#REF!</definedName>
    <definedName name="總____價" localSheetId="13">#REF!</definedName>
    <definedName name="總____價" localSheetId="5">#REF!</definedName>
    <definedName name="總____價" localSheetId="8">#REF!</definedName>
    <definedName name="總____價" localSheetId="1">#REF!</definedName>
    <definedName name="總____價" localSheetId="2">#REF!</definedName>
    <definedName name="總____價" localSheetId="4">#REF!</definedName>
    <definedName name="總____價" localSheetId="7">#REF!</definedName>
    <definedName name="總____價" localSheetId="9">#REF!</definedName>
    <definedName name="總____價" localSheetId="14">#REF!</definedName>
    <definedName name="總____價" localSheetId="6">#REF!</definedName>
    <definedName name="總____價">#REF!</definedName>
    <definedName name="職工制服費提撥率">[12]參數表!$B$36</definedName>
    <definedName name="職工福利金提撥率">[12]參數表!$B$35</definedName>
    <definedName name="職工慰問金提撥率">[12]參數表!$B$34</definedName>
    <definedName name="轉盤次數" localSheetId="11">#REF!</definedName>
    <definedName name="轉盤次數" localSheetId="12">#REF!</definedName>
    <definedName name="轉盤次數" localSheetId="15">#REF!</definedName>
    <definedName name="轉盤次數" localSheetId="10">#REF!</definedName>
    <definedName name="轉盤次數" localSheetId="13">#REF!</definedName>
    <definedName name="轉盤次數" localSheetId="5">#REF!</definedName>
    <definedName name="轉盤次數" localSheetId="8">#REF!</definedName>
    <definedName name="轉盤次數" localSheetId="4">#REF!</definedName>
    <definedName name="轉盤次數" localSheetId="7">#REF!</definedName>
    <definedName name="轉盤次數" localSheetId="9">#REF!</definedName>
    <definedName name="轉盤次數" localSheetId="14">#REF!</definedName>
    <definedName name="轉盤次數" localSheetId="6">#REF!</definedName>
    <definedName name="轉盤次數">#REF!</definedName>
  </definedNames>
  <calcPr calcId="125725"/>
</workbook>
</file>

<file path=xl/calcChain.xml><?xml version="1.0" encoding="utf-8"?>
<calcChain xmlns="http://schemas.openxmlformats.org/spreadsheetml/2006/main">
  <c r="K1" i="33"/>
  <c r="K1" i="32"/>
  <c r="K1" i="31" l="1"/>
  <c r="K1" i="30" l="1"/>
  <c r="I39" i="3" l="1"/>
  <c r="I40"/>
  <c r="I41"/>
  <c r="I42"/>
  <c r="I43"/>
  <c r="I44"/>
  <c r="I45"/>
  <c r="AY61" i="9"/>
  <c r="G19" i="3" l="1"/>
  <c r="G20"/>
  <c r="K1" i="28"/>
  <c r="K1" i="25" l="1"/>
  <c r="K1" i="24"/>
  <c r="K1" i="23"/>
  <c r="K1" i="22"/>
  <c r="K1" i="21"/>
  <c r="I38" i="3" l="1"/>
  <c r="J38" s="1"/>
  <c r="I19"/>
  <c r="K19" s="1"/>
  <c r="K38" l="1"/>
  <c r="J19"/>
  <c r="I61"/>
  <c r="I60"/>
  <c r="K61" l="1"/>
  <c r="J61"/>
  <c r="K60"/>
  <c r="J60"/>
  <c r="I59"/>
  <c r="I57"/>
  <c r="I56"/>
  <c r="I55"/>
  <c r="I54"/>
  <c r="K54" s="1"/>
  <c r="I53"/>
  <c r="I52"/>
  <c r="I51"/>
  <c r="I50"/>
  <c r="I49"/>
  <c r="I48"/>
  <c r="I47"/>
  <c r="AY60" i="9"/>
  <c r="AW60"/>
  <c r="AY59"/>
  <c r="AW59"/>
  <c r="AY58"/>
  <c r="AW58"/>
  <c r="AY57"/>
  <c r="AW57"/>
  <c r="G5" i="3"/>
  <c r="K1"/>
  <c r="AY56" i="9"/>
  <c r="AR56"/>
  <c r="AY51"/>
  <c r="AY52"/>
  <c r="AY53"/>
  <c r="AY54"/>
  <c r="AY55"/>
  <c r="AW51"/>
  <c r="AR51"/>
  <c r="AW50"/>
  <c r="K59" i="3" l="1"/>
  <c r="J59"/>
  <c r="K57"/>
  <c r="J57"/>
  <c r="K56"/>
  <c r="J56"/>
  <c r="K55"/>
  <c r="J55"/>
  <c r="J54"/>
  <c r="K52"/>
  <c r="J52"/>
  <c r="K51"/>
  <c r="J51"/>
  <c r="K53"/>
  <c r="J53"/>
  <c r="K50"/>
  <c r="J50"/>
  <c r="K49"/>
  <c r="J49"/>
  <c r="K48"/>
  <c r="J48"/>
  <c r="AY50" i="9"/>
  <c r="E46" i="3"/>
  <c r="I46" s="1"/>
  <c r="AY49" i="9" l="1"/>
  <c r="AW49"/>
  <c r="G4" i="3"/>
  <c r="G10"/>
  <c r="I10" s="1"/>
  <c r="G11"/>
  <c r="I11" s="1"/>
  <c r="G33"/>
  <c r="I33" s="1"/>
  <c r="G68"/>
  <c r="I68" s="1"/>
  <c r="G67"/>
  <c r="I67" s="1"/>
  <c r="G66"/>
  <c r="I66" s="1"/>
  <c r="G65"/>
  <c r="I65" s="1"/>
  <c r="G64"/>
  <c r="I64" s="1"/>
  <c r="G37"/>
  <c r="I37" s="1"/>
  <c r="G36"/>
  <c r="I36" s="1"/>
  <c r="G35"/>
  <c r="I35" s="1"/>
  <c r="G34"/>
  <c r="I34" s="1"/>
  <c r="G32"/>
  <c r="I32" s="1"/>
  <c r="G30"/>
  <c r="I30" s="1"/>
  <c r="G29"/>
  <c r="I29" s="1"/>
  <c r="G28"/>
  <c r="I28" s="1"/>
  <c r="G27"/>
  <c r="I27" s="1"/>
  <c r="G26"/>
  <c r="I26" s="1"/>
  <c r="G25"/>
  <c r="I25" s="1"/>
  <c r="G24"/>
  <c r="I24" s="1"/>
  <c r="G22"/>
  <c r="I22" s="1"/>
  <c r="G21"/>
  <c r="I21" s="1"/>
  <c r="J21" s="1"/>
  <c r="I20"/>
  <c r="J20" s="1"/>
  <c r="G18"/>
  <c r="I18" s="1"/>
  <c r="G16"/>
  <c r="I16" s="1"/>
  <c r="G15"/>
  <c r="I15" s="1"/>
  <c r="G14"/>
  <c r="I14" s="1"/>
  <c r="G13"/>
  <c r="I13" s="1"/>
  <c r="G7"/>
  <c r="I7" s="1"/>
  <c r="I4"/>
  <c r="G12"/>
  <c r="I12" s="1"/>
  <c r="G9"/>
  <c r="I9" s="1"/>
  <c r="J9" s="1"/>
  <c r="G8"/>
  <c r="I8" s="1"/>
  <c r="I58"/>
  <c r="J47"/>
  <c r="AY4" i="9"/>
  <c r="AY5"/>
  <c r="AY6"/>
  <c r="AY7"/>
  <c r="AY8"/>
  <c r="AY9"/>
  <c r="AY10"/>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3"/>
  <c r="AW48"/>
  <c r="AX4"/>
  <c r="AX5"/>
  <c r="AX6"/>
  <c r="AX7"/>
  <c r="AX8"/>
  <c r="AX9"/>
  <c r="AX10"/>
  <c r="AX11"/>
  <c r="AX12"/>
  <c r="AX13"/>
  <c r="AX14"/>
  <c r="AX16"/>
  <c r="AX17"/>
  <c r="AX18"/>
  <c r="AX19"/>
  <c r="AX20"/>
  <c r="AX21"/>
  <c r="AX22"/>
  <c r="AX23"/>
  <c r="AX24"/>
  <c r="AX25"/>
  <c r="AX26"/>
  <c r="AX27"/>
  <c r="AX28"/>
  <c r="AX29"/>
  <c r="AX31"/>
  <c r="AX33"/>
  <c r="AX34"/>
  <c r="AX35"/>
  <c r="AX36"/>
  <c r="AX37"/>
  <c r="AX38"/>
  <c r="AX39"/>
  <c r="AX40"/>
  <c r="AX41"/>
  <c r="AX42"/>
  <c r="AX43"/>
  <c r="AX44"/>
  <c r="AX46"/>
  <c r="AX47"/>
  <c r="AW4"/>
  <c r="AW5"/>
  <c r="AW6"/>
  <c r="AW7"/>
  <c r="AW8"/>
  <c r="AW9"/>
  <c r="AW10"/>
  <c r="AW11"/>
  <c r="AW12"/>
  <c r="AW13"/>
  <c r="AW14"/>
  <c r="AW15"/>
  <c r="AW16"/>
  <c r="AW17"/>
  <c r="AW18"/>
  <c r="AW19"/>
  <c r="AW20"/>
  <c r="AW21"/>
  <c r="AW22"/>
  <c r="AW23"/>
  <c r="AW24"/>
  <c r="AW25"/>
  <c r="AW26"/>
  <c r="AW27"/>
  <c r="AW28"/>
  <c r="AW29"/>
  <c r="AW30"/>
  <c r="AW31"/>
  <c r="AW32"/>
  <c r="AW33"/>
  <c r="AW34"/>
  <c r="AW35"/>
  <c r="AW36"/>
  <c r="G62" i="3" s="1"/>
  <c r="I62" s="1"/>
  <c r="AW37" i="9"/>
  <c r="AW38"/>
  <c r="AW39"/>
  <c r="AW40"/>
  <c r="AW41"/>
  <c r="AW42"/>
  <c r="AW43"/>
  <c r="AW44"/>
  <c r="AW45"/>
  <c r="AW46"/>
  <c r="AW47"/>
  <c r="AW3"/>
  <c r="I23" i="3"/>
  <c r="J23" s="1"/>
  <c r="G17"/>
  <c r="K45"/>
  <c r="K46"/>
  <c r="K40"/>
  <c r="K41"/>
  <c r="K42"/>
  <c r="K43"/>
  <c r="K44"/>
  <c r="K39"/>
  <c r="J45"/>
  <c r="J43"/>
  <c r="J39"/>
  <c r="K58" l="1"/>
  <c r="J58"/>
  <c r="K47"/>
  <c r="G63"/>
  <c r="I63" s="1"/>
  <c r="J63" s="1"/>
  <c r="G31"/>
  <c r="I31" s="1"/>
  <c r="J31" s="1"/>
  <c r="J41"/>
  <c r="J40"/>
  <c r="J42"/>
  <c r="J44"/>
  <c r="J46"/>
  <c r="K13"/>
  <c r="J13"/>
  <c r="J15"/>
  <c r="K15"/>
  <c r="K18"/>
  <c r="J18"/>
  <c r="K21"/>
  <c r="J24"/>
  <c r="K24"/>
  <c r="K26"/>
  <c r="J26"/>
  <c r="J28"/>
  <c r="K28"/>
  <c r="K30"/>
  <c r="J30"/>
  <c r="J35"/>
  <c r="K35"/>
  <c r="K37"/>
  <c r="J37"/>
  <c r="K33"/>
  <c r="J33"/>
  <c r="K10"/>
  <c r="J10"/>
  <c r="K7"/>
  <c r="J7"/>
  <c r="K14"/>
  <c r="J14"/>
  <c r="K16"/>
  <c r="J16"/>
  <c r="K20"/>
  <c r="K22"/>
  <c r="J22"/>
  <c r="J25"/>
  <c r="K25"/>
  <c r="K27"/>
  <c r="J27"/>
  <c r="J29"/>
  <c r="K29"/>
  <c r="J34"/>
  <c r="K34"/>
  <c r="K64"/>
  <c r="J64"/>
  <c r="J11"/>
  <c r="K11"/>
  <c r="K23"/>
  <c r="K62"/>
  <c r="J62"/>
  <c r="J8"/>
  <c r="K8"/>
  <c r="J12"/>
  <c r="K12"/>
  <c r="K9"/>
  <c r="K63" l="1"/>
  <c r="K31"/>
</calcChain>
</file>

<file path=xl/sharedStrings.xml><?xml version="1.0" encoding="utf-8"?>
<sst xmlns="http://schemas.openxmlformats.org/spreadsheetml/2006/main" count="3584" uniqueCount="1086">
  <si>
    <t>Key item</t>
  </si>
  <si>
    <t>Special Requirement</t>
    <phoneticPr fontId="82" type="noConversion"/>
  </si>
  <si>
    <t>Process / Machine</t>
  </si>
  <si>
    <t>Material</t>
  </si>
  <si>
    <t>Reliability</t>
  </si>
  <si>
    <t>SiN</t>
    <phoneticPr fontId="83" type="noConversion"/>
  </si>
  <si>
    <t>N</t>
    <phoneticPr fontId="83" type="noConversion"/>
  </si>
  <si>
    <t>NA</t>
    <phoneticPr fontId="83" type="noConversion"/>
  </si>
  <si>
    <t>CSSTR88GS1V0</t>
    <phoneticPr fontId="83" type="noConversion"/>
  </si>
  <si>
    <t>EP REPSV-12-LF</t>
    <phoneticPr fontId="83" type="noConversion"/>
  </si>
  <si>
    <t>TSMC</t>
    <phoneticPr fontId="83" type="noConversion"/>
  </si>
  <si>
    <t>Al</t>
    <phoneticPr fontId="83" type="noConversion"/>
  </si>
  <si>
    <t>Y</t>
    <phoneticPr fontId="83" type="noConversion"/>
  </si>
  <si>
    <t>Ti3K/Cu3K/Ni2um</t>
    <phoneticPr fontId="83" type="noConversion"/>
  </si>
  <si>
    <t>Outside keep 80um</t>
    <phoneticPr fontId="83" type="noConversion"/>
  </si>
  <si>
    <t>Ti1K/Cu5K/Ni3um</t>
    <phoneticPr fontId="83" type="noConversion"/>
  </si>
  <si>
    <t>Device</t>
    <phoneticPr fontId="82" type="noConversion"/>
  </si>
  <si>
    <t>Final Metal Pad type</t>
    <phoneticPr fontId="82" type="noConversion"/>
  </si>
  <si>
    <t>Bump type</t>
    <phoneticPr fontId="82" type="noConversion"/>
  </si>
  <si>
    <t>Die size(mm)</t>
    <phoneticPr fontId="82" type="noConversion"/>
  </si>
  <si>
    <t xml:space="preserve">Min. Bump pitch </t>
    <phoneticPr fontId="82" type="noConversion"/>
  </si>
  <si>
    <t>RV hole on Al pad</t>
    <phoneticPr fontId="82" type="noConversion"/>
  </si>
  <si>
    <r>
      <t>UBM Overlap PSV
(</t>
    </r>
    <r>
      <rPr>
        <sz val="12"/>
        <rFont val="新細明體"/>
        <family val="1"/>
        <charset val="136"/>
      </rPr>
      <t>≧</t>
    </r>
    <r>
      <rPr>
        <sz val="12"/>
        <rFont val="Arial"/>
        <family val="2"/>
      </rPr>
      <t>8um)</t>
    </r>
    <phoneticPr fontId="82" type="noConversion"/>
  </si>
  <si>
    <t>UBM Size</t>
    <phoneticPr fontId="82" type="noConversion"/>
  </si>
  <si>
    <t>UBM Plating Area</t>
    <phoneticPr fontId="82" type="noConversion"/>
  </si>
  <si>
    <t>GK106</t>
    <phoneticPr fontId="83" type="noConversion"/>
  </si>
  <si>
    <t>TSMC</t>
  </si>
  <si>
    <t>ELK</t>
    <phoneticPr fontId="83" type="noConversion"/>
  </si>
  <si>
    <t>Al</t>
  </si>
  <si>
    <t>SiN/1.1um</t>
    <phoneticPr fontId="83" type="noConversion"/>
  </si>
  <si>
    <t>16*13</t>
    <phoneticPr fontId="83" type="noConversion"/>
  </si>
  <si>
    <t>12-BP-PSV-EP-EU-PI-TCN-9D-14</t>
    <phoneticPr fontId="83" type="noConversion"/>
  </si>
  <si>
    <t>GK107</t>
    <phoneticPr fontId="83" type="noConversion"/>
  </si>
  <si>
    <t>10*11</t>
    <phoneticPr fontId="83" type="noConversion"/>
  </si>
  <si>
    <t>12-BP-PSV-EP-EU-PI-TCN-9D-11</t>
    <phoneticPr fontId="83" type="noConversion"/>
  </si>
  <si>
    <t>UMC</t>
    <phoneticPr fontId="83" type="noConversion"/>
  </si>
  <si>
    <t>BCM4334YUB1</t>
    <phoneticPr fontId="83" type="noConversion"/>
  </si>
  <si>
    <t>EP REPSV-12-LF</t>
    <phoneticPr fontId="83" type="noConversion"/>
  </si>
  <si>
    <t>UMC</t>
    <phoneticPr fontId="83" type="noConversion"/>
  </si>
  <si>
    <t>Low K</t>
    <phoneticPr fontId="83" type="noConversion"/>
  </si>
  <si>
    <t>SiN</t>
    <phoneticPr fontId="83" type="noConversion"/>
  </si>
  <si>
    <t>12-BP-PSV-EP-LF-PI-TCN-9D-44</t>
    <phoneticPr fontId="83" type="noConversion"/>
  </si>
  <si>
    <t>BCM7335-EEJA+Semitool</t>
    <phoneticPr fontId="82" type="noConversion"/>
  </si>
  <si>
    <t>Low K</t>
    <phoneticPr fontId="82" type="noConversion"/>
  </si>
  <si>
    <t>Al</t>
    <phoneticPr fontId="82" type="noConversion"/>
  </si>
  <si>
    <t>NA</t>
    <phoneticPr fontId="82" type="noConversion"/>
  </si>
  <si>
    <t>10.0*10.4</t>
    <phoneticPr fontId="82" type="noConversion"/>
  </si>
  <si>
    <t>12-BP-FOC-EP-EU-TCN-9D-04</t>
    <phoneticPr fontId="83" type="noConversion"/>
  </si>
  <si>
    <t>TSMC</t>
    <phoneticPr fontId="83" type="noConversion"/>
  </si>
  <si>
    <t>Low K</t>
    <phoneticPr fontId="86" type="noConversion"/>
  </si>
  <si>
    <t>Y</t>
    <phoneticPr fontId="86" type="noConversion"/>
  </si>
  <si>
    <t>SiN/2um</t>
    <phoneticPr fontId="83" type="noConversion"/>
  </si>
  <si>
    <t>16*19</t>
    <phoneticPr fontId="82" type="noConversion"/>
  </si>
  <si>
    <t>12-BP-PSV-EP-LF-PI-TCN-9D-01</t>
    <phoneticPr fontId="83" type="noConversion"/>
  </si>
  <si>
    <t>SiN/1.9um</t>
    <phoneticPr fontId="83" type="noConversion"/>
  </si>
  <si>
    <t>11*12</t>
    <phoneticPr fontId="83" type="noConversion"/>
  </si>
  <si>
    <t>D7</t>
    <phoneticPr fontId="83" type="noConversion"/>
  </si>
  <si>
    <t>9.5*9.4</t>
    <phoneticPr fontId="83" type="noConversion"/>
  </si>
  <si>
    <t>DE3005</t>
    <phoneticPr fontId="83" type="noConversion"/>
  </si>
  <si>
    <t>5.5*5.5</t>
    <phoneticPr fontId="83" type="noConversion"/>
  </si>
  <si>
    <t>12-BP-PSV-EP-LF-PI-TCN-9D-45</t>
    <phoneticPr fontId="83" type="noConversion"/>
  </si>
  <si>
    <t>Fusion</t>
    <phoneticPr fontId="83" type="noConversion"/>
  </si>
  <si>
    <t>EP REPSV-12-EU</t>
    <phoneticPr fontId="83" type="noConversion"/>
  </si>
  <si>
    <t>10*10</t>
    <phoneticPr fontId="83" type="noConversion"/>
  </si>
  <si>
    <t>12-BP-PSV-EP-EU-PI-TCN-9D-01</t>
    <phoneticPr fontId="83" type="noConversion"/>
  </si>
  <si>
    <t>TMEG35</t>
    <phoneticPr fontId="83" type="noConversion"/>
  </si>
  <si>
    <t>EP FOC-12-EU</t>
    <phoneticPr fontId="83" type="noConversion"/>
  </si>
  <si>
    <t>Ti1K/Cu5K/Ni3.5um</t>
    <phoneticPr fontId="83" type="noConversion"/>
  </si>
  <si>
    <t>7.2*8.1</t>
    <phoneticPr fontId="86" type="noConversion"/>
  </si>
  <si>
    <t>30 (TSMC PI)</t>
    <phoneticPr fontId="83" type="noConversion"/>
  </si>
  <si>
    <t>12-BP-FOC-EP-EU-TCN-9D-12</t>
    <phoneticPr fontId="83" type="noConversion"/>
  </si>
  <si>
    <t>THJ</t>
    <phoneticPr fontId="83" type="noConversion"/>
  </si>
  <si>
    <t>ELK</t>
    <phoneticPr fontId="83" type="noConversion"/>
  </si>
  <si>
    <t>Cu</t>
    <phoneticPr fontId="83" type="noConversion"/>
  </si>
  <si>
    <t>Ti1K/Cu5K/Ni2um</t>
    <phoneticPr fontId="83" type="noConversion"/>
  </si>
  <si>
    <t>18.3*18.7</t>
    <phoneticPr fontId="83" type="noConversion"/>
  </si>
  <si>
    <t>12-BP-PSV-EP-EU-PI-TCN-9D-23</t>
    <phoneticPr fontId="83" type="noConversion"/>
  </si>
  <si>
    <t>KT</t>
    <phoneticPr fontId="83" type="noConversion"/>
  </si>
  <si>
    <t>16.7*22.0</t>
    <phoneticPr fontId="83" type="noConversion"/>
  </si>
  <si>
    <t>MT6573E3</t>
    <phoneticPr fontId="83" type="noConversion"/>
  </si>
  <si>
    <t>UMC</t>
    <phoneticPr fontId="86" type="noConversion"/>
  </si>
  <si>
    <t>Low K</t>
  </si>
  <si>
    <t>Al</t>
    <phoneticPr fontId="86" type="noConversion"/>
  </si>
  <si>
    <t>N</t>
    <phoneticPr fontId="86" type="noConversion"/>
  </si>
  <si>
    <t>SiN</t>
    <phoneticPr fontId="86" type="noConversion"/>
  </si>
  <si>
    <t>Ti1K/Cu5K/Cu5um/Ni3um</t>
    <phoneticPr fontId="86" type="noConversion"/>
  </si>
  <si>
    <t>4.5*4.1</t>
    <phoneticPr fontId="86" type="noConversion"/>
  </si>
  <si>
    <t>12-BP-FOC-EP-EU-TCN-9D-04</t>
    <phoneticPr fontId="86" type="noConversion"/>
  </si>
  <si>
    <t>SMIC</t>
    <phoneticPr fontId="83" type="noConversion"/>
  </si>
  <si>
    <t>BCM6362B1</t>
    <phoneticPr fontId="83" type="noConversion"/>
  </si>
  <si>
    <t>SMIC</t>
    <phoneticPr fontId="86" type="noConversion"/>
  </si>
  <si>
    <t>5.8*10.1</t>
    <phoneticPr fontId="86" type="noConversion"/>
  </si>
  <si>
    <t>EP REPSV-12-EU</t>
  </si>
  <si>
    <t>GF</t>
    <phoneticPr fontId="86" type="noConversion"/>
  </si>
  <si>
    <t>SiN/0.9um</t>
    <phoneticPr fontId="86" type="noConversion"/>
  </si>
  <si>
    <t>Ti1K/Cu5K/Ni3um</t>
    <phoneticPr fontId="86" type="noConversion"/>
  </si>
  <si>
    <t>BCM7584A1</t>
    <phoneticPr fontId="83" type="noConversion"/>
  </si>
  <si>
    <t>5.9*7.1</t>
    <phoneticPr fontId="86" type="noConversion"/>
  </si>
  <si>
    <t>12-BP-PSV-EP-EU-PI-TCN-9D-22</t>
    <phoneticPr fontId="86" type="noConversion"/>
  </si>
  <si>
    <t>P3PLUS</t>
    <phoneticPr fontId="83" type="noConversion"/>
  </si>
  <si>
    <t>EP REPSV-12-LF</t>
    <phoneticPr fontId="86" type="noConversion"/>
  </si>
  <si>
    <t>TSMC</t>
    <phoneticPr fontId="86" type="noConversion"/>
  </si>
  <si>
    <t>Ti3K/Cu3K/Cu3um/Ni3um</t>
    <phoneticPr fontId="86" type="noConversion"/>
  </si>
  <si>
    <t>12.8*13.7</t>
    <phoneticPr fontId="82" type="noConversion"/>
  </si>
  <si>
    <t>12-BP-PSV-EP-LF-PI-TCN-9D-01</t>
    <phoneticPr fontId="86" type="noConversion"/>
  </si>
  <si>
    <t>GF</t>
  </si>
  <si>
    <t>BCM43352YCB1</t>
    <phoneticPr fontId="83" type="noConversion"/>
  </si>
  <si>
    <t>5.5*4.8</t>
    <phoneticPr fontId="86" type="noConversion"/>
  </si>
  <si>
    <t>12-BP-PSV-EP-LF-PI-TCN-9D-64</t>
    <phoneticPr fontId="86" type="noConversion"/>
  </si>
  <si>
    <t>EP REPSV-8-LF</t>
    <phoneticPr fontId="83" type="noConversion"/>
  </si>
  <si>
    <t>Non-Low K</t>
    <phoneticPr fontId="86" type="noConversion"/>
  </si>
  <si>
    <t>6.1*4.5</t>
    <phoneticPr fontId="86" type="noConversion"/>
  </si>
  <si>
    <t>Carmel</t>
    <phoneticPr fontId="82" type="noConversion"/>
  </si>
  <si>
    <t xml:space="preserve">Probing on pad(Y/N) </t>
    <phoneticPr fontId="82" type="noConversion"/>
  </si>
  <si>
    <t>Wafer PSV type / Thickness</t>
    <phoneticPr fontId="82" type="noConversion"/>
  </si>
  <si>
    <t>Bump Density</t>
    <phoneticPr fontId="82" type="noConversion"/>
  </si>
  <si>
    <t>Process / Machine</t>
    <phoneticPr fontId="82" type="noConversion"/>
  </si>
  <si>
    <t>Material</t>
    <phoneticPr fontId="82" type="noConversion"/>
  </si>
  <si>
    <t>Measurement tool</t>
    <phoneticPr fontId="82" type="noConversion"/>
  </si>
  <si>
    <t>Reliability</t>
    <phoneticPr fontId="82" type="noConversion"/>
  </si>
  <si>
    <t>Bump Height(um)</t>
    <phoneticPr fontId="83" type="noConversion"/>
  </si>
  <si>
    <t>UBM/SMO ratio</t>
    <phoneticPr fontId="82" type="noConversion"/>
  </si>
  <si>
    <t>PI edge inside seal ring (um)</t>
    <phoneticPr fontId="83" type="noConversion"/>
  </si>
  <si>
    <t>PI via opening bottom edge 
to pad psv. Edge (um)</t>
    <phoneticPr fontId="83" type="noConversion"/>
  </si>
  <si>
    <t>UBM insdie final metal for FOC (um)</t>
    <phoneticPr fontId="82" type="noConversion"/>
  </si>
  <si>
    <t>NA</t>
    <phoneticPr fontId="83" type="noConversion"/>
  </si>
  <si>
    <t>3 (TSMC PI)</t>
    <phoneticPr fontId="83" type="noConversion"/>
  </si>
  <si>
    <t>NA</t>
    <phoneticPr fontId="86" type="noConversion"/>
  </si>
  <si>
    <t>7 (PI PULL OUT)</t>
    <phoneticPr fontId="83" type="noConversion"/>
  </si>
  <si>
    <t>--</t>
    <phoneticPr fontId="83" type="noConversion"/>
  </si>
  <si>
    <t>PROD</t>
    <phoneticPr fontId="82" type="noConversion"/>
  </si>
  <si>
    <t>CS</t>
    <phoneticPr fontId="83" type="noConversion"/>
  </si>
  <si>
    <t>CH</t>
    <phoneticPr fontId="83" type="noConversion"/>
  </si>
  <si>
    <t>&lt;30 mohm</t>
    <phoneticPr fontId="83" type="noConversion"/>
  </si>
  <si>
    <t>&lt;20 mohm</t>
    <phoneticPr fontId="83" type="noConversion"/>
  </si>
  <si>
    <t xml:space="preserve">Remark </t>
    <phoneticPr fontId="82" type="noConversion"/>
  </si>
  <si>
    <t>DHF</t>
    <phoneticPr fontId="83" type="noConversion"/>
  </si>
  <si>
    <t>T89+DHF</t>
  </si>
  <si>
    <t>T89</t>
    <phoneticPr fontId="83" type="noConversion"/>
  </si>
  <si>
    <t>5.56*6.26</t>
    <phoneticPr fontId="83" type="noConversion"/>
  </si>
  <si>
    <t>AZ</t>
    <phoneticPr fontId="83" type="noConversion"/>
  </si>
  <si>
    <t>BCM7231</t>
    <phoneticPr fontId="86" type="noConversion"/>
  </si>
  <si>
    <t>4.524*4.978</t>
    <phoneticPr fontId="83" type="noConversion"/>
  </si>
  <si>
    <t>TSMC PI</t>
    <phoneticPr fontId="83" type="noConversion"/>
  </si>
  <si>
    <t>*UBM type / Thickness</t>
    <phoneticPr fontId="82" type="noConversion"/>
  </si>
  <si>
    <t>DF</t>
    <phoneticPr fontId="83" type="noConversion"/>
  </si>
  <si>
    <t>12-BP-PSV-EP-LF-PI-TCN-TG-03</t>
    <phoneticPr fontId="86" type="noConversion"/>
  </si>
  <si>
    <t>8-BP-PSV-EP-LF-PI-TCN-JA-13</t>
    <phoneticPr fontId="83" type="noConversion"/>
  </si>
  <si>
    <t>TuiPlus1.0</t>
    <phoneticPr fontId="83" type="noConversion"/>
  </si>
  <si>
    <t>12-BP-PSV-EP-LF-PI-TCN-9D-72</t>
    <phoneticPr fontId="83" type="noConversion"/>
  </si>
  <si>
    <t>12-BP-PSV-EP-LF-PI-TCN-TG-02</t>
    <phoneticPr fontId="86" type="noConversion"/>
  </si>
  <si>
    <t>EP REPSV-12-EU</t>
    <phoneticPr fontId="83" type="noConversion"/>
  </si>
  <si>
    <t>12-BP-PSV-EP-EU-PI-TCN-9D-19</t>
    <phoneticPr fontId="83" type="noConversion"/>
  </si>
  <si>
    <t>BCM7429B2</t>
    <phoneticPr fontId="83" type="noConversion"/>
  </si>
  <si>
    <t>7.063*7.055</t>
    <phoneticPr fontId="83" type="noConversion"/>
  </si>
  <si>
    <t>M8824U</t>
    <phoneticPr fontId="83" type="noConversion"/>
  </si>
  <si>
    <t>EP FOC-12-LF</t>
    <phoneticPr fontId="83" type="noConversion"/>
  </si>
  <si>
    <t>12-BP-FOC-EP-LF-TCN-9D-09</t>
    <phoneticPr fontId="83" type="noConversion"/>
  </si>
  <si>
    <t>6.964*6.964</t>
    <phoneticPr fontId="83" type="noConversion"/>
  </si>
  <si>
    <t>BGM3A:15~30nm</t>
    <phoneticPr fontId="83" type="noConversion"/>
  </si>
  <si>
    <t>BGM2:7~15nm</t>
    <phoneticPr fontId="83" type="noConversion"/>
  </si>
  <si>
    <t>SAD:1~8%</t>
    <phoneticPr fontId="83" type="noConversion"/>
  </si>
  <si>
    <t>&lt;20 mOhm</t>
    <phoneticPr fontId="83" type="noConversion"/>
  </si>
  <si>
    <t xml:space="preserve">2.PKG </t>
    <phoneticPr fontId="82" type="noConversion"/>
  </si>
  <si>
    <t>XC6VLX365T</t>
    <phoneticPr fontId="83" type="noConversion"/>
  </si>
  <si>
    <t>15.530X21.017</t>
    <phoneticPr fontId="83" type="noConversion"/>
  </si>
  <si>
    <t xml:space="preserve">Customer </t>
    <phoneticPr fontId="83" type="noConversion"/>
  </si>
  <si>
    <t xml:space="preserve">Device </t>
    <phoneticPr fontId="83" type="noConversion"/>
  </si>
  <si>
    <t>PKG Type</t>
    <phoneticPr fontId="83" type="noConversion"/>
  </si>
  <si>
    <t>Wafer Fab</t>
    <phoneticPr fontId="83" type="noConversion"/>
  </si>
  <si>
    <t>Low K Type</t>
    <phoneticPr fontId="83" type="noConversion"/>
  </si>
  <si>
    <t>Die size(mm*mm)</t>
    <phoneticPr fontId="83" type="noConversion"/>
  </si>
  <si>
    <t>UBM Size(um)</t>
    <phoneticPr fontId="83" type="noConversion"/>
  </si>
  <si>
    <t>REPSV PI Opening Size(um)</t>
    <phoneticPr fontId="83" type="noConversion"/>
  </si>
  <si>
    <t>UBM Overlap PSV (um)</t>
    <phoneticPr fontId="83" type="noConversion"/>
  </si>
  <si>
    <t>UBM insdie final metal for FOC (um)</t>
    <phoneticPr fontId="83" type="noConversion"/>
  </si>
  <si>
    <t>Bump Density (Bump Q'ty/Die Area)</t>
    <phoneticPr fontId="83" type="noConversion"/>
  </si>
  <si>
    <t>UBM/SMO ratio</t>
    <phoneticPr fontId="83" type="noConversion"/>
  </si>
  <si>
    <t>Mushroon space</t>
    <phoneticPr fontId="82" type="noConversion"/>
  </si>
  <si>
    <t>12-BP-PSV-EP-LF-PI-TCN-9D-70</t>
    <phoneticPr fontId="83" type="noConversion"/>
  </si>
  <si>
    <t>PR thickness(um)</t>
    <phoneticPr fontId="83" type="noConversion"/>
  </si>
  <si>
    <t>Mushroon CD</t>
    <phoneticPr fontId="82" type="noConversion"/>
  </si>
  <si>
    <t>R612_MP026/MP027</t>
    <phoneticPr fontId="83" type="noConversion"/>
  </si>
  <si>
    <t>12-BP-PSV-EP-LF-PI-TCN-9D-83</t>
    <phoneticPr fontId="83" type="noConversion"/>
  </si>
  <si>
    <t>8.293*4.242</t>
    <phoneticPr fontId="83" type="noConversion"/>
  </si>
  <si>
    <t>Measurement tool</t>
    <phoneticPr fontId="83" type="noConversion"/>
  </si>
  <si>
    <t>`</t>
    <phoneticPr fontId="83" type="noConversion"/>
  </si>
  <si>
    <t>Gross die</t>
  </si>
  <si>
    <t>Bump diameter</t>
  </si>
  <si>
    <t>RS meter</t>
    <phoneticPr fontId="83" type="noConversion"/>
  </si>
  <si>
    <t>Void (X-ray)</t>
    <phoneticPr fontId="83" type="noConversion"/>
  </si>
  <si>
    <t>Bump shear</t>
    <phoneticPr fontId="83" type="noConversion"/>
  </si>
  <si>
    <t>Bump pull</t>
    <phoneticPr fontId="83" type="noConversion"/>
  </si>
  <si>
    <t xml:space="preserve">Bump void  </t>
    <phoneticPr fontId="83" type="noConversion"/>
  </si>
  <si>
    <t>Bump Shear Strenght</t>
    <phoneticPr fontId="83" type="noConversion"/>
  </si>
  <si>
    <t xml:space="preserve">Bump Coplanarity </t>
    <phoneticPr fontId="83" type="noConversion"/>
  </si>
  <si>
    <t>Bump diameter</t>
    <phoneticPr fontId="83" type="noConversion"/>
  </si>
  <si>
    <t>PI Rougness (Ra)</t>
    <phoneticPr fontId="83" type="noConversion"/>
  </si>
  <si>
    <t>Plating Solder Bump Gap and TRA</t>
    <phoneticPr fontId="83" type="noConversion"/>
  </si>
  <si>
    <t>Metrology tool</t>
    <phoneticPr fontId="83" type="noConversion"/>
  </si>
  <si>
    <t xml:space="preserve">12-BP-FOC-EP-LF-TCN-9D-16 </t>
    <phoneticPr fontId="83" type="noConversion"/>
  </si>
  <si>
    <t>BCM4325YD3</t>
    <phoneticPr fontId="83" type="noConversion"/>
  </si>
  <si>
    <t>W30060A34R5</t>
    <phoneticPr fontId="83" type="noConversion"/>
  </si>
  <si>
    <t>GF</t>
    <phoneticPr fontId="83" type="noConversion"/>
  </si>
  <si>
    <t>6.45*5.75</t>
    <phoneticPr fontId="83" type="noConversion"/>
  </si>
  <si>
    <t>Seal-Ring Protected by SiN (Y/N)</t>
    <phoneticPr fontId="82" type="noConversion"/>
  </si>
  <si>
    <t>TEMP</t>
    <phoneticPr fontId="83" type="noConversion"/>
  </si>
  <si>
    <t>5.58*6.15</t>
    <phoneticPr fontId="83" type="noConversion"/>
  </si>
  <si>
    <t>T89 (No Qual data), 40nm</t>
    <phoneticPr fontId="83" type="noConversion"/>
  </si>
  <si>
    <t>T89 (No Qual data), 28nm</t>
    <phoneticPr fontId="83" type="noConversion"/>
  </si>
  <si>
    <t>STR</t>
    <phoneticPr fontId="83" type="noConversion"/>
  </si>
  <si>
    <t>40nm</t>
    <phoneticPr fontId="83" type="noConversion"/>
  </si>
  <si>
    <t>Probing on bump pad (Y/N)</t>
    <phoneticPr fontId="83" type="noConversion"/>
  </si>
  <si>
    <t>Seal-Ring Protected by SiN (Y/N)</t>
    <phoneticPr fontId="83" type="noConversion"/>
  </si>
  <si>
    <t>Min fianl metal pad to seal ring (um)</t>
    <phoneticPr fontId="83" type="noConversion"/>
  </si>
  <si>
    <t>EP FOC-12-EU</t>
    <phoneticPr fontId="82" type="noConversion"/>
  </si>
  <si>
    <t>Ti3K/Cu3K/Cu5um/Ni2um</t>
    <phoneticPr fontId="82" type="noConversion"/>
  </si>
  <si>
    <t>E Low K</t>
    <phoneticPr fontId="86" type="noConversion"/>
  </si>
  <si>
    <t>Hi6551V101</t>
    <phoneticPr fontId="83" type="noConversion"/>
  </si>
  <si>
    <t>AB requirement</t>
    <phoneticPr fontId="83" type="noConversion"/>
  </si>
  <si>
    <t>LF Bump Ag% target</t>
    <phoneticPr fontId="83" type="noConversion"/>
  </si>
  <si>
    <t>TSMC,UMC,GF,SMIC</t>
    <phoneticPr fontId="83" type="noConversion"/>
  </si>
  <si>
    <t>Vertical probe
Membrane</t>
    <phoneticPr fontId="83" type="noConversion"/>
  </si>
  <si>
    <t>Al
Cu</t>
    <phoneticPr fontId="83" type="noConversion"/>
  </si>
  <si>
    <t>Bump composition</t>
    <phoneticPr fontId="83" type="noConversion"/>
  </si>
  <si>
    <t>Eu</t>
    <phoneticPr fontId="86" type="noConversion"/>
  </si>
  <si>
    <t>Eu</t>
    <phoneticPr fontId="83" type="noConversion"/>
  </si>
  <si>
    <t>Outgoing criteria</t>
    <phoneticPr fontId="83" type="noConversion"/>
  </si>
  <si>
    <t>Bump Resistance</t>
    <phoneticPr fontId="83" type="noConversion"/>
  </si>
  <si>
    <t>Bump diameter</t>
    <phoneticPr fontId="82" type="noConversion"/>
  </si>
  <si>
    <t>SMO</t>
    <phoneticPr fontId="83" type="noConversion"/>
  </si>
  <si>
    <t>Bump structure</t>
    <phoneticPr fontId="83" type="noConversion"/>
  </si>
  <si>
    <t>Device Information</t>
    <phoneticPr fontId="83" type="noConversion"/>
  </si>
  <si>
    <t>Wafer Information</t>
    <phoneticPr fontId="83" type="noConversion"/>
  </si>
  <si>
    <t>PROD</t>
    <phoneticPr fontId="83" type="noConversion"/>
  </si>
  <si>
    <t>Final Metal Pad type</t>
    <phoneticPr fontId="83" type="noConversion"/>
  </si>
  <si>
    <t>RV hole(Y/N)</t>
    <phoneticPr fontId="83" type="noConversion"/>
  </si>
  <si>
    <t>Wafer PSV type / Thickness</t>
    <phoneticPr fontId="83" type="noConversion"/>
  </si>
  <si>
    <t>UBM type / Thickness (um)</t>
    <phoneticPr fontId="83" type="noConversion"/>
  </si>
  <si>
    <t>Bump design</t>
    <phoneticPr fontId="83" type="noConversion"/>
  </si>
  <si>
    <t>Overall Level:</t>
    <phoneticPr fontId="83" type="noConversion"/>
  </si>
  <si>
    <t>EU</t>
    <phoneticPr fontId="83" type="noConversion"/>
  </si>
  <si>
    <t>9.76*7.97</t>
    <phoneticPr fontId="83" type="noConversion"/>
  </si>
  <si>
    <t>GM108</t>
    <phoneticPr fontId="83" type="noConversion"/>
  </si>
  <si>
    <t>11.24*10.83</t>
    <phoneticPr fontId="83" type="noConversion"/>
  </si>
  <si>
    <t>T124</t>
    <phoneticPr fontId="83" type="noConversion"/>
  </si>
  <si>
    <t>7.70*10.13</t>
    <phoneticPr fontId="83" type="noConversion"/>
  </si>
  <si>
    <t>BCM65100B0</t>
    <phoneticPr fontId="83" type="noConversion"/>
  </si>
  <si>
    <t>Ti1k/Cu3k/Cu5um/Ni3um</t>
    <phoneticPr fontId="83" type="noConversion"/>
  </si>
  <si>
    <t>9.54*8.36</t>
    <phoneticPr fontId="83" type="noConversion"/>
  </si>
  <si>
    <t>GF119</t>
    <phoneticPr fontId="83" type="noConversion"/>
  </si>
  <si>
    <t>Ti1K/Cu5K/Cu5um/Ni3um</t>
    <phoneticPr fontId="83" type="noConversion"/>
  </si>
  <si>
    <t>12-BP-PSV-EP-EU-PI-TCN-9D-18</t>
    <phoneticPr fontId="83" type="noConversion"/>
  </si>
  <si>
    <t>11.85*12.58</t>
    <phoneticPr fontId="83" type="noConversion"/>
  </si>
  <si>
    <t>GM107</t>
    <phoneticPr fontId="83" type="noConversion"/>
  </si>
  <si>
    <t>4.429*5.23</t>
    <phoneticPr fontId="83" type="noConversion"/>
  </si>
  <si>
    <t>BCM43451YUB0</t>
    <phoneticPr fontId="83" type="noConversion"/>
  </si>
  <si>
    <t xml:space="preserve">12-BP-PSV-EP-LF-PI-TCN-9D-78 </t>
    <phoneticPr fontId="83" type="noConversion"/>
  </si>
  <si>
    <t>10.60*10.83</t>
    <phoneticPr fontId="83" type="noConversion"/>
  </si>
  <si>
    <t>GF108</t>
    <phoneticPr fontId="83" type="noConversion"/>
  </si>
  <si>
    <t>9.21*10.63</t>
    <phoneticPr fontId="83" type="noConversion"/>
  </si>
  <si>
    <t>BCM7125E</t>
    <phoneticPr fontId="83" type="noConversion"/>
  </si>
  <si>
    <t>Ti3K/Cu3K/Cu5um/Ni2um</t>
    <phoneticPr fontId="86" type="noConversion"/>
  </si>
  <si>
    <t xml:space="preserve">12-BP-FOC-EP-EU-TCN-9D-04 </t>
    <phoneticPr fontId="83" type="noConversion"/>
  </si>
  <si>
    <t>9.57*4.71</t>
    <phoneticPr fontId="83" type="noConversion"/>
  </si>
  <si>
    <t>A955_MP1013-MP1014</t>
    <phoneticPr fontId="83" type="noConversion"/>
  </si>
  <si>
    <t xml:space="preserve">12-BP-PSV-EP-LF-PI-TCN-TG-03  </t>
    <phoneticPr fontId="83" type="noConversion"/>
  </si>
  <si>
    <t>6.76*4.82</t>
    <phoneticPr fontId="83" type="noConversion"/>
  </si>
  <si>
    <t>BCM7552B1</t>
    <phoneticPr fontId="83" type="noConversion"/>
  </si>
  <si>
    <t xml:space="preserve">12-BP-PSV-EP-EU-PI-TCN-9D-19 </t>
    <phoneticPr fontId="83" type="noConversion"/>
  </si>
  <si>
    <t>15.66*15.39</t>
    <phoneticPr fontId="86" type="noConversion"/>
  </si>
  <si>
    <t>BCM88130B</t>
    <phoneticPr fontId="83" type="noConversion"/>
  </si>
  <si>
    <t>C/P probe card type</t>
    <phoneticPr fontId="83" type="noConversion"/>
  </si>
  <si>
    <t>REPSV PI Opening Size</t>
    <phoneticPr fontId="82" type="noConversion"/>
  </si>
  <si>
    <t>Bump to bump space</t>
    <phoneticPr fontId="83" type="noConversion"/>
  </si>
  <si>
    <t>Bump to bump space</t>
    <phoneticPr fontId="82" type="noConversion"/>
  </si>
  <si>
    <t>SMO</t>
    <phoneticPr fontId="82" type="noConversion"/>
  </si>
  <si>
    <t>Bump Diameter(um)</t>
    <phoneticPr fontId="83" type="noConversion"/>
  </si>
  <si>
    <t>Membrane</t>
  </si>
  <si>
    <t>C/P probe card type( Vertical probe/
Membrane)</t>
    <phoneticPr fontId="82" type="noConversion"/>
  </si>
  <si>
    <t>Vertical probe</t>
  </si>
  <si>
    <t>NA</t>
    <phoneticPr fontId="83" type="noConversion"/>
  </si>
  <si>
    <t>Effect stage</t>
    <phoneticPr fontId="83" type="noConversion"/>
  </si>
  <si>
    <t>Potential Effect</t>
    <phoneticPr fontId="83" type="noConversion"/>
  </si>
  <si>
    <t>PPHO</t>
    <phoneticPr fontId="83" type="noConversion"/>
  </si>
  <si>
    <t>PR bubble</t>
    <phoneticPr fontId="83" type="noConversion"/>
  </si>
  <si>
    <t>EP REPSV-12-LF</t>
    <phoneticPr fontId="83" type="noConversion"/>
  </si>
  <si>
    <t>SiN</t>
    <phoneticPr fontId="83" type="noConversion"/>
  </si>
  <si>
    <t>AZ</t>
    <phoneticPr fontId="83" type="noConversion"/>
  </si>
  <si>
    <t>T89</t>
    <phoneticPr fontId="83" type="noConversion"/>
  </si>
  <si>
    <t>N</t>
    <phoneticPr fontId="83" type="noConversion"/>
  </si>
  <si>
    <t>N</t>
    <phoneticPr fontId="83" type="noConversion"/>
  </si>
  <si>
    <t>DP685</t>
    <phoneticPr fontId="83" type="noConversion"/>
  </si>
  <si>
    <t>UMC</t>
    <phoneticPr fontId="83" type="noConversion"/>
  </si>
  <si>
    <t>2.394*4.446</t>
    <phoneticPr fontId="83" type="noConversion"/>
  </si>
  <si>
    <t>Al</t>
    <phoneticPr fontId="83" type="noConversion"/>
  </si>
  <si>
    <t>Y</t>
    <phoneticPr fontId="83" type="noConversion"/>
  </si>
  <si>
    <t>NA</t>
    <phoneticPr fontId="83" type="noConversion"/>
  </si>
  <si>
    <t>Qual pass</t>
    <phoneticPr fontId="83" type="noConversion"/>
  </si>
  <si>
    <r>
      <t>Rev</t>
    </r>
    <r>
      <rPr>
        <u/>
        <sz val="12"/>
        <rFont val="細明體"/>
        <family val="3"/>
        <charset val="136"/>
      </rPr>
      <t>版別</t>
    </r>
  </si>
  <si>
    <r>
      <t>By</t>
    </r>
    <r>
      <rPr>
        <u/>
        <sz val="12"/>
        <rFont val="細明體"/>
        <family val="3"/>
        <charset val="136"/>
      </rPr>
      <t>修改者</t>
    </r>
  </si>
  <si>
    <r>
      <t xml:space="preserve">EFF.DATE
</t>
    </r>
    <r>
      <rPr>
        <u/>
        <sz val="12"/>
        <rFont val="細明體"/>
        <family val="3"/>
        <charset val="136"/>
      </rPr>
      <t>生效日期</t>
    </r>
    <phoneticPr fontId="83" type="noConversion"/>
  </si>
  <si>
    <r>
      <t xml:space="preserve">Revision contents/reasons </t>
    </r>
    <r>
      <rPr>
        <u/>
        <sz val="12"/>
        <rFont val="細明體"/>
        <family val="3"/>
        <charset val="136"/>
      </rPr>
      <t>修</t>
    </r>
    <r>
      <rPr>
        <u/>
        <sz val="12"/>
        <rFont val="Times New Roman"/>
        <family val="1"/>
      </rPr>
      <t xml:space="preserve"> </t>
    </r>
    <r>
      <rPr>
        <u/>
        <sz val="12"/>
        <rFont val="細明體"/>
        <family val="3"/>
        <charset val="136"/>
      </rPr>
      <t>改</t>
    </r>
    <r>
      <rPr>
        <u/>
        <sz val="12"/>
        <rFont val="Times New Roman"/>
        <family val="1"/>
      </rPr>
      <t xml:space="preserve"> </t>
    </r>
    <r>
      <rPr>
        <u/>
        <sz val="12"/>
        <rFont val="細明體"/>
        <family val="3"/>
        <charset val="136"/>
      </rPr>
      <t>內</t>
    </r>
    <r>
      <rPr>
        <u/>
        <sz val="12"/>
        <rFont val="Times New Roman"/>
        <family val="1"/>
      </rPr>
      <t xml:space="preserve"> </t>
    </r>
    <r>
      <rPr>
        <u/>
        <sz val="12"/>
        <rFont val="細明體"/>
        <family val="3"/>
        <charset val="136"/>
      </rPr>
      <t>容</t>
    </r>
    <r>
      <rPr>
        <u/>
        <sz val="12"/>
        <rFont val="Times New Roman"/>
        <family val="1"/>
      </rPr>
      <t xml:space="preserve"> / </t>
    </r>
    <r>
      <rPr>
        <u/>
        <sz val="12"/>
        <rFont val="細明體"/>
        <family val="3"/>
        <charset val="136"/>
      </rPr>
      <t>原因</t>
    </r>
    <phoneticPr fontId="83" type="noConversion"/>
  </si>
  <si>
    <t>Wafer tech.(nm)</t>
    <phoneticPr fontId="83" type="noConversion"/>
  </si>
  <si>
    <t>28~130</t>
    <phoneticPr fontId="83" type="noConversion"/>
  </si>
  <si>
    <t>Die size X(mm)</t>
    <phoneticPr fontId="82" type="noConversion"/>
  </si>
  <si>
    <t>Die size Y(mm)</t>
    <phoneticPr fontId="82" type="noConversion"/>
  </si>
  <si>
    <t>Bump count</t>
    <phoneticPr fontId="82" type="noConversion"/>
  </si>
  <si>
    <t>Gap
(Y/N)</t>
    <phoneticPr fontId="83" type="noConversion"/>
  </si>
  <si>
    <t>Package/ProcessTRA</t>
    <phoneticPr fontId="83" type="noConversion"/>
  </si>
  <si>
    <t>Recommend action</t>
    <phoneticPr fontId="83" type="noConversion"/>
  </si>
  <si>
    <t>Owner</t>
    <phoneticPr fontId="83" type="noConversion"/>
  </si>
  <si>
    <t>Due Date</t>
    <phoneticPr fontId="83" type="noConversion"/>
  </si>
  <si>
    <t>-</t>
    <phoneticPr fontId="83" type="noConversion"/>
  </si>
  <si>
    <t>12-BP-PSV-EP-LF-PI-TCN-9D-81</t>
    <phoneticPr fontId="83" type="noConversion"/>
  </si>
  <si>
    <t>A</t>
    <phoneticPr fontId="83" type="noConversion"/>
  </si>
  <si>
    <t>Jason Lee</t>
    <phoneticPr fontId="94" type="noConversion"/>
  </si>
  <si>
    <t>03/1/2014</t>
    <phoneticPr fontId="83" type="noConversion"/>
  </si>
  <si>
    <t>Original Issue</t>
    <phoneticPr fontId="83" type="noConversion"/>
  </si>
  <si>
    <t>A1</t>
    <phoneticPr fontId="83" type="noConversion"/>
  </si>
  <si>
    <t>04/30/2014</t>
    <phoneticPr fontId="83" type="noConversion"/>
  </si>
  <si>
    <t>Monthly update April/2014</t>
    <phoneticPr fontId="83" type="noConversion"/>
  </si>
  <si>
    <t>A2</t>
    <phoneticPr fontId="83" type="noConversion"/>
  </si>
  <si>
    <t>06/04/2014</t>
    <phoneticPr fontId="83" type="noConversion"/>
  </si>
  <si>
    <t>Update DP685 Qual pass</t>
    <phoneticPr fontId="83" type="noConversion"/>
  </si>
  <si>
    <t>A3</t>
    <phoneticPr fontId="83" type="noConversion"/>
  </si>
  <si>
    <t>1.Modify DP685 PROD number</t>
    <phoneticPr fontId="83" type="noConversion"/>
  </si>
  <si>
    <t>2.Effect Wafer Fab gap of Solder TRA table and update to system</t>
    <phoneticPr fontId="83" type="noConversion"/>
  </si>
  <si>
    <t>4.UBM density and corner density add in TRA table</t>
    <phoneticPr fontId="83" type="noConversion"/>
  </si>
  <si>
    <t>3.Revise POR database selection rule(including tech node. Fab, Tin shell, low K type)</t>
    <phoneticPr fontId="83" type="noConversion"/>
  </si>
  <si>
    <t xml:space="preserve"> </t>
    <phoneticPr fontId="83" type="noConversion"/>
  </si>
  <si>
    <t>6.PR Type</t>
    <phoneticPr fontId="83" type="noConversion"/>
  </si>
  <si>
    <t>7.Ti etching Chemical(T89/DHF)</t>
    <phoneticPr fontId="83" type="noConversion"/>
  </si>
  <si>
    <t>8.Tin Shell Bake (Y/N)</t>
    <phoneticPr fontId="83" type="noConversion"/>
  </si>
  <si>
    <t>9.PI rougness
(SPIL STD:BGM3A)</t>
    <phoneticPr fontId="83" type="noConversion"/>
  </si>
  <si>
    <r>
      <t>11.</t>
    </r>
    <r>
      <rPr>
        <b/>
        <sz val="12"/>
        <color indexed="12"/>
        <rFont val="細明體"/>
        <family val="3"/>
        <charset val="136"/>
      </rPr>
      <t>推大球</t>
    </r>
    <r>
      <rPr>
        <b/>
        <sz val="12"/>
        <color indexed="12"/>
        <rFont val="Arial"/>
        <family val="2"/>
      </rPr>
      <t>(Y/N)</t>
    </r>
    <phoneticPr fontId="83" type="noConversion"/>
  </si>
  <si>
    <t>12.LowK</t>
    <phoneticPr fontId="83" type="noConversion"/>
  </si>
  <si>
    <t>NV</t>
    <phoneticPr fontId="83" type="noConversion"/>
  </si>
  <si>
    <t>UMC</t>
    <phoneticPr fontId="83" type="noConversion"/>
  </si>
  <si>
    <t>Avago</t>
    <phoneticPr fontId="82" type="noConversion"/>
  </si>
  <si>
    <t>LSI</t>
    <phoneticPr fontId="83" type="noConversion"/>
  </si>
  <si>
    <t>Magnum</t>
    <phoneticPr fontId="83" type="noConversion"/>
  </si>
  <si>
    <t>Marvell</t>
    <phoneticPr fontId="83" type="noConversion"/>
  </si>
  <si>
    <t>Sigma Design</t>
    <phoneticPr fontId="83" type="noConversion"/>
  </si>
  <si>
    <t>TSMC-QCT</t>
    <phoneticPr fontId="83" type="noConversion"/>
  </si>
  <si>
    <t>AMD</t>
    <phoneticPr fontId="83" type="noConversion"/>
  </si>
  <si>
    <t>MEDIATEK</t>
    <phoneticPr fontId="83" type="noConversion"/>
  </si>
  <si>
    <t>SMIC</t>
    <phoneticPr fontId="83" type="noConversion"/>
  </si>
  <si>
    <t>GLOBALFOUNDRIES</t>
    <phoneticPr fontId="83" type="noConversion"/>
  </si>
  <si>
    <t>ESILICON</t>
    <phoneticPr fontId="83" type="noConversion"/>
  </si>
  <si>
    <t>SPIL</t>
    <phoneticPr fontId="83" type="noConversion"/>
  </si>
  <si>
    <t>SPIL</t>
    <phoneticPr fontId="86" type="noConversion"/>
  </si>
  <si>
    <t>XILINX</t>
    <phoneticPr fontId="83" type="noConversion"/>
  </si>
  <si>
    <t>Parade</t>
    <phoneticPr fontId="83" type="noConversion"/>
  </si>
  <si>
    <t>Corner UBM density</t>
    <phoneticPr fontId="82" type="noConversion"/>
  </si>
  <si>
    <t>T89</t>
    <phoneticPr fontId="83" type="noConversion"/>
  </si>
  <si>
    <t>07/24/2014</t>
    <phoneticPr fontId="83" type="noConversion"/>
  </si>
  <si>
    <t>14.Customer</t>
    <phoneticPr fontId="83" type="noConversion"/>
  </si>
  <si>
    <t>13.PR thickness</t>
    <phoneticPr fontId="83" type="noConversion"/>
  </si>
  <si>
    <t>4.FAB</t>
    <phoneticPr fontId="83" type="noConversion"/>
  </si>
  <si>
    <t>5.Wafer PSV type / Thickness</t>
    <phoneticPr fontId="83" type="noConversion"/>
  </si>
  <si>
    <t>A4</t>
    <phoneticPr fontId="83" type="noConversion"/>
  </si>
  <si>
    <t>08/22/2014</t>
    <phoneticPr fontId="83" type="noConversion"/>
  </si>
  <si>
    <t xml:space="preserve">Revise Metrology tool /Bump pull/Bump diameter Capability </t>
    <phoneticPr fontId="83" type="noConversion"/>
  </si>
  <si>
    <t>黃勝聰</t>
    <phoneticPr fontId="94" type="noConversion"/>
  </si>
  <si>
    <t>A5</t>
    <phoneticPr fontId="83" type="noConversion"/>
  </si>
  <si>
    <t>Jason Lee</t>
    <phoneticPr fontId="83" type="noConversion"/>
  </si>
  <si>
    <t>08/28/2014</t>
    <phoneticPr fontId="83" type="noConversion"/>
  </si>
  <si>
    <t>Update item 18 wording and capability</t>
    <phoneticPr fontId="83" type="noConversion"/>
  </si>
  <si>
    <t>AXM3500A0</t>
    <phoneticPr fontId="83" type="noConversion"/>
  </si>
  <si>
    <t>CS</t>
    <phoneticPr fontId="83" type="noConversion"/>
  </si>
  <si>
    <t>EP REPSV-12-LF</t>
    <phoneticPr fontId="83" type="noConversion"/>
  </si>
  <si>
    <t>TSMC</t>
    <phoneticPr fontId="83" type="noConversion"/>
  </si>
  <si>
    <t>SiN</t>
    <phoneticPr fontId="83" type="noConversion"/>
  </si>
  <si>
    <t>AZ</t>
    <phoneticPr fontId="83" type="noConversion"/>
  </si>
  <si>
    <t>T89</t>
    <phoneticPr fontId="83" type="noConversion"/>
  </si>
  <si>
    <t>N</t>
    <phoneticPr fontId="83" type="noConversion"/>
  </si>
  <si>
    <t>BGM3A:15~30nm</t>
    <phoneticPr fontId="83" type="noConversion"/>
  </si>
  <si>
    <t>&lt;30 mohm</t>
    <phoneticPr fontId="83" type="noConversion"/>
  </si>
  <si>
    <t>ELK</t>
    <phoneticPr fontId="83" type="noConversion"/>
  </si>
  <si>
    <t>LSI</t>
    <phoneticPr fontId="83" type="noConversion"/>
  </si>
  <si>
    <t>Ti1K/Cu5K/Ni3um</t>
    <phoneticPr fontId="83" type="noConversion"/>
  </si>
  <si>
    <t>10.62*12.78</t>
    <phoneticPr fontId="83" type="noConversion"/>
  </si>
  <si>
    <t>Al</t>
    <phoneticPr fontId="83" type="noConversion"/>
  </si>
  <si>
    <t>SiN/1.9um</t>
    <phoneticPr fontId="83" type="noConversion"/>
  </si>
  <si>
    <t>Y</t>
    <phoneticPr fontId="83" type="noConversion"/>
  </si>
  <si>
    <t>NA</t>
    <phoneticPr fontId="83" type="noConversion"/>
  </si>
  <si>
    <t>Outside keep 80um</t>
    <phoneticPr fontId="83" type="noConversion"/>
  </si>
  <si>
    <t>Qual pass</t>
    <phoneticPr fontId="83" type="noConversion"/>
  </si>
  <si>
    <t>選項</t>
    <phoneticPr fontId="83" type="noConversion"/>
  </si>
  <si>
    <t>A6</t>
    <phoneticPr fontId="83" type="noConversion"/>
  </si>
  <si>
    <t>Jason Lee</t>
    <phoneticPr fontId="83" type="noConversion"/>
  </si>
  <si>
    <t>12/19/2014</t>
    <phoneticPr fontId="83" type="noConversion"/>
  </si>
  <si>
    <t>Update LSI/AVAGO item</t>
    <phoneticPr fontId="83" type="noConversion"/>
  </si>
  <si>
    <t>SMIC</t>
    <phoneticPr fontId="86" type="noConversion"/>
  </si>
  <si>
    <t>12-BP-PSV-EP-LF-PI-TCN-9D-88</t>
    <phoneticPr fontId="83" type="noConversion"/>
  </si>
  <si>
    <t>12-BP-PSV-EP-LF-PI-TCN-9D-87</t>
    <phoneticPr fontId="83" type="noConversion"/>
  </si>
  <si>
    <t>TuiPlus1.0</t>
    <phoneticPr fontId="83" type="noConversion"/>
  </si>
  <si>
    <t>12-BP-PSV-EP-LF-PI-TCN-9D-94</t>
    <phoneticPr fontId="83" type="noConversion"/>
  </si>
  <si>
    <t>AXM3500A0</t>
    <phoneticPr fontId="83" type="noConversion"/>
  </si>
  <si>
    <t>12-BP-PSV-EP-LF-PI-TCN-9D-94</t>
    <phoneticPr fontId="83" type="noConversion"/>
  </si>
  <si>
    <t>1/28/2015</t>
    <phoneticPr fontId="83" type="noConversion"/>
  </si>
  <si>
    <t>&lt;30 mohm</t>
    <phoneticPr fontId="83" type="noConversion"/>
  </si>
  <si>
    <t>Update RS POR capability</t>
    <phoneticPr fontId="83" type="noConversion"/>
  </si>
  <si>
    <t>Everest</t>
    <phoneticPr fontId="83" type="noConversion"/>
  </si>
  <si>
    <t>AVAGO</t>
    <phoneticPr fontId="83" type="noConversion"/>
  </si>
  <si>
    <t>12-BP-PSV-EP-LF-PI-TCN-9D-93</t>
    <phoneticPr fontId="83" type="noConversion"/>
  </si>
  <si>
    <t>EVEREST</t>
    <phoneticPr fontId="83" type="noConversion"/>
  </si>
  <si>
    <t>23*23</t>
    <phoneticPr fontId="83" type="noConversion"/>
  </si>
  <si>
    <t>T89 (No Qual data), 28nm
70 vs 94 gap: IQA RS measure</t>
    <phoneticPr fontId="83" type="noConversion"/>
  </si>
  <si>
    <t>10.Bump resistance capability
(SPIL STD:&lt;30mhom)</t>
    <phoneticPr fontId="83" type="noConversion"/>
  </si>
  <si>
    <t>Update Everest Qual data</t>
    <phoneticPr fontId="83" type="noConversion"/>
  </si>
  <si>
    <t>A7</t>
    <phoneticPr fontId="83" type="noConversion"/>
  </si>
  <si>
    <t>Everest</t>
    <phoneticPr fontId="83" type="noConversion"/>
  </si>
  <si>
    <t>Tui2.0</t>
    <phoneticPr fontId="83" type="noConversion"/>
  </si>
  <si>
    <t>TREX10</t>
  </si>
  <si>
    <t>ERTRINITYB0</t>
  </si>
  <si>
    <t>BCM3142C-LF</t>
  </si>
  <si>
    <t>Tui2.0</t>
    <phoneticPr fontId="83" type="noConversion"/>
  </si>
  <si>
    <t>Avago-LS</t>
    <phoneticPr fontId="83" type="noConversion"/>
  </si>
  <si>
    <t>T89+DHF</t>
    <phoneticPr fontId="83" type="noConversion"/>
  </si>
  <si>
    <t>12-BP-PSV-EP-LF-PI-TCN-9D-90</t>
    <phoneticPr fontId="83" type="noConversion"/>
  </si>
  <si>
    <t>4.97*4.52</t>
    <phoneticPr fontId="83" type="noConversion"/>
  </si>
  <si>
    <t>BRAGIB0</t>
    <phoneticPr fontId="83" type="noConversion"/>
  </si>
  <si>
    <t xml:space="preserve">12-BP-PSV-EP-LF-PI-TCN-9D-94 </t>
    <phoneticPr fontId="83" type="noConversion"/>
  </si>
  <si>
    <t>14.58*14.94</t>
    <phoneticPr fontId="83" type="noConversion"/>
  </si>
  <si>
    <t>Al</t>
    <phoneticPr fontId="83" type="noConversion"/>
  </si>
  <si>
    <t>7.37*9.01</t>
    <phoneticPr fontId="83" type="noConversion"/>
  </si>
  <si>
    <t>ERTRINITYB0</t>
    <phoneticPr fontId="83" type="noConversion"/>
  </si>
  <si>
    <t>19.10*17.14</t>
    <phoneticPr fontId="83" type="noConversion"/>
  </si>
  <si>
    <t>UMC</t>
    <phoneticPr fontId="83" type="noConversion"/>
  </si>
  <si>
    <t xml:space="preserve">12-BP-PSV-EP-LF-PI-TCN-9D-70 </t>
    <phoneticPr fontId="83" type="noConversion"/>
  </si>
  <si>
    <t>BCM3142C-LF</t>
    <phoneticPr fontId="83" type="noConversion"/>
  </si>
  <si>
    <t>12.43*12.64</t>
    <phoneticPr fontId="83" type="noConversion"/>
  </si>
  <si>
    <t>CS</t>
    <phoneticPr fontId="83" type="noConversion"/>
  </si>
  <si>
    <t>GF</t>
    <phoneticPr fontId="83" type="noConversion"/>
  </si>
  <si>
    <t>T89</t>
    <phoneticPr fontId="83" type="noConversion"/>
  </si>
  <si>
    <t>WEBMACC</t>
  </si>
  <si>
    <t>WEBMACC</t>
    <phoneticPr fontId="83" type="noConversion"/>
  </si>
  <si>
    <t>N</t>
    <phoneticPr fontId="83" type="noConversion"/>
  </si>
  <si>
    <t>VeriSilicon-CN</t>
    <phoneticPr fontId="83" type="noConversion"/>
  </si>
  <si>
    <t>12-BP-PSV-EP-LF-PI-TCN-9D-70</t>
    <phoneticPr fontId="83" type="noConversion"/>
  </si>
  <si>
    <t>3.9*4.3</t>
    <phoneticPr fontId="83" type="noConversion"/>
  </si>
  <si>
    <t>Al</t>
    <phoneticPr fontId="83" type="noConversion"/>
  </si>
  <si>
    <t>Outside DIE edge 5um</t>
    <phoneticPr fontId="83" type="noConversion"/>
  </si>
  <si>
    <t>4*4~23*23</t>
    <phoneticPr fontId="83" type="noConversion"/>
  </si>
  <si>
    <t>Min final metal pad to seal ring (um)</t>
    <phoneticPr fontId="82" type="noConversion"/>
  </si>
  <si>
    <t>3/9/2015</t>
    <phoneticPr fontId="83" type="noConversion"/>
  </si>
  <si>
    <t>POR update by quarter</t>
    <phoneticPr fontId="83" type="noConversion"/>
  </si>
  <si>
    <t>12-BP-FOC-EP-LF-TCN-9D-15</t>
    <phoneticPr fontId="83" type="noConversion"/>
  </si>
  <si>
    <t>Infineon</t>
    <phoneticPr fontId="83" type="noConversion"/>
  </si>
  <si>
    <t>UBM density</t>
    <phoneticPr fontId="82" type="noConversion"/>
  </si>
  <si>
    <t>TREX10</t>
    <phoneticPr fontId="83" type="noConversion"/>
  </si>
  <si>
    <t>GLOBALFOUNDRIES</t>
    <phoneticPr fontId="83" type="noConversion"/>
  </si>
  <si>
    <t>PARROT</t>
    <phoneticPr fontId="83" type="noConversion"/>
  </si>
  <si>
    <t>M8824U</t>
    <phoneticPr fontId="83" type="noConversion"/>
  </si>
  <si>
    <t>Seal-Ring Protected by SiN (Y/N)</t>
    <phoneticPr fontId="83" type="noConversion"/>
  </si>
  <si>
    <t>Bump structure</t>
    <phoneticPr fontId="83" type="noConversion"/>
  </si>
  <si>
    <t>PKG Type</t>
    <phoneticPr fontId="83" type="noConversion"/>
  </si>
  <si>
    <t>EP REPSV-12-EU
EP REPSV-12-LF
EP FOC-12-EU
EP FOC-12-LF
EP REPSV-8-LF</t>
    <phoneticPr fontId="83" type="noConversion"/>
  </si>
  <si>
    <t>Bump composition</t>
    <phoneticPr fontId="83" type="noConversion"/>
  </si>
  <si>
    <t>Bump design</t>
    <phoneticPr fontId="83" type="noConversion"/>
  </si>
  <si>
    <t>REPSV PI Opening Size(um)</t>
    <phoneticPr fontId="83" type="noConversion"/>
  </si>
  <si>
    <t>30~62</t>
    <phoneticPr fontId="83" type="noConversion"/>
  </si>
  <si>
    <t>Min fianl metal trace to seal ring (um)</t>
    <phoneticPr fontId="83" type="noConversion"/>
  </si>
  <si>
    <t>PI via opening bottom edge 
to pad psv. Edge (um)</t>
    <phoneticPr fontId="83" type="noConversion"/>
  </si>
  <si>
    <t>PI edge inside seal ring (um)</t>
    <phoneticPr fontId="83" type="noConversion"/>
  </si>
  <si>
    <t>PR thickness(um)</t>
    <phoneticPr fontId="83" type="noConversion"/>
  </si>
  <si>
    <t>30
50</t>
    <phoneticPr fontId="83" type="noConversion"/>
  </si>
  <si>
    <t>UBM Size(um)</t>
    <phoneticPr fontId="83" type="noConversion"/>
  </si>
  <si>
    <t>69~110</t>
    <phoneticPr fontId="83" type="noConversion"/>
  </si>
  <si>
    <t>10~25</t>
    <phoneticPr fontId="83" type="noConversion"/>
  </si>
  <si>
    <t>UBM insdie final metal for FOC (um)</t>
    <phoneticPr fontId="83" type="noConversion"/>
  </si>
  <si>
    <t>3~7</t>
    <phoneticPr fontId="83" type="noConversion"/>
  </si>
  <si>
    <r>
      <t>UBM Plating Area(dm</t>
    </r>
    <r>
      <rPr>
        <vertAlign val="superscript"/>
        <sz val="20"/>
        <rFont val="Arial"/>
        <family val="2"/>
      </rPr>
      <t>2</t>
    </r>
    <r>
      <rPr>
        <sz val="20"/>
        <rFont val="Arial"/>
        <family val="2"/>
      </rPr>
      <t>)</t>
    </r>
    <phoneticPr fontId="83" type="noConversion"/>
  </si>
  <si>
    <t>0.26~1.66</t>
    <phoneticPr fontId="83" type="noConversion"/>
  </si>
  <si>
    <t>2.52~25.06</t>
    <phoneticPr fontId="83" type="noConversion"/>
  </si>
  <si>
    <t>Mushroom CD(um)</t>
    <phoneticPr fontId="83" type="noConversion"/>
  </si>
  <si>
    <t>Min Mushroom space(um)</t>
    <phoneticPr fontId="83" type="noConversion"/>
  </si>
  <si>
    <t>20~182</t>
    <phoneticPr fontId="83" type="noConversion"/>
  </si>
  <si>
    <t>Min. Bump pitch (um)</t>
    <phoneticPr fontId="83" type="noConversion"/>
  </si>
  <si>
    <t>150~300</t>
    <phoneticPr fontId="83" type="noConversion"/>
  </si>
  <si>
    <t>Bump Height(um)</t>
    <phoneticPr fontId="83" type="noConversion"/>
  </si>
  <si>
    <t>70~100</t>
    <phoneticPr fontId="83" type="noConversion"/>
  </si>
  <si>
    <t>Bump Diameter(um)</t>
    <phoneticPr fontId="83" type="noConversion"/>
  </si>
  <si>
    <t>Bump Density (Bump Q'ty/Die Area)</t>
    <phoneticPr fontId="83" type="noConversion"/>
  </si>
  <si>
    <t>Outgoing criteria</t>
    <phoneticPr fontId="83" type="noConversion"/>
  </si>
  <si>
    <t>LF Bump Ag% target</t>
    <phoneticPr fontId="83" type="noConversion"/>
  </si>
  <si>
    <t>+/-0.5</t>
    <phoneticPr fontId="83" type="noConversion"/>
  </si>
  <si>
    <t>+/-10%</t>
    <phoneticPr fontId="83" type="noConversion"/>
  </si>
  <si>
    <t>Bump diameter</t>
    <phoneticPr fontId="83" type="noConversion"/>
  </si>
  <si>
    <t xml:space="preserve">Bump Coplanarity </t>
    <phoneticPr fontId="83" type="noConversion"/>
  </si>
  <si>
    <t>&lt;20 um</t>
    <phoneticPr fontId="83" type="noConversion"/>
  </si>
  <si>
    <t>Bump Shear Strenght</t>
    <phoneticPr fontId="83" type="noConversion"/>
  </si>
  <si>
    <t xml:space="preserve">Bump void  </t>
    <phoneticPr fontId="83" type="noConversion"/>
  </si>
  <si>
    <t>&lt;10 %</t>
    <phoneticPr fontId="83" type="noConversion"/>
  </si>
  <si>
    <t>PI Rougness (Ra)</t>
    <phoneticPr fontId="83" type="noConversion"/>
  </si>
  <si>
    <t>Bump Resistance (POR capability)</t>
    <phoneticPr fontId="83" type="noConversion"/>
  </si>
  <si>
    <t>Metrology tool</t>
    <phoneticPr fontId="83" type="noConversion"/>
  </si>
  <si>
    <t>RS meter</t>
    <phoneticPr fontId="83" type="noConversion"/>
  </si>
  <si>
    <t>Void (X-ray)</t>
    <phoneticPr fontId="83" type="noConversion"/>
  </si>
  <si>
    <t>Bump shear</t>
    <phoneticPr fontId="83" type="noConversion"/>
  </si>
  <si>
    <t>Bump pull</t>
    <phoneticPr fontId="83" type="noConversion"/>
  </si>
  <si>
    <t>AB requirement</t>
    <phoneticPr fontId="83" type="noConversion"/>
  </si>
  <si>
    <t>Bump to bump space</t>
    <phoneticPr fontId="83" type="noConversion"/>
  </si>
  <si>
    <t>SMO</t>
    <phoneticPr fontId="83" type="noConversion"/>
  </si>
  <si>
    <t>UBM/SMO ratio</t>
    <phoneticPr fontId="83" type="noConversion"/>
  </si>
  <si>
    <t>0.85 - 1.1</t>
    <phoneticPr fontId="83" type="noConversion"/>
  </si>
  <si>
    <t>Special Requirement</t>
    <phoneticPr fontId="82" type="noConversion"/>
  </si>
  <si>
    <t>Measurement tool</t>
    <phoneticPr fontId="83" type="noConversion"/>
  </si>
  <si>
    <t>T-APD01-3-138-01</t>
    <phoneticPr fontId="82" type="noConversion"/>
  </si>
  <si>
    <t>Key item</t>
    <phoneticPr fontId="83" type="noConversion"/>
  </si>
  <si>
    <t>POR (Baseline)</t>
    <phoneticPr fontId="83" type="noConversion"/>
  </si>
  <si>
    <t>New Device</t>
    <phoneticPr fontId="83" type="noConversion"/>
  </si>
  <si>
    <t xml:space="preserve">Customer </t>
    <phoneticPr fontId="83" type="noConversion"/>
  </si>
  <si>
    <t>UBM Overlap PSV (um)</t>
    <phoneticPr fontId="83" type="noConversion"/>
  </si>
  <si>
    <t>1. Production Site</t>
    <phoneticPr fontId="83" type="noConversion"/>
  </si>
  <si>
    <t>EP FOC-12-LF</t>
    <phoneticPr fontId="83" type="noConversion"/>
  </si>
  <si>
    <t>Tui2.0</t>
    <phoneticPr fontId="83" type="noConversion"/>
  </si>
  <si>
    <t>re-use</t>
    <phoneticPr fontId="83" type="noConversion"/>
  </si>
  <si>
    <t>re-use</t>
  </si>
  <si>
    <t>Not Allowed</t>
    <phoneticPr fontId="83" type="noConversion"/>
  </si>
  <si>
    <t>6.7~20</t>
    <phoneticPr fontId="83" type="noConversion"/>
  </si>
  <si>
    <t>7~20</t>
    <phoneticPr fontId="83" type="noConversion"/>
  </si>
  <si>
    <t>5~13</t>
    <phoneticPr fontId="83" type="noConversion"/>
  </si>
  <si>
    <t>105~173</t>
    <phoneticPr fontId="83" type="noConversion"/>
  </si>
  <si>
    <t>LF: &gt;2.5 g/mil^2</t>
    <phoneticPr fontId="83" type="noConversion"/>
  </si>
  <si>
    <t>FCCSP &gt;19um
FCBGA&gt;20um</t>
    <phoneticPr fontId="83" type="noConversion"/>
  </si>
  <si>
    <t>Scenairia
(Reuse)</t>
    <phoneticPr fontId="83" type="noConversion"/>
  </si>
  <si>
    <t>BRAGIB0</t>
    <phoneticPr fontId="83" type="noConversion"/>
  </si>
  <si>
    <t>5/5/2015</t>
    <phoneticPr fontId="83" type="noConversion"/>
  </si>
  <si>
    <t xml:space="preserve">1.item 26.corner UBM density(1/9 Area). </t>
    <phoneticPr fontId="83" type="noConversion"/>
  </si>
  <si>
    <t>W30060A34R5</t>
    <phoneticPr fontId="83" type="noConversion"/>
  </si>
  <si>
    <t>3.Wafer Tech.(nm)</t>
    <phoneticPr fontId="83" type="noConversion"/>
  </si>
  <si>
    <t>90/65</t>
    <phoneticPr fontId="83" type="noConversion"/>
  </si>
  <si>
    <t>A8</t>
    <phoneticPr fontId="83" type="noConversion"/>
  </si>
  <si>
    <t>A9</t>
    <phoneticPr fontId="83" type="noConversion"/>
  </si>
  <si>
    <t>Rev. A9</t>
    <phoneticPr fontId="83" type="noConversion"/>
  </si>
  <si>
    <t>R612_MP026/MP027</t>
    <phoneticPr fontId="83" type="noConversion"/>
  </si>
  <si>
    <t>4.0*4.4</t>
    <phoneticPr fontId="83" type="noConversion"/>
  </si>
  <si>
    <t>BCM4334YUB1</t>
    <phoneticPr fontId="83" type="noConversion"/>
  </si>
  <si>
    <t>CSSTR88GS1V0</t>
    <phoneticPr fontId="83" type="noConversion"/>
  </si>
  <si>
    <t>Carmel</t>
    <phoneticPr fontId="82" type="noConversion"/>
  </si>
  <si>
    <t>KT</t>
    <phoneticPr fontId="83" type="noConversion"/>
  </si>
  <si>
    <t xml:space="preserve">Capability </t>
    <phoneticPr fontId="83" type="noConversion"/>
  </si>
  <si>
    <t>2.Update W30060A34R5 Wafer Tech.(nm) 90/65</t>
    <phoneticPr fontId="83" type="noConversion"/>
  </si>
  <si>
    <t>A10</t>
    <phoneticPr fontId="83" type="noConversion"/>
  </si>
  <si>
    <t>Y.Y</t>
    <phoneticPr fontId="83" type="noConversion"/>
  </si>
  <si>
    <t>8/3/2015</t>
    <phoneticPr fontId="83" type="noConversion"/>
  </si>
  <si>
    <t>TRA Lv.</t>
    <phoneticPr fontId="83" type="noConversion"/>
  </si>
  <si>
    <t>Updtae TRA Lv. For RC, MC, LC</t>
    <phoneticPr fontId="83" type="noConversion"/>
  </si>
  <si>
    <t>Rev: A10</t>
    <phoneticPr fontId="82" type="noConversion"/>
  </si>
  <si>
    <t>EP REPSV-12-LF</t>
    <phoneticPr fontId="83" type="noConversion"/>
  </si>
  <si>
    <t>12-BP-PSV-EP-LF-PI-TCN-9D-85</t>
    <phoneticPr fontId="83" type="noConversion"/>
  </si>
  <si>
    <t>THP-FPI-LUBM</t>
    <phoneticPr fontId="83" type="noConversion"/>
  </si>
  <si>
    <t>Outside keep 80um</t>
    <phoneticPr fontId="83" type="noConversion"/>
  </si>
  <si>
    <t>Scribe line width &lt;150um: PI landing on die edge
Scribe line width &gt;=150um: Outside keep 150um</t>
    <phoneticPr fontId="83" type="noConversion"/>
  </si>
  <si>
    <t>EMERALD-LUBM</t>
    <phoneticPr fontId="83" type="noConversion"/>
  </si>
  <si>
    <t>Ti1K/Cu5K/Ni3um</t>
    <phoneticPr fontId="83" type="noConversion"/>
  </si>
  <si>
    <t>13.82*11.67</t>
    <phoneticPr fontId="83" type="noConversion"/>
  </si>
  <si>
    <t>5.5
(AMD LUBM only)</t>
    <phoneticPr fontId="83" type="noConversion"/>
  </si>
  <si>
    <t>7.5 (PI PULL OUT)</t>
    <phoneticPr fontId="83" type="noConversion"/>
  </si>
  <si>
    <t>NEPTUNE-LUBM</t>
    <phoneticPr fontId="83" type="noConversion"/>
  </si>
  <si>
    <t>15.34*13.88</t>
    <phoneticPr fontId="83" type="noConversion"/>
  </si>
  <si>
    <t>6.5 (PI PULL OUT)</t>
    <phoneticPr fontId="83" type="noConversion"/>
  </si>
  <si>
    <t>KINGSTON-LUBM</t>
    <phoneticPr fontId="83" type="noConversion"/>
  </si>
  <si>
    <t>ZK</t>
    <phoneticPr fontId="83" type="noConversion"/>
  </si>
  <si>
    <t>12-BP-PSV-EP-LF-PI-TCN-ZK-02</t>
    <phoneticPr fontId="83" type="noConversion"/>
  </si>
  <si>
    <t>Ti1K/Cu3K/Ni3.5um</t>
    <phoneticPr fontId="83" type="noConversion"/>
  </si>
  <si>
    <t>12.90*15.67</t>
    <phoneticPr fontId="83" type="noConversion"/>
  </si>
  <si>
    <t>5 (PI PULL OUT)</t>
    <phoneticPr fontId="83" type="noConversion"/>
  </si>
  <si>
    <t>August</t>
    <phoneticPr fontId="83" type="noConversion"/>
  </si>
  <si>
    <t>58~25747 ea</t>
  </si>
  <si>
    <t>10~50000 ea</t>
  </si>
  <si>
    <t>10~1000</t>
  </si>
  <si>
    <t>Expose pad</t>
  </si>
  <si>
    <t>-</t>
  </si>
  <si>
    <t>No</t>
  </si>
  <si>
    <t>PSV1(PI1/PBO1) opening</t>
  </si>
  <si>
    <t>22~240</t>
  </si>
  <si>
    <t>84~127</t>
  </si>
  <si>
    <t>Low SPEC of min RDL Width</t>
  </si>
  <si>
    <t>10~78</t>
  </si>
  <si>
    <t>Low SPEC of min RDL Spacing</t>
  </si>
  <si>
    <t>10~29</t>
  </si>
  <si>
    <t>Min RDL Width/Spacing pattern &amp; location</t>
  </si>
  <si>
    <t>RVSI</t>
    <phoneticPr fontId="83" type="noConversion"/>
  </si>
  <si>
    <t>Bump count per die</t>
  </si>
  <si>
    <t>1~500K</t>
  </si>
  <si>
    <t>172~18510</t>
  </si>
  <si>
    <t>Bump height</t>
  </si>
  <si>
    <t>3~1000</t>
  </si>
  <si>
    <t>65~108</t>
  </si>
  <si>
    <t>20~1000</t>
  </si>
  <si>
    <t>84~138</t>
  </si>
  <si>
    <t>25~1000</t>
  </si>
  <si>
    <t>30~326</t>
  </si>
  <si>
    <t>CS/DF site: 80~1000
CH site: 10~1000</t>
  </si>
  <si>
    <t>CS/DF: 80~326
CH: 30~326</t>
  </si>
  <si>
    <t>3~400</t>
  </si>
  <si>
    <t>23~326</t>
  </si>
  <si>
    <t>83-140, 200-326</t>
  </si>
  <si>
    <t>58~25747 ea</t>
    <phoneticPr fontId="83" type="noConversion"/>
  </si>
  <si>
    <t>PI type</t>
    <phoneticPr fontId="83" type="noConversion"/>
  </si>
  <si>
    <t>HD4104</t>
    <phoneticPr fontId="83" type="noConversion"/>
  </si>
  <si>
    <t>5um</t>
    <phoneticPr fontId="83" type="noConversion"/>
  </si>
  <si>
    <t>PI type</t>
    <phoneticPr fontId="83" type="noConversion"/>
  </si>
  <si>
    <t>PI Thickness (um)</t>
    <phoneticPr fontId="83" type="noConversion"/>
  </si>
  <si>
    <t>PI edge inside seal ring (um)</t>
    <phoneticPr fontId="83" type="noConversion"/>
  </si>
  <si>
    <t>PPHO</t>
  </si>
  <si>
    <t>--</t>
    <phoneticPr fontId="83" type="noConversion"/>
  </si>
  <si>
    <t>Assembly
Reliability</t>
    <phoneticPr fontId="83" type="noConversion"/>
  </si>
  <si>
    <t>Bump crack
RT fail</t>
    <phoneticPr fontId="83" type="noConversion"/>
  </si>
  <si>
    <t>CP</t>
    <phoneticPr fontId="83" type="noConversion"/>
  </si>
  <si>
    <t>Probe card damage</t>
    <phoneticPr fontId="83" type="noConversion"/>
  </si>
  <si>
    <t>UBM poor coverage
Pad damage
Pad damage</t>
    <phoneticPr fontId="83" type="noConversion"/>
  </si>
  <si>
    <t>Low K crack
RT fail</t>
    <phoneticPr fontId="83" type="noConversion"/>
  </si>
  <si>
    <t>UBM
Assembly</t>
    <phoneticPr fontId="83" type="noConversion"/>
  </si>
  <si>
    <t>BS/BP fail
RT fail</t>
    <phoneticPr fontId="83" type="noConversion"/>
  </si>
  <si>
    <t>PHOTO
PLAT</t>
    <phoneticPr fontId="83" type="noConversion"/>
  </si>
  <si>
    <t>Pad damage</t>
    <phoneticPr fontId="83" type="noConversion"/>
  </si>
  <si>
    <t>1.PI profile
   non-smooth
2.Metal film 
   dis-continuity
UBM poor coverage
Pad damage
Pad damage
PSV roughness
RT fail</t>
    <phoneticPr fontId="83" type="noConversion"/>
  </si>
  <si>
    <t>PI1
UBM
PLAT
ETCH</t>
    <phoneticPr fontId="83" type="noConversion"/>
  </si>
  <si>
    <t>PI delam
Poor step coverage
1. Metal peeling
2. BH/BC OOS
Metal peeling</t>
    <phoneticPr fontId="83" type="noConversion"/>
  </si>
  <si>
    <t xml:space="preserve">
Bump Crack </t>
    <phoneticPr fontId="83" type="noConversion"/>
  </si>
  <si>
    <t>PI1</t>
    <phoneticPr fontId="83" type="noConversion"/>
  </si>
  <si>
    <t>1.PI CD OOS
2.RS OOS</t>
    <phoneticPr fontId="83" type="noConversion"/>
  </si>
  <si>
    <t>PPHO</t>
    <phoneticPr fontId="83" type="noConversion"/>
  </si>
  <si>
    <t>PR bubble</t>
    <phoneticPr fontId="83" type="noConversion"/>
  </si>
  <si>
    <t>PI delamination</t>
    <phoneticPr fontId="83" type="noConversion"/>
  </si>
  <si>
    <t>PI1
PPHO
Assembly</t>
    <phoneticPr fontId="83" type="noConversion"/>
  </si>
  <si>
    <t>1. PI delamination
2. PI Bubble
PR bubble
PI crack (pull out)</t>
    <phoneticPr fontId="83" type="noConversion"/>
  </si>
  <si>
    <t xml:space="preserve">
Assembly</t>
    <phoneticPr fontId="83" type="noConversion"/>
  </si>
  <si>
    <t>Assembly
FT</t>
    <phoneticPr fontId="83" type="noConversion"/>
  </si>
  <si>
    <t>Bridge
OS fail</t>
    <phoneticPr fontId="83" type="noConversion"/>
  </si>
  <si>
    <t>Assembly
FT
Reliability</t>
    <phoneticPr fontId="83" type="noConversion"/>
  </si>
  <si>
    <t>1.Non-wetting 
2.Bump bridge 
OS fail
RT fail</t>
    <phoneticPr fontId="83" type="noConversion"/>
  </si>
  <si>
    <t>CP
Assembly
FT</t>
    <phoneticPr fontId="83" type="noConversion"/>
  </si>
  <si>
    <t>OS fail
Non Wetting
OS fail</t>
    <phoneticPr fontId="83" type="noConversion"/>
  </si>
  <si>
    <t>Bump crack
OS fail</t>
    <phoneticPr fontId="83" type="noConversion"/>
  </si>
  <si>
    <t>Assembly
FT</t>
    <phoneticPr fontId="83" type="noConversion"/>
  </si>
  <si>
    <t>1.Glue residual
2.MD/UF Delam 
OS fail</t>
    <phoneticPr fontId="83" type="noConversion"/>
  </si>
  <si>
    <t>CP
FT</t>
    <phoneticPr fontId="83" type="noConversion"/>
  </si>
  <si>
    <t>Function fail
Function fail</t>
    <phoneticPr fontId="83" type="noConversion"/>
  </si>
  <si>
    <t>Assembly</t>
    <phoneticPr fontId="83" type="noConversion"/>
  </si>
  <si>
    <t>Bump bridge</t>
    <phoneticPr fontId="83" type="noConversion"/>
  </si>
  <si>
    <t>--</t>
    <phoneticPr fontId="83" type="noConversion"/>
  </si>
  <si>
    <t>Bump crack</t>
    <phoneticPr fontId="83" type="noConversion"/>
  </si>
  <si>
    <t>Assembly
Reliability</t>
    <phoneticPr fontId="83" type="noConversion"/>
  </si>
  <si>
    <t>Low K crack
RT fail</t>
    <phoneticPr fontId="83" type="noConversion"/>
  </si>
  <si>
    <t>Under develop
1. Ni bubble (small UBM size )
2.BC/BH OOS
3.Bump Void OOS( larger UBM size) 
1.Bump bridge
2.Non-wetting 
3.Bump crack</t>
    <phoneticPr fontId="83" type="noConversion"/>
  </si>
  <si>
    <t>PPHO
PLAT
Assembly</t>
    <phoneticPr fontId="83" type="noConversion"/>
  </si>
  <si>
    <t>0.85~1.1</t>
    <phoneticPr fontId="83" type="noConversion"/>
  </si>
  <si>
    <t>BH/UBM ratio</t>
    <phoneticPr fontId="82" type="noConversion"/>
  </si>
  <si>
    <t>BH/UBM ratio</t>
    <phoneticPr fontId="83" type="noConversion"/>
  </si>
  <si>
    <t>BH/UBM ratio</t>
    <phoneticPr fontId="83" type="noConversion"/>
  </si>
  <si>
    <t>BC/BH OOS</t>
    <phoneticPr fontId="83" type="noConversion"/>
  </si>
  <si>
    <t>PLAT</t>
    <phoneticPr fontId="83" type="noConversion"/>
  </si>
  <si>
    <t>PPHO
PR STRIP</t>
    <phoneticPr fontId="83" type="noConversion"/>
  </si>
  <si>
    <t>1.PR Under develop/
PR Over develop
2.PR CD out of spec
3. PR thickness OOS
4. Poor coating
1. PR residue on bump
2. PR residue around bump
3. Metal residue</t>
    <phoneticPr fontId="83" type="noConversion"/>
  </si>
  <si>
    <t xml:space="preserve">Pad damage
Bump Crack </t>
    <phoneticPr fontId="83" type="noConversion"/>
  </si>
  <si>
    <t>ETCH
Assembly</t>
    <phoneticPr fontId="83" type="noConversion"/>
  </si>
  <si>
    <t>Metal residue</t>
    <phoneticPr fontId="83" type="noConversion"/>
  </si>
  <si>
    <t>ETCH</t>
    <phoneticPr fontId="83" type="noConversion"/>
  </si>
  <si>
    <t>Metal residue
OS fail
1.Glue residual
2.Bump bridge
3.Non-wetting 
4.MD/UF delam
5.MD/UF Void</t>
    <phoneticPr fontId="83" type="noConversion"/>
  </si>
  <si>
    <t>ETCH
CP
Assembly</t>
    <phoneticPr fontId="83" type="noConversion"/>
  </si>
  <si>
    <t>August</t>
    <phoneticPr fontId="83" type="noConversion"/>
  </si>
  <si>
    <t>RVSI</t>
    <phoneticPr fontId="83" type="noConversion"/>
  </si>
  <si>
    <t>Alignment shift</t>
  </si>
  <si>
    <t>1st reject rate too high &amp; defect escaped</t>
  </si>
  <si>
    <t>Defect escaped</t>
  </si>
  <si>
    <t>FV &amp; 2D</t>
  </si>
  <si>
    <t>2D</t>
  </si>
  <si>
    <t>FV</t>
  </si>
  <si>
    <t>3D</t>
  </si>
  <si>
    <t>M/C limit</t>
  </si>
  <si>
    <t>BH/Cop</t>
  </si>
  <si>
    <t>Data incorrect</t>
  </si>
  <si>
    <t>BH/BD/Cop</t>
  </si>
  <si>
    <t>RS</t>
  </si>
  <si>
    <t>Void</t>
  </si>
  <si>
    <t>Void escaped</t>
  </si>
  <si>
    <t>Shear test</t>
  </si>
  <si>
    <t>Pull test</t>
  </si>
  <si>
    <t>Overall Level:</t>
    <phoneticPr fontId="83" type="noConversion"/>
  </si>
  <si>
    <t>Effect stage</t>
    <phoneticPr fontId="83" type="noConversion"/>
  </si>
  <si>
    <t>Key item</t>
    <phoneticPr fontId="83" type="noConversion"/>
  </si>
  <si>
    <t xml:space="preserve">Capability </t>
    <phoneticPr fontId="83" type="noConversion"/>
  </si>
  <si>
    <t>POR (Baseline)</t>
    <phoneticPr fontId="83" type="noConversion"/>
  </si>
  <si>
    <t>New Device</t>
    <phoneticPr fontId="83" type="noConversion"/>
  </si>
  <si>
    <t>Effect stage</t>
    <phoneticPr fontId="83" type="noConversion"/>
  </si>
  <si>
    <t>Potential Failure Mode</t>
    <phoneticPr fontId="83" type="noConversion"/>
  </si>
  <si>
    <t>Failure Mode Risk Level</t>
    <phoneticPr fontId="120" type="noConversion"/>
  </si>
  <si>
    <t>Process control item</t>
    <phoneticPr fontId="83" type="noConversion"/>
  </si>
  <si>
    <t>DOE Need (Y/N)</t>
    <phoneticPr fontId="120" type="noConversion"/>
  </si>
  <si>
    <t>DOE</t>
    <phoneticPr fontId="120" type="noConversion"/>
  </si>
  <si>
    <t>Action (What)</t>
    <phoneticPr fontId="83" type="noConversion"/>
  </si>
  <si>
    <t>Who</t>
    <phoneticPr fontId="83" type="noConversion"/>
  </si>
  <si>
    <t>When</t>
    <phoneticPr fontId="83" type="noConversion"/>
  </si>
  <si>
    <t>Remarks</t>
    <phoneticPr fontId="83" type="noConversion"/>
  </si>
  <si>
    <t>-</t>
    <phoneticPr fontId="83" type="noConversion"/>
  </si>
  <si>
    <t xml:space="preserve">12-BP-PSV-EP-LF-PI-TCN-9D-85 </t>
    <phoneticPr fontId="83" type="noConversion"/>
  </si>
  <si>
    <t>PI1</t>
    <phoneticPr fontId="83" type="noConversion"/>
  </si>
  <si>
    <t>1.PI CD OOS</t>
    <phoneticPr fontId="83" type="noConversion"/>
  </si>
  <si>
    <t>PI thickness (um)</t>
    <phoneticPr fontId="83" type="noConversion"/>
  </si>
  <si>
    <t>RC(Lv.3)</t>
    <phoneticPr fontId="120" type="noConversion"/>
  </si>
  <si>
    <t>Y</t>
    <phoneticPr fontId="120" type="noConversion"/>
  </si>
  <si>
    <t>2.PI residue</t>
    <phoneticPr fontId="83" type="noConversion"/>
  </si>
  <si>
    <t>RC(Lv.3)</t>
    <phoneticPr fontId="120" type="noConversion"/>
  </si>
  <si>
    <t>3. RS OOS</t>
    <phoneticPr fontId="83" type="noConversion"/>
  </si>
  <si>
    <t>4. PI THK abnormal</t>
    <phoneticPr fontId="83" type="noConversion"/>
  </si>
  <si>
    <t>HD4104</t>
    <phoneticPr fontId="83" type="noConversion"/>
  </si>
  <si>
    <t>5. PI Crack</t>
    <phoneticPr fontId="83" type="noConversion"/>
  </si>
  <si>
    <t>6. Abnormal PI profile</t>
    <phoneticPr fontId="83" type="noConversion"/>
  </si>
  <si>
    <t>PI1</t>
    <phoneticPr fontId="83" type="noConversion"/>
  </si>
  <si>
    <t>PI type</t>
    <phoneticPr fontId="83" type="noConversion"/>
  </si>
  <si>
    <t>1.PI CD OOS</t>
    <phoneticPr fontId="83" type="noConversion"/>
  </si>
  <si>
    <t>REPSV PI Opening Size(um)</t>
    <phoneticPr fontId="83" type="noConversion"/>
  </si>
  <si>
    <t>30~62</t>
    <phoneticPr fontId="83" type="noConversion"/>
  </si>
  <si>
    <t>2.RS OOS</t>
    <phoneticPr fontId="83" type="noConversion"/>
  </si>
  <si>
    <t>PI1</t>
  </si>
  <si>
    <t>PI via opening bottom edge 
to pad psv. Edge (um)</t>
    <phoneticPr fontId="83" type="noConversion"/>
  </si>
  <si>
    <t>7~20</t>
    <phoneticPr fontId="83" type="noConversion"/>
  </si>
  <si>
    <t>PI Bubble</t>
    <phoneticPr fontId="83" type="noConversion"/>
  </si>
  <si>
    <t>PI delamination</t>
    <phoneticPr fontId="120" type="noConversion"/>
  </si>
  <si>
    <t>Potential Failure Mode</t>
    <phoneticPr fontId="83" type="noConversion"/>
  </si>
  <si>
    <t>Failure Mode Risk Level</t>
    <phoneticPr fontId="120" type="noConversion"/>
  </si>
  <si>
    <t>Process control item</t>
    <phoneticPr fontId="83" type="noConversion"/>
  </si>
  <si>
    <t>DOE Need (Y/N)</t>
    <phoneticPr fontId="120" type="noConversion"/>
  </si>
  <si>
    <t>UBM</t>
    <phoneticPr fontId="120" type="noConversion"/>
  </si>
  <si>
    <t>HD4104</t>
    <phoneticPr fontId="120" type="noConversion"/>
  </si>
  <si>
    <t>1. BR OOS</t>
    <phoneticPr fontId="83" type="noConversion"/>
  </si>
  <si>
    <t>1. ICP etching rate</t>
    <phoneticPr fontId="83" type="noConversion"/>
  </si>
  <si>
    <t>2. Chamber Pressure</t>
    <phoneticPr fontId="83" type="noConversion"/>
  </si>
  <si>
    <t>3. ICP chamber outgasing</t>
    <phoneticPr fontId="83" type="noConversion"/>
  </si>
  <si>
    <t>4. PI Pre-bake temp.</t>
    <phoneticPr fontId="83" type="noConversion"/>
  </si>
  <si>
    <t>5. PI Pre-bake time</t>
    <phoneticPr fontId="83" type="noConversion"/>
  </si>
  <si>
    <t>6. Degas temp.</t>
    <phoneticPr fontId="83" type="noConversion"/>
  </si>
  <si>
    <t>7. Degas time</t>
    <phoneticPr fontId="83" type="noConversion"/>
  </si>
  <si>
    <t>8. Al pasting freq.</t>
    <phoneticPr fontId="83" type="noConversion"/>
  </si>
  <si>
    <t>2. UBM dis-connnection/poor step coverage</t>
    <phoneticPr fontId="83" type="noConversion"/>
  </si>
  <si>
    <t xml:space="preserve">1. Target lifetime </t>
    <phoneticPr fontId="83" type="noConversion"/>
  </si>
  <si>
    <t>2. Ti sputter power</t>
    <phoneticPr fontId="83" type="noConversion"/>
  </si>
  <si>
    <t>3. Cu sputter power</t>
    <phoneticPr fontId="83" type="noConversion"/>
  </si>
  <si>
    <t>3. UBM peeling</t>
    <phoneticPr fontId="83" type="noConversion"/>
  </si>
  <si>
    <t>1. Degas temp.</t>
    <phoneticPr fontId="83" type="noConversion"/>
  </si>
  <si>
    <t>2. Degas time</t>
    <phoneticPr fontId="83" type="noConversion"/>
  </si>
  <si>
    <t>5um</t>
    <phoneticPr fontId="120" type="noConversion"/>
  </si>
  <si>
    <t>+</t>
    <phoneticPr fontId="120" type="noConversion"/>
  </si>
  <si>
    <t>0</t>
    <phoneticPr fontId="120" type="noConversion"/>
  </si>
  <si>
    <t>-</t>
    <phoneticPr fontId="120" type="noConversion"/>
  </si>
  <si>
    <t>PI edge Outside seal ring (um)</t>
    <phoneticPr fontId="83" type="noConversion"/>
  </si>
  <si>
    <t>&gt;8</t>
    <phoneticPr fontId="83" type="noConversion"/>
  </si>
  <si>
    <t>PI thickness(um)</t>
    <phoneticPr fontId="83" type="noConversion"/>
  </si>
  <si>
    <t>1.PR Under develop/
PR Over develop</t>
    <phoneticPr fontId="83" type="noConversion"/>
  </si>
  <si>
    <t>2.PR CD out of spec</t>
    <phoneticPr fontId="83" type="noConversion"/>
  </si>
  <si>
    <t>3. PR thickness OOS</t>
    <phoneticPr fontId="83" type="noConversion"/>
  </si>
  <si>
    <t>4. Poor coating</t>
    <phoneticPr fontId="83" type="noConversion"/>
  </si>
  <si>
    <t>1.Under develop/ 
Over develop</t>
    <phoneticPr fontId="83" type="noConversion"/>
  </si>
  <si>
    <t>PR bubble</t>
    <phoneticPr fontId="120" type="noConversion"/>
  </si>
  <si>
    <t xml:space="preserve"> PPHO</t>
    <phoneticPr fontId="83" type="noConversion"/>
  </si>
  <si>
    <t>Under develop</t>
    <phoneticPr fontId="83" type="noConversion"/>
  </si>
  <si>
    <t>UBM Plating Area(dm2)</t>
    <phoneticPr fontId="83" type="noConversion"/>
  </si>
  <si>
    <t>UBM Density (UBM Area/Die Area)</t>
    <phoneticPr fontId="83" type="noConversion"/>
  </si>
  <si>
    <t>Key item</t>
    <phoneticPr fontId="83" type="noConversion"/>
  </si>
  <si>
    <t>PLAT</t>
    <phoneticPr fontId="83" type="noConversion"/>
  </si>
  <si>
    <t>PI thickness(um)</t>
    <phoneticPr fontId="83" type="noConversion"/>
  </si>
  <si>
    <t>69~110</t>
    <phoneticPr fontId="83" type="noConversion"/>
  </si>
  <si>
    <t>1. Ni bubble, missing Ni</t>
    <phoneticPr fontId="83" type="noConversion"/>
  </si>
  <si>
    <t xml:space="preserve">2.Bump Void OOS
(deeper plating THK) </t>
    <phoneticPr fontId="83" type="noConversion"/>
  </si>
  <si>
    <t>UBM Size(um)</t>
    <phoneticPr fontId="83" type="noConversion"/>
  </si>
  <si>
    <t>1. Ni bubble
 (small UBM size )</t>
    <phoneticPr fontId="83" type="noConversion"/>
  </si>
  <si>
    <t>2.BC/BH OOS</t>
    <phoneticPr fontId="83" type="noConversion"/>
  </si>
  <si>
    <t>ASD setting</t>
    <phoneticPr fontId="83" type="noConversion"/>
  </si>
  <si>
    <t>Flow rate</t>
    <phoneticPr fontId="120" type="noConversion"/>
  </si>
  <si>
    <t xml:space="preserve">3.Bump Void OOS
( larger UBM size) </t>
    <phoneticPr fontId="83" type="noConversion"/>
  </si>
  <si>
    <t>Flow rate</t>
    <phoneticPr fontId="83" type="noConversion"/>
  </si>
  <si>
    <t>chemical life time</t>
    <phoneticPr fontId="83" type="noConversion"/>
  </si>
  <si>
    <t>PLAT</t>
    <phoneticPr fontId="83" type="noConversion"/>
  </si>
  <si>
    <t>UBM Plating Area(dm2)</t>
    <phoneticPr fontId="83" type="noConversion"/>
  </si>
  <si>
    <t>0.26~1.66</t>
    <phoneticPr fontId="83" type="noConversion"/>
  </si>
  <si>
    <t>1.BC/BH OOS</t>
    <phoneticPr fontId="83" type="noConversion"/>
  </si>
  <si>
    <t>2.Composition</t>
    <phoneticPr fontId="83" type="noConversion"/>
  </si>
  <si>
    <t>ASD Setting</t>
    <phoneticPr fontId="83" type="noConversion"/>
  </si>
  <si>
    <t>Chemical concentration</t>
    <phoneticPr fontId="83" type="noConversion"/>
  </si>
  <si>
    <t xml:space="preserve">3.Bump Void OOS </t>
    <phoneticPr fontId="83" type="noConversion"/>
  </si>
  <si>
    <t>Bump Density (Bump Q'ty/Die Area)</t>
    <phoneticPr fontId="83" type="noConversion"/>
  </si>
  <si>
    <t>PLAT</t>
    <phoneticPr fontId="120" type="noConversion"/>
  </si>
  <si>
    <t>UBM/BH ratio</t>
    <phoneticPr fontId="83" type="noConversion"/>
  </si>
  <si>
    <t>0.85~1.1</t>
    <phoneticPr fontId="83" type="noConversion"/>
  </si>
  <si>
    <t>PR thickness(um)</t>
  </si>
  <si>
    <t>30
50</t>
    <phoneticPr fontId="120" type="noConversion"/>
  </si>
  <si>
    <t>1. PR residue on bump</t>
    <phoneticPr fontId="83" type="noConversion"/>
  </si>
  <si>
    <t>2. PR residue around bump</t>
    <phoneticPr fontId="83" type="noConversion"/>
  </si>
  <si>
    <t>3. Metal residue</t>
    <phoneticPr fontId="83" type="noConversion"/>
  </si>
  <si>
    <t>lifetime</t>
    <phoneticPr fontId="120" type="noConversion"/>
  </si>
  <si>
    <t>Process time</t>
    <phoneticPr fontId="120" type="noConversion"/>
  </si>
  <si>
    <t>Temperature</t>
    <phoneticPr fontId="120" type="noConversion"/>
  </si>
  <si>
    <t>Chemical lifetime</t>
    <phoneticPr fontId="83" type="noConversion"/>
  </si>
  <si>
    <t>Chemical flow rate</t>
    <phoneticPr fontId="120" type="noConversion"/>
  </si>
  <si>
    <t>Chemical temperature</t>
  </si>
  <si>
    <t>ETCH</t>
    <phoneticPr fontId="83" type="noConversion"/>
  </si>
  <si>
    <t>Reflow temperature</t>
    <phoneticPr fontId="83" type="noConversion"/>
  </si>
  <si>
    <t>O2 concentration</t>
    <phoneticPr fontId="83" type="noConversion"/>
  </si>
  <si>
    <t>UBM Overlap PSV (um)</t>
    <phoneticPr fontId="83" type="noConversion"/>
  </si>
  <si>
    <t>10~25</t>
    <phoneticPr fontId="83" type="noConversion"/>
  </si>
  <si>
    <t>Pad damage</t>
    <phoneticPr fontId="83" type="noConversion"/>
  </si>
  <si>
    <t>UBM Plating Area(dm2)</t>
    <phoneticPr fontId="83" type="noConversion"/>
  </si>
  <si>
    <t>0.26~1.66</t>
    <phoneticPr fontId="83" type="noConversion"/>
  </si>
  <si>
    <t>Metal residue</t>
    <phoneticPr fontId="83" type="noConversion"/>
  </si>
  <si>
    <t>2.52~25.06</t>
    <phoneticPr fontId="83" type="noConversion"/>
  </si>
  <si>
    <t>Min Mushroom space(um)</t>
    <phoneticPr fontId="83" type="noConversion"/>
  </si>
  <si>
    <t>20~182</t>
    <phoneticPr fontId="83" type="noConversion"/>
  </si>
  <si>
    <t>Min. Bump pitch (um)</t>
    <phoneticPr fontId="83" type="noConversion"/>
  </si>
  <si>
    <t>150~300</t>
    <phoneticPr fontId="83" type="noConversion"/>
  </si>
  <si>
    <t>Bump Height(um)</t>
    <phoneticPr fontId="83" type="noConversion"/>
  </si>
  <si>
    <t>70~100</t>
    <phoneticPr fontId="83" type="noConversion"/>
  </si>
  <si>
    <t>Plating Solder Bump Gap and TRA</t>
    <phoneticPr fontId="83" type="noConversion"/>
  </si>
  <si>
    <t>PROD</t>
    <phoneticPr fontId="83" type="noConversion"/>
  </si>
  <si>
    <t>PR STRIP</t>
    <phoneticPr fontId="83" type="noConversion"/>
  </si>
  <si>
    <t>Metrology</t>
    <phoneticPr fontId="83" type="noConversion"/>
  </si>
  <si>
    <t>Gross Die</t>
    <phoneticPr fontId="120" type="noConversion"/>
  </si>
  <si>
    <t>Alignment shift</t>
    <phoneticPr fontId="120" type="noConversion"/>
  </si>
  <si>
    <t>Alignment pattern</t>
    <phoneticPr fontId="120" type="noConversion"/>
  </si>
  <si>
    <t>magnification</t>
    <phoneticPr fontId="120" type="noConversion"/>
  </si>
  <si>
    <t>Fiducial search range</t>
    <phoneticPr fontId="120" type="noConversion"/>
  </si>
  <si>
    <t>Metrology</t>
    <phoneticPr fontId="120" type="noConversion"/>
  </si>
  <si>
    <t>Expose pad</t>
    <phoneticPr fontId="120" type="noConversion"/>
  </si>
  <si>
    <t>1st reject rate too high &amp; defect escaped</t>
    <phoneticPr fontId="120" type="noConversion"/>
  </si>
  <si>
    <t>ROI function</t>
    <phoneticPr fontId="120" type="noConversion"/>
  </si>
  <si>
    <t>PSV1(PI1/PBO1) opening</t>
    <phoneticPr fontId="120" type="noConversion"/>
  </si>
  <si>
    <t>Defect escaped</t>
    <phoneticPr fontId="120" type="noConversion"/>
  </si>
  <si>
    <t>Scan magnification</t>
    <phoneticPr fontId="120" type="noConversion"/>
  </si>
  <si>
    <t>Filter size</t>
    <phoneticPr fontId="120" type="noConversion"/>
  </si>
  <si>
    <t>Bump diameter</t>
    <phoneticPr fontId="120" type="noConversion"/>
  </si>
  <si>
    <t>1. Defect escaped</t>
    <phoneticPr fontId="120" type="noConversion"/>
  </si>
  <si>
    <t>2. BH/BD/BC Data incorrect</t>
    <phoneticPr fontId="120" type="noConversion"/>
  </si>
  <si>
    <t>Scan pass</t>
    <phoneticPr fontId="120" type="noConversion"/>
  </si>
  <si>
    <t>3. RS Data incorrect</t>
    <phoneticPr fontId="120" type="noConversion"/>
  </si>
  <si>
    <t>Tip size</t>
    <phoneticPr fontId="120" type="noConversion"/>
  </si>
  <si>
    <t>4. Void escaped</t>
    <phoneticPr fontId="120" type="noConversion"/>
  </si>
  <si>
    <t>M/C limit (X-ray spot size)</t>
    <phoneticPr fontId="120" type="noConversion"/>
  </si>
  <si>
    <t>5. BS Data incorrect</t>
    <phoneticPr fontId="120" type="noConversion"/>
  </si>
  <si>
    <t>Blade width</t>
    <phoneticPr fontId="120" type="noConversion"/>
  </si>
  <si>
    <t>6. BP Data incorrect</t>
    <phoneticPr fontId="120" type="noConversion"/>
  </si>
  <si>
    <t>Jaw size</t>
    <phoneticPr fontId="120" type="noConversion"/>
  </si>
  <si>
    <t>Low SPEC of min RDL Width</t>
    <phoneticPr fontId="120" type="noConversion"/>
  </si>
  <si>
    <t>Low SPEC of min RDL Spacing</t>
    <phoneticPr fontId="120" type="noConversion"/>
  </si>
  <si>
    <t>Min RDL Width/Spacing pattern &amp; location</t>
    <phoneticPr fontId="120" type="noConversion"/>
  </si>
  <si>
    <t>Bump count per die</t>
    <phoneticPr fontId="120" type="noConversion"/>
  </si>
  <si>
    <t>M/C limit</t>
    <phoneticPr fontId="120" type="noConversion"/>
  </si>
  <si>
    <t>Bump count</t>
    <phoneticPr fontId="120" type="noConversion"/>
  </si>
  <si>
    <t>Bump height</t>
    <phoneticPr fontId="120" type="noConversion"/>
  </si>
  <si>
    <t>BH/BC Data incorrect</t>
    <phoneticPr fontId="120" type="noConversion"/>
  </si>
  <si>
    <t>Due date</t>
    <phoneticPr fontId="83" type="noConversion"/>
  </si>
  <si>
    <t>DESCUM</t>
    <phoneticPr fontId="120" type="noConversion"/>
  </si>
  <si>
    <t>1. POWER</t>
    <phoneticPr fontId="83" type="noConversion"/>
  </si>
  <si>
    <t>2. Flow rate</t>
    <phoneticPr fontId="83" type="noConversion"/>
  </si>
  <si>
    <t>2. Metal residue</t>
    <phoneticPr fontId="83" type="noConversion"/>
  </si>
  <si>
    <t>3. PI damage</t>
    <phoneticPr fontId="83" type="noConversion"/>
  </si>
  <si>
    <t>4. PI roughness OOC</t>
    <phoneticPr fontId="83" type="noConversion"/>
  </si>
  <si>
    <t>PI delamination</t>
    <phoneticPr fontId="120" type="noConversion"/>
  </si>
  <si>
    <t>6. BL OOS</t>
    <phoneticPr fontId="83" type="noConversion"/>
  </si>
  <si>
    <t>PI thickness (um)</t>
    <phoneticPr fontId="120" type="noConversion"/>
  </si>
  <si>
    <t>PI thickness (um)</t>
    <phoneticPr fontId="83" type="noConversion"/>
  </si>
  <si>
    <t>PI Type</t>
    <phoneticPr fontId="83" type="noConversion"/>
  </si>
  <si>
    <t>UBM type / Thickness (um)</t>
    <phoneticPr fontId="83" type="noConversion"/>
  </si>
  <si>
    <r>
      <t>UBM Plating Area(dm</t>
    </r>
    <r>
      <rPr>
        <vertAlign val="superscript"/>
        <sz val="10"/>
        <rFont val="Arial"/>
        <family val="2"/>
      </rPr>
      <t>2</t>
    </r>
    <r>
      <rPr>
        <sz val="10"/>
        <rFont val="Arial"/>
        <family val="2"/>
      </rPr>
      <t>)</t>
    </r>
    <phoneticPr fontId="83" type="noConversion"/>
  </si>
  <si>
    <t>UBM Plating Area(dm2)</t>
    <phoneticPr fontId="83" type="noConversion"/>
  </si>
  <si>
    <t>Bump Density (Bump Q'ty/Die Area)</t>
    <phoneticPr fontId="83" type="noConversion"/>
  </si>
  <si>
    <t>Mushroom CD(um)</t>
    <phoneticPr fontId="83" type="noConversion"/>
  </si>
  <si>
    <t>Mushroom CD(um)</t>
    <phoneticPr fontId="83" type="noConversion"/>
  </si>
  <si>
    <t>Min Mushroom space(um)</t>
    <phoneticPr fontId="83" type="noConversion"/>
  </si>
  <si>
    <t>Min. Bump pitch (um)</t>
    <phoneticPr fontId="83" type="noConversion"/>
  </si>
  <si>
    <t>Min. Bump pitch (um)</t>
    <phoneticPr fontId="83" type="noConversion"/>
  </si>
  <si>
    <t>2. PI residue</t>
    <phoneticPr fontId="83" type="noConversion"/>
  </si>
  <si>
    <t>4. PI delamination</t>
    <phoneticPr fontId="83" type="noConversion"/>
  </si>
  <si>
    <t>1. Metal residue</t>
    <phoneticPr fontId="83" type="noConversion"/>
  </si>
  <si>
    <t>2. BL OOS</t>
    <phoneticPr fontId="83" type="noConversion"/>
  </si>
  <si>
    <t>6 Abnormal PI profile</t>
    <phoneticPr fontId="83" type="noConversion"/>
  </si>
  <si>
    <t>1. BR OOS</t>
    <phoneticPr fontId="83" type="noConversion"/>
  </si>
  <si>
    <t>1.PI CD OOS
2.PI residue
3. RS OOS
4. PI THK abnormal
5. PI Crack
6. Abnormal PI profile
1. BR OOS
2. UBM dis-connnection/poor step coverage
3. UBM peeling
1.PR Under develop/
PR Over develop
2.PR CD out of spec
3. PR thickness OOS
4. Poor coating
1. Ni bubble, missing Ni
2.Bump Void OOS
(deeper plating THK)
1. BR OOS
2. PI residue
3. PI damage
4. PI delamination
1.Glue residual
2.Bump crack
3.UBM crack
4.Md/UF delam</t>
    <phoneticPr fontId="83" type="noConversion"/>
  </si>
  <si>
    <t xml:space="preserve">PI1
UBM
PPHO
PLAT
DESCUM
Assembly
</t>
    <phoneticPr fontId="83" type="noConversion"/>
  </si>
  <si>
    <t>5. PI delamination</t>
    <phoneticPr fontId="83" type="noConversion"/>
  </si>
  <si>
    <t>1.PI CD OOS
2.PI residue
3. RS OOS
4. PI THK abnormal
5. PI Crack
6. Abnormal PI profile
1. BR OOS
2. UBM dis-connnection/poor step coverage
3. UBM peeling
1.PI roughness OOS
2.Metal residue
3. Undercut OOS
4.BL OOS
5. Irregular bump/Bump wrinkle
6. Solder burst
1. BR OOS
2. Metal residue
3. PI damage
4. PI roughness OOC
5. PI delamination
6. BL OOS
1.Glue residual
2.Bump crack
3.UBM crack
4.Md/UF delam</t>
    <phoneticPr fontId="83" type="noConversion"/>
  </si>
  <si>
    <t xml:space="preserve">PI1
UBM
ETCH
DESCUM
Assembly
</t>
    <phoneticPr fontId="83" type="noConversion"/>
  </si>
  <si>
    <t>1. Metal residue</t>
    <phoneticPr fontId="83" type="noConversion"/>
  </si>
  <si>
    <t>ETCH
Assembly</t>
    <phoneticPr fontId="83" type="noConversion"/>
  </si>
  <si>
    <t xml:space="preserve">1. Metal residue
2. BL OOS
Bump Crack </t>
    <phoneticPr fontId="83" type="noConversion"/>
  </si>
  <si>
    <t xml:space="preserve">Under develop
1.BC/BH OOS
2.Composition
3.Bump Void OOS
Metal residue
1. Metal residue
2. BL OOS
</t>
    <phoneticPr fontId="83" type="noConversion"/>
  </si>
  <si>
    <t>PPHO
PLAT
ETCH
DESCUM</t>
    <phoneticPr fontId="83" type="noConversion"/>
  </si>
  <si>
    <t>Metal residue
1. Metal residue
2. BL OOS</t>
    <phoneticPr fontId="83" type="noConversion"/>
  </si>
  <si>
    <t>ETCH
DESCUM</t>
    <phoneticPr fontId="83" type="noConversion"/>
  </si>
  <si>
    <t>Metal residue
1. Metal residue
2. BL OOS
1.Bump bridge
2. MD/UF Void
RT fail</t>
    <phoneticPr fontId="83" type="noConversion"/>
  </si>
  <si>
    <t>ETCH
DESCUM
Assembly
Reliability</t>
    <phoneticPr fontId="83" type="noConversion"/>
  </si>
  <si>
    <t>Under develop
1.BC/BH OOS
2.Composition
3.Bump Void OOS
1. PR residue on bump
2. PR residue around bump
3. Metal residue
1. Metal residue
2. BL OOS
1.Coating /Debris 
   residual
2.Flux residue
3.Bump crack
4. MD/UF void
RT fail</t>
    <phoneticPr fontId="83" type="noConversion"/>
  </si>
  <si>
    <t>PPHO
PLAT
PR STRIP
DESCUM
Assembly
Reliability</t>
    <phoneticPr fontId="83" type="noConversion"/>
  </si>
  <si>
    <t>5um</t>
    <phoneticPr fontId="83" type="noConversion"/>
  </si>
  <si>
    <t>HD4104</t>
    <phoneticPr fontId="83" type="noConversion"/>
  </si>
  <si>
    <t>NA</t>
  </si>
  <si>
    <t>12.5
(AMD LUBM only)</t>
    <phoneticPr fontId="83" type="noConversion"/>
  </si>
  <si>
    <t>UBM Density (UBM Area/Die Area)</t>
    <phoneticPr fontId="83" type="noConversion"/>
  </si>
  <si>
    <t>--</t>
    <phoneticPr fontId="83" type="noConversion"/>
  </si>
  <si>
    <t>--</t>
    <phoneticPr fontId="83" type="noConversion"/>
  </si>
  <si>
    <t xml:space="preserve">1. Exposure dose </t>
    <phoneticPr fontId="83" type="noConversion"/>
  </si>
  <si>
    <t xml:space="preserve">2. Developer flow </t>
    <phoneticPr fontId="83" type="noConversion"/>
  </si>
  <si>
    <t xml:space="preserve">3. Developer chemical conc. </t>
    <phoneticPr fontId="83" type="noConversion"/>
  </si>
  <si>
    <t>4. Long dwell time in HP</t>
    <phoneticPr fontId="83" type="noConversion"/>
  </si>
  <si>
    <t xml:space="preserve">5. AZ4620 residue due to plating Area&gt;1.2 dm2 </t>
    <phoneticPr fontId="83" type="noConversion"/>
  </si>
  <si>
    <t>MC(Lv.4)</t>
    <phoneticPr fontId="120" type="noConversion"/>
  </si>
  <si>
    <t>2.52~25.06</t>
    <phoneticPr fontId="83" type="noConversion"/>
  </si>
  <si>
    <t>2.52~25.06</t>
    <phoneticPr fontId="83" type="noConversion"/>
  </si>
  <si>
    <t>1.Metal residue</t>
    <phoneticPr fontId="83" type="noConversion"/>
  </si>
  <si>
    <t>2. Undercut OOS</t>
    <phoneticPr fontId="83" type="noConversion"/>
  </si>
  <si>
    <t>3.BL OOS</t>
    <phoneticPr fontId="83" type="noConversion"/>
  </si>
  <si>
    <t xml:space="preserve">4. Irregular bump/Bump wrinkle </t>
    <phoneticPr fontId="120" type="noConversion"/>
  </si>
  <si>
    <t xml:space="preserve">5. Solder burst </t>
    <phoneticPr fontId="120" type="noConversion"/>
  </si>
  <si>
    <t>PI Type</t>
    <phoneticPr fontId="83" type="noConversion"/>
  </si>
  <si>
    <t>HD4104</t>
    <phoneticPr fontId="83" type="noConversion"/>
  </si>
  <si>
    <t>HD4104</t>
    <phoneticPr fontId="83" type="noConversion"/>
  </si>
  <si>
    <t>PR Strip</t>
    <phoneticPr fontId="120" type="noConversion"/>
  </si>
  <si>
    <t>0.26~1.66</t>
    <phoneticPr fontId="83" type="noConversion"/>
  </si>
  <si>
    <t>0.26~1.66</t>
    <phoneticPr fontId="83" type="noConversion"/>
  </si>
  <si>
    <t>8.8~35.4</t>
    <phoneticPr fontId="83" type="noConversion"/>
  </si>
  <si>
    <t>MC(Lv.4)</t>
    <phoneticPr fontId="83" type="noConversion"/>
  </si>
  <si>
    <t>8.8~35.4</t>
    <phoneticPr fontId="120" type="noConversion"/>
  </si>
  <si>
    <t>MC(Lv.4)</t>
    <phoneticPr fontId="83" type="noConversion"/>
  </si>
  <si>
    <t>MC(Lv.4)</t>
    <phoneticPr fontId="120" type="noConversion"/>
  </si>
  <si>
    <t>N</t>
    <phoneticPr fontId="83" type="noConversion"/>
  </si>
  <si>
    <t>N</t>
    <phoneticPr fontId="83" type="noConversion"/>
  </si>
  <si>
    <t>Y</t>
    <phoneticPr fontId="83" type="noConversion"/>
  </si>
  <si>
    <t>Area</t>
    <phoneticPr fontId="83" type="noConversion"/>
  </si>
  <si>
    <t>Control Item</t>
    <phoneticPr fontId="120" type="noConversion"/>
  </si>
  <si>
    <t>SPEC</t>
    <phoneticPr fontId="83" type="noConversion"/>
  </si>
  <si>
    <t>DOE LEGS</t>
    <phoneticPr fontId="83" type="noConversion"/>
  </si>
  <si>
    <t>Wafer Count</t>
    <phoneticPr fontId="83" type="noConversion"/>
  </si>
  <si>
    <t>Atrribute</t>
    <phoneticPr fontId="83" type="noConversion"/>
  </si>
  <si>
    <t>Note</t>
    <phoneticPr fontId="83" type="noConversion"/>
  </si>
  <si>
    <t>DM</t>
    <phoneticPr fontId="83" type="noConversion"/>
  </si>
  <si>
    <t>PC</t>
    <phoneticPr fontId="83" type="noConversion"/>
  </si>
  <si>
    <t>Live</t>
    <phoneticPr fontId="83" type="noConversion"/>
  </si>
  <si>
    <t>PR STRIP</t>
    <phoneticPr fontId="83" type="noConversion"/>
  </si>
  <si>
    <t>Lot Number</t>
    <phoneticPr fontId="83" type="noConversion"/>
  </si>
  <si>
    <t>Process time</t>
    <phoneticPr fontId="83" type="noConversion"/>
  </si>
  <si>
    <t>+</t>
    <phoneticPr fontId="83" type="noConversion"/>
  </si>
  <si>
    <t>-</t>
    <phoneticPr fontId="83" type="noConversion"/>
  </si>
  <si>
    <t>NA</t>
    <phoneticPr fontId="83" type="noConversion"/>
  </si>
  <si>
    <t>Wafer Qn'ty</t>
    <phoneticPr fontId="83" type="noConversion"/>
  </si>
  <si>
    <t>1. Dev Dispense spin speed(RPM)</t>
    <phoneticPr fontId="83" type="noConversion"/>
  </si>
  <si>
    <t>2. Dev Final spin speed(RPM)</t>
    <phoneticPr fontId="83" type="noConversion"/>
  </si>
  <si>
    <t>3. Exposure dosage (mj)</t>
    <phoneticPr fontId="83" type="noConversion"/>
  </si>
  <si>
    <t>4. dwell ime in HP</t>
    <phoneticPr fontId="83" type="noConversion"/>
  </si>
  <si>
    <t>1. Exposure dosage (mj)</t>
    <phoneticPr fontId="83" type="noConversion"/>
  </si>
  <si>
    <t>2. dwell ime in HP</t>
    <phoneticPr fontId="83" type="noConversion"/>
  </si>
  <si>
    <t>3. PI dev time</t>
    <phoneticPr fontId="83" type="noConversion"/>
  </si>
  <si>
    <t>1. Low PI curing temperature</t>
    <phoneticPr fontId="83" type="noConversion"/>
  </si>
  <si>
    <t>1. Dispense spin speed(RPM)</t>
    <phoneticPr fontId="83" type="noConversion"/>
  </si>
  <si>
    <t>2. Final spin speed(RPM)</t>
    <phoneticPr fontId="83" type="noConversion"/>
  </si>
  <si>
    <t>1. Cure temp</t>
    <phoneticPr fontId="83" type="noConversion"/>
  </si>
  <si>
    <t>2. PCB temp.</t>
    <phoneticPr fontId="83" type="noConversion"/>
  </si>
  <si>
    <t>3. Pre-treatment</t>
    <phoneticPr fontId="83" type="noConversion"/>
  </si>
  <si>
    <t>2. Focus offset</t>
    <phoneticPr fontId="83" type="noConversion"/>
  </si>
  <si>
    <t>4. Long dwell ime in HP</t>
    <phoneticPr fontId="83" type="noConversion"/>
  </si>
  <si>
    <t>2. Long dwell ime in HP</t>
    <phoneticPr fontId="83" type="noConversion"/>
  </si>
  <si>
    <t>3. Dev Dispense spin speed</t>
    <phoneticPr fontId="83" type="noConversion"/>
  </si>
  <si>
    <t>4. Dev Final spin speed(RPM)</t>
    <phoneticPr fontId="83" type="noConversion"/>
  </si>
  <si>
    <t>Low PI curing temperature</t>
    <phoneticPr fontId="83" type="noConversion"/>
  </si>
  <si>
    <t>1. PCB steps</t>
    <phoneticPr fontId="83" type="noConversion"/>
  </si>
  <si>
    <t>Y</t>
    <phoneticPr fontId="120" type="noConversion"/>
  </si>
  <si>
    <t>RC(Lv.3)</t>
    <phoneticPr fontId="120" type="noConversion"/>
  </si>
  <si>
    <t>LC(Lv.5)</t>
    <phoneticPr fontId="120" type="noConversion"/>
  </si>
  <si>
    <t>LC(Lv.5)</t>
    <phoneticPr fontId="83" type="noConversion"/>
  </si>
  <si>
    <t>MC(Lv.4)</t>
    <phoneticPr fontId="120" type="noConversion"/>
  </si>
  <si>
    <t xml:space="preserve">1. Exposure dose </t>
    <phoneticPr fontId="83" type="noConversion"/>
  </si>
  <si>
    <t xml:space="preserve">2. Developer flow </t>
    <phoneticPr fontId="83" type="noConversion"/>
  </si>
  <si>
    <t xml:space="preserve">3. Developer chemical conc. </t>
    <phoneticPr fontId="83" type="noConversion"/>
  </si>
  <si>
    <t>4. Unsuitable Q-time</t>
    <phoneticPr fontId="83" type="noConversion"/>
  </si>
  <si>
    <t>5. Long dwell time in HP</t>
    <phoneticPr fontId="83" type="noConversion"/>
  </si>
  <si>
    <t>6. Non plasma de-scum</t>
    <phoneticPr fontId="83" type="noConversion"/>
  </si>
  <si>
    <t xml:space="preserve">7. AZ4620 residue due to plating Area&gt;1.2 dm2 </t>
    <phoneticPr fontId="83" type="noConversion"/>
  </si>
  <si>
    <t>4. Long dwell time in HP</t>
    <phoneticPr fontId="83" type="noConversion"/>
  </si>
  <si>
    <t xml:space="preserve">1. Coating Spin speed </t>
    <phoneticPr fontId="83" type="noConversion"/>
  </si>
  <si>
    <t xml:space="preserve">5. AZ4620 residue due to plating Area&gt;1.2 dm2 </t>
    <phoneticPr fontId="83" type="noConversion"/>
  </si>
  <si>
    <t xml:space="preserve">2. Coating Spin speed </t>
    <phoneticPr fontId="83" type="noConversion"/>
  </si>
  <si>
    <t xml:space="preserve">1. Post baking temperature and step </t>
    <phoneticPr fontId="83" type="noConversion"/>
  </si>
  <si>
    <t xml:space="preserve">2. Coating spin speed </t>
    <phoneticPr fontId="83" type="noConversion"/>
  </si>
  <si>
    <t xml:space="preserve">1. High Post baking temperature </t>
    <phoneticPr fontId="83" type="noConversion"/>
  </si>
  <si>
    <t>MC(Lv.4)</t>
    <phoneticPr fontId="83" type="noConversion"/>
  </si>
  <si>
    <t>1. Chemical flow rate</t>
    <phoneticPr fontId="83" type="noConversion"/>
  </si>
  <si>
    <t>2. Chemical concentration</t>
    <phoneticPr fontId="83" type="noConversion"/>
  </si>
  <si>
    <t>3. Prewet time</t>
    <phoneticPr fontId="83" type="noConversion"/>
  </si>
  <si>
    <t>4. Preflush time</t>
    <phoneticPr fontId="120" type="noConversion"/>
  </si>
  <si>
    <t>1. Prewet time</t>
    <phoneticPr fontId="83" type="noConversion"/>
  </si>
  <si>
    <t>2. Preflush time</t>
    <phoneticPr fontId="120" type="noConversion"/>
  </si>
  <si>
    <t>3. Chemical flow rate</t>
    <phoneticPr fontId="83" type="noConversion"/>
  </si>
  <si>
    <t>1. Chemical flow rate</t>
    <phoneticPr fontId="120" type="noConversion"/>
  </si>
  <si>
    <t>ASD setting</t>
    <phoneticPr fontId="83" type="noConversion"/>
  </si>
  <si>
    <t>Flow rate</t>
    <phoneticPr fontId="120" type="noConversion"/>
  </si>
  <si>
    <t>Flow rate</t>
    <phoneticPr fontId="83" type="noConversion"/>
  </si>
  <si>
    <t>chemical life time</t>
    <phoneticPr fontId="83" type="noConversion"/>
  </si>
  <si>
    <t>ASD Setting</t>
    <phoneticPr fontId="83" type="noConversion"/>
  </si>
  <si>
    <t>Chemical concentration</t>
    <phoneticPr fontId="83" type="noConversion"/>
  </si>
  <si>
    <t>Plating time
(out of capability)</t>
    <phoneticPr fontId="83" type="noConversion"/>
  </si>
  <si>
    <t>N</t>
    <phoneticPr fontId="83" type="noConversion"/>
  </si>
  <si>
    <t>Y</t>
    <phoneticPr fontId="83" type="noConversion"/>
  </si>
  <si>
    <t>Chemical lifetime</t>
    <phoneticPr fontId="83" type="noConversion"/>
  </si>
  <si>
    <t>Chemical flow rate</t>
    <phoneticPr fontId="120" type="noConversion"/>
  </si>
  <si>
    <t>UBM type / Thickness (um)</t>
    <phoneticPr fontId="83" type="noConversion"/>
  </si>
  <si>
    <t>Ti1K/Cu5K/Ni2um
Ti1K/Cu5K/Ni3um</t>
    <phoneticPr fontId="83" type="noConversion"/>
  </si>
  <si>
    <t>Ti1K/Cu5K/Ni2um</t>
    <phoneticPr fontId="83" type="noConversion"/>
  </si>
  <si>
    <t>Ti1K/Cu3K/Ni3.5um</t>
    <phoneticPr fontId="83" type="noConversion"/>
  </si>
  <si>
    <t>BL OOS</t>
    <phoneticPr fontId="83" type="noConversion"/>
  </si>
  <si>
    <t>PI1</t>
    <phoneticPr fontId="83" type="noConversion"/>
  </si>
  <si>
    <t>PI edge inside seal ring (um)</t>
    <phoneticPr fontId="83" type="noConversion"/>
  </si>
  <si>
    <t>&gt;8</t>
    <phoneticPr fontId="83" type="noConversion"/>
  </si>
  <si>
    <t>2RFL
Assembly
Reliability</t>
    <phoneticPr fontId="83" type="noConversion"/>
  </si>
  <si>
    <t>Irregular bump
1.Non-wetting 
2.Bump bridge 
RT fail</t>
    <phoneticPr fontId="83" type="noConversion"/>
  </si>
  <si>
    <t>2RFL</t>
    <phoneticPr fontId="83" type="noConversion"/>
  </si>
  <si>
    <t>Bump composition</t>
    <phoneticPr fontId="83" type="noConversion"/>
  </si>
  <si>
    <t>SnAg 1.8
SnAg 2.3
Eu</t>
    <phoneticPr fontId="83" type="noConversion"/>
  </si>
  <si>
    <t>SnAg 1.8</t>
    <phoneticPr fontId="83" type="noConversion"/>
  </si>
  <si>
    <t>Irregular bump</t>
    <phoneticPr fontId="83" type="noConversion"/>
  </si>
  <si>
    <t>Reflow temperature</t>
    <phoneticPr fontId="83" type="noConversion"/>
  </si>
  <si>
    <t>330+/-10%</t>
    <phoneticPr fontId="83" type="noConversion"/>
  </si>
  <si>
    <t>BPF56180.1</t>
    <phoneticPr fontId="83" type="noConversion"/>
  </si>
  <si>
    <r>
      <t>1. ASTI (</t>
    </r>
    <r>
      <rPr>
        <sz val="20"/>
        <color rgb="FF0000FF"/>
        <rFont val="細明體"/>
        <family val="3"/>
        <charset val="136"/>
      </rPr>
      <t>十字檢查法</t>
    </r>
    <r>
      <rPr>
        <sz val="20"/>
        <color rgb="FF0000FF"/>
        <rFont val="Arial"/>
        <family val="2"/>
      </rPr>
      <t>)
2. FV Yield (Metal residue yield loss)</t>
    </r>
    <phoneticPr fontId="83" type="noConversion"/>
  </si>
  <si>
    <t>-</t>
    <phoneticPr fontId="83" type="noConversion"/>
  </si>
  <si>
    <t>8.8~39.95</t>
    <phoneticPr fontId="83" type="noConversion"/>
  </si>
  <si>
    <t>1. POWER</t>
    <phoneticPr fontId="83" type="noConversion"/>
  </si>
  <si>
    <t>2. Flow rate</t>
    <phoneticPr fontId="83" type="noConversion"/>
  </si>
  <si>
    <t>PLR</t>
    <phoneticPr fontId="83" type="noConversion"/>
  </si>
  <si>
    <t>Die size(mm*mm)</t>
    <phoneticPr fontId="83" type="noConversion"/>
  </si>
  <si>
    <t>Bump crack</t>
    <phoneticPr fontId="83" type="noConversion"/>
  </si>
  <si>
    <t>Bump crack
RT fail</t>
    <phoneticPr fontId="83" type="noConversion"/>
  </si>
  <si>
    <t>RT fail</t>
    <phoneticPr fontId="83" type="noConversion"/>
  </si>
  <si>
    <t>Assembly
Reliability</t>
    <phoneticPr fontId="83" type="noConversion"/>
  </si>
  <si>
    <t>UBM
PHOTO
PLAT</t>
    <phoneticPr fontId="83" type="noConversion"/>
  </si>
  <si>
    <t>Wafer Fab</t>
    <phoneticPr fontId="83" type="noConversion"/>
  </si>
  <si>
    <t>Wafer Fab</t>
    <phoneticPr fontId="83" type="noConversion"/>
  </si>
  <si>
    <t>Low K crack
RT fail</t>
    <phoneticPr fontId="83" type="noConversion"/>
  </si>
  <si>
    <t>Low K crack</t>
    <phoneticPr fontId="83" type="noConversion"/>
  </si>
  <si>
    <t>Low K Type</t>
    <phoneticPr fontId="83" type="noConversion"/>
  </si>
  <si>
    <t>Low K Type</t>
    <phoneticPr fontId="83" type="noConversion"/>
  </si>
  <si>
    <t>Final Metal Pad type</t>
    <phoneticPr fontId="83" type="noConversion"/>
  </si>
  <si>
    <t>Final Metal Pad type</t>
    <phoneticPr fontId="83" type="noConversion"/>
  </si>
  <si>
    <t>RT fail</t>
    <phoneticPr fontId="83" type="noConversion"/>
  </si>
  <si>
    <t>PI1
UBM
PHOTO
PLAT
ETCH
Reliability</t>
    <phoneticPr fontId="83" type="noConversion"/>
  </si>
  <si>
    <t>Wafer PSV type / Thickness</t>
    <phoneticPr fontId="83" type="noConversion"/>
  </si>
  <si>
    <t>Probing on bump pad (Y/N)</t>
    <phoneticPr fontId="83" type="noConversion"/>
  </si>
  <si>
    <t>Probing on bump pad (Y/N)</t>
    <phoneticPr fontId="83" type="noConversion"/>
  </si>
  <si>
    <t>1 UBM dis-connnection/poor step coverage</t>
    <phoneticPr fontId="83" type="noConversion"/>
  </si>
  <si>
    <t>DIF! D4</t>
    <phoneticPr fontId="83" type="noConversion"/>
  </si>
  <si>
    <t>Q&amp;R! D16</t>
    <phoneticPr fontId="83" type="noConversion"/>
  </si>
  <si>
    <t>Q&amp;R! D13</t>
    <phoneticPr fontId="83" type="noConversion"/>
  </si>
  <si>
    <t>Q&amp;R! D7</t>
    <phoneticPr fontId="83" type="noConversion"/>
  </si>
  <si>
    <t>Q&amp;R! D8</t>
    <phoneticPr fontId="83" type="noConversion"/>
  </si>
  <si>
    <t>DIF! D5</t>
    <phoneticPr fontId="83" type="noConversion"/>
  </si>
  <si>
    <t>Q&amp;R! D9</t>
    <phoneticPr fontId="83" type="noConversion"/>
  </si>
  <si>
    <t>Q&amp;R! D11</t>
    <phoneticPr fontId="83" type="noConversion"/>
  </si>
  <si>
    <t>Q&amp;R! D12</t>
    <phoneticPr fontId="83" type="noConversion"/>
  </si>
  <si>
    <t>By manual</t>
  </si>
  <si>
    <t>By manual</t>
    <phoneticPr fontId="83" type="noConversion"/>
  </si>
  <si>
    <t>Application form! F11</t>
    <phoneticPr fontId="83" type="noConversion"/>
  </si>
  <si>
    <t>Application form! J19</t>
  </si>
  <si>
    <t>DRC! F38</t>
    <phoneticPr fontId="83" type="noConversion"/>
  </si>
  <si>
    <t>DRC! F39</t>
    <phoneticPr fontId="83" type="noConversion"/>
  </si>
  <si>
    <t>Application form! J19</t>
    <phoneticPr fontId="83" type="noConversion"/>
  </si>
  <si>
    <t>DRC! F35</t>
    <phoneticPr fontId="83" type="noConversion"/>
  </si>
  <si>
    <t>DRC! F34
(AMD LUBM only)</t>
    <phoneticPr fontId="83" type="noConversion"/>
  </si>
  <si>
    <t>DIF! F11</t>
    <phoneticPr fontId="83" type="noConversion"/>
  </si>
  <si>
    <t>DIF! D29</t>
    <phoneticPr fontId="83" type="noConversion"/>
  </si>
  <si>
    <t>Application form! J21</t>
    <phoneticPr fontId="83" type="noConversion"/>
  </si>
  <si>
    <t>Application form! F13</t>
    <phoneticPr fontId="83" type="noConversion"/>
  </si>
  <si>
    <t>Q&amp;R! D26</t>
    <phoneticPr fontId="83" type="noConversion"/>
  </si>
  <si>
    <t>Q&amp;R! E26</t>
    <phoneticPr fontId="83" type="noConversion"/>
  </si>
  <si>
    <t>Application form! F12</t>
    <phoneticPr fontId="83" type="noConversion"/>
  </si>
  <si>
    <t>By manual</t>
    <phoneticPr fontId="83" type="noConversion"/>
  </si>
  <si>
    <t>Q&amp;R! D30</t>
    <phoneticPr fontId="83" type="noConversion"/>
  </si>
  <si>
    <t>DIF! D30</t>
    <phoneticPr fontId="83" type="noConversion"/>
  </si>
  <si>
    <t>DIF! D19 x DIF! G19</t>
    <phoneticPr fontId="83" type="noConversion"/>
  </si>
  <si>
    <t>Application form! G12</t>
    <phoneticPr fontId="83" type="noConversion"/>
  </si>
  <si>
    <t>Application form! G13</t>
    <phoneticPr fontId="83" type="noConversion"/>
  </si>
  <si>
    <t>Application form! I12</t>
    <phoneticPr fontId="83" type="noConversion"/>
  </si>
  <si>
    <t>Application form! I13</t>
    <phoneticPr fontId="83" type="noConversion"/>
  </si>
  <si>
    <t>Passivation type</t>
    <phoneticPr fontId="82" type="noConversion"/>
  </si>
  <si>
    <t>Passivation Thickness</t>
    <phoneticPr fontId="82" type="noConversion"/>
  </si>
</sst>
</file>

<file path=xl/styles.xml><?xml version="1.0" encoding="utf-8"?>
<styleSheet xmlns="http://schemas.openxmlformats.org/spreadsheetml/2006/main">
  <numFmts count="28">
    <numFmt numFmtId="42" formatCode="_-&quot;$&quot;* #,##0_-;\-&quot;$&quot;* #,##0_-;_-&quot;$&quot;* &quot;-&quot;_-;_-@_-"/>
    <numFmt numFmtId="41" formatCode="_-* #,##0_-;\-* #,##0_-;_-* &quot;-&quot;_-;_-@_-"/>
    <numFmt numFmtId="43" formatCode="_-* #,##0.00_-;\-* #,##0.00_-;_-* &quot;-&quot;??_-;_-@_-"/>
    <numFmt numFmtId="176" formatCode="&quot;$&quot;#,##0_);[Red]\(&quot;$&quot;#,##0\)"/>
    <numFmt numFmtId="177" formatCode="_(&quot;$&quot;* #,##0_);_(&quot;$&quot;* \(#,##0\);_(&quot;$&quot;* &quot;-&quot;_);_(@_)"/>
    <numFmt numFmtId="178" formatCode="_(* #,##0_);_(* \(#,##0\);_(* &quot;-&quot;_);_(@_)"/>
    <numFmt numFmtId="179" formatCode="_(&quot;$&quot;* #,##0.00_);_(&quot;$&quot;* \(#,##0.00\);_(&quot;$&quot;* &quot;-&quot;??_);_(@_)"/>
    <numFmt numFmtId="180" formatCode="_(* #,##0.00_);_(* \(#,##0.00\);_(* &quot;-&quot;??_);_(@_)"/>
    <numFmt numFmtId="181" formatCode="_ * #,##0.00_ ;_ * \-#,##0.00_ ;_ * &quot;-&quot;??_ ;_ @_ "/>
    <numFmt numFmtId="182" formatCode="_ * #,##0_ ;_ * \-#,##0_ ;_ * &quot;-&quot;_ ;_ @_ "/>
    <numFmt numFmtId="183" formatCode="_ &quot;\&quot;* #,##0_ ;_ &quot;\&quot;* \-#,##0_ ;_ &quot;\&quot;* &quot;-&quot;_ ;_ @_ "/>
    <numFmt numFmtId="184" formatCode="_ &quot;\&quot;* #,##0.00_ ;_ &quot;\&quot;* \-#,##0.00_ ;_ &quot;\&quot;* &quot;-&quot;??_ ;_ @_ "/>
    <numFmt numFmtId="185" formatCode="_-* #,##0\ _F_-;\-* #,##0\ _F_-;_-* &quot;-&quot;\ _F_-;_-@_-"/>
    <numFmt numFmtId="186" formatCode="_-&quot;£&quot;* #,##0_-;\-&quot;£&quot;* #,##0_-;_-&quot;£&quot;* &quot;-&quot;_-;_-@_-"/>
    <numFmt numFmtId="187" formatCode="_-&quot;£&quot;* #,##0.00_-;\-&quot;£&quot;* #,##0.00_-;_-&quot;£&quot;* &quot;-&quot;??_-;_-@_-"/>
    <numFmt numFmtId="188" formatCode="&quot;\&quot;#,##0;[Red]&quot;\&quot;\-#,##0"/>
    <numFmt numFmtId="189" formatCode="#,##0\ &quot;F&quot;;[Red]\-#,##0\ &quot;F&quot;"/>
    <numFmt numFmtId="190" formatCode="#,##0.00\ &quot;F&quot;;[Red]\-#,##0.00\ &quot;F&quot;"/>
    <numFmt numFmtId="191" formatCode="&quot;IR£&quot;#,##0.00;[Red]\-&quot;IR£&quot;#,##0.00"/>
    <numFmt numFmtId="192" formatCode="_-[$€-2]* #,##0.00_-;\-[$€-2]* #,##0.00_-;_-[$€-2]* &quot;-&quot;??_-"/>
    <numFmt numFmtId="193" formatCode="&quot;\&quot;#,##0.00;[Red]&quot;\&quot;\-#,##0.00"/>
    <numFmt numFmtId="194" formatCode="&quot;\&quot;#,##0;[Red]&quot;\&quot;&quot;\&quot;\-#,##0"/>
    <numFmt numFmtId="195" formatCode="&quot;\&quot;#,##0.00;[Red]&quot;\&quot;&quot;\&quot;&quot;\&quot;&quot;\&quot;&quot;\&quot;&quot;\&quot;\-#,##0.00"/>
    <numFmt numFmtId="196" formatCode="0.0_ "/>
    <numFmt numFmtId="197" formatCode="0_);[Red]\(0\)"/>
    <numFmt numFmtId="198" formatCode="0.00_ "/>
    <numFmt numFmtId="199" formatCode="0_ "/>
    <numFmt numFmtId="200" formatCode="m&quot;月&quot;d&quot;日&quot;"/>
  </numFmts>
  <fonts count="128">
    <font>
      <sz val="12"/>
      <name val="新細明體"/>
      <family val="1"/>
      <charset val="136"/>
    </font>
    <font>
      <sz val="12"/>
      <name val="Times New Roman"/>
      <family val="1"/>
    </font>
    <font>
      <sz val="10"/>
      <name val="MS Sans Serif"/>
      <family val="2"/>
    </font>
    <font>
      <sz val="10"/>
      <name val="Arial"/>
      <family val="2"/>
    </font>
    <font>
      <sz val="11"/>
      <name val="??"/>
      <family val="1"/>
    </font>
    <font>
      <sz val="12"/>
      <name val="Courier"/>
      <family val="3"/>
    </font>
    <font>
      <sz val="12"/>
      <name val="·s2OcuAe"/>
      <family val="1"/>
    </font>
    <font>
      <u/>
      <sz val="4.4000000000000004"/>
      <color indexed="36"/>
      <name val="lr oSVbN"/>
      <family val="2"/>
    </font>
    <font>
      <sz val="10"/>
      <name val="Helv"/>
      <family val="2"/>
    </font>
    <font>
      <sz val="14"/>
      <name val="Times New Roman"/>
      <family val="1"/>
    </font>
    <font>
      <sz val="12"/>
      <color indexed="8"/>
      <name val="新細明體"/>
      <family val="1"/>
      <charset val="136"/>
    </font>
    <font>
      <sz val="11"/>
      <color indexed="8"/>
      <name val="宋体"/>
      <family val="3"/>
      <charset val="136"/>
    </font>
    <font>
      <sz val="12"/>
      <color indexed="9"/>
      <name val="新細明體"/>
      <family val="1"/>
      <charset val="136"/>
    </font>
    <font>
      <sz val="11"/>
      <color indexed="9"/>
      <name val="宋体"/>
      <family val="3"/>
      <charset val="136"/>
    </font>
    <font>
      <sz val="12"/>
      <name val="1UAAA?"/>
      <family val="1"/>
    </font>
    <font>
      <b/>
      <sz val="11"/>
      <color indexed="18"/>
      <name val="Times New Roman"/>
      <family val="1"/>
    </font>
    <font>
      <sz val="12"/>
      <name val="±¼¸²Ã¼"/>
      <family val="3"/>
      <charset val="129"/>
    </font>
    <font>
      <sz val="10"/>
      <color indexed="8"/>
      <name val="Arial"/>
      <family val="2"/>
    </font>
    <font>
      <sz val="12"/>
      <name val="新細明體"/>
      <family val="1"/>
      <charset val="136"/>
    </font>
    <font>
      <sz val="1"/>
      <color indexed="16"/>
      <name val="Courier"/>
      <family val="3"/>
    </font>
    <font>
      <b/>
      <sz val="1"/>
      <color indexed="16"/>
      <name val="Courier"/>
      <family val="3"/>
    </font>
    <font>
      <i/>
      <sz val="1"/>
      <color indexed="16"/>
      <name val="Courier"/>
      <family val="3"/>
    </font>
    <font>
      <sz val="8"/>
      <name val="Arial"/>
      <family val="2"/>
    </font>
    <font>
      <b/>
      <sz val="12"/>
      <name val="Arial"/>
      <family val="2"/>
    </font>
    <font>
      <u/>
      <sz val="10"/>
      <color indexed="12"/>
      <name val="Arial"/>
      <family val="2"/>
    </font>
    <font>
      <sz val="10"/>
      <color indexed="8"/>
      <name val="新細明體"/>
      <family val="1"/>
      <charset val="136"/>
    </font>
    <font>
      <u/>
      <sz val="12"/>
      <color indexed="12"/>
      <name val="Osaka"/>
      <family val="3"/>
    </font>
    <font>
      <sz val="7"/>
      <name val="Small Fonts"/>
      <family val="2"/>
    </font>
    <font>
      <b/>
      <sz val="8.5"/>
      <name val="MS Sans Serif"/>
      <family val="2"/>
    </font>
    <font>
      <sz val="12"/>
      <color indexed="8"/>
      <name val="Times New Roman"/>
      <family val="1"/>
    </font>
    <font>
      <b/>
      <sz val="10"/>
      <name val="MS Sans Serif"/>
      <family val="2"/>
    </font>
    <font>
      <b/>
      <i/>
      <sz val="10"/>
      <name val="Times New Roman"/>
      <family val="1"/>
    </font>
    <font>
      <b/>
      <sz val="8.25"/>
      <name val="Helv"/>
      <family val="2"/>
    </font>
    <font>
      <b/>
      <sz val="8"/>
      <name val="Times New Roman"/>
      <family val="1"/>
    </font>
    <font>
      <sz val="12"/>
      <name val="Osaka"/>
      <family val="3"/>
    </font>
    <font>
      <u/>
      <sz val="4.4000000000000004"/>
      <color indexed="12"/>
      <name val="ＭＳ Ｐゴシック"/>
      <family val="2"/>
      <charset val="128"/>
    </font>
    <font>
      <u/>
      <sz val="8.25"/>
      <color indexed="12"/>
      <name val="ＭＳ Ｐゴシック"/>
      <family val="1"/>
      <charset val="136"/>
    </font>
    <font>
      <sz val="12"/>
      <name val="Arial"/>
      <family val="2"/>
    </font>
    <font>
      <sz val="11"/>
      <color indexed="8"/>
      <name val="Tahoma"/>
      <family val="2"/>
    </font>
    <font>
      <b/>
      <sz val="10"/>
      <name val="Arial"/>
      <family val="2"/>
    </font>
    <font>
      <sz val="12"/>
      <color indexed="19"/>
      <name val="新細明體"/>
      <family val="1"/>
      <charset val="136"/>
    </font>
    <font>
      <b/>
      <sz val="12"/>
      <color indexed="8"/>
      <name val="新細明體"/>
      <family val="1"/>
      <charset val="136"/>
    </font>
    <font>
      <sz val="12"/>
      <color indexed="17"/>
      <name val="新細明體"/>
      <family val="1"/>
      <charset val="136"/>
    </font>
    <font>
      <sz val="11"/>
      <color indexed="17"/>
      <name val="宋体"/>
      <family val="3"/>
      <charset val="136"/>
    </font>
    <font>
      <sz val="11"/>
      <color indexed="17"/>
      <name val="Tahoma"/>
      <family val="2"/>
    </font>
    <font>
      <u/>
      <sz val="4.4000000000000004"/>
      <color indexed="36"/>
      <name val="ＭＳ Ｐゴシック"/>
      <family val="2"/>
      <charset val="128"/>
    </font>
    <font>
      <u/>
      <sz val="8.25"/>
      <color indexed="36"/>
      <name val="ＭＳ Ｐゴシック"/>
      <family val="1"/>
      <charset val="136"/>
    </font>
    <font>
      <b/>
      <sz val="12"/>
      <color indexed="10"/>
      <name val="新細明體"/>
      <family val="1"/>
      <charset val="136"/>
    </font>
    <font>
      <sz val="14"/>
      <name val="뼻뮝"/>
      <family val="3"/>
    </font>
    <font>
      <sz val="11"/>
      <color indexed="20"/>
      <name val="宋体"/>
      <family val="3"/>
      <charset val="136"/>
    </font>
    <font>
      <sz val="11"/>
      <name val="ＭＳ Ｐゴシック"/>
      <family val="2"/>
      <charset val="128"/>
    </font>
    <font>
      <sz val="11"/>
      <color indexed="60"/>
      <name val="宋体"/>
      <family val="3"/>
      <charset val="136"/>
    </font>
    <font>
      <sz val="12"/>
      <name val="宋体"/>
      <family val="3"/>
      <charset val="136"/>
    </font>
    <font>
      <sz val="9"/>
      <name val="Times New Roman"/>
      <family val="1"/>
    </font>
    <font>
      <sz val="12"/>
      <color indexed="10"/>
      <name val="新細明體"/>
      <family val="1"/>
      <charset val="136"/>
    </font>
    <font>
      <sz val="12"/>
      <name val="뼻뮝"/>
      <family val="3"/>
    </font>
    <font>
      <i/>
      <sz val="11"/>
      <color indexed="23"/>
      <name val="宋体"/>
      <family val="3"/>
      <charset val="136"/>
    </font>
    <font>
      <i/>
      <sz val="12"/>
      <color indexed="23"/>
      <name val="新細明體"/>
      <family val="1"/>
      <charset val="136"/>
    </font>
    <font>
      <sz val="10.5"/>
      <name val="ＭＳ ゴシック"/>
      <family val="3"/>
      <charset val="136"/>
    </font>
    <font>
      <b/>
      <sz val="18"/>
      <color indexed="62"/>
      <name val="新細明體"/>
      <family val="1"/>
      <charset val="136"/>
    </font>
    <font>
      <b/>
      <sz val="15"/>
      <color indexed="62"/>
      <name val="新細明體"/>
      <family val="1"/>
      <charset val="136"/>
    </font>
    <font>
      <b/>
      <sz val="13"/>
      <color indexed="62"/>
      <name val="新細明體"/>
      <family val="1"/>
      <charset val="136"/>
    </font>
    <font>
      <b/>
      <sz val="11"/>
      <color indexed="62"/>
      <name val="新細明體"/>
      <family val="1"/>
      <charset val="136"/>
    </font>
    <font>
      <sz val="12"/>
      <color indexed="62"/>
      <name val="新細明體"/>
      <family val="1"/>
      <charset val="136"/>
    </font>
    <font>
      <b/>
      <sz val="12"/>
      <color indexed="63"/>
      <name val="新細明體"/>
      <family val="1"/>
      <charset val="136"/>
    </font>
    <font>
      <sz val="12"/>
      <name val="바탕체"/>
      <family val="3"/>
    </font>
    <font>
      <b/>
      <sz val="12"/>
      <color indexed="9"/>
      <name val="新細明體"/>
      <family val="1"/>
      <charset val="136"/>
    </font>
    <font>
      <sz val="10"/>
      <name val="굴림체"/>
      <family val="3"/>
    </font>
    <font>
      <sz val="12"/>
      <color indexed="20"/>
      <name val="新細明體"/>
      <family val="1"/>
      <charset val="136"/>
    </font>
    <font>
      <sz val="11"/>
      <color indexed="20"/>
      <name val="Tahoma"/>
      <family val="2"/>
    </font>
    <font>
      <sz val="11"/>
      <color indexed="10"/>
      <name val="宋体"/>
      <family val="3"/>
      <charset val="136"/>
    </font>
    <font>
      <b/>
      <sz val="18"/>
      <color indexed="56"/>
      <name val="宋体"/>
      <family val="3"/>
      <charset val="136"/>
    </font>
    <font>
      <b/>
      <sz val="15"/>
      <color indexed="56"/>
      <name val="宋体"/>
      <family val="3"/>
      <charset val="136"/>
    </font>
    <font>
      <b/>
      <sz val="13"/>
      <color indexed="56"/>
      <name val="宋体"/>
      <family val="3"/>
      <charset val="136"/>
    </font>
    <font>
      <b/>
      <sz val="11"/>
      <color indexed="56"/>
      <name val="宋体"/>
      <family val="3"/>
      <charset val="136"/>
    </font>
    <font>
      <b/>
      <sz val="11"/>
      <color indexed="9"/>
      <name val="宋体"/>
      <family val="3"/>
      <charset val="136"/>
    </font>
    <font>
      <b/>
      <sz val="11"/>
      <color indexed="8"/>
      <name val="宋体"/>
      <family val="3"/>
      <charset val="136"/>
    </font>
    <font>
      <b/>
      <sz val="11"/>
      <color indexed="52"/>
      <name val="宋体"/>
      <family val="3"/>
      <charset val="136"/>
    </font>
    <font>
      <sz val="11"/>
      <color indexed="62"/>
      <name val="宋体"/>
      <family val="3"/>
      <charset val="136"/>
    </font>
    <font>
      <b/>
      <sz val="11"/>
      <color indexed="63"/>
      <name val="宋体"/>
      <family val="3"/>
      <charset val="136"/>
    </font>
    <font>
      <sz val="11"/>
      <color indexed="52"/>
      <name val="宋体"/>
      <family val="3"/>
      <charset val="136"/>
    </font>
    <font>
      <sz val="11"/>
      <name val="Century"/>
      <family val="1"/>
    </font>
    <font>
      <sz val="9"/>
      <name val="細明體"/>
      <family val="3"/>
      <charset val="136"/>
    </font>
    <font>
      <sz val="9"/>
      <name val="新細明體"/>
      <family val="1"/>
      <charset val="136"/>
    </font>
    <font>
      <vertAlign val="superscript"/>
      <sz val="10"/>
      <name val="Arial"/>
      <family val="2"/>
    </font>
    <font>
      <b/>
      <sz val="18"/>
      <name val="Arial"/>
      <family val="2"/>
    </font>
    <font>
      <sz val="6.75"/>
      <name val="新細明體"/>
      <family val="1"/>
      <charset val="136"/>
    </font>
    <font>
      <sz val="12"/>
      <color indexed="8"/>
      <name val="Arial"/>
      <family val="2"/>
    </font>
    <font>
      <b/>
      <sz val="12"/>
      <color indexed="9"/>
      <name val="Arial"/>
      <family val="2"/>
    </font>
    <font>
      <sz val="12"/>
      <color indexed="8"/>
      <name val="Arial"/>
      <family val="2"/>
    </font>
    <font>
      <b/>
      <sz val="12"/>
      <color indexed="12"/>
      <name val="Arial"/>
      <family val="2"/>
    </font>
    <font>
      <b/>
      <sz val="12"/>
      <color indexed="12"/>
      <name val="細明體"/>
      <family val="3"/>
      <charset val="136"/>
    </font>
    <font>
      <u/>
      <sz val="12"/>
      <name val="Times New Roman"/>
      <family val="1"/>
    </font>
    <font>
      <u/>
      <sz val="12"/>
      <name val="細明體"/>
      <family val="3"/>
      <charset val="136"/>
    </font>
    <font>
      <sz val="9"/>
      <name val="新細明體"/>
      <family val="1"/>
      <charset val="136"/>
    </font>
    <font>
      <sz val="12"/>
      <color theme="1"/>
      <name val="新細明體"/>
      <family val="1"/>
      <charset val="136"/>
      <scheme val="minor"/>
    </font>
    <font>
      <sz val="12"/>
      <color theme="1"/>
      <name val="Arial"/>
      <family val="2"/>
    </font>
    <font>
      <sz val="12"/>
      <color rgb="FFFF0000"/>
      <name val="新細明體"/>
      <family val="1"/>
      <charset val="136"/>
      <scheme val="minor"/>
    </font>
    <font>
      <b/>
      <sz val="12"/>
      <color rgb="FF0000CC"/>
      <name val="Arial"/>
      <family val="2"/>
    </font>
    <font>
      <sz val="12"/>
      <name val="新細明體"/>
      <family val="1"/>
      <charset val="136"/>
      <scheme val="minor"/>
    </font>
    <font>
      <sz val="12"/>
      <color rgb="FF0000FF"/>
      <name val="Arial"/>
      <family val="2"/>
    </font>
    <font>
      <b/>
      <sz val="18"/>
      <color theme="1"/>
      <name val="新細明體"/>
      <family val="1"/>
      <charset val="136"/>
      <scheme val="minor"/>
    </font>
    <font>
      <sz val="12"/>
      <color rgb="FFFF0000"/>
      <name val="Arial"/>
      <family val="2"/>
    </font>
    <font>
      <strike/>
      <sz val="12"/>
      <color rgb="FFFF0000"/>
      <name val="新細明體"/>
      <family val="1"/>
      <charset val="136"/>
    </font>
    <font>
      <sz val="10"/>
      <color rgb="FF0000FF"/>
      <name val="Arial"/>
      <family val="2"/>
    </font>
    <font>
      <sz val="24"/>
      <color theme="1"/>
      <name val="新細明體"/>
      <family val="1"/>
      <charset val="136"/>
      <scheme val="minor"/>
    </font>
    <font>
      <sz val="24"/>
      <color theme="1"/>
      <name val="Arial"/>
      <family val="2"/>
    </font>
    <font>
      <b/>
      <sz val="20"/>
      <name val="Arial"/>
      <family val="2"/>
    </font>
    <font>
      <b/>
      <sz val="20"/>
      <color rgb="FF0000FF"/>
      <name val="Arial"/>
      <family val="2"/>
    </font>
    <font>
      <b/>
      <sz val="20"/>
      <color indexed="9"/>
      <name val="Arial"/>
      <family val="2"/>
    </font>
    <font>
      <b/>
      <sz val="20"/>
      <color theme="0"/>
      <name val="Arial"/>
      <family val="2"/>
    </font>
    <font>
      <sz val="20"/>
      <name val="Arial"/>
      <family val="2"/>
    </font>
    <font>
      <sz val="20"/>
      <color rgb="FF0000FF"/>
      <name val="Arial"/>
      <family val="2"/>
    </font>
    <font>
      <sz val="20"/>
      <color indexed="8"/>
      <name val="Arial"/>
      <family val="2"/>
    </font>
    <font>
      <sz val="20"/>
      <name val="新細明體"/>
      <family val="1"/>
      <charset val="136"/>
    </font>
    <font>
      <strike/>
      <sz val="20"/>
      <color rgb="FF0000FF"/>
      <name val="新細明體"/>
      <family val="1"/>
      <charset val="136"/>
    </font>
    <font>
      <sz val="20"/>
      <color rgb="FF0000FF"/>
      <name val="新細明體"/>
      <family val="1"/>
      <charset val="136"/>
    </font>
    <font>
      <sz val="20"/>
      <name val="細明體"/>
      <family val="3"/>
      <charset val="136"/>
    </font>
    <font>
      <vertAlign val="superscript"/>
      <sz val="20"/>
      <name val="Arial"/>
      <family val="2"/>
    </font>
    <font>
      <sz val="20"/>
      <color indexed="12"/>
      <name val="Arial"/>
      <family val="2"/>
    </font>
    <font>
      <sz val="9"/>
      <name val="新細明體"/>
      <family val="1"/>
      <charset val="136"/>
      <scheme val="minor"/>
    </font>
    <font>
      <sz val="26"/>
      <color theme="0"/>
      <name val="Arial"/>
      <family val="2"/>
    </font>
    <font>
      <sz val="20"/>
      <color theme="0"/>
      <name val="Arial"/>
      <family val="2"/>
    </font>
    <font>
      <sz val="26"/>
      <name val="Arial"/>
      <family val="2"/>
    </font>
    <font>
      <sz val="20"/>
      <color theme="0"/>
      <name val="新細明體"/>
      <family val="1"/>
      <charset val="136"/>
    </font>
    <font>
      <strike/>
      <sz val="20"/>
      <color theme="0"/>
      <name val="Arial"/>
      <family val="2"/>
    </font>
    <font>
      <sz val="20"/>
      <color rgb="FF0000FF"/>
      <name val="細明體"/>
      <family val="3"/>
      <charset val="136"/>
    </font>
    <font>
      <sz val="20"/>
      <color theme="1"/>
      <name val="Arial"/>
      <family val="2"/>
    </font>
  </fonts>
  <fills count="50">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mediumGray">
        <fgColor indexed="22"/>
      </patternFill>
    </fill>
    <fill>
      <patternFill patternType="darkGray">
        <fgColor indexed="15"/>
      </patternFill>
    </fill>
    <fill>
      <patternFill patternType="solid">
        <fgColor indexed="9"/>
      </patternFill>
    </fill>
    <fill>
      <patternFill patternType="solid">
        <fgColor indexed="56"/>
      </patternFill>
    </fill>
    <fill>
      <patternFill patternType="solid">
        <fgColor indexed="54"/>
      </patternFill>
    </fill>
    <fill>
      <patternFill patternType="solid">
        <fgColor indexed="10"/>
      </patternFill>
    </fill>
    <fill>
      <patternFill patternType="solid">
        <fgColor indexed="55"/>
      </patternFill>
    </fill>
    <fill>
      <patternFill patternType="solid">
        <fgColor indexed="62"/>
      </patternFill>
    </fill>
    <fill>
      <patternFill patternType="solid">
        <fgColor indexed="57"/>
      </patternFill>
    </fill>
    <fill>
      <patternFill patternType="solid">
        <fgColor indexed="22"/>
      </patternFill>
    </fill>
    <fill>
      <patternFill patternType="solid">
        <fgColor indexed="43"/>
        <bgColor indexed="64"/>
      </patternFill>
    </fill>
    <fill>
      <patternFill patternType="solid">
        <fgColor indexed="31"/>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66FF33"/>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s>
  <borders count="10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bottom style="double">
        <color indexed="64"/>
      </bottom>
      <diagonal/>
    </border>
    <border>
      <left/>
      <right/>
      <top/>
      <bottom style="medium">
        <color indexed="64"/>
      </bottom>
      <diagonal/>
    </border>
    <border>
      <left/>
      <right/>
      <top/>
      <bottom style="double">
        <color indexed="64"/>
      </bottom>
      <diagonal/>
    </border>
    <border>
      <left/>
      <right/>
      <top style="thin">
        <color indexed="56"/>
      </top>
      <bottom style="double">
        <color indexed="56"/>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double">
        <color indexed="5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hair">
        <color indexed="64"/>
      </left>
      <right style="hair">
        <color indexed="64"/>
      </right>
      <top/>
      <bottom/>
      <diagonal/>
    </border>
    <border>
      <left style="hair">
        <color indexed="64"/>
      </left>
      <right/>
      <top/>
      <bottom/>
      <diagonal/>
    </border>
    <border>
      <left style="thin">
        <color indexed="64"/>
      </left>
      <right style="thin">
        <color indexed="64"/>
      </right>
      <top/>
      <bottom/>
      <diagonal/>
    </border>
    <border>
      <left style="medium">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bottom/>
      <diagonal/>
    </border>
    <border>
      <left style="hair">
        <color indexed="64"/>
      </left>
      <right style="medium">
        <color indexed="64"/>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top/>
      <bottom style="medium">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medium">
        <color indexed="64"/>
      </left>
      <right style="thin">
        <color indexed="64"/>
      </right>
      <top style="double">
        <color indexed="64"/>
      </top>
      <bottom/>
      <diagonal/>
    </border>
    <border>
      <left/>
      <right style="thin">
        <color indexed="64"/>
      </right>
      <top style="double">
        <color indexed="64"/>
      </top>
      <bottom/>
      <diagonal/>
    </border>
    <border>
      <left/>
      <right style="thin">
        <color indexed="64"/>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top style="thin">
        <color indexed="64"/>
      </top>
      <bottom style="double">
        <color indexed="64"/>
      </bottom>
      <diagonal/>
    </border>
    <border>
      <left style="medium">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right/>
      <top style="double">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double">
        <color indexed="64"/>
      </top>
      <bottom/>
      <diagonal/>
    </border>
    <border>
      <left/>
      <right/>
      <top style="thin">
        <color indexed="64"/>
      </top>
      <bottom/>
      <diagonal/>
    </border>
    <border>
      <left style="thin">
        <color indexed="64"/>
      </left>
      <right/>
      <top style="double">
        <color indexed="64"/>
      </top>
      <bottom/>
      <diagonal/>
    </border>
  </borders>
  <cellStyleXfs count="1051">
    <xf numFmtId="0" fontId="0" fillId="0" borderId="0">
      <alignment vertical="center"/>
    </xf>
    <xf numFmtId="38" fontId="2" fillId="0" borderId="0" applyFont="0" applyFill="0" applyBorder="0" applyAlignment="0" applyProtection="0"/>
    <xf numFmtId="0" fontId="3" fillId="0" borderId="0"/>
    <xf numFmtId="0" fontId="3" fillId="0" borderId="0"/>
    <xf numFmtId="0" fontId="4" fillId="0" borderId="0"/>
    <xf numFmtId="42" fontId="1" fillId="0" borderId="0" applyFont="0" applyFill="0" applyBorder="0" applyAlignment="0" applyProtection="0"/>
    <xf numFmtId="0" fontId="3" fillId="0" borderId="0"/>
    <xf numFmtId="41" fontId="1" fillId="0" borderId="0" applyFont="0" applyFill="0" applyBorder="0" applyAlignment="0" applyProtection="0"/>
    <xf numFmtId="43" fontId="1" fillId="0" borderId="0" applyFont="0" applyFill="0" applyBorder="0" applyAlignment="0" applyProtection="0"/>
    <xf numFmtId="176" fontId="5" fillId="0" borderId="0" applyFont="0" applyFill="0" applyBorder="0" applyAlignment="0" applyProtection="0"/>
    <xf numFmtId="0" fontId="1" fillId="0" borderId="0"/>
    <xf numFmtId="0" fontId="6" fillId="0" borderId="0"/>
    <xf numFmtId="178" fontId="1" fillId="0" borderId="0" applyFont="0" applyFill="0" applyBorder="0" applyAlignment="0" applyProtection="0"/>
    <xf numFmtId="180" fontId="1" fillId="0" borderId="0" applyFont="0" applyFill="0" applyBorder="0" applyAlignment="0" applyProtection="0"/>
    <xf numFmtId="0" fontId="3" fillId="0" borderId="0"/>
    <xf numFmtId="0" fontId="7" fillId="0" borderId="0" applyNumberFormat="0" applyFill="0" applyBorder="0" applyAlignment="0" applyProtection="0">
      <alignment vertical="top"/>
      <protection locked="0"/>
    </xf>
    <xf numFmtId="0" fontId="8" fillId="0" borderId="0"/>
    <xf numFmtId="0" fontId="8" fillId="0" borderId="0"/>
    <xf numFmtId="0" fontId="8" fillId="0" borderId="0"/>
    <xf numFmtId="0" fontId="9" fillId="0" borderId="0"/>
    <xf numFmtId="0" fontId="1" fillId="0" borderId="0"/>
    <xf numFmtId="0" fontId="1" fillId="0" borderId="0"/>
    <xf numFmtId="0" fontId="9" fillId="0" borderId="0"/>
    <xf numFmtId="0" fontId="1" fillId="0" borderId="0"/>
    <xf numFmtId="0" fontId="1" fillId="0" borderId="0"/>
    <xf numFmtId="0" fontId="1"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9" fillId="0" borderId="0"/>
    <xf numFmtId="0" fontId="9" fillId="0" borderId="0"/>
    <xf numFmtId="0" fontId="8" fillId="0" borderId="0"/>
    <xf numFmtId="0" fontId="8" fillId="0" borderId="0"/>
    <xf numFmtId="0" fontId="1" fillId="0" borderId="0"/>
    <xf numFmtId="0" fontId="9"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1" fillId="0" borderId="0"/>
    <xf numFmtId="0" fontId="1" fillId="0" borderId="0"/>
    <xf numFmtId="0" fontId="9" fillId="0" borderId="0"/>
    <xf numFmtId="0" fontId="3" fillId="0" borderId="0"/>
    <xf numFmtId="0" fontId="3" fillId="0" borderId="0"/>
    <xf numFmtId="0" fontId="8" fillId="0" borderId="0"/>
    <xf numFmtId="0" fontId="9" fillId="0" borderId="0"/>
    <xf numFmtId="0" fontId="9" fillId="0" borderId="0"/>
    <xf numFmtId="0" fontId="8" fillId="0" borderId="0"/>
    <xf numFmtId="0" fontId="8" fillId="0" borderId="0"/>
    <xf numFmtId="0" fontId="8" fillId="0" borderId="0"/>
    <xf numFmtId="0" fontId="8" fillId="0" borderId="0"/>
    <xf numFmtId="0" fontId="3" fillId="0" borderId="0"/>
    <xf numFmtId="0" fontId="8" fillId="0" borderId="0"/>
    <xf numFmtId="0" fontId="8" fillId="0" borderId="0"/>
    <xf numFmtId="0" fontId="3" fillId="0" borderId="0"/>
    <xf numFmtId="0" fontId="8" fillId="0" borderId="0"/>
    <xf numFmtId="0" fontId="9"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8" fillId="0" borderId="0"/>
    <xf numFmtId="0" fontId="8" fillId="0" borderId="0"/>
    <xf numFmtId="0" fontId="8" fillId="0" borderId="0"/>
    <xf numFmtId="0" fontId="8" fillId="0" borderId="0"/>
    <xf numFmtId="0" fontId="3" fillId="0" borderId="0"/>
    <xf numFmtId="0" fontId="8" fillId="0" borderId="0"/>
    <xf numFmtId="0" fontId="8"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9" fillId="0" borderId="0"/>
    <xf numFmtId="0" fontId="1"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3" fillId="0" borderId="0"/>
    <xf numFmtId="0" fontId="8"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8" fillId="0" borderId="0"/>
    <xf numFmtId="0" fontId="1" fillId="0" borderId="0"/>
    <xf numFmtId="0" fontId="8" fillId="0" borderId="0"/>
    <xf numFmtId="0" fontId="1" fillId="0" borderId="0"/>
    <xf numFmtId="0" fontId="1" fillId="0" borderId="0"/>
    <xf numFmtId="0" fontId="1" fillId="0" borderId="0"/>
    <xf numFmtId="0" fontId="8" fillId="0" borderId="0"/>
    <xf numFmtId="0" fontId="1" fillId="0" borderId="0"/>
    <xf numFmtId="0" fontId="3" fillId="0" borderId="0"/>
    <xf numFmtId="0" fontId="3" fillId="0" borderId="0"/>
    <xf numFmtId="0" fontId="9" fillId="0" borderId="0"/>
    <xf numFmtId="0" fontId="1" fillId="0" borderId="0"/>
    <xf numFmtId="0" fontId="3" fillId="0" borderId="0"/>
    <xf numFmtId="0" fontId="1" fillId="0" borderId="0"/>
    <xf numFmtId="0" fontId="8" fillId="0" borderId="0"/>
    <xf numFmtId="0" fontId="8" fillId="0" borderId="0"/>
    <xf numFmtId="0" fontId="9" fillId="0" borderId="0"/>
    <xf numFmtId="0" fontId="8" fillId="0" borderId="0"/>
    <xf numFmtId="0" fontId="8" fillId="0" borderId="0"/>
    <xf numFmtId="0" fontId="3" fillId="0" borderId="0"/>
    <xf numFmtId="0" fontId="3" fillId="0" borderId="0"/>
    <xf numFmtId="0" fontId="9" fillId="0" borderId="0"/>
    <xf numFmtId="0" fontId="8" fillId="0" borderId="0"/>
    <xf numFmtId="0" fontId="8" fillId="0" borderId="0"/>
    <xf numFmtId="0" fontId="8" fillId="0" borderId="0"/>
    <xf numFmtId="0" fontId="9" fillId="0" borderId="0"/>
    <xf numFmtId="0" fontId="9" fillId="0" borderId="0"/>
    <xf numFmtId="0" fontId="1" fillId="0" borderId="0"/>
    <xf numFmtId="0" fontId="1" fillId="0" borderId="0"/>
    <xf numFmtId="0" fontId="9" fillId="0" borderId="0"/>
    <xf numFmtId="0" fontId="8" fillId="0" borderId="0"/>
    <xf numFmtId="0" fontId="3" fillId="0" borderId="0"/>
    <xf numFmtId="185" fontId="3" fillId="0" borderId="0" applyFont="0" applyFill="0" applyBorder="0" applyAlignment="0" applyProtection="0"/>
    <xf numFmtId="0" fontId="1"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1" fillId="7" borderId="0" applyNumberFormat="0" applyBorder="0" applyAlignment="0" applyProtection="0">
      <alignment vertical="center"/>
    </xf>
    <xf numFmtId="0" fontId="11" fillId="8"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6" borderId="0" applyNumberFormat="0" applyBorder="0" applyAlignment="0" applyProtection="0">
      <alignment vertical="center"/>
    </xf>
    <xf numFmtId="0" fontId="11" fillId="5" borderId="0" applyNumberFormat="0" applyBorder="0" applyAlignment="0" applyProtection="0">
      <alignment vertical="center"/>
    </xf>
    <xf numFmtId="177" fontId="1" fillId="0" borderId="0" applyFont="0" applyFill="0" applyBorder="0" applyAlignment="0" applyProtection="0"/>
    <xf numFmtId="176" fontId="5" fillId="0" borderId="0" applyFont="0" applyFill="0" applyBorder="0" applyAlignment="0" applyProtection="0"/>
    <xf numFmtId="179" fontId="1" fillId="0" borderId="0" applyFont="0" applyFill="0" applyBorder="0" applyAlignment="0" applyProtection="0"/>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1" fillId="2" borderId="0" applyNumberFormat="0" applyBorder="0" applyAlignment="0" applyProtection="0">
      <alignment vertical="center"/>
    </xf>
    <xf numFmtId="0" fontId="11" fillId="3" borderId="0" applyNumberFormat="0" applyBorder="0" applyAlignment="0" applyProtection="0">
      <alignment vertical="center"/>
    </xf>
    <xf numFmtId="0" fontId="11" fillId="12" borderId="0" applyNumberFormat="0" applyBorder="0" applyAlignment="0" applyProtection="0">
      <alignment vertical="center"/>
    </xf>
    <xf numFmtId="0" fontId="11" fillId="10" borderId="0" applyNumberFormat="0" applyBorder="0" applyAlignment="0" applyProtection="0">
      <alignment vertical="center"/>
    </xf>
    <xf numFmtId="0" fontId="11" fillId="2" borderId="0" applyNumberFormat="0" applyBorder="0" applyAlignment="0" applyProtection="0">
      <alignment vertical="center"/>
    </xf>
    <xf numFmtId="0" fontId="11" fillId="13" borderId="0" applyNumberFormat="0" applyBorder="0" applyAlignment="0" applyProtection="0">
      <alignment vertical="center"/>
    </xf>
    <xf numFmtId="0" fontId="12" fillId="6" borderId="0" applyNumberFormat="0" applyBorder="0" applyAlignment="0" applyProtection="0">
      <alignment vertical="center"/>
    </xf>
    <xf numFmtId="0" fontId="12" fillId="14" borderId="0" applyNumberFormat="0" applyBorder="0" applyAlignment="0" applyProtection="0">
      <alignment vertical="center"/>
    </xf>
    <xf numFmtId="0" fontId="12" fillId="13" borderId="0" applyNumberFormat="0" applyBorder="0" applyAlignment="0" applyProtection="0">
      <alignment vertical="center"/>
    </xf>
    <xf numFmtId="0" fontId="12" fillId="8" borderId="0" applyNumberFormat="0" applyBorder="0" applyAlignment="0" applyProtection="0">
      <alignment vertical="center"/>
    </xf>
    <xf numFmtId="0" fontId="12" fillId="6" borderId="0" applyNumberFormat="0" applyBorder="0" applyAlignment="0" applyProtection="0">
      <alignment vertical="center"/>
    </xf>
    <xf numFmtId="0" fontId="12" fillId="3" borderId="0" applyNumberFormat="0" applyBorder="0" applyAlignment="0" applyProtection="0">
      <alignment vertical="center"/>
    </xf>
    <xf numFmtId="0" fontId="13" fillId="15" borderId="0" applyNumberFormat="0" applyBorder="0" applyAlignment="0" applyProtection="0">
      <alignment vertical="center"/>
    </xf>
    <xf numFmtId="0" fontId="13" fillId="3" borderId="0" applyNumberFormat="0" applyBorder="0" applyAlignment="0" applyProtection="0">
      <alignment vertical="center"/>
    </xf>
    <xf numFmtId="0" fontId="13" fillId="12"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183" fontId="14" fillId="0" borderId="0" applyFont="0" applyFill="0" applyBorder="0" applyAlignment="0" applyProtection="0"/>
    <xf numFmtId="184" fontId="14" fillId="0" borderId="0" applyFont="0" applyFill="0" applyBorder="0" applyAlignment="0" applyProtection="0"/>
    <xf numFmtId="182" fontId="14" fillId="0" borderId="0" applyFont="0" applyFill="0" applyBorder="0" applyAlignment="0" applyProtection="0"/>
    <xf numFmtId="181" fontId="14" fillId="0" borderId="0" applyFont="0" applyFill="0" applyBorder="0" applyAlignment="0" applyProtection="0"/>
    <xf numFmtId="0" fontId="3" fillId="0" borderId="0"/>
    <xf numFmtId="0" fontId="15" fillId="0" borderId="0"/>
    <xf numFmtId="0" fontId="16" fillId="0" borderId="0"/>
    <xf numFmtId="0" fontId="14" fillId="0" borderId="0"/>
    <xf numFmtId="0" fontId="3" fillId="0" borderId="0" applyFill="0" applyBorder="0" applyAlignment="0"/>
    <xf numFmtId="0" fontId="8" fillId="0" borderId="0" applyFill="0" applyBorder="0" applyAlignment="0"/>
    <xf numFmtId="0" fontId="8" fillId="0" borderId="0" applyFill="0" applyBorder="0" applyAlignment="0"/>
    <xf numFmtId="0" fontId="8" fillId="0" borderId="0" applyFill="0" applyBorder="0" applyAlignment="0"/>
    <xf numFmtId="0" fontId="3" fillId="0" borderId="0" applyFill="0" applyBorder="0" applyAlignment="0"/>
    <xf numFmtId="179" fontId="8" fillId="0" borderId="0" applyFill="0" applyBorder="0" applyAlignment="0"/>
    <xf numFmtId="0" fontId="8" fillId="0" borderId="0" applyFill="0" applyBorder="0" applyAlignment="0"/>
    <xf numFmtId="0" fontId="8" fillId="0" borderId="0" applyFill="0" applyBorder="0" applyAlignment="0"/>
    <xf numFmtId="38" fontId="8" fillId="0" borderId="0" applyFont="0" applyFill="0" applyBorder="0" applyAlignment="0" applyProtection="0"/>
    <xf numFmtId="179" fontId="8" fillId="0" borderId="0" applyFont="0" applyFill="0" applyBorder="0" applyAlignment="0" applyProtection="0"/>
    <xf numFmtId="0" fontId="3" fillId="0" borderId="0" applyFont="0" applyFill="0" applyBorder="0" applyAlignment="0" applyProtection="0"/>
    <xf numFmtId="0" fontId="8" fillId="0" borderId="0"/>
    <xf numFmtId="176"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91" fontId="3" fillId="19" borderId="0" applyFont="0" applyBorder="0"/>
    <xf numFmtId="14" fontId="17" fillId="0" borderId="0" applyFill="0" applyBorder="0" applyAlignment="0"/>
    <xf numFmtId="0" fontId="2" fillId="0" borderId="1">
      <alignment vertical="center"/>
    </xf>
    <xf numFmtId="41" fontId="3" fillId="0" borderId="0" applyFont="0" applyFill="0" applyBorder="0" applyAlignment="0" applyProtection="0"/>
    <xf numFmtId="43" fontId="3" fillId="0" borderId="0" applyFont="0" applyFill="0" applyBorder="0" applyAlignment="0" applyProtection="0"/>
    <xf numFmtId="179" fontId="8" fillId="0" borderId="0" applyFill="0" applyBorder="0" applyAlignment="0"/>
    <xf numFmtId="0" fontId="8" fillId="0" borderId="0" applyFill="0" applyBorder="0" applyAlignment="0"/>
    <xf numFmtId="179" fontId="8" fillId="0" borderId="0" applyFill="0" applyBorder="0" applyAlignment="0"/>
    <xf numFmtId="0" fontId="8" fillId="0" borderId="0" applyFill="0" applyBorder="0" applyAlignment="0"/>
    <xf numFmtId="0" fontId="8" fillId="0" borderId="0" applyFill="0" applyBorder="0" applyAlignment="0"/>
    <xf numFmtId="192" fontId="18" fillId="0" borderId="0" applyFont="0" applyFill="0" applyBorder="0" applyAlignment="0" applyProtection="0"/>
    <xf numFmtId="0" fontId="19" fillId="0" borderId="0">
      <protection locked="0"/>
    </xf>
    <xf numFmtId="0" fontId="20" fillId="0" borderId="0">
      <protection locked="0"/>
    </xf>
    <xf numFmtId="0" fontId="20" fillId="0" borderId="0">
      <protection locked="0"/>
    </xf>
    <xf numFmtId="0" fontId="20" fillId="0" borderId="0">
      <protection locked="0"/>
    </xf>
    <xf numFmtId="0" fontId="19" fillId="0" borderId="0">
      <protection locked="0"/>
    </xf>
    <xf numFmtId="0" fontId="19" fillId="0" borderId="0">
      <protection locked="0"/>
    </xf>
    <xf numFmtId="0" fontId="21" fillId="0" borderId="0">
      <protection locked="0"/>
    </xf>
    <xf numFmtId="0" fontId="8" fillId="0" borderId="0"/>
    <xf numFmtId="0" fontId="8" fillId="0" borderId="0"/>
    <xf numFmtId="0" fontId="3" fillId="0" borderId="0" applyNumberFormat="0" applyFont="0" applyBorder="0" applyAlignment="0" applyProtection="0"/>
    <xf numFmtId="38" fontId="22" fillId="19" borderId="0" applyNumberFormat="0" applyBorder="0" applyAlignment="0" applyProtection="0"/>
    <xf numFmtId="0" fontId="23" fillId="0" borderId="2" applyNumberFormat="0" applyAlignment="0" applyProtection="0">
      <alignment horizontal="left" vertical="center"/>
    </xf>
    <xf numFmtId="0" fontId="23" fillId="0" borderId="3">
      <alignment horizontal="left" vertical="center"/>
    </xf>
    <xf numFmtId="0" fontId="24" fillId="0" borderId="0" applyNumberFormat="0" applyFill="0" applyBorder="0" applyAlignment="0" applyProtection="0">
      <alignment vertical="top"/>
      <protection locked="0"/>
    </xf>
    <xf numFmtId="0" fontId="25" fillId="0" borderId="4" applyFont="0" applyBorder="0" applyAlignment="0">
      <alignment horizontal="center" vertical="center"/>
    </xf>
    <xf numFmtId="10" fontId="22" fillId="20" borderId="5" applyNumberFormat="0" applyBorder="0" applyAlignment="0" applyProtection="0"/>
    <xf numFmtId="179" fontId="8" fillId="0" borderId="0" applyFill="0" applyBorder="0" applyAlignment="0"/>
    <xf numFmtId="0" fontId="8" fillId="0" borderId="0" applyFill="0" applyBorder="0" applyAlignment="0"/>
    <xf numFmtId="179" fontId="8" fillId="0" borderId="0" applyFill="0" applyBorder="0" applyAlignment="0"/>
    <xf numFmtId="0" fontId="8" fillId="0" borderId="0" applyFill="0" applyBorder="0" applyAlignment="0"/>
    <xf numFmtId="0" fontId="8" fillId="0" borderId="0" applyFill="0" applyBorder="0" applyAlignment="0"/>
    <xf numFmtId="38" fontId="2" fillId="0" borderId="0" applyFont="0" applyFill="0" applyBorder="0" applyAlignment="0" applyProtection="0"/>
    <xf numFmtId="40" fontId="2" fillId="0" borderId="0" applyFont="0" applyFill="0" applyBorder="0" applyAlignment="0" applyProtection="0"/>
    <xf numFmtId="189" fontId="2" fillId="0" borderId="0" applyFont="0" applyFill="0" applyBorder="0" applyAlignment="0" applyProtection="0"/>
    <xf numFmtId="190" fontId="2" fillId="0" borderId="0" applyFont="0" applyFill="0" applyBorder="0" applyAlignment="0" applyProtection="0"/>
    <xf numFmtId="189" fontId="2" fillId="0" borderId="0" applyFont="0" applyFill="0" applyBorder="0" applyAlignment="0" applyProtection="0"/>
    <xf numFmtId="189" fontId="2" fillId="0" borderId="0" applyFont="0" applyFill="0" applyBorder="0" applyAlignment="0" applyProtection="0"/>
    <xf numFmtId="190" fontId="2" fillId="0" borderId="0" applyFont="0" applyFill="0" applyBorder="0" applyAlignment="0" applyProtection="0"/>
    <xf numFmtId="190" fontId="2" fillId="0" borderId="0" applyFont="0" applyFill="0" applyBorder="0" applyAlignment="0" applyProtection="0"/>
    <xf numFmtId="0" fontId="26" fillId="0" borderId="0" applyNumberFormat="0" applyFill="0" applyBorder="0" applyAlignment="0" applyProtection="0">
      <alignment vertical="top"/>
      <protection locked="0"/>
    </xf>
    <xf numFmtId="37" fontId="27" fillId="0" borderId="0"/>
    <xf numFmtId="0" fontId="3" fillId="0" borderId="0"/>
    <xf numFmtId="0" fontId="3" fillId="0" borderId="0"/>
    <xf numFmtId="38" fontId="28" fillId="0" borderId="6" applyFont="0" applyFill="0" applyBorder="0" applyAlignment="0">
      <alignment horizontal="center"/>
    </xf>
    <xf numFmtId="0" fontId="3" fillId="0" borderId="0" applyFont="0" applyFill="0" applyBorder="0" applyAlignment="0" applyProtection="0"/>
    <xf numFmtId="0" fontId="3" fillId="0" borderId="0" applyFont="0" applyFill="0" applyBorder="0" applyAlignment="0" applyProtection="0"/>
    <xf numFmtId="0" fontId="29" fillId="21" borderId="0"/>
    <xf numFmtId="0" fontId="3" fillId="0" borderId="0" applyFont="0" applyFill="0" applyBorder="0" applyAlignment="0" applyProtection="0"/>
    <xf numFmtId="0" fontId="3" fillId="0" borderId="0" applyFont="0" applyFill="0" applyBorder="0" applyAlignment="0" applyProtection="0"/>
    <xf numFmtId="10" fontId="3" fillId="0" borderId="0" applyFont="0" applyFill="0" applyBorder="0" applyAlignment="0" applyProtection="0"/>
    <xf numFmtId="0" fontId="3" fillId="0" borderId="0" applyFont="0" applyFill="0" applyBorder="0" applyAlignment="0" applyProtection="0"/>
    <xf numFmtId="179" fontId="8" fillId="0" borderId="0" applyFill="0" applyBorder="0" applyAlignment="0"/>
    <xf numFmtId="0" fontId="8" fillId="0" borderId="0" applyFill="0" applyBorder="0" applyAlignment="0"/>
    <xf numFmtId="179" fontId="8" fillId="0" borderId="0" applyFill="0" applyBorder="0" applyAlignment="0"/>
    <xf numFmtId="0" fontId="8" fillId="0" borderId="0" applyFill="0" applyBorder="0" applyAlignment="0"/>
    <xf numFmtId="0" fontId="8" fillId="0" borderId="0" applyFill="0" applyBorder="0" applyAlignment="0"/>
    <xf numFmtId="0" fontId="25" fillId="0" borderId="4" applyFont="0" applyBorder="0" applyAlignment="0">
      <alignment horizontal="center" vertical="center"/>
    </xf>
    <xf numFmtId="0" fontId="2" fillId="0" borderId="0" applyNumberFormat="0" applyFont="0" applyFill="0" applyBorder="0" applyAlignment="0" applyProtection="0">
      <alignment horizontal="left"/>
    </xf>
    <xf numFmtId="0" fontId="30" fillId="0" borderId="7">
      <alignment horizontal="center"/>
    </xf>
    <xf numFmtId="0" fontId="2" fillId="22" borderId="0" applyNumberFormat="0" applyFont="0" applyBorder="0" applyAlignment="0" applyProtection="0"/>
    <xf numFmtId="0" fontId="31" fillId="0" borderId="0">
      <alignment horizontal="left"/>
    </xf>
    <xf numFmtId="0" fontId="32" fillId="23" borderId="8"/>
    <xf numFmtId="190" fontId="2" fillId="0" borderId="0">
      <alignment horizontal="center"/>
    </xf>
    <xf numFmtId="0" fontId="33" fillId="0" borderId="0"/>
    <xf numFmtId="49" fontId="17" fillId="0" borderId="0" applyFill="0" applyBorder="0" applyAlignment="0"/>
    <xf numFmtId="0" fontId="3" fillId="0" borderId="0" applyFill="0" applyBorder="0" applyAlignment="0"/>
    <xf numFmtId="0" fontId="3" fillId="0" borderId="0" applyFill="0" applyBorder="0" applyAlignment="0"/>
    <xf numFmtId="177" fontId="3" fillId="0" borderId="0" applyFont="0" applyFill="0" applyBorder="0" applyAlignment="0" applyProtection="0"/>
    <xf numFmtId="179" fontId="3" fillId="0" borderId="0" applyFont="0" applyFill="0" applyBorder="0" applyAlignment="0" applyProtection="0"/>
    <xf numFmtId="0" fontId="34" fillId="0" borderId="0"/>
    <xf numFmtId="0" fontId="3" fillId="0" borderId="0" applyNumberFormat="0" applyFont="0" applyBorder="0" applyAlignment="0" applyProtection="0"/>
    <xf numFmtId="186" fontId="3" fillId="0" borderId="0" applyFont="0" applyFill="0" applyBorder="0" applyAlignment="0" applyProtection="0"/>
    <xf numFmtId="187" fontId="3" fillId="0" borderId="0" applyFont="0" applyFill="0" applyBorder="0" applyAlignment="0" applyProtection="0"/>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lignment vertical="center"/>
    </xf>
    <xf numFmtId="0" fontId="18" fillId="0" borderId="0"/>
    <xf numFmtId="0" fontId="38" fillId="0" borderId="0">
      <alignment vertical="center"/>
    </xf>
    <xf numFmtId="0" fontId="1" fillId="0" borderId="0"/>
    <xf numFmtId="0" fontId="95" fillId="0" borderId="0">
      <alignment vertical="center"/>
    </xf>
    <xf numFmtId="0" fontId="18" fillId="0" borderId="0"/>
    <xf numFmtId="0" fontId="1" fillId="0" borderId="0"/>
    <xf numFmtId="0" fontId="1" fillId="0" borderId="0"/>
    <xf numFmtId="0" fontId="6" fillId="0" borderId="0"/>
    <xf numFmtId="0" fontId="18" fillId="0" borderId="0"/>
    <xf numFmtId="0" fontId="3" fillId="0" borderId="0"/>
    <xf numFmtId="0" fontId="1" fillId="0" borderId="0"/>
    <xf numFmtId="0" fontId="18" fillId="0" borderId="0"/>
    <xf numFmtId="0" fontId="1" fillId="0" borderId="0"/>
    <xf numFmtId="0" fontId="1" fillId="0" borderId="0"/>
    <xf numFmtId="0" fontId="1" fillId="0" borderId="0"/>
    <xf numFmtId="0" fontId="40" fillId="11" borderId="0" applyNumberFormat="0" applyBorder="0" applyAlignment="0" applyProtection="0">
      <alignment vertical="center"/>
    </xf>
    <xf numFmtId="0" fontId="41" fillId="0" borderId="9" applyNumberFormat="0" applyFill="0" applyAlignment="0" applyProtection="0">
      <alignment vertical="center"/>
    </xf>
    <xf numFmtId="0" fontId="42" fillId="6"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4" fillId="9" borderId="0" applyNumberFormat="0" applyBorder="0" applyAlignment="0" applyProtection="0">
      <alignment vertical="center"/>
    </xf>
    <xf numFmtId="0" fontId="44"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2" fillId="6"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3"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6"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1" fillId="4" borderId="10" applyNumberFormat="0" applyFont="0" applyAlignment="0" applyProtection="0">
      <alignment vertical="center"/>
    </xf>
    <xf numFmtId="0" fontId="4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7" fillId="24" borderId="11" applyNumberFormat="0" applyAlignment="0" applyProtection="0">
      <alignment vertical="center"/>
    </xf>
    <xf numFmtId="40" fontId="48" fillId="0" borderId="0" applyFont="0" applyFill="0" applyBorder="0" applyAlignment="0" applyProtection="0"/>
    <xf numFmtId="38" fontId="48" fillId="0" borderId="0" applyFont="0" applyFill="0" applyBorder="0" applyAlignment="0" applyProtection="0"/>
    <xf numFmtId="0" fontId="49" fillId="8" borderId="0" applyNumberFormat="0" applyBorder="0" applyAlignment="0" applyProtection="0">
      <alignment vertical="center"/>
    </xf>
    <xf numFmtId="0" fontId="49" fillId="8" borderId="0" applyNumberFormat="0" applyBorder="0" applyAlignment="0" applyProtection="0">
      <alignment vertical="center"/>
    </xf>
    <xf numFmtId="38" fontId="50" fillId="0" borderId="0" applyFont="0" applyFill="0" applyBorder="0" applyAlignment="0" applyProtection="0"/>
    <xf numFmtId="0" fontId="51" fillId="11" borderId="0" applyNumberFormat="0" applyBorder="0" applyAlignment="0" applyProtection="0">
      <alignment vertical="center"/>
    </xf>
    <xf numFmtId="0" fontId="52" fillId="0" borderId="0">
      <alignment vertical="center"/>
    </xf>
    <xf numFmtId="0" fontId="48" fillId="0" borderId="0" applyFont="0" applyFill="0" applyBorder="0" applyAlignment="0" applyProtection="0"/>
    <xf numFmtId="0" fontId="48" fillId="0" borderId="0" applyFont="0" applyFill="0" applyBorder="0" applyAlignment="0" applyProtection="0"/>
    <xf numFmtId="177" fontId="53" fillId="0" borderId="0" applyFont="0" applyFill="0" applyBorder="0" applyAlignment="0" applyProtection="0"/>
    <xf numFmtId="188" fontId="3" fillId="0" borderId="0" applyFont="0" applyFill="0" applyBorder="0" applyAlignment="0" applyProtection="0"/>
    <xf numFmtId="0" fontId="54" fillId="0" borderId="12" applyNumberFormat="0" applyFill="0" applyAlignment="0" applyProtection="0">
      <alignment vertical="center"/>
    </xf>
    <xf numFmtId="0" fontId="55" fillId="0" borderId="0"/>
    <xf numFmtId="0" fontId="18" fillId="4" borderId="10" applyNumberFormat="0" applyFon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12" fillId="25" borderId="0" applyNumberFormat="0" applyBorder="0" applyAlignment="0" applyProtection="0">
      <alignment vertical="center"/>
    </xf>
    <xf numFmtId="0" fontId="12" fillId="14" borderId="0" applyNumberFormat="0" applyBorder="0" applyAlignment="0" applyProtection="0">
      <alignment vertical="center"/>
    </xf>
    <xf numFmtId="0" fontId="12" fillId="13" borderId="0" applyNumberFormat="0" applyBorder="0" applyAlignment="0" applyProtection="0">
      <alignment vertical="center"/>
    </xf>
    <xf numFmtId="0" fontId="12" fillId="26" borderId="0" applyNumberFormat="0" applyBorder="0" applyAlignment="0" applyProtection="0">
      <alignment vertical="center"/>
    </xf>
    <xf numFmtId="0" fontId="12" fillId="17" borderId="0" applyNumberFormat="0" applyBorder="0" applyAlignment="0" applyProtection="0">
      <alignment vertical="center"/>
    </xf>
    <xf numFmtId="0" fontId="12" fillId="27" borderId="0" applyNumberFormat="0" applyBorder="0" applyAlignment="0" applyProtection="0">
      <alignment vertical="center"/>
    </xf>
    <xf numFmtId="0" fontId="8" fillId="0" borderId="0"/>
    <xf numFmtId="0" fontId="58" fillId="0" borderId="0">
      <alignment vertical="center"/>
    </xf>
    <xf numFmtId="0" fontId="59" fillId="0" borderId="0" applyNumberFormat="0" applyFill="0" applyBorder="0" applyAlignment="0" applyProtection="0">
      <alignment vertical="center"/>
    </xf>
    <xf numFmtId="0" fontId="60" fillId="0" borderId="13" applyNumberFormat="0" applyFill="0" applyAlignment="0" applyProtection="0">
      <alignment vertical="center"/>
    </xf>
    <xf numFmtId="0" fontId="61" fillId="0" borderId="14" applyNumberFormat="0" applyFill="0" applyAlignment="0" applyProtection="0">
      <alignment vertical="center"/>
    </xf>
    <xf numFmtId="0" fontId="62" fillId="0" borderId="15" applyNumberFormat="0" applyFill="0" applyAlignment="0" applyProtection="0">
      <alignment vertical="center"/>
    </xf>
    <xf numFmtId="0" fontId="62" fillId="0" borderId="0" applyNumberFormat="0" applyFill="0" applyBorder="0" applyAlignment="0" applyProtection="0">
      <alignment vertical="center"/>
    </xf>
    <xf numFmtId="194" fontId="3" fillId="0" borderId="0" applyFont="0" applyFill="0" applyBorder="0" applyAlignment="0" applyProtection="0"/>
    <xf numFmtId="195" fontId="3" fillId="0" borderId="0" applyFont="0" applyFill="0" applyBorder="0" applyAlignment="0" applyProtection="0"/>
    <xf numFmtId="0" fontId="63" fillId="11" borderId="11" applyNumberFormat="0" applyAlignment="0" applyProtection="0">
      <alignment vertical="center"/>
    </xf>
    <xf numFmtId="0" fontId="64" fillId="24" borderId="16" applyNumberFormat="0" applyAlignment="0" applyProtection="0">
      <alignment vertical="center"/>
    </xf>
    <xf numFmtId="193" fontId="65" fillId="0" borderId="0" applyFont="0" applyFill="0" applyBorder="0" applyAlignment="0" applyProtection="0"/>
    <xf numFmtId="188" fontId="65" fillId="0" borderId="0" applyFont="0" applyFill="0" applyBorder="0" applyAlignment="0" applyProtection="0"/>
    <xf numFmtId="0" fontId="66" fillId="28" borderId="17" applyNumberFormat="0" applyAlignment="0" applyProtection="0">
      <alignment vertical="center"/>
    </xf>
    <xf numFmtId="0" fontId="67" fillId="0" borderId="0"/>
    <xf numFmtId="0" fontId="68" fillId="10" borderId="0" applyNumberFormat="0" applyBorder="0" applyAlignment="0" applyProtection="0">
      <alignment vertical="center"/>
    </xf>
    <xf numFmtId="0" fontId="69" fillId="8" borderId="0" applyNumberFormat="0" applyBorder="0" applyAlignment="0" applyProtection="0">
      <alignment vertical="center"/>
    </xf>
    <xf numFmtId="0" fontId="69"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10"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10"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68" fillId="8" borderId="0" applyNumberFormat="0" applyBorder="0" applyAlignment="0" applyProtection="0">
      <alignment vertical="center"/>
    </xf>
    <xf numFmtId="0" fontId="70"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3" fillId="29" borderId="0" applyNumberFormat="0" applyBorder="0" applyAlignment="0" applyProtection="0">
      <alignment vertical="center"/>
    </xf>
    <xf numFmtId="0" fontId="13" fillId="27" borderId="0" applyNumberFormat="0" applyBorder="0" applyAlignment="0" applyProtection="0">
      <alignment vertical="center"/>
    </xf>
    <xf numFmtId="0" fontId="13" fillId="30"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4" borderId="0" applyNumberFormat="0" applyBorder="0" applyAlignment="0" applyProtection="0">
      <alignment vertical="center"/>
    </xf>
    <xf numFmtId="0" fontId="71" fillId="0" borderId="0" applyNumberFormat="0" applyFill="0" applyBorder="0" applyAlignment="0" applyProtection="0">
      <alignment vertical="center"/>
    </xf>
    <xf numFmtId="0" fontId="72" fillId="0" borderId="18" applyNumberFormat="0" applyFill="0" applyAlignment="0" applyProtection="0">
      <alignment vertical="center"/>
    </xf>
    <xf numFmtId="0" fontId="73" fillId="0" borderId="19" applyNumberFormat="0" applyFill="0" applyAlignment="0" applyProtection="0">
      <alignment vertical="center"/>
    </xf>
    <xf numFmtId="0" fontId="74" fillId="0" borderId="20" applyNumberFormat="0" applyFill="0" applyAlignment="0" applyProtection="0">
      <alignment vertical="center"/>
    </xf>
    <xf numFmtId="0" fontId="74"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5" fillId="28" borderId="17" applyNumberFormat="0" applyAlignment="0" applyProtection="0">
      <alignment vertical="center"/>
    </xf>
    <xf numFmtId="0" fontId="76" fillId="0" borderId="21" applyNumberFormat="0" applyFill="0" applyAlignment="0" applyProtection="0">
      <alignment vertical="center"/>
    </xf>
    <xf numFmtId="0" fontId="77" fillId="31" borderId="11" applyNumberFormat="0" applyAlignment="0" applyProtection="0">
      <alignment vertical="center"/>
    </xf>
    <xf numFmtId="0" fontId="78" fillId="5" borderId="11" applyNumberFormat="0" applyAlignment="0" applyProtection="0">
      <alignment vertical="center"/>
    </xf>
    <xf numFmtId="0" fontId="79" fillId="31" borderId="16" applyNumberFormat="0" applyAlignment="0" applyProtection="0">
      <alignment vertical="center"/>
    </xf>
    <xf numFmtId="0" fontId="80" fillId="0" borderId="22" applyNumberFormat="0" applyFill="0" applyAlignment="0" applyProtection="0">
      <alignment vertical="center"/>
    </xf>
    <xf numFmtId="0" fontId="81" fillId="0" borderId="0">
      <alignment vertical="center"/>
    </xf>
    <xf numFmtId="0" fontId="3" fillId="0" borderId="0"/>
    <xf numFmtId="41" fontId="3" fillId="0" borderId="0" applyFont="0" applyFill="0" applyBorder="0" applyAlignment="0" applyProtection="0"/>
    <xf numFmtId="0" fontId="18" fillId="0" borderId="0">
      <alignment vertical="center"/>
    </xf>
    <xf numFmtId="9" fontId="18" fillId="0" borderId="0" applyFont="0" applyFill="0" applyBorder="0" applyAlignment="0" applyProtection="0">
      <alignment vertical="center"/>
    </xf>
  </cellStyleXfs>
  <cellXfs count="721">
    <xf numFmtId="0" fontId="0" fillId="0" borderId="0" xfId="0">
      <alignment vertical="center"/>
    </xf>
    <xf numFmtId="0" fontId="3" fillId="0" borderId="0" xfId="0" applyFont="1">
      <alignment vertical="center"/>
    </xf>
    <xf numFmtId="0" fontId="23" fillId="32" borderId="23" xfId="924" applyFont="1" applyFill="1" applyBorder="1" applyAlignment="1">
      <alignment horizontal="center" vertical="center" wrapText="1"/>
    </xf>
    <xf numFmtId="0" fontId="95" fillId="0" borderId="0" xfId="914">
      <alignment vertical="center"/>
    </xf>
    <xf numFmtId="0" fontId="95" fillId="0" borderId="0" xfId="914" applyFill="1">
      <alignment vertical="center"/>
    </xf>
    <xf numFmtId="0" fontId="95" fillId="0" borderId="0" xfId="914" applyAlignment="1">
      <alignment horizontal="center" vertical="center"/>
    </xf>
    <xf numFmtId="0" fontId="96" fillId="0" borderId="5" xfId="914" applyFont="1" applyFill="1" applyBorder="1" applyAlignment="1">
      <alignment horizontal="center" vertical="center"/>
    </xf>
    <xf numFmtId="0" fontId="87" fillId="0" borderId="5" xfId="914" applyFont="1" applyFill="1" applyBorder="1" applyAlignment="1">
      <alignment horizontal="center" vertical="center"/>
    </xf>
    <xf numFmtId="0" fontId="23" fillId="32" borderId="5" xfId="924" applyFont="1" applyFill="1" applyBorder="1" applyAlignment="1">
      <alignment horizontal="center" vertical="center" wrapText="1"/>
    </xf>
    <xf numFmtId="0" fontId="23" fillId="32" borderId="24" xfId="924" applyFont="1" applyFill="1" applyBorder="1" applyAlignment="1">
      <alignment horizontal="center" vertical="center" wrapText="1"/>
    </xf>
    <xf numFmtId="0" fontId="23" fillId="34" borderId="5" xfId="924" applyFont="1" applyFill="1" applyBorder="1" applyAlignment="1">
      <alignment horizontal="center" vertical="center" wrapText="1"/>
    </xf>
    <xf numFmtId="0" fontId="23" fillId="35" borderId="5" xfId="924" applyFont="1" applyFill="1" applyBorder="1" applyAlignment="1">
      <alignment horizontal="center" vertical="center" wrapText="1"/>
    </xf>
    <xf numFmtId="0" fontId="97" fillId="0" borderId="0" xfId="914" applyFont="1" applyFill="1">
      <alignment vertical="center"/>
    </xf>
    <xf numFmtId="0" fontId="87" fillId="0" borderId="25" xfId="914" applyFont="1" applyFill="1" applyBorder="1" applyAlignment="1">
      <alignment horizontal="center" vertical="center"/>
    </xf>
    <xf numFmtId="0" fontId="87" fillId="0" borderId="5" xfId="914" applyFont="1" applyFill="1" applyBorder="1" applyAlignment="1">
      <alignment horizontal="left" vertical="center"/>
    </xf>
    <xf numFmtId="0" fontId="96" fillId="0" borderId="5" xfId="914" applyFont="1" applyFill="1" applyBorder="1" applyAlignment="1">
      <alignment horizontal="left" vertical="center"/>
    </xf>
    <xf numFmtId="0" fontId="95" fillId="0" borderId="0" xfId="914" applyFill="1" applyAlignment="1">
      <alignment horizontal="center" vertical="center"/>
    </xf>
    <xf numFmtId="0" fontId="98" fillId="34" borderId="5" xfId="924" applyFont="1" applyFill="1" applyBorder="1" applyAlignment="1">
      <alignment horizontal="center" vertical="center" wrapText="1"/>
    </xf>
    <xf numFmtId="0" fontId="37" fillId="0" borderId="5" xfId="918" applyFont="1" applyFill="1" applyBorder="1" applyAlignment="1">
      <alignment horizontal="center" vertical="center"/>
    </xf>
    <xf numFmtId="0" fontId="96" fillId="0" borderId="5" xfId="914" applyFont="1" applyFill="1" applyBorder="1">
      <alignment vertical="center"/>
    </xf>
    <xf numFmtId="0" fontId="96" fillId="0" borderId="0" xfId="914" applyFont="1" applyFill="1">
      <alignment vertical="center"/>
    </xf>
    <xf numFmtId="0" fontId="85" fillId="0" borderId="0" xfId="0" applyFont="1" applyBorder="1" applyAlignment="1">
      <alignment vertical="center"/>
    </xf>
    <xf numFmtId="0" fontId="3" fillId="0" borderId="0" xfId="0" applyFont="1" applyFill="1">
      <alignment vertical="center"/>
    </xf>
    <xf numFmtId="0" fontId="17" fillId="0" borderId="0" xfId="924" applyFont="1" applyFill="1" applyBorder="1" applyAlignment="1">
      <alignment vertical="center" textRotation="90" wrapText="1"/>
    </xf>
    <xf numFmtId="0" fontId="89" fillId="0" borderId="0" xfId="914" applyFont="1" applyFill="1" applyBorder="1" applyAlignment="1">
      <alignment horizontal="left" vertical="center"/>
    </xf>
    <xf numFmtId="0" fontId="96" fillId="0" borderId="0" xfId="914" applyFont="1" applyFill="1" applyBorder="1" applyAlignment="1">
      <alignment horizontal="left" vertical="center"/>
    </xf>
    <xf numFmtId="0" fontId="87" fillId="0" borderId="0" xfId="914" applyFont="1" applyFill="1" applyBorder="1" applyAlignment="1">
      <alignment horizontal="left" vertical="center"/>
    </xf>
    <xf numFmtId="0" fontId="17" fillId="36" borderId="5" xfId="924" applyFont="1" applyFill="1" applyBorder="1" applyAlignment="1">
      <alignment horizontal="center" vertical="center" wrapText="1"/>
    </xf>
    <xf numFmtId="0" fontId="95" fillId="0" borderId="0" xfId="914" applyAlignment="1">
      <alignment vertical="center"/>
    </xf>
    <xf numFmtId="49" fontId="37" fillId="0" borderId="0" xfId="917" applyNumberFormat="1" applyFont="1" applyFill="1" applyAlignment="1">
      <alignment vertical="center"/>
    </xf>
    <xf numFmtId="0" fontId="3" fillId="34" borderId="5" xfId="0" applyFont="1" applyFill="1" applyBorder="1" applyAlignment="1">
      <alignment horizontal="left" vertical="center" wrapText="1"/>
    </xf>
    <xf numFmtId="0" fontId="17" fillId="36" borderId="27" xfId="924" applyFont="1" applyFill="1" applyBorder="1" applyAlignment="1">
      <alignment horizontal="center" vertical="center" wrapText="1"/>
    </xf>
    <xf numFmtId="0" fontId="3" fillId="38" borderId="5" xfId="0" applyFont="1" applyFill="1" applyBorder="1" applyAlignment="1">
      <alignment horizontal="center" vertical="center" wrapText="1"/>
    </xf>
    <xf numFmtId="0" fontId="3" fillId="38" borderId="26" xfId="0" applyFont="1" applyFill="1" applyBorder="1" applyAlignment="1">
      <alignment horizontal="center" vertical="center" wrapText="1"/>
    </xf>
    <xf numFmtId="0" fontId="37" fillId="0" borderId="5" xfId="914" applyFont="1" applyFill="1" applyBorder="1" applyAlignment="1">
      <alignment horizontal="left" vertical="center"/>
    </xf>
    <xf numFmtId="0" fontId="37" fillId="0" borderId="5" xfId="914" applyFont="1" applyFill="1" applyBorder="1" applyAlignment="1">
      <alignment horizontal="center" vertical="center"/>
    </xf>
    <xf numFmtId="0" fontId="37" fillId="0" borderId="25" xfId="914" applyFont="1" applyFill="1" applyBorder="1" applyAlignment="1">
      <alignment horizontal="center" vertical="center"/>
    </xf>
    <xf numFmtId="0" fontId="99" fillId="0" borderId="0" xfId="914" applyFont="1" applyFill="1">
      <alignment vertical="center"/>
    </xf>
    <xf numFmtId="0" fontId="96" fillId="0" borderId="0" xfId="914" applyFont="1" applyFill="1" applyAlignment="1">
      <alignment horizontal="center" vertical="center"/>
    </xf>
    <xf numFmtId="0" fontId="37" fillId="0" borderId="5" xfId="0" applyFont="1" applyFill="1" applyBorder="1">
      <alignment vertical="center"/>
    </xf>
    <xf numFmtId="196" fontId="87" fillId="0" borderId="5" xfId="914" applyNumberFormat="1" applyFont="1" applyFill="1" applyBorder="1" applyAlignment="1">
      <alignment horizontal="center" vertical="center"/>
    </xf>
    <xf numFmtId="0" fontId="96" fillId="0" borderId="25" xfId="914" applyFont="1" applyFill="1" applyBorder="1" applyAlignment="1">
      <alignment horizontal="center" vertical="center"/>
    </xf>
    <xf numFmtId="0" fontId="37" fillId="0" borderId="5" xfId="914" applyFont="1" applyFill="1" applyBorder="1">
      <alignment vertical="center"/>
    </xf>
    <xf numFmtId="0" fontId="87" fillId="0" borderId="0" xfId="914" applyFont="1" applyFill="1" applyAlignment="1">
      <alignment horizontal="center" vertical="center"/>
    </xf>
    <xf numFmtId="0" fontId="3" fillId="38" borderId="5" xfId="0" applyFont="1" applyFill="1" applyBorder="1" applyAlignment="1">
      <alignment horizontal="center" vertical="center"/>
    </xf>
    <xf numFmtId="0" fontId="3" fillId="39" borderId="5" xfId="0" applyFont="1" applyFill="1" applyBorder="1" applyAlignment="1">
      <alignment horizontal="center" vertical="center"/>
    </xf>
    <xf numFmtId="0" fontId="3" fillId="39" borderId="5" xfId="0" applyFont="1" applyFill="1" applyBorder="1" applyAlignment="1">
      <alignment horizontal="left" vertical="center"/>
    </xf>
    <xf numFmtId="0" fontId="17" fillId="39" borderId="28" xfId="924" applyFont="1" applyFill="1" applyBorder="1" applyAlignment="1">
      <alignment horizontal="center" vertical="center" wrapText="1"/>
    </xf>
    <xf numFmtId="0" fontId="17" fillId="36" borderId="5" xfId="924" applyFont="1" applyFill="1" applyBorder="1" applyAlignment="1">
      <alignment horizontal="left" vertical="center" wrapText="1"/>
    </xf>
    <xf numFmtId="0" fontId="17" fillId="36" borderId="29" xfId="924" applyFont="1" applyFill="1" applyBorder="1" applyAlignment="1">
      <alignment horizontal="center" vertical="center" wrapText="1"/>
    </xf>
    <xf numFmtId="0" fontId="17" fillId="36" borderId="29" xfId="924" applyFont="1" applyFill="1" applyBorder="1" applyAlignment="1">
      <alignment horizontal="left" vertical="center" wrapText="1"/>
    </xf>
    <xf numFmtId="0" fontId="17" fillId="36" borderId="27" xfId="924" applyFont="1" applyFill="1" applyBorder="1" applyAlignment="1">
      <alignment horizontal="left" vertical="center" wrapText="1"/>
    </xf>
    <xf numFmtId="0" fontId="17" fillId="39" borderId="28" xfId="924" applyFont="1" applyFill="1" applyBorder="1" applyAlignment="1">
      <alignment horizontal="left" vertical="center" wrapText="1"/>
    </xf>
    <xf numFmtId="0" fontId="3" fillId="39" borderId="26" xfId="0" applyFont="1" applyFill="1" applyBorder="1" applyAlignment="1">
      <alignment horizontal="center" vertical="center"/>
    </xf>
    <xf numFmtId="0" fontId="3" fillId="39" borderId="26" xfId="0" applyFont="1" applyFill="1" applyBorder="1" applyAlignment="1">
      <alignment horizontal="left" vertical="center"/>
    </xf>
    <xf numFmtId="0" fontId="3" fillId="40" borderId="5" xfId="0" applyFont="1" applyFill="1" applyBorder="1" applyAlignment="1">
      <alignment horizontal="center" vertical="center"/>
    </xf>
    <xf numFmtId="0" fontId="3" fillId="40" borderId="26" xfId="0" applyFont="1" applyFill="1" applyBorder="1" applyAlignment="1">
      <alignment horizontal="center" vertical="center"/>
    </xf>
    <xf numFmtId="0" fontId="3" fillId="33" borderId="31" xfId="0" applyFont="1" applyFill="1" applyBorder="1" applyAlignment="1">
      <alignment horizontal="center" vertical="center"/>
    </xf>
    <xf numFmtId="0" fontId="3" fillId="33" borderId="25" xfId="0" applyFont="1" applyFill="1" applyBorder="1" applyAlignment="1">
      <alignment horizontal="center" vertical="center"/>
    </xf>
    <xf numFmtId="0" fontId="3" fillId="33" borderId="32" xfId="0" applyFont="1" applyFill="1" applyBorder="1" applyAlignment="1">
      <alignment horizontal="center" vertical="center"/>
    </xf>
    <xf numFmtId="0" fontId="3" fillId="34" borderId="31" xfId="0" applyFont="1" applyFill="1" applyBorder="1" applyAlignment="1">
      <alignment horizontal="center" vertical="center"/>
    </xf>
    <xf numFmtId="0" fontId="3" fillId="34" borderId="25" xfId="0" applyFont="1" applyFill="1" applyBorder="1" applyAlignment="1">
      <alignment horizontal="center" vertical="center" wrapText="1"/>
    </xf>
    <xf numFmtId="0" fontId="3" fillId="34" borderId="32" xfId="0" applyFont="1" applyFill="1" applyBorder="1" applyAlignment="1">
      <alignment horizontal="center" vertical="center" wrapText="1"/>
    </xf>
    <xf numFmtId="0" fontId="3" fillId="38" borderId="27" xfId="0" applyFont="1" applyFill="1" applyBorder="1" applyAlignment="1">
      <alignment horizontal="center" vertical="center" wrapText="1"/>
    </xf>
    <xf numFmtId="0" fontId="3" fillId="41" borderId="33" xfId="0" applyFont="1" applyFill="1" applyBorder="1" applyAlignment="1">
      <alignment horizontal="center" vertical="center" wrapText="1"/>
    </xf>
    <xf numFmtId="0" fontId="3" fillId="41" borderId="25" xfId="0" applyFont="1" applyFill="1" applyBorder="1" applyAlignment="1">
      <alignment horizontal="center" vertical="center" wrapText="1"/>
    </xf>
    <xf numFmtId="0" fontId="3" fillId="41" borderId="32" xfId="0" applyFont="1" applyFill="1" applyBorder="1" applyAlignment="1">
      <alignment horizontal="center" vertical="center" wrapText="1"/>
    </xf>
    <xf numFmtId="198" fontId="87" fillId="0" borderId="5" xfId="914" applyNumberFormat="1" applyFont="1" applyFill="1" applyBorder="1" applyAlignment="1">
      <alignment horizontal="center" vertical="center"/>
    </xf>
    <xf numFmtId="0" fontId="95" fillId="0" borderId="5" xfId="914" applyFill="1" applyBorder="1">
      <alignment vertical="center"/>
    </xf>
    <xf numFmtId="0" fontId="23" fillId="34" borderId="23" xfId="924" applyFont="1" applyFill="1" applyBorder="1" applyAlignment="1">
      <alignment horizontal="center" vertical="top" wrapText="1"/>
    </xf>
    <xf numFmtId="0" fontId="23" fillId="34" borderId="24" xfId="924" applyFont="1" applyFill="1" applyBorder="1" applyAlignment="1">
      <alignment horizontal="center" vertical="top" wrapText="1"/>
    </xf>
    <xf numFmtId="0" fontId="37" fillId="0" borderId="0" xfId="914" applyFont="1" applyFill="1" applyBorder="1" applyAlignment="1">
      <alignment horizontal="left" vertical="center"/>
    </xf>
    <xf numFmtId="0" fontId="0" fillId="0" borderId="5" xfId="0" applyFill="1" applyBorder="1">
      <alignment vertical="center"/>
    </xf>
    <xf numFmtId="0" fontId="95" fillId="0" borderId="5" xfId="914" applyFill="1" applyBorder="1" applyAlignment="1">
      <alignment horizontal="center" vertical="center"/>
    </xf>
    <xf numFmtId="199" fontId="95" fillId="0" borderId="5" xfId="914" applyNumberFormat="1" applyFill="1" applyBorder="1" applyAlignment="1">
      <alignment horizontal="center" vertical="center"/>
    </xf>
    <xf numFmtId="0" fontId="88" fillId="37" borderId="5" xfId="0" applyFont="1" applyFill="1" applyBorder="1" applyAlignment="1">
      <alignment horizontal="center" vertical="center" wrapText="1"/>
    </xf>
    <xf numFmtId="0" fontId="101" fillId="0" borderId="0" xfId="914" applyFont="1">
      <alignment vertical="center"/>
    </xf>
    <xf numFmtId="0" fontId="0" fillId="0" borderId="0" xfId="0" quotePrefix="1" applyAlignment="1">
      <alignment horizontal="center" vertical="center"/>
    </xf>
    <xf numFmtId="10" fontId="87" fillId="0" borderId="5" xfId="914" applyNumberFormat="1" applyFont="1" applyFill="1" applyBorder="1" applyAlignment="1">
      <alignment horizontal="center" vertical="center"/>
    </xf>
    <xf numFmtId="0" fontId="23" fillId="42" borderId="23" xfId="924" applyFont="1" applyFill="1" applyBorder="1" applyAlignment="1">
      <alignment horizontal="center" vertical="center" wrapText="1"/>
    </xf>
    <xf numFmtId="0" fontId="23" fillId="42" borderId="5" xfId="924" applyFont="1" applyFill="1" applyBorder="1" applyAlignment="1">
      <alignment horizontal="center" vertical="center" wrapText="1"/>
    </xf>
    <xf numFmtId="0" fontId="96" fillId="0" borderId="0" xfId="914" applyFont="1" applyAlignment="1">
      <alignment horizontal="center" vertical="center"/>
    </xf>
    <xf numFmtId="0" fontId="95" fillId="0" borderId="5" xfId="914" applyBorder="1" applyAlignment="1">
      <alignment horizontal="center" vertical="center"/>
    </xf>
    <xf numFmtId="0" fontId="96" fillId="0" borderId="5" xfId="914" applyFont="1" applyBorder="1" applyAlignment="1">
      <alignment horizontal="center" vertical="center"/>
    </xf>
    <xf numFmtId="0" fontId="37" fillId="0" borderId="0" xfId="0" applyFont="1">
      <alignment vertical="center"/>
    </xf>
    <xf numFmtId="0" fontId="87" fillId="21" borderId="0" xfId="915" applyFont="1" applyFill="1" applyBorder="1" applyAlignment="1">
      <alignment vertical="center"/>
    </xf>
    <xf numFmtId="0" fontId="87" fillId="21" borderId="0" xfId="920" applyFont="1" applyFill="1"/>
    <xf numFmtId="0" fontId="87" fillId="21" borderId="0" xfId="925" applyFont="1" applyFill="1" applyAlignment="1">
      <alignment vertical="center"/>
    </xf>
    <xf numFmtId="0" fontId="87" fillId="21" borderId="0" xfId="925" applyFont="1" applyFill="1" applyAlignment="1">
      <alignment horizontal="center" vertical="center"/>
    </xf>
    <xf numFmtId="0" fontId="102" fillId="0" borderId="0" xfId="0" applyFont="1">
      <alignment vertical="center"/>
    </xf>
    <xf numFmtId="0" fontId="103" fillId="0" borderId="0" xfId="0" applyFont="1">
      <alignment vertical="center"/>
    </xf>
    <xf numFmtId="0" fontId="0" fillId="0" borderId="0" xfId="0" applyFont="1">
      <alignment vertical="center"/>
    </xf>
    <xf numFmtId="0" fontId="87" fillId="21" borderId="0" xfId="921" applyFont="1" applyFill="1" applyBorder="1" applyAlignment="1">
      <alignment horizontal="left" wrapText="1"/>
    </xf>
    <xf numFmtId="0" fontId="87" fillId="21" borderId="0" xfId="921" applyFont="1" applyFill="1" applyAlignment="1">
      <alignment horizontal="right" wrapText="1"/>
    </xf>
    <xf numFmtId="0" fontId="87" fillId="21" borderId="0" xfId="916" applyFont="1" applyFill="1" applyBorder="1" applyAlignment="1">
      <alignment horizontal="center" vertical="center" wrapText="1"/>
    </xf>
    <xf numFmtId="0" fontId="96" fillId="38" borderId="5" xfId="914" applyFont="1" applyFill="1" applyBorder="1" applyAlignment="1">
      <alignment horizontal="left" vertical="center"/>
    </xf>
    <xf numFmtId="0" fontId="96" fillId="38" borderId="5" xfId="914" applyFont="1" applyFill="1" applyBorder="1" applyAlignment="1">
      <alignment horizontal="center" vertical="center"/>
    </xf>
    <xf numFmtId="0" fontId="100" fillId="0" borderId="34" xfId="922" applyFont="1" applyFill="1" applyBorder="1" applyAlignment="1">
      <alignment horizontal="center"/>
    </xf>
    <xf numFmtId="0" fontId="100" fillId="0" borderId="35" xfId="922" applyFont="1" applyFill="1" applyBorder="1" applyAlignment="1">
      <alignment horizontal="center"/>
    </xf>
    <xf numFmtId="0" fontId="0" fillId="0" borderId="5" xfId="0" applyFill="1" applyBorder="1" applyAlignment="1">
      <alignment horizontal="center" vertical="center"/>
    </xf>
    <xf numFmtId="0" fontId="99" fillId="0" borderId="5" xfId="914" applyFont="1" applyFill="1" applyBorder="1" applyAlignment="1">
      <alignment horizontal="center" vertical="center"/>
    </xf>
    <xf numFmtId="0" fontId="104" fillId="0" borderId="0" xfId="0" applyFont="1">
      <alignment vertical="center"/>
    </xf>
    <xf numFmtId="0" fontId="104" fillId="0" borderId="0" xfId="0" applyFont="1" applyFill="1">
      <alignment vertical="center"/>
    </xf>
    <xf numFmtId="0" fontId="96" fillId="0" borderId="0" xfId="914" applyFont="1" applyAlignment="1">
      <alignment horizontal="left" vertical="center"/>
    </xf>
    <xf numFmtId="0" fontId="96" fillId="0" borderId="5" xfId="914" applyFont="1" applyBorder="1">
      <alignment vertical="center"/>
    </xf>
    <xf numFmtId="0" fontId="96" fillId="0" borderId="5" xfId="914" applyFont="1" applyBorder="1" applyAlignment="1">
      <alignment horizontal="left" vertical="center"/>
    </xf>
    <xf numFmtId="0" fontId="96" fillId="0" borderId="0" xfId="914" applyFont="1">
      <alignment vertical="center"/>
    </xf>
    <xf numFmtId="0" fontId="105" fillId="0" borderId="0" xfId="914" applyFont="1" applyAlignment="1">
      <alignment horizontal="center" vertical="center"/>
    </xf>
    <xf numFmtId="0" fontId="106" fillId="0" borderId="0" xfId="914" applyFont="1" applyAlignment="1">
      <alignment horizontal="center" vertical="center"/>
    </xf>
    <xf numFmtId="0" fontId="105" fillId="43" borderId="5" xfId="914" applyFont="1" applyFill="1" applyBorder="1" applyAlignment="1">
      <alignment horizontal="center" vertical="center"/>
    </xf>
    <xf numFmtId="0" fontId="23" fillId="34" borderId="5" xfId="924" applyFont="1" applyFill="1" applyBorder="1" applyAlignment="1">
      <alignment horizontal="center" vertical="top" wrapText="1"/>
    </xf>
    <xf numFmtId="0" fontId="37" fillId="38" borderId="5" xfId="914" applyFont="1" applyFill="1" applyBorder="1" applyAlignment="1">
      <alignment vertical="center" wrapText="1"/>
    </xf>
    <xf numFmtId="0" fontId="37" fillId="38" borderId="5" xfId="914" applyFont="1" applyFill="1" applyBorder="1">
      <alignment vertical="center"/>
    </xf>
    <xf numFmtId="0" fontId="98" fillId="38" borderId="5" xfId="924" applyFont="1" applyFill="1" applyBorder="1" applyAlignment="1">
      <alignment horizontal="center" vertical="center" wrapText="1"/>
    </xf>
    <xf numFmtId="0" fontId="105" fillId="0" borderId="0" xfId="914" applyFont="1" applyAlignment="1">
      <alignment horizontal="left" vertical="center"/>
    </xf>
    <xf numFmtId="0" fontId="95" fillId="0" borderId="0" xfId="914" applyAlignment="1">
      <alignment horizontal="left" vertical="center"/>
    </xf>
    <xf numFmtId="0" fontId="96" fillId="44" borderId="5" xfId="914" applyFont="1" applyFill="1" applyBorder="1" applyAlignment="1">
      <alignment horizontal="center" vertical="center"/>
    </xf>
    <xf numFmtId="0" fontId="104" fillId="0" borderId="0" xfId="0" applyFont="1" applyAlignment="1">
      <alignment horizontal="left" vertical="center"/>
    </xf>
    <xf numFmtId="0" fontId="104" fillId="0" borderId="0" xfId="0" applyFont="1" applyFill="1" applyAlignment="1">
      <alignment horizontal="left" vertical="center"/>
    </xf>
    <xf numFmtId="0" fontId="107" fillId="0" borderId="0" xfId="0" applyFont="1" applyFill="1" applyBorder="1" applyAlignment="1">
      <alignment horizontal="left" vertical="center"/>
    </xf>
    <xf numFmtId="0" fontId="107" fillId="0" borderId="0" xfId="0" applyFont="1" applyBorder="1" applyAlignment="1">
      <alignment vertical="center"/>
    </xf>
    <xf numFmtId="0" fontId="111" fillId="40" borderId="5" xfId="0" applyFont="1" applyFill="1" applyBorder="1" applyAlignment="1">
      <alignment horizontal="center" vertical="center"/>
    </xf>
    <xf numFmtId="0" fontId="111" fillId="0" borderId="5" xfId="0" quotePrefix="1" applyFont="1" applyBorder="1" applyAlignment="1">
      <alignment horizontal="center" vertical="center"/>
    </xf>
    <xf numFmtId="0" fontId="112" fillId="0" borderId="5" xfId="0" applyFont="1" applyBorder="1" applyAlignment="1">
      <alignment horizontal="center" vertical="center"/>
    </xf>
    <xf numFmtId="0" fontId="112" fillId="0" borderId="5" xfId="0" quotePrefix="1" applyFont="1" applyFill="1" applyBorder="1" applyAlignment="1">
      <alignment horizontal="center" vertical="center" wrapText="1"/>
    </xf>
    <xf numFmtId="0" fontId="112" fillId="0" borderId="5" xfId="0" quotePrefix="1" applyFont="1" applyFill="1" applyBorder="1" applyAlignment="1">
      <alignment horizontal="center" vertical="center"/>
    </xf>
    <xf numFmtId="0" fontId="112" fillId="0" borderId="5" xfId="0" quotePrefix="1" applyFont="1" applyFill="1" applyBorder="1" applyAlignment="1">
      <alignment horizontal="left" vertical="center"/>
    </xf>
    <xf numFmtId="0" fontId="111" fillId="0" borderId="5" xfId="0" applyFont="1" applyFill="1" applyBorder="1" applyAlignment="1">
      <alignment horizontal="center" vertical="center" wrapText="1"/>
    </xf>
    <xf numFmtId="0" fontId="111" fillId="0" borderId="5" xfId="0" applyFont="1" applyFill="1" applyBorder="1" applyAlignment="1">
      <alignment horizontal="center" vertical="center"/>
    </xf>
    <xf numFmtId="0" fontId="112" fillId="0" borderId="5" xfId="0" applyFont="1" applyFill="1" applyBorder="1" applyAlignment="1">
      <alignment horizontal="center" vertical="center" wrapText="1"/>
    </xf>
    <xf numFmtId="0" fontId="112" fillId="0" borderId="5" xfId="0" applyFont="1" applyFill="1" applyBorder="1" applyAlignment="1">
      <alignment horizontal="center" vertical="center"/>
    </xf>
    <xf numFmtId="0" fontId="111" fillId="0" borderId="5" xfId="0" applyFont="1" applyBorder="1" applyAlignment="1">
      <alignment horizontal="center" vertical="center"/>
    </xf>
    <xf numFmtId="0" fontId="112" fillId="0" borderId="5" xfId="0" applyFont="1" applyFill="1" applyBorder="1" applyAlignment="1">
      <alignment horizontal="left" vertical="center"/>
    </xf>
    <xf numFmtId="0" fontId="111" fillId="0" borderId="5" xfId="0" applyFont="1" applyBorder="1" applyAlignment="1">
      <alignment horizontal="center" vertical="center" wrapText="1"/>
    </xf>
    <xf numFmtId="0" fontId="112" fillId="0" borderId="5" xfId="0" applyFont="1" applyBorder="1" applyAlignment="1">
      <alignment horizontal="left" vertical="center"/>
    </xf>
    <xf numFmtId="0" fontId="111" fillId="38" borderId="5" xfId="0" applyFont="1" applyFill="1" applyBorder="1" applyAlignment="1">
      <alignment horizontal="center" vertical="center" wrapText="1"/>
    </xf>
    <xf numFmtId="198" fontId="114" fillId="0" borderId="5" xfId="0" applyNumberFormat="1" applyFont="1" applyFill="1" applyBorder="1" applyAlignment="1">
      <alignment horizontal="center" vertical="center" wrapText="1"/>
    </xf>
    <xf numFmtId="0" fontId="114" fillId="0" borderId="5" xfId="0" applyFont="1" applyFill="1" applyBorder="1" applyAlignment="1">
      <alignment horizontal="center" vertical="center"/>
    </xf>
    <xf numFmtId="0" fontId="115" fillId="0" borderId="5" xfId="0" applyFont="1" applyBorder="1" applyAlignment="1">
      <alignment horizontal="left" vertical="center"/>
    </xf>
    <xf numFmtId="0" fontId="116" fillId="0" borderId="5" xfId="0" applyFont="1" applyBorder="1" applyAlignment="1">
      <alignment horizontal="center" vertical="center"/>
    </xf>
    <xf numFmtId="0" fontId="117" fillId="0" borderId="5" xfId="0" applyFont="1" applyFill="1" applyBorder="1" applyAlignment="1">
      <alignment horizontal="center" vertical="center"/>
    </xf>
    <xf numFmtId="199" fontId="112" fillId="0" borderId="5" xfId="0" applyNumberFormat="1" applyFont="1" applyFill="1" applyBorder="1" applyAlignment="1">
      <alignment horizontal="center" vertical="center"/>
    </xf>
    <xf numFmtId="0" fontId="108" fillId="0" borderId="5" xfId="0" applyFont="1" applyFill="1" applyBorder="1" applyAlignment="1">
      <alignment horizontal="center" vertical="center"/>
    </xf>
    <xf numFmtId="10" fontId="112" fillId="0" borderId="5" xfId="0" applyNumberFormat="1" applyFont="1" applyBorder="1" applyAlignment="1">
      <alignment horizontal="center" vertical="center"/>
    </xf>
    <xf numFmtId="0" fontId="111" fillId="0" borderId="5" xfId="0" quotePrefix="1" applyFont="1" applyFill="1" applyBorder="1" applyAlignment="1">
      <alignment horizontal="center" vertical="center" wrapText="1"/>
    </xf>
    <xf numFmtId="0" fontId="111" fillId="38" borderId="5" xfId="0" applyFont="1" applyFill="1" applyBorder="1" applyAlignment="1">
      <alignment horizontal="center" vertical="center"/>
    </xf>
    <xf numFmtId="0" fontId="111" fillId="34" borderId="5" xfId="0" applyFont="1" applyFill="1" applyBorder="1" applyAlignment="1">
      <alignment vertical="center" wrapText="1"/>
    </xf>
    <xf numFmtId="0" fontId="111" fillId="34" borderId="5" xfId="0" applyFont="1" applyFill="1" applyBorder="1" applyAlignment="1">
      <alignment horizontal="center" vertical="center" wrapText="1"/>
    </xf>
    <xf numFmtId="0" fontId="111" fillId="34" borderId="5" xfId="0" applyFont="1" applyFill="1" applyBorder="1" applyAlignment="1">
      <alignment horizontal="left" vertical="center" wrapText="1"/>
    </xf>
    <xf numFmtId="0" fontId="119" fillId="0" borderId="5" xfId="0" applyFont="1" applyFill="1" applyBorder="1" applyAlignment="1">
      <alignment horizontal="center" vertical="center"/>
    </xf>
    <xf numFmtId="0" fontId="111" fillId="39" borderId="5" xfId="0" applyFont="1" applyFill="1" applyBorder="1" applyAlignment="1">
      <alignment horizontal="center" vertical="center"/>
    </xf>
    <xf numFmtId="0" fontId="111" fillId="39" borderId="5" xfId="0" applyFont="1" applyFill="1" applyBorder="1" applyAlignment="1">
      <alignment horizontal="left" vertical="center"/>
    </xf>
    <xf numFmtId="0" fontId="113" fillId="36" borderId="5" xfId="924" applyFont="1" applyFill="1" applyBorder="1" applyAlignment="1">
      <alignment horizontal="center" vertical="center" wrapText="1"/>
    </xf>
    <xf numFmtId="0" fontId="113" fillId="36" borderId="5" xfId="924" applyFont="1" applyFill="1" applyBorder="1" applyAlignment="1">
      <alignment horizontal="left" vertical="center" wrapText="1"/>
    </xf>
    <xf numFmtId="0" fontId="119" fillId="0" borderId="5" xfId="0" applyFont="1" applyBorder="1" applyAlignment="1">
      <alignment horizontal="center" vertical="center"/>
    </xf>
    <xf numFmtId="0" fontId="112" fillId="21" borderId="5" xfId="925" applyFont="1" applyFill="1" applyBorder="1" applyAlignment="1">
      <alignment horizontal="left" vertical="center"/>
    </xf>
    <xf numFmtId="49" fontId="119" fillId="0" borderId="0" xfId="917" applyNumberFormat="1" applyFont="1" applyFill="1" applyAlignment="1">
      <alignment vertical="center"/>
    </xf>
    <xf numFmtId="49" fontId="112" fillId="0" borderId="0" xfId="917" applyNumberFormat="1" applyFont="1" applyFill="1" applyAlignment="1">
      <alignment vertical="center"/>
    </xf>
    <xf numFmtId="49" fontId="111" fillId="0" borderId="0" xfId="917" applyNumberFormat="1" applyFont="1" applyFill="1" applyAlignment="1">
      <alignment vertical="center"/>
    </xf>
    <xf numFmtId="49" fontId="112" fillId="0" borderId="0" xfId="917" applyNumberFormat="1" applyFont="1" applyFill="1" applyAlignment="1">
      <alignment horizontal="left" vertical="center"/>
    </xf>
    <xf numFmtId="49" fontId="119" fillId="0" borderId="0" xfId="917" applyNumberFormat="1" applyFont="1" applyFill="1" applyAlignment="1">
      <alignment horizontal="right" vertical="center"/>
    </xf>
    <xf numFmtId="0" fontId="111" fillId="0" borderId="0" xfId="0" applyFont="1">
      <alignment vertical="center"/>
    </xf>
    <xf numFmtId="0" fontId="111" fillId="0" borderId="0" xfId="0" applyFont="1" applyFill="1">
      <alignment vertical="center"/>
    </xf>
    <xf numFmtId="0" fontId="100" fillId="0" borderId="51" xfId="922" applyFont="1" applyFill="1" applyBorder="1" applyAlignment="1">
      <alignment horizontal="center"/>
    </xf>
    <xf numFmtId="0" fontId="100" fillId="0" borderId="52" xfId="922" applyFont="1" applyFill="1" applyBorder="1" applyAlignment="1">
      <alignment horizontal="center"/>
    </xf>
    <xf numFmtId="0" fontId="100" fillId="0" borderId="53" xfId="922" applyFont="1" applyFill="1" applyBorder="1" applyAlignment="1">
      <alignment horizontal="center"/>
    </xf>
    <xf numFmtId="0" fontId="100" fillId="0" borderId="54" xfId="919" applyFont="1" applyFill="1" applyBorder="1" applyAlignment="1">
      <alignment horizontal="left"/>
    </xf>
    <xf numFmtId="0" fontId="100" fillId="0" borderId="55" xfId="922" applyFont="1" applyFill="1" applyBorder="1" applyAlignment="1">
      <alignment horizontal="center"/>
    </xf>
    <xf numFmtId="0" fontId="100" fillId="0" borderId="56" xfId="919" applyFont="1" applyFill="1" applyBorder="1" applyAlignment="1">
      <alignment horizontal="left"/>
    </xf>
    <xf numFmtId="0" fontId="100" fillId="0" borderId="56" xfId="919" applyFont="1" applyFill="1" applyBorder="1" applyAlignment="1">
      <alignment horizontal="left" wrapText="1"/>
    </xf>
    <xf numFmtId="0" fontId="92" fillId="0" borderId="59" xfId="910" applyFont="1" applyFill="1" applyBorder="1" applyAlignment="1">
      <alignment horizontal="center" vertical="center" wrapText="1"/>
    </xf>
    <xf numFmtId="0" fontId="92" fillId="0" borderId="60" xfId="910" applyFont="1" applyFill="1" applyBorder="1" applyAlignment="1">
      <alignment horizontal="center" vertical="center" wrapText="1"/>
    </xf>
    <xf numFmtId="0" fontId="92" fillId="0" borderId="61" xfId="910" applyFont="1" applyFill="1" applyBorder="1" applyAlignment="1">
      <alignment horizontal="center" vertical="center" wrapText="1"/>
    </xf>
    <xf numFmtId="0" fontId="92" fillId="0" borderId="62" xfId="910" applyFont="1" applyFill="1" applyBorder="1" applyAlignment="1">
      <alignment horizontal="center" vertical="center" wrapText="1"/>
    </xf>
    <xf numFmtId="0" fontId="100" fillId="0" borderId="56" xfId="910" applyFont="1" applyFill="1" applyBorder="1" applyAlignment="1"/>
    <xf numFmtId="0" fontId="18" fillId="0" borderId="55" xfId="910" applyFont="1" applyFill="1" applyBorder="1" applyAlignment="1"/>
    <xf numFmtId="0" fontId="18" fillId="0" borderId="34" xfId="910" applyFont="1" applyFill="1" applyBorder="1" applyAlignment="1"/>
    <xf numFmtId="0" fontId="18" fillId="0" borderId="35" xfId="910" applyFont="1" applyFill="1" applyBorder="1" applyAlignment="1"/>
    <xf numFmtId="0" fontId="100" fillId="0" borderId="57" xfId="910" applyFont="1" applyFill="1" applyBorder="1" applyAlignment="1"/>
    <xf numFmtId="0" fontId="100" fillId="0" borderId="58" xfId="910" applyFont="1" applyFill="1" applyBorder="1" applyAlignment="1"/>
    <xf numFmtId="0" fontId="100" fillId="0" borderId="63" xfId="922" applyFont="1" applyFill="1" applyBorder="1" applyAlignment="1">
      <alignment horizontal="center"/>
    </xf>
    <xf numFmtId="0" fontId="100" fillId="0" borderId="64" xfId="922" applyFont="1" applyFill="1" applyBorder="1" applyAlignment="1">
      <alignment horizontal="center"/>
    </xf>
    <xf numFmtId="0" fontId="107" fillId="38" borderId="66" xfId="0" applyFont="1" applyFill="1" applyBorder="1" applyAlignment="1">
      <alignment vertical="center"/>
    </xf>
    <xf numFmtId="0" fontId="108" fillId="38" borderId="65" xfId="0" applyFont="1" applyFill="1" applyBorder="1" applyAlignment="1">
      <alignment horizontal="center" vertical="center"/>
    </xf>
    <xf numFmtId="0" fontId="109" fillId="37" borderId="5" xfId="0" applyFont="1" applyFill="1" applyBorder="1" applyAlignment="1">
      <alignment horizontal="center" vertical="center" wrapText="1"/>
    </xf>
    <xf numFmtId="0" fontId="110" fillId="37" borderId="5" xfId="0" applyFont="1" applyFill="1" applyBorder="1" applyAlignment="1">
      <alignment horizontal="center" vertical="center" wrapText="1"/>
    </xf>
    <xf numFmtId="0" fontId="109" fillId="37" borderId="5" xfId="0" applyFont="1" applyFill="1" applyBorder="1" applyAlignment="1">
      <alignment horizontal="left" vertical="center" wrapText="1"/>
    </xf>
    <xf numFmtId="0" fontId="109" fillId="37" borderId="5" xfId="0" applyFont="1" applyFill="1" applyBorder="1" applyAlignment="1">
      <alignment horizontal="center" vertical="center"/>
    </xf>
    <xf numFmtId="0" fontId="107" fillId="0" borderId="5" xfId="0" applyFont="1" applyFill="1" applyBorder="1" applyAlignment="1">
      <alignment horizontal="center" vertical="center"/>
    </xf>
    <xf numFmtId="0" fontId="112" fillId="0" borderId="5" xfId="925" applyFont="1" applyFill="1" applyBorder="1" applyAlignment="1">
      <alignment horizontal="center" vertical="center" wrapText="1"/>
    </xf>
    <xf numFmtId="14" fontId="112" fillId="0" borderId="5" xfId="925" applyNumberFormat="1" applyFont="1" applyFill="1" applyBorder="1" applyAlignment="1">
      <alignment horizontal="center" vertical="center" wrapText="1"/>
    </xf>
    <xf numFmtId="0" fontId="112" fillId="0" borderId="5" xfId="925" applyFont="1" applyFill="1" applyBorder="1" applyAlignment="1">
      <alignment horizontal="left" vertical="center" wrapText="1"/>
    </xf>
    <xf numFmtId="0" fontId="111" fillId="33" borderId="5" xfId="0" applyFont="1" applyFill="1" applyBorder="1" applyAlignment="1">
      <alignment horizontal="center" vertical="center"/>
    </xf>
    <xf numFmtId="0" fontId="111" fillId="0" borderId="5" xfId="0" applyFont="1" applyFill="1" applyBorder="1" applyAlignment="1">
      <alignment horizontal="center" vertical="center"/>
    </xf>
    <xf numFmtId="0" fontId="111" fillId="34" borderId="5" xfId="0" applyFont="1" applyFill="1" applyBorder="1" applyAlignment="1">
      <alignment horizontal="center" vertical="center"/>
    </xf>
    <xf numFmtId="196" fontId="112" fillId="0" borderId="5" xfId="0" applyNumberFormat="1" applyFont="1" applyFill="1" applyBorder="1" applyAlignment="1">
      <alignment horizontal="center" vertical="center"/>
    </xf>
    <xf numFmtId="0" fontId="111" fillId="38" borderId="5" xfId="0" applyFont="1" applyFill="1" applyBorder="1" applyAlignment="1">
      <alignment horizontal="center" vertical="center" textRotation="90" wrapText="1"/>
    </xf>
    <xf numFmtId="14" fontId="108" fillId="0" borderId="5" xfId="0" applyNumberFormat="1" applyFont="1" applyBorder="1" applyAlignment="1">
      <alignment horizontal="center" vertical="center"/>
    </xf>
    <xf numFmtId="0" fontId="111" fillId="41" borderId="5" xfId="0" applyFont="1" applyFill="1" applyBorder="1" applyAlignment="1">
      <alignment horizontal="center" vertical="center" wrapText="1"/>
    </xf>
    <xf numFmtId="0" fontId="112" fillId="0" borderId="5" xfId="914" quotePrefix="1" applyFont="1" applyFill="1" applyBorder="1" applyAlignment="1">
      <alignment horizontal="center" vertical="center"/>
    </xf>
    <xf numFmtId="0" fontId="112" fillId="0" borderId="5" xfId="914" applyFont="1" applyFill="1" applyBorder="1" applyAlignment="1">
      <alignment horizontal="center" vertical="center"/>
    </xf>
    <xf numFmtId="0" fontId="111" fillId="34" borderId="5" xfId="0" applyFont="1" applyFill="1" applyBorder="1" applyAlignment="1">
      <alignment horizontal="center" vertical="center" wrapText="1"/>
    </xf>
    <xf numFmtId="0" fontId="111" fillId="34" borderId="5" xfId="0" applyFont="1" applyFill="1" applyBorder="1">
      <alignment vertical="center"/>
    </xf>
    <xf numFmtId="0" fontId="111" fillId="0" borderId="5" xfId="923" applyFont="1" applyFill="1" applyBorder="1" applyAlignment="1">
      <alignment horizontal="center" vertical="center"/>
    </xf>
    <xf numFmtId="0" fontId="113" fillId="39" borderId="5" xfId="924" applyFont="1" applyFill="1" applyBorder="1" applyAlignment="1">
      <alignment horizontal="center" vertical="center" wrapText="1"/>
    </xf>
    <xf numFmtId="0" fontId="113" fillId="39" borderId="5" xfId="924" applyFont="1" applyFill="1" applyBorder="1" applyAlignment="1">
      <alignment horizontal="left" vertical="center" wrapText="1"/>
    </xf>
    <xf numFmtId="0" fontId="112" fillId="0" borderId="5" xfId="0" applyFont="1" applyBorder="1" applyAlignment="1">
      <alignment horizontal="left" vertical="center" wrapText="1"/>
    </xf>
    <xf numFmtId="0" fontId="111" fillId="0" borderId="0" xfId="0" applyFont="1" applyAlignment="1">
      <alignment horizontal="center" vertical="center"/>
    </xf>
    <xf numFmtId="0" fontId="100" fillId="0" borderId="0" xfId="922" applyFont="1" applyFill="1" applyBorder="1" applyAlignment="1">
      <alignment horizontal="center"/>
    </xf>
    <xf numFmtId="0" fontId="100" fillId="0" borderId="0" xfId="910" applyFont="1" applyFill="1" applyBorder="1" applyAlignment="1"/>
    <xf numFmtId="0" fontId="87" fillId="0" borderId="5" xfId="914" applyFont="1" applyFill="1" applyBorder="1" applyAlignment="1">
      <alignment horizontal="center" vertical="center" wrapText="1"/>
    </xf>
    <xf numFmtId="0" fontId="17" fillId="0" borderId="27" xfId="925" applyFont="1" applyFill="1" applyBorder="1" applyAlignment="1">
      <alignment vertical="top"/>
    </xf>
    <xf numFmtId="14" fontId="17" fillId="0" borderId="27" xfId="925" applyNumberFormat="1" applyFont="1" applyFill="1" applyBorder="1" applyAlignment="1">
      <alignment horizontal="center" vertical="top"/>
    </xf>
    <xf numFmtId="14" fontId="3" fillId="0" borderId="27" xfId="0" applyNumberFormat="1" applyFont="1" applyBorder="1" applyAlignment="1">
      <alignment horizontal="center" vertical="top"/>
    </xf>
    <xf numFmtId="14" fontId="17" fillId="21" borderId="5" xfId="925" applyNumberFormat="1" applyFont="1" applyFill="1" applyBorder="1" applyAlignment="1">
      <alignment horizontal="center" vertical="top"/>
    </xf>
    <xf numFmtId="0" fontId="3" fillId="0" borderId="29" xfId="0" applyFont="1" applyBorder="1" applyAlignment="1">
      <alignment vertical="top"/>
    </xf>
    <xf numFmtId="0" fontId="3" fillId="0" borderId="5" xfId="0" quotePrefix="1" applyFont="1" applyFill="1" applyBorder="1" applyAlignment="1">
      <alignment horizontal="center" vertical="top"/>
    </xf>
    <xf numFmtId="0" fontId="104" fillId="0" borderId="5" xfId="0" applyFont="1" applyFill="1" applyBorder="1" applyAlignment="1">
      <alignment horizontal="center" vertical="top" wrapText="1"/>
    </xf>
    <xf numFmtId="14" fontId="104" fillId="0" borderId="5" xfId="0" applyNumberFormat="1" applyFont="1" applyFill="1" applyBorder="1" applyAlignment="1">
      <alignment horizontal="left" vertical="top" wrapText="1"/>
    </xf>
    <xf numFmtId="0" fontId="104" fillId="0" borderId="26" xfId="0" applyFont="1" applyFill="1" applyBorder="1" applyAlignment="1">
      <alignment horizontal="center" vertical="top" wrapText="1"/>
    </xf>
    <xf numFmtId="14" fontId="104" fillId="0" borderId="26" xfId="0" applyNumberFormat="1" applyFont="1" applyFill="1" applyBorder="1" applyAlignment="1">
      <alignment horizontal="left" vertical="top" wrapText="1"/>
    </xf>
    <xf numFmtId="0" fontId="104" fillId="0" borderId="5" xfId="0" applyFont="1" applyFill="1" applyBorder="1" applyAlignment="1">
      <alignment horizontal="left" vertical="top" wrapText="1"/>
    </xf>
    <xf numFmtId="0" fontId="104" fillId="0" borderId="5" xfId="0" applyFont="1" applyBorder="1" applyAlignment="1">
      <alignment horizontal="left" vertical="top" wrapText="1"/>
    </xf>
    <xf numFmtId="0" fontId="3" fillId="0" borderId="28" xfId="0" quotePrefix="1" applyFont="1" applyFill="1" applyBorder="1" applyAlignment="1">
      <alignment horizontal="center" vertical="top"/>
    </xf>
    <xf numFmtId="0" fontId="104" fillId="0" borderId="27" xfId="0" applyFont="1" applyFill="1" applyBorder="1" applyAlignment="1">
      <alignment horizontal="center" vertical="top"/>
    </xf>
    <xf numFmtId="0" fontId="104" fillId="0" borderId="27" xfId="0" applyFont="1" applyBorder="1" applyAlignment="1">
      <alignment horizontal="left" vertical="top" wrapText="1"/>
    </xf>
    <xf numFmtId="0" fontId="104" fillId="0" borderId="5" xfId="0" applyFont="1" applyFill="1" applyBorder="1" applyAlignment="1">
      <alignment horizontal="center" vertical="top"/>
    </xf>
    <xf numFmtId="14" fontId="104" fillId="0" borderId="5" xfId="0" applyNumberFormat="1" applyFont="1" applyFill="1" applyBorder="1" applyAlignment="1">
      <alignment horizontal="left" vertical="top"/>
    </xf>
    <xf numFmtId="14" fontId="104" fillId="0" borderId="5" xfId="0" applyNumberFormat="1" applyFont="1" applyBorder="1" applyAlignment="1">
      <alignment horizontal="left" vertical="top" wrapText="1"/>
    </xf>
    <xf numFmtId="0" fontId="104" fillId="0" borderId="26" xfId="0" applyFont="1" applyBorder="1" applyAlignment="1">
      <alignment horizontal="left" vertical="top" wrapText="1"/>
    </xf>
    <xf numFmtId="0" fontId="104" fillId="0" borderId="27" xfId="0" applyFont="1" applyFill="1" applyBorder="1" applyAlignment="1">
      <alignment horizontal="center" vertical="top" wrapText="1"/>
    </xf>
    <xf numFmtId="14" fontId="104" fillId="0" borderId="27" xfId="0" applyNumberFormat="1" applyFont="1" applyFill="1" applyBorder="1" applyAlignment="1">
      <alignment horizontal="left" vertical="top" wrapText="1"/>
    </xf>
    <xf numFmtId="0" fontId="104" fillId="0" borderId="28" xfId="0" applyFont="1" applyFill="1" applyBorder="1" applyAlignment="1">
      <alignment horizontal="center" vertical="top"/>
    </xf>
    <xf numFmtId="14" fontId="104" fillId="0" borderId="28" xfId="0" applyNumberFormat="1" applyFont="1" applyFill="1" applyBorder="1" applyAlignment="1">
      <alignment horizontal="left" vertical="top"/>
    </xf>
    <xf numFmtId="0" fontId="104" fillId="0" borderId="26" xfId="0" applyFont="1" applyFill="1" applyBorder="1" applyAlignment="1">
      <alignment horizontal="center" vertical="top"/>
    </xf>
    <xf numFmtId="14" fontId="104" fillId="0" borderId="26" xfId="0" applyNumberFormat="1" applyFont="1" applyFill="1" applyBorder="1" applyAlignment="1">
      <alignment horizontal="left" vertical="top"/>
    </xf>
    <xf numFmtId="0" fontId="104" fillId="0" borderId="28" xfId="0" applyFont="1" applyBorder="1" applyAlignment="1">
      <alignment horizontal="left" vertical="top"/>
    </xf>
    <xf numFmtId="0" fontId="104" fillId="0" borderId="5" xfId="0" quotePrefix="1" applyFont="1" applyFill="1" applyBorder="1" applyAlignment="1">
      <alignment horizontal="center" vertical="top"/>
    </xf>
    <xf numFmtId="0" fontId="104" fillId="0" borderId="5" xfId="0" quotePrefix="1" applyFont="1" applyFill="1" applyBorder="1" applyAlignment="1">
      <alignment horizontal="left" vertical="top"/>
    </xf>
    <xf numFmtId="0" fontId="3" fillId="0" borderId="27" xfId="0" applyFont="1" applyFill="1" applyBorder="1" applyAlignment="1">
      <alignment horizontal="center" vertical="top"/>
    </xf>
    <xf numFmtId="0" fontId="3" fillId="0" borderId="5" xfId="0" applyFont="1" applyFill="1" applyBorder="1" applyAlignment="1">
      <alignment horizontal="center" vertical="top"/>
    </xf>
    <xf numFmtId="0" fontId="3" fillId="0" borderId="29" xfId="0" applyFont="1" applyFill="1" applyBorder="1" applyAlignment="1">
      <alignment horizontal="center" vertical="top"/>
    </xf>
    <xf numFmtId="0" fontId="3" fillId="34" borderId="5" xfId="0" applyFont="1" applyFill="1" applyBorder="1">
      <alignment vertical="center"/>
    </xf>
    <xf numFmtId="0" fontId="3" fillId="34" borderId="5" xfId="0" applyFont="1" applyFill="1" applyBorder="1" applyAlignment="1">
      <alignment vertical="center" wrapText="1"/>
    </xf>
    <xf numFmtId="0" fontId="17" fillId="36" borderId="36" xfId="924" applyFont="1" applyFill="1" applyBorder="1" applyAlignment="1">
      <alignment horizontal="center" vertical="center" wrapText="1"/>
    </xf>
    <xf numFmtId="0" fontId="3" fillId="34" borderId="5" xfId="0" applyFont="1" applyFill="1" applyBorder="1" applyAlignment="1">
      <alignment horizontal="center" vertical="center"/>
    </xf>
    <xf numFmtId="0" fontId="3" fillId="0" borderId="0" xfId="1049" applyFont="1">
      <alignment vertical="center"/>
    </xf>
    <xf numFmtId="0" fontId="107" fillId="38" borderId="66" xfId="1049" applyFont="1" applyFill="1" applyBorder="1" applyAlignment="1">
      <alignment vertical="center"/>
    </xf>
    <xf numFmtId="0" fontId="107" fillId="38" borderId="0" xfId="1049" applyFont="1" applyFill="1" applyBorder="1" applyAlignment="1">
      <alignment vertical="center"/>
    </xf>
    <xf numFmtId="0" fontId="108" fillId="38" borderId="0" xfId="1049" applyFont="1" applyFill="1" applyBorder="1" applyAlignment="1">
      <alignment horizontal="center" vertical="center"/>
    </xf>
    <xf numFmtId="0" fontId="85" fillId="0" borderId="0" xfId="1049" applyFont="1" applyBorder="1" applyAlignment="1">
      <alignment vertical="center"/>
    </xf>
    <xf numFmtId="0" fontId="37" fillId="0" borderId="0" xfId="1049" applyFont="1">
      <alignment vertical="center"/>
    </xf>
    <xf numFmtId="0" fontId="110" fillId="37" borderId="76" xfId="1049" applyFont="1" applyFill="1" applyBorder="1" applyAlignment="1">
      <alignment vertical="center"/>
    </xf>
    <xf numFmtId="0" fontId="110" fillId="37" borderId="5" xfId="1049" applyFont="1" applyFill="1" applyBorder="1" applyAlignment="1">
      <alignment vertical="center"/>
    </xf>
    <xf numFmtId="0" fontId="110" fillId="37" borderId="77" xfId="1049" applyFont="1" applyFill="1" applyBorder="1" applyAlignment="1">
      <alignment vertical="center"/>
    </xf>
    <xf numFmtId="0" fontId="110" fillId="37" borderId="78" xfId="1049" applyFont="1" applyFill="1" applyBorder="1" applyAlignment="1">
      <alignment vertical="center"/>
    </xf>
    <xf numFmtId="0" fontId="109" fillId="45" borderId="26" xfId="1049" applyFont="1" applyFill="1" applyBorder="1" applyAlignment="1">
      <alignment horizontal="center" vertical="center" wrapText="1"/>
    </xf>
    <xf numFmtId="0" fontId="109" fillId="35" borderId="81" xfId="1049" applyFont="1" applyFill="1" applyBorder="1" applyAlignment="1">
      <alignment horizontal="center" vertical="center" wrapText="1"/>
    </xf>
    <xf numFmtId="0" fontId="109" fillId="45" borderId="81" xfId="1049" applyFont="1" applyFill="1" applyBorder="1" applyAlignment="1">
      <alignment horizontal="center" vertical="center" wrapText="1"/>
    </xf>
    <xf numFmtId="0" fontId="111" fillId="0" borderId="36" xfId="1049" quotePrefix="1" applyFont="1" applyFill="1" applyBorder="1" applyAlignment="1">
      <alignment horizontal="center" vertical="center" wrapText="1"/>
    </xf>
    <xf numFmtId="0" fontId="112" fillId="0" borderId="36" xfId="1049" applyFont="1" applyBorder="1" applyAlignment="1">
      <alignment horizontal="center" vertical="center"/>
    </xf>
    <xf numFmtId="14" fontId="112" fillId="0" borderId="36" xfId="925" applyNumberFormat="1" applyFont="1" applyFill="1" applyBorder="1" applyAlignment="1">
      <alignment horizontal="center" vertical="center" wrapText="1"/>
    </xf>
    <xf numFmtId="0" fontId="112" fillId="0" borderId="36" xfId="1049" applyFont="1" applyFill="1" applyBorder="1" applyAlignment="1">
      <alignment horizontal="left" vertical="center"/>
    </xf>
    <xf numFmtId="0" fontId="112" fillId="0" borderId="36" xfId="1049" applyFont="1" applyFill="1" applyBorder="1" applyAlignment="1">
      <alignment horizontal="center" vertical="center"/>
    </xf>
    <xf numFmtId="0" fontId="112" fillId="0" borderId="74" xfId="914" applyFont="1" applyBorder="1" applyAlignment="1">
      <alignment horizontal="left" vertical="center" wrapText="1"/>
    </xf>
    <xf numFmtId="0" fontId="37" fillId="0" borderId="0" xfId="914" applyFont="1">
      <alignment vertical="center"/>
    </xf>
    <xf numFmtId="0" fontId="112" fillId="0" borderId="5" xfId="914" applyFont="1" applyBorder="1" applyAlignment="1">
      <alignment horizontal="left" vertical="center" wrapText="1"/>
    </xf>
    <xf numFmtId="0" fontId="112" fillId="0" borderId="5" xfId="914" applyFont="1" applyFill="1" applyBorder="1" applyAlignment="1">
      <alignment horizontal="center" vertical="center" wrapText="1"/>
    </xf>
    <xf numFmtId="0" fontId="112" fillId="0" borderId="5" xfId="914" quotePrefix="1" applyFont="1" applyFill="1" applyBorder="1" applyAlignment="1">
      <alignment horizontal="center" vertical="center" wrapText="1"/>
    </xf>
    <xf numFmtId="0" fontId="112" fillId="0" borderId="27" xfId="914" applyFont="1" applyFill="1" applyBorder="1" applyAlignment="1">
      <alignment horizontal="left" vertical="center" wrapText="1"/>
    </xf>
    <xf numFmtId="0" fontId="112" fillId="0" borderId="23" xfId="914" applyFont="1" applyFill="1" applyBorder="1" applyAlignment="1">
      <alignment horizontal="left" vertical="center" wrapText="1"/>
    </xf>
    <xf numFmtId="0" fontId="112" fillId="0" borderId="5" xfId="914" applyFont="1" applyFill="1" applyBorder="1" applyAlignment="1">
      <alignment horizontal="left" vertical="center" wrapText="1"/>
    </xf>
    <xf numFmtId="0" fontId="112" fillId="0" borderId="27" xfId="914" applyFont="1" applyBorder="1" applyAlignment="1">
      <alignment horizontal="left" vertical="center" wrapText="1"/>
    </xf>
    <xf numFmtId="0" fontId="112" fillId="0" borderId="27" xfId="914" applyFont="1" applyFill="1" applyBorder="1" applyAlignment="1">
      <alignment horizontal="center" vertical="center" wrapText="1"/>
    </xf>
    <xf numFmtId="0" fontId="122" fillId="0" borderId="5" xfId="914" applyFont="1" applyFill="1" applyBorder="1" applyAlignment="1">
      <alignment horizontal="center" vertical="center" wrapText="1"/>
    </xf>
    <xf numFmtId="0" fontId="112" fillId="34" borderId="5" xfId="914" applyFont="1" applyFill="1" applyBorder="1" applyAlignment="1">
      <alignment horizontal="left" vertical="center" wrapText="1"/>
    </xf>
    <xf numFmtId="0" fontId="95" fillId="0" borderId="0" xfId="914" applyFont="1">
      <alignment vertical="center"/>
    </xf>
    <xf numFmtId="0" fontId="112" fillId="0" borderId="89" xfId="914" applyFont="1" applyBorder="1" applyAlignment="1">
      <alignment horizontal="left" vertical="center" wrapText="1"/>
    </xf>
    <xf numFmtId="0" fontId="3" fillId="0" borderId="0" xfId="1049" applyFont="1" applyFill="1">
      <alignment vertical="center"/>
    </xf>
    <xf numFmtId="0" fontId="111" fillId="0" borderId="0" xfId="1049" applyFont="1">
      <alignment vertical="center"/>
    </xf>
    <xf numFmtId="0" fontId="104" fillId="0" borderId="0" xfId="1049" applyFont="1">
      <alignment vertical="center"/>
    </xf>
    <xf numFmtId="0" fontId="107" fillId="38" borderId="91" xfId="1049" applyFont="1" applyFill="1" applyBorder="1" applyAlignment="1">
      <alignment vertical="center"/>
    </xf>
    <xf numFmtId="0" fontId="108" fillId="38" borderId="70" xfId="1049" applyFont="1" applyFill="1" applyBorder="1" applyAlignment="1">
      <alignment horizontal="center" vertical="center"/>
    </xf>
    <xf numFmtId="0" fontId="112" fillId="0" borderId="74" xfId="914" applyFont="1" applyBorder="1" applyAlignment="1">
      <alignment horizontal="left" vertical="center"/>
    </xf>
    <xf numFmtId="0" fontId="112" fillId="0" borderId="23" xfId="914" applyFont="1" applyBorder="1" applyAlignment="1">
      <alignment horizontal="left" vertical="center"/>
    </xf>
    <xf numFmtId="0" fontId="112" fillId="0" borderId="87" xfId="914" applyFont="1" applyBorder="1" applyAlignment="1">
      <alignment horizontal="center" vertical="center"/>
    </xf>
    <xf numFmtId="0" fontId="112" fillId="0" borderId="23" xfId="914" applyFont="1" applyFill="1" applyBorder="1" applyAlignment="1">
      <alignment horizontal="left" vertical="center"/>
    </xf>
    <xf numFmtId="0" fontId="112" fillId="0" borderId="5" xfId="914" applyFont="1" applyBorder="1" applyAlignment="1">
      <alignment horizontal="center" vertical="center"/>
    </xf>
    <xf numFmtId="0" fontId="112" fillId="0" borderId="5" xfId="914" applyFont="1" applyFill="1" applyBorder="1" applyAlignment="1">
      <alignment horizontal="left" vertical="center"/>
    </xf>
    <xf numFmtId="0" fontId="112" fillId="0" borderId="94" xfId="914" applyFont="1" applyBorder="1" applyAlignment="1">
      <alignment horizontal="center" vertical="center"/>
    </xf>
    <xf numFmtId="0" fontId="112" fillId="0" borderId="86" xfId="914" applyFont="1" applyBorder="1" applyAlignment="1">
      <alignment horizontal="center" vertical="center"/>
    </xf>
    <xf numFmtId="0" fontId="112" fillId="0" borderId="27" xfId="914" applyFont="1" applyFill="1" applyBorder="1" applyAlignment="1">
      <alignment horizontal="left" vertical="center"/>
    </xf>
    <xf numFmtId="0" fontId="112" fillId="0" borderId="36" xfId="914" quotePrefix="1" applyFont="1" applyFill="1" applyBorder="1" applyAlignment="1">
      <alignment horizontal="center" vertical="center" wrapText="1"/>
    </xf>
    <xf numFmtId="0" fontId="112" fillId="0" borderId="29" xfId="914" applyFont="1" applyFill="1" applyBorder="1" applyAlignment="1">
      <alignment horizontal="left" vertical="center"/>
    </xf>
    <xf numFmtId="0" fontId="121" fillId="45" borderId="0" xfId="914" applyFont="1" applyFill="1" applyBorder="1" applyAlignment="1">
      <alignment horizontal="center" vertical="center" textRotation="90"/>
    </xf>
    <xf numFmtId="0" fontId="112" fillId="0" borderId="23" xfId="914" applyFont="1" applyFill="1" applyBorder="1" applyAlignment="1">
      <alignment horizontal="center" vertical="center" wrapText="1"/>
    </xf>
    <xf numFmtId="0" fontId="112" fillId="0" borderId="74" xfId="914" applyFont="1" applyFill="1" applyBorder="1" applyAlignment="1">
      <alignment horizontal="left" vertical="center" wrapText="1"/>
    </xf>
    <xf numFmtId="0" fontId="103" fillId="0" borderId="0" xfId="914" applyFont="1">
      <alignment vertical="center"/>
    </xf>
    <xf numFmtId="0" fontId="112" fillId="0" borderId="36" xfId="914" applyFont="1" applyFill="1" applyBorder="1" applyAlignment="1">
      <alignment horizontal="center" vertical="center"/>
    </xf>
    <xf numFmtId="0" fontId="111" fillId="0" borderId="36" xfId="1049" applyFont="1" applyBorder="1" applyAlignment="1">
      <alignment vertical="center"/>
    </xf>
    <xf numFmtId="0" fontId="112" fillId="44" borderId="5" xfId="914" applyFont="1" applyFill="1" applyBorder="1" applyAlignment="1">
      <alignment horizontal="left" vertical="center" wrapText="1"/>
    </xf>
    <xf numFmtId="0" fontId="112" fillId="44" borderId="5" xfId="914" applyFont="1" applyFill="1" applyBorder="1" applyAlignment="1">
      <alignment horizontal="center" vertical="center"/>
    </xf>
    <xf numFmtId="0" fontId="112" fillId="44" borderId="5" xfId="914" applyFont="1" applyFill="1" applyBorder="1" applyAlignment="1">
      <alignment horizontal="center" vertical="center" wrapText="1"/>
    </xf>
    <xf numFmtId="0" fontId="111" fillId="0" borderId="46" xfId="914" applyFont="1" applyFill="1" applyBorder="1" applyAlignment="1">
      <alignment horizontal="center" vertical="center" wrapText="1"/>
    </xf>
    <xf numFmtId="0" fontId="112" fillId="34" borderId="5" xfId="914" applyFont="1" applyFill="1" applyBorder="1" applyAlignment="1">
      <alignment horizontal="center" vertical="center" wrapText="1"/>
    </xf>
    <xf numFmtId="0" fontId="112" fillId="0" borderId="29" xfId="914" applyFont="1" applyFill="1" applyBorder="1" applyAlignment="1">
      <alignment horizontal="left" vertical="center" wrapText="1"/>
    </xf>
    <xf numFmtId="0" fontId="104" fillId="0" borderId="5" xfId="1049" applyFont="1" applyBorder="1">
      <alignment vertical="center"/>
    </xf>
    <xf numFmtId="0" fontId="112" fillId="0" borderId="29" xfId="914" applyFont="1" applyBorder="1" applyAlignment="1">
      <alignment horizontal="center" vertical="center"/>
    </xf>
    <xf numFmtId="0" fontId="112" fillId="0" borderId="27" xfId="914" applyFont="1" applyFill="1" applyBorder="1" applyAlignment="1">
      <alignment horizontal="center" vertical="center"/>
    </xf>
    <xf numFmtId="0" fontId="112" fillId="0" borderId="94" xfId="914" applyFont="1" applyFill="1" applyBorder="1" applyAlignment="1">
      <alignment horizontal="center" vertical="center"/>
    </xf>
    <xf numFmtId="0" fontId="112" fillId="0" borderId="86" xfId="914" applyFont="1" applyFill="1" applyBorder="1" applyAlignment="1">
      <alignment horizontal="center" vertical="center"/>
    </xf>
    <xf numFmtId="0" fontId="123" fillId="38" borderId="36" xfId="1049" applyFont="1" applyFill="1" applyBorder="1" applyAlignment="1">
      <alignment vertical="center" textRotation="90"/>
    </xf>
    <xf numFmtId="0" fontId="111" fillId="38" borderId="5" xfId="914" applyFont="1" applyFill="1" applyBorder="1" applyAlignment="1">
      <alignment horizontal="center" vertical="center" wrapText="1"/>
    </xf>
    <xf numFmtId="0" fontId="111" fillId="0" borderId="5" xfId="1049" applyFont="1" applyBorder="1" applyAlignment="1">
      <alignment vertical="center"/>
    </xf>
    <xf numFmtId="0" fontId="112" fillId="0" borderId="5" xfId="914" applyFont="1" applyBorder="1" applyAlignment="1">
      <alignment vertical="center"/>
    </xf>
    <xf numFmtId="0" fontId="123" fillId="38" borderId="27" xfId="1049" applyFont="1" applyFill="1" applyBorder="1" applyAlignment="1">
      <alignment vertical="center" textRotation="90"/>
    </xf>
    <xf numFmtId="0" fontId="112" fillId="0" borderId="5" xfId="914" applyFont="1" applyFill="1" applyBorder="1" applyAlignment="1">
      <alignment vertical="center" wrapText="1"/>
    </xf>
    <xf numFmtId="0" fontId="112" fillId="0" borderId="5" xfId="0" applyFont="1" applyFill="1" applyBorder="1" applyAlignment="1">
      <alignment horizontal="left" vertical="center" wrapText="1"/>
    </xf>
    <xf numFmtId="0" fontId="111" fillId="0" borderId="5" xfId="0" applyFont="1" applyFill="1" applyBorder="1" applyAlignment="1">
      <alignment horizontal="center" vertical="center"/>
    </xf>
    <xf numFmtId="0" fontId="112" fillId="0" borderId="23" xfId="914" applyFont="1" applyFill="1" applyBorder="1" applyAlignment="1">
      <alignment horizontal="center" vertical="center" wrapText="1"/>
    </xf>
    <xf numFmtId="0" fontId="112" fillId="0" borderId="36" xfId="914" applyFont="1" applyFill="1" applyBorder="1" applyAlignment="1">
      <alignment horizontal="center" vertical="center" wrapText="1"/>
    </xf>
    <xf numFmtId="0" fontId="112" fillId="0" borderId="27" xfId="914" applyFont="1" applyFill="1" applyBorder="1" applyAlignment="1">
      <alignment horizontal="center" vertical="center" wrapText="1"/>
    </xf>
    <xf numFmtId="0" fontId="112" fillId="0" borderId="23" xfId="914" applyFont="1" applyBorder="1" applyAlignment="1">
      <alignment horizontal="center" vertical="center"/>
    </xf>
    <xf numFmtId="0" fontId="112" fillId="0" borderId="27" xfId="914" applyFont="1" applyFill="1" applyBorder="1" applyAlignment="1">
      <alignment horizontal="center" vertical="center"/>
    </xf>
    <xf numFmtId="0" fontId="112" fillId="0" borderId="27" xfId="914" applyFont="1" applyBorder="1" applyAlignment="1">
      <alignment horizontal="center" vertical="center"/>
    </xf>
    <xf numFmtId="0" fontId="112" fillId="0" borderId="23" xfId="914" applyFont="1" applyFill="1" applyBorder="1" applyAlignment="1">
      <alignment horizontal="left" vertical="center" wrapText="1"/>
    </xf>
    <xf numFmtId="0" fontId="112" fillId="34" borderId="27" xfId="914" applyFont="1" applyFill="1" applyBorder="1" applyAlignment="1">
      <alignment horizontal="center" vertical="center" wrapText="1"/>
    </xf>
    <xf numFmtId="0" fontId="112" fillId="44" borderId="27" xfId="914" applyFont="1" applyFill="1" applyBorder="1" applyAlignment="1">
      <alignment horizontal="center" vertical="center"/>
    </xf>
    <xf numFmtId="0" fontId="112" fillId="44" borderId="27" xfId="914" applyFont="1" applyFill="1" applyBorder="1" applyAlignment="1">
      <alignment horizontal="center" vertical="center" wrapText="1"/>
    </xf>
    <xf numFmtId="0" fontId="112" fillId="0" borderId="23" xfId="914" applyFont="1" applyFill="1" applyBorder="1" applyAlignment="1">
      <alignment horizontal="left" vertical="center"/>
    </xf>
    <xf numFmtId="0" fontId="112" fillId="0" borderId="5" xfId="914" applyFont="1" applyFill="1" applyBorder="1" applyAlignment="1">
      <alignment horizontal="left" vertical="center" wrapText="1"/>
    </xf>
    <xf numFmtId="0" fontId="112" fillId="0" borderId="5" xfId="914" applyFont="1" applyFill="1" applyBorder="1" applyAlignment="1">
      <alignment horizontal="center" vertical="center" wrapText="1"/>
    </xf>
    <xf numFmtId="0" fontId="112" fillId="0" borderId="5" xfId="914" applyFont="1" applyBorder="1" applyAlignment="1">
      <alignment horizontal="center" vertical="center"/>
    </xf>
    <xf numFmtId="0" fontId="122" fillId="0" borderId="5" xfId="914" applyFont="1" applyBorder="1" applyAlignment="1">
      <alignment horizontal="center" vertical="center"/>
    </xf>
    <xf numFmtId="0" fontId="112" fillId="0" borderId="5" xfId="914" applyFont="1" applyFill="1" applyBorder="1" applyAlignment="1">
      <alignment horizontal="center" vertical="center"/>
    </xf>
    <xf numFmtId="0" fontId="112" fillId="0" borderId="5" xfId="914" applyFont="1" applyFill="1" applyBorder="1" applyAlignment="1">
      <alignment horizontal="left" vertical="center"/>
    </xf>
    <xf numFmtId="0" fontId="107" fillId="0" borderId="0" xfId="1049" applyFont="1" applyBorder="1" applyAlignment="1">
      <alignment horizontal="center" vertical="center"/>
    </xf>
    <xf numFmtId="0" fontId="109" fillId="37" borderId="81" xfId="1049" applyFont="1" applyFill="1" applyBorder="1" applyAlignment="1">
      <alignment horizontal="center" vertical="center" wrapText="1"/>
    </xf>
    <xf numFmtId="0" fontId="112" fillId="0" borderId="23" xfId="914" applyFont="1" applyFill="1" applyBorder="1" applyAlignment="1">
      <alignment horizontal="left" vertical="center" wrapText="1"/>
    </xf>
    <xf numFmtId="0" fontId="112" fillId="0" borderId="75" xfId="914" applyFont="1" applyFill="1" applyBorder="1" applyAlignment="1">
      <alignment horizontal="left" vertical="center" wrapText="1"/>
    </xf>
    <xf numFmtId="0" fontId="112" fillId="0" borderId="36" xfId="914" applyFont="1" applyFill="1" applyBorder="1" applyAlignment="1">
      <alignment horizontal="left" vertical="center" wrapText="1"/>
    </xf>
    <xf numFmtId="0" fontId="122" fillId="0" borderId="27" xfId="914" applyFont="1" applyFill="1" applyBorder="1" applyAlignment="1">
      <alignment horizontal="center" vertical="center" wrapText="1"/>
    </xf>
    <xf numFmtId="0" fontId="122" fillId="0" borderId="5" xfId="914" applyFont="1" applyFill="1" applyBorder="1" applyAlignment="1">
      <alignment horizontal="center" vertical="center"/>
    </xf>
    <xf numFmtId="0" fontId="112" fillId="0" borderId="5" xfId="0" applyFont="1" applyBorder="1" applyAlignment="1">
      <alignment horizontal="center" vertical="center" wrapText="1"/>
    </xf>
    <xf numFmtId="0" fontId="122" fillId="0" borderId="5" xfId="0" applyFont="1" applyFill="1" applyBorder="1" applyAlignment="1">
      <alignment horizontal="center" vertical="center"/>
    </xf>
    <xf numFmtId="0" fontId="122" fillId="0" borderId="5" xfId="0" quotePrefix="1" applyFont="1" applyFill="1" applyBorder="1" applyAlignment="1">
      <alignment horizontal="center" vertical="center"/>
    </xf>
    <xf numFmtId="0" fontId="124" fillId="0" borderId="5" xfId="0" applyFont="1" applyFill="1" applyBorder="1" applyAlignment="1">
      <alignment horizontal="center" vertical="center"/>
    </xf>
    <xf numFmtId="0" fontId="112" fillId="0" borderId="5" xfId="925" applyFont="1" applyFill="1" applyBorder="1" applyAlignment="1">
      <alignment horizontal="center" vertical="center"/>
    </xf>
    <xf numFmtId="14" fontId="112" fillId="0" borderId="5" xfId="925" applyNumberFormat="1" applyFont="1" applyFill="1" applyBorder="1" applyAlignment="1">
      <alignment horizontal="center" vertical="center"/>
    </xf>
    <xf numFmtId="14" fontId="112" fillId="0" borderId="5" xfId="0" applyNumberFormat="1" applyFont="1" applyFill="1" applyBorder="1" applyAlignment="1">
      <alignment horizontal="center" vertical="center"/>
    </xf>
    <xf numFmtId="14" fontId="112" fillId="0" borderId="5" xfId="0" applyNumberFormat="1" applyFont="1" applyBorder="1" applyAlignment="1">
      <alignment horizontal="center" vertical="center"/>
    </xf>
    <xf numFmtId="0" fontId="115" fillId="0" borderId="5" xfId="0" applyFont="1" applyBorder="1" applyAlignment="1">
      <alignment horizontal="center" vertical="center"/>
    </xf>
    <xf numFmtId="14" fontId="115" fillId="0" borderId="5" xfId="0" applyNumberFormat="1" applyFont="1" applyBorder="1" applyAlignment="1">
      <alignment horizontal="center" vertical="center"/>
    </xf>
    <xf numFmtId="0" fontId="116" fillId="0" borderId="5" xfId="0" applyFont="1" applyFill="1" applyBorder="1" applyAlignment="1">
      <alignment horizontal="center" vertical="center"/>
    </xf>
    <xf numFmtId="14" fontId="116" fillId="0" borderId="5" xfId="0" applyNumberFormat="1" applyFont="1" applyFill="1" applyBorder="1" applyAlignment="1">
      <alignment horizontal="center" vertical="center"/>
    </xf>
    <xf numFmtId="0" fontId="112" fillId="0" borderId="5" xfId="0" applyFont="1" applyBorder="1">
      <alignment vertical="center"/>
    </xf>
    <xf numFmtId="14" fontId="112" fillId="21" borderId="5" xfId="925" applyNumberFormat="1" applyFont="1" applyFill="1" applyBorder="1" applyAlignment="1">
      <alignment horizontal="center" vertical="center"/>
    </xf>
    <xf numFmtId="0" fontId="112" fillId="0" borderId="5" xfId="0" applyFont="1" applyFill="1" applyBorder="1" applyAlignment="1">
      <alignment horizontal="center" vertical="top" wrapText="1"/>
    </xf>
    <xf numFmtId="0" fontId="112" fillId="34" borderId="23" xfId="914" applyFont="1" applyFill="1" applyBorder="1" applyAlignment="1">
      <alignment vertical="center" wrapText="1"/>
    </xf>
    <xf numFmtId="0" fontId="109" fillId="35" borderId="5" xfId="1049" applyFont="1" applyFill="1" applyBorder="1" applyAlignment="1">
      <alignment horizontal="center" vertical="center"/>
    </xf>
    <xf numFmtId="200" fontId="112" fillId="44" borderId="27" xfId="914" applyNumberFormat="1" applyFont="1" applyFill="1" applyBorder="1" applyAlignment="1">
      <alignment horizontal="center" vertical="center"/>
    </xf>
    <xf numFmtId="200" fontId="112" fillId="44" borderId="5" xfId="914" applyNumberFormat="1" applyFont="1" applyFill="1" applyBorder="1" applyAlignment="1">
      <alignment horizontal="center" vertical="center"/>
    </xf>
    <xf numFmtId="0" fontId="112" fillId="44" borderId="27" xfId="914" quotePrefix="1" applyFont="1" applyFill="1" applyBorder="1" applyAlignment="1">
      <alignment horizontal="center" vertical="center"/>
    </xf>
    <xf numFmtId="0" fontId="111" fillId="0" borderId="5" xfId="0" applyFont="1" applyFill="1" applyBorder="1" applyAlignment="1">
      <alignment horizontal="center" vertical="center" wrapText="1"/>
    </xf>
    <xf numFmtId="0" fontId="112" fillId="0" borderId="5" xfId="914" applyFont="1" applyBorder="1" applyAlignment="1">
      <alignment horizontal="center" vertical="center"/>
    </xf>
    <xf numFmtId="0" fontId="122" fillId="0" borderId="29" xfId="914" applyFont="1" applyFill="1" applyBorder="1" applyAlignment="1">
      <alignment horizontal="center" vertical="center" wrapText="1"/>
    </xf>
    <xf numFmtId="0" fontId="122" fillId="0" borderId="27" xfId="914" applyFont="1" applyFill="1" applyBorder="1" applyAlignment="1">
      <alignment horizontal="center" vertical="center"/>
    </xf>
    <xf numFmtId="0" fontId="122" fillId="44" borderId="27" xfId="914" applyFont="1" applyFill="1" applyBorder="1" applyAlignment="1">
      <alignment horizontal="center" vertical="center"/>
    </xf>
    <xf numFmtId="0" fontId="122" fillId="44" borderId="89" xfId="914" applyFont="1" applyFill="1" applyBorder="1" applyAlignment="1">
      <alignment horizontal="center" vertical="center"/>
    </xf>
    <xf numFmtId="0" fontId="111" fillId="0" borderId="5" xfId="0" applyFont="1" applyFill="1" applyBorder="1" applyAlignment="1">
      <alignment horizontal="center" vertical="center" wrapText="1"/>
    </xf>
    <xf numFmtId="0" fontId="112" fillId="0" borderId="5" xfId="914" applyFont="1" applyBorder="1" applyAlignment="1">
      <alignment horizontal="center" vertical="center"/>
    </xf>
    <xf numFmtId="0" fontId="121" fillId="45" borderId="0" xfId="914" applyFont="1" applyFill="1" applyBorder="1" applyAlignment="1">
      <alignment horizontal="center" vertical="center" textRotation="90"/>
    </xf>
    <xf numFmtId="0" fontId="112" fillId="34" borderId="5" xfId="914" applyFont="1" applyFill="1" applyBorder="1" applyAlignment="1">
      <alignment horizontal="center" vertical="center" wrapText="1"/>
    </xf>
    <xf numFmtId="0" fontId="122" fillId="0" borderId="5" xfId="914" applyFont="1" applyBorder="1" applyAlignment="1">
      <alignment horizontal="center" vertical="center"/>
    </xf>
    <xf numFmtId="0" fontId="111" fillId="0" borderId="5" xfId="1049" applyFont="1" applyBorder="1" applyAlignment="1">
      <alignment horizontal="center" vertical="center" wrapText="1"/>
    </xf>
    <xf numFmtId="197" fontId="112" fillId="0" borderId="5" xfId="914" applyNumberFormat="1" applyFont="1" applyFill="1" applyBorder="1" applyAlignment="1">
      <alignment horizontal="center" vertical="center"/>
    </xf>
    <xf numFmtId="0" fontId="107" fillId="0" borderId="50" xfId="0" applyFont="1" applyBorder="1" applyAlignment="1">
      <alignment vertical="center"/>
    </xf>
    <xf numFmtId="0" fontId="112" fillId="0" borderId="94" xfId="914" applyFont="1" applyFill="1" applyBorder="1" applyAlignment="1">
      <alignment horizontal="center" vertical="center" wrapText="1"/>
    </xf>
    <xf numFmtId="0" fontId="111" fillId="46" borderId="39" xfId="914" applyFont="1" applyFill="1" applyBorder="1" applyAlignment="1">
      <alignment horizontal="center" vertical="center" wrapText="1"/>
    </xf>
    <xf numFmtId="0" fontId="112" fillId="44" borderId="27" xfId="914" applyFont="1" applyFill="1" applyBorder="1" applyAlignment="1">
      <alignment horizontal="center" vertical="center"/>
    </xf>
    <xf numFmtId="0" fontId="112" fillId="44" borderId="27" xfId="914" applyFont="1" applyFill="1" applyBorder="1" applyAlignment="1">
      <alignment horizontal="left" vertical="center" wrapText="1"/>
    </xf>
    <xf numFmtId="0" fontId="112" fillId="0" borderId="5" xfId="914" applyFont="1" applyBorder="1" applyAlignment="1">
      <alignment horizontal="center" vertical="center"/>
    </xf>
    <xf numFmtId="0" fontId="121" fillId="45" borderId="0" xfId="914" applyFont="1" applyFill="1" applyBorder="1" applyAlignment="1">
      <alignment horizontal="center" vertical="center" textRotation="90"/>
    </xf>
    <xf numFmtId="0" fontId="112" fillId="0" borderId="5" xfId="914" applyFont="1" applyFill="1" applyBorder="1" applyAlignment="1">
      <alignment horizontal="center" vertical="center" wrapText="1"/>
    </xf>
    <xf numFmtId="0" fontId="112" fillId="34" borderId="5" xfId="914" applyFont="1" applyFill="1" applyBorder="1" applyAlignment="1">
      <alignment horizontal="center" vertical="center" wrapText="1"/>
    </xf>
    <xf numFmtId="0" fontId="122" fillId="0" borderId="5" xfId="914" applyFont="1" applyBorder="1" applyAlignment="1">
      <alignment horizontal="center" vertical="center"/>
    </xf>
    <xf numFmtId="0" fontId="111" fillId="0" borderId="5" xfId="1049" applyFont="1" applyBorder="1" applyAlignment="1">
      <alignment horizontal="center" vertical="center" wrapText="1"/>
    </xf>
    <xf numFmtId="0" fontId="112" fillId="0" borderId="25" xfId="0" quotePrefix="1" applyFont="1" applyFill="1" applyBorder="1" applyAlignment="1">
      <alignment horizontal="center" vertical="center" wrapText="1"/>
    </xf>
    <xf numFmtId="0" fontId="112" fillId="0" borderId="25" xfId="0" applyFont="1" applyFill="1" applyBorder="1" applyAlignment="1">
      <alignment horizontal="center" vertical="center" wrapText="1"/>
    </xf>
    <xf numFmtId="197" fontId="112" fillId="0" borderId="5" xfId="914" quotePrefix="1" applyNumberFormat="1" applyFont="1" applyFill="1" applyBorder="1" applyAlignment="1">
      <alignment horizontal="center" vertical="center"/>
    </xf>
    <xf numFmtId="0" fontId="112" fillId="0" borderId="27" xfId="0" applyFont="1" applyFill="1" applyBorder="1" applyAlignment="1">
      <alignment vertical="center" wrapText="1"/>
    </xf>
    <xf numFmtId="0" fontId="112" fillId="0" borderId="5" xfId="0" applyFont="1" applyFill="1" applyBorder="1" applyAlignment="1">
      <alignment vertical="center" wrapText="1"/>
    </xf>
    <xf numFmtId="0" fontId="112" fillId="0" borderId="5" xfId="0" applyFont="1" applyFill="1" applyBorder="1" applyAlignment="1">
      <alignment horizontal="center" vertical="center"/>
    </xf>
    <xf numFmtId="0" fontId="111" fillId="46" borderId="67" xfId="914" applyFont="1" applyFill="1" applyBorder="1" applyAlignment="1">
      <alignment horizontal="center" vertical="center" wrapText="1"/>
    </xf>
    <xf numFmtId="0" fontId="109" fillId="37" borderId="36" xfId="1049" applyFont="1" applyFill="1" applyBorder="1" applyAlignment="1">
      <alignment horizontal="center" vertical="center" wrapText="1"/>
    </xf>
    <xf numFmtId="0" fontId="109" fillId="37" borderId="36" xfId="1049" applyFont="1" applyFill="1" applyBorder="1" applyAlignment="1">
      <alignment horizontal="center" vertical="center"/>
    </xf>
    <xf numFmtId="0" fontId="112" fillId="49" borderId="25" xfId="0" applyFont="1" applyFill="1" applyBorder="1" applyAlignment="1">
      <alignment horizontal="center" vertical="center" wrapText="1"/>
    </xf>
    <xf numFmtId="0" fontId="111" fillId="38" borderId="5" xfId="0" applyFont="1" applyFill="1" applyBorder="1" applyAlignment="1">
      <alignment horizontal="center" vertical="center" textRotation="90" wrapText="1"/>
    </xf>
    <xf numFmtId="0" fontId="109" fillId="37" borderId="5" xfId="0" applyFont="1" applyFill="1" applyBorder="1" applyAlignment="1">
      <alignment horizontal="center" vertical="center" wrapText="1"/>
    </xf>
    <xf numFmtId="0" fontId="109" fillId="37" borderId="5" xfId="0" applyFont="1" applyFill="1" applyBorder="1" applyAlignment="1">
      <alignment horizontal="center" vertical="center"/>
    </xf>
    <xf numFmtId="0" fontId="111" fillId="40" borderId="5" xfId="0" applyFont="1" applyFill="1" applyBorder="1" applyAlignment="1">
      <alignment horizontal="center" vertical="center"/>
    </xf>
    <xf numFmtId="0" fontId="111" fillId="38" borderId="5" xfId="0" applyFont="1" applyFill="1" applyBorder="1" applyAlignment="1">
      <alignment horizontal="left" vertical="center" wrapText="1"/>
    </xf>
    <xf numFmtId="0" fontId="111" fillId="34" borderId="5" xfId="0" applyFont="1" applyFill="1" applyBorder="1" applyAlignment="1">
      <alignment horizontal="left" vertical="center" wrapText="1"/>
    </xf>
    <xf numFmtId="0" fontId="111" fillId="33" borderId="5" xfId="0" applyFont="1" applyFill="1" applyBorder="1" applyAlignment="1">
      <alignment horizontal="left" vertical="center"/>
    </xf>
    <xf numFmtId="0" fontId="111" fillId="38" borderId="5" xfId="0" applyFont="1" applyFill="1" applyBorder="1" applyAlignment="1">
      <alignment horizontal="left" vertical="center"/>
    </xf>
    <xf numFmtId="0" fontId="111" fillId="34" borderId="5" xfId="0" applyFont="1" applyFill="1" applyBorder="1" applyAlignment="1">
      <alignment horizontal="center" vertical="center" textRotation="90"/>
    </xf>
    <xf numFmtId="0" fontId="111" fillId="40" borderId="5" xfId="0" applyFont="1" applyFill="1" applyBorder="1" applyAlignment="1">
      <alignment horizontal="center" vertical="center" textRotation="90" wrapText="1"/>
    </xf>
    <xf numFmtId="0" fontId="110" fillId="37" borderId="5" xfId="0" applyFont="1" applyFill="1" applyBorder="1" applyAlignment="1">
      <alignment horizontal="center" vertical="center"/>
    </xf>
    <xf numFmtId="0" fontId="112" fillId="0" borderId="5" xfId="0" applyFont="1" applyFill="1" applyBorder="1" applyAlignment="1">
      <alignment horizontal="center" vertical="center"/>
    </xf>
    <xf numFmtId="14" fontId="112" fillId="0" borderId="5" xfId="0" applyNumberFormat="1" applyFont="1" applyFill="1" applyBorder="1" applyAlignment="1">
      <alignment horizontal="center" vertical="center"/>
    </xf>
    <xf numFmtId="0" fontId="111" fillId="33" borderId="5" xfId="0" applyFont="1" applyFill="1" applyBorder="1" applyAlignment="1">
      <alignment horizontal="center" vertical="center" textRotation="90"/>
    </xf>
    <xf numFmtId="0" fontId="111" fillId="40" borderId="5" xfId="0" applyFont="1" applyFill="1" applyBorder="1" applyAlignment="1">
      <alignment horizontal="left" vertical="center"/>
    </xf>
    <xf numFmtId="0" fontId="111" fillId="34" borderId="5" xfId="0" applyFont="1" applyFill="1" applyBorder="1" applyAlignment="1">
      <alignment horizontal="left" vertical="center"/>
    </xf>
    <xf numFmtId="0" fontId="111" fillId="0" borderId="5" xfId="0" quotePrefix="1" applyFont="1" applyFill="1" applyBorder="1" applyAlignment="1">
      <alignment horizontal="center" vertical="center" wrapText="1"/>
    </xf>
    <xf numFmtId="0" fontId="111" fillId="38" borderId="25" xfId="0" applyFont="1" applyFill="1" applyBorder="1" applyAlignment="1">
      <alignment horizontal="left" vertical="center" wrapText="1"/>
    </xf>
    <xf numFmtId="0" fontId="111" fillId="38" borderId="42" xfId="0" applyFont="1" applyFill="1" applyBorder="1" applyAlignment="1">
      <alignment horizontal="left" vertical="center" wrapText="1"/>
    </xf>
    <xf numFmtId="0" fontId="111" fillId="41" borderId="5" xfId="0" applyFont="1" applyFill="1" applyBorder="1" applyAlignment="1">
      <alignment horizontal="left" vertical="center" wrapText="1"/>
    </xf>
    <xf numFmtId="0" fontId="113" fillId="39" borderId="5" xfId="924" applyFont="1" applyFill="1" applyBorder="1" applyAlignment="1">
      <alignment horizontal="center" vertical="center" textRotation="90" wrapText="1"/>
    </xf>
    <xf numFmtId="0" fontId="113" fillId="36" borderId="5" xfId="924" applyFont="1" applyFill="1" applyBorder="1" applyAlignment="1">
      <alignment horizontal="center" vertical="center" textRotation="90" wrapText="1"/>
    </xf>
    <xf numFmtId="0" fontId="107" fillId="34" borderId="5" xfId="0" applyFont="1" applyFill="1" applyBorder="1" applyAlignment="1">
      <alignment horizontal="center" vertical="center" textRotation="90"/>
    </xf>
    <xf numFmtId="0" fontId="111" fillId="34" borderId="23" xfId="0" applyFont="1" applyFill="1" applyBorder="1" applyAlignment="1">
      <alignment horizontal="center" vertical="center" wrapText="1"/>
    </xf>
    <xf numFmtId="0" fontId="111" fillId="34" borderId="36" xfId="0" applyFont="1" applyFill="1" applyBorder="1" applyAlignment="1">
      <alignment horizontal="center" vertical="center" wrapText="1"/>
    </xf>
    <xf numFmtId="0" fontId="111" fillId="34" borderId="27" xfId="0" applyFont="1" applyFill="1" applyBorder="1" applyAlignment="1">
      <alignment horizontal="center" vertical="center" wrapText="1"/>
    </xf>
    <xf numFmtId="0" fontId="111" fillId="34" borderId="23" xfId="0" applyFont="1" applyFill="1" applyBorder="1" applyAlignment="1">
      <alignment horizontal="left" vertical="center" wrapText="1"/>
    </xf>
    <xf numFmtId="0" fontId="111" fillId="34" borderId="36" xfId="0" applyFont="1" applyFill="1" applyBorder="1" applyAlignment="1">
      <alignment horizontal="left" vertical="center" wrapText="1"/>
    </xf>
    <xf numFmtId="0" fontId="111" fillId="34" borderId="27" xfId="0" applyFont="1" applyFill="1" applyBorder="1" applyAlignment="1">
      <alignment horizontal="left" vertical="center" wrapText="1"/>
    </xf>
    <xf numFmtId="0" fontId="111" fillId="41" borderId="5" xfId="0" applyFont="1" applyFill="1" applyBorder="1" applyAlignment="1">
      <alignment horizontal="center" vertical="center" textRotation="90" wrapText="1"/>
    </xf>
    <xf numFmtId="0" fontId="111" fillId="0" borderId="25" xfId="0" quotePrefix="1" applyFont="1" applyFill="1" applyBorder="1" applyAlignment="1">
      <alignment horizontal="center" vertical="center" wrapText="1"/>
    </xf>
    <xf numFmtId="0" fontId="111" fillId="0" borderId="3" xfId="0" quotePrefix="1" applyFont="1" applyFill="1" applyBorder="1" applyAlignment="1">
      <alignment horizontal="center" vertical="center" wrapText="1"/>
    </xf>
    <xf numFmtId="0" fontId="111" fillId="0" borderId="42" xfId="0" quotePrefix="1" applyFont="1" applyFill="1" applyBorder="1" applyAlignment="1">
      <alignment horizontal="center" vertical="center" wrapText="1"/>
    </xf>
    <xf numFmtId="0" fontId="111" fillId="0" borderId="5" xfId="0" applyFont="1" applyFill="1" applyBorder="1" applyAlignment="1">
      <alignment horizontal="center" vertical="center" wrapText="1"/>
    </xf>
    <xf numFmtId="0" fontId="17" fillId="36" borderId="44" xfId="924" applyFont="1" applyFill="1" applyBorder="1" applyAlignment="1">
      <alignment horizontal="center" vertical="center" textRotation="90" wrapText="1"/>
    </xf>
    <xf numFmtId="0" fontId="17" fillId="36" borderId="39" xfId="924" applyFont="1" applyFill="1" applyBorder="1" applyAlignment="1">
      <alignment horizontal="center" vertical="center" textRotation="90" wrapText="1"/>
    </xf>
    <xf numFmtId="0" fontId="17" fillId="36" borderId="45" xfId="924" applyFont="1" applyFill="1" applyBorder="1" applyAlignment="1">
      <alignment horizontal="center" vertical="center" textRotation="90" wrapText="1"/>
    </xf>
    <xf numFmtId="0" fontId="88" fillId="37" borderId="5" xfId="0" applyFont="1" applyFill="1" applyBorder="1" applyAlignment="1">
      <alignment horizontal="center" vertical="center"/>
    </xf>
    <xf numFmtId="0" fontId="3" fillId="41" borderId="25" xfId="0" applyFont="1" applyFill="1" applyBorder="1" applyAlignment="1">
      <alignment horizontal="left" vertical="center" wrapText="1"/>
    </xf>
    <xf numFmtId="0" fontId="3" fillId="41" borderId="42" xfId="0" applyFont="1" applyFill="1" applyBorder="1" applyAlignment="1">
      <alignment horizontal="left" vertical="center" wrapText="1"/>
    </xf>
    <xf numFmtId="0" fontId="3" fillId="41" borderId="32" xfId="0" applyFont="1" applyFill="1" applyBorder="1" applyAlignment="1">
      <alignment horizontal="left" vertical="center" wrapText="1"/>
    </xf>
    <xf numFmtId="0" fontId="3" fillId="41" borderId="43" xfId="0" applyFont="1" applyFill="1" applyBorder="1" applyAlignment="1">
      <alignment horizontal="left" vertical="center" wrapText="1"/>
    </xf>
    <xf numFmtId="0" fontId="3" fillId="33" borderId="32" xfId="0" applyFont="1" applyFill="1" applyBorder="1" applyAlignment="1">
      <alignment horizontal="left" vertical="center"/>
    </xf>
    <xf numFmtId="0" fontId="3" fillId="33" borderId="43" xfId="0" applyFont="1" applyFill="1" applyBorder="1" applyAlignment="1">
      <alignment horizontal="left" vertical="center"/>
    </xf>
    <xf numFmtId="0" fontId="3" fillId="38" borderId="26" xfId="0" applyFont="1" applyFill="1" applyBorder="1" applyAlignment="1">
      <alignment horizontal="left" vertical="center" wrapText="1"/>
    </xf>
    <xf numFmtId="0" fontId="3" fillId="38" borderId="5" xfId="0" applyFont="1" applyFill="1" applyBorder="1" applyAlignment="1">
      <alignment horizontal="left" vertical="center" wrapText="1"/>
    </xf>
    <xf numFmtId="0" fontId="3" fillId="41" borderId="33" xfId="0" applyFont="1" applyFill="1" applyBorder="1" applyAlignment="1">
      <alignment horizontal="left" vertical="center" wrapText="1"/>
    </xf>
    <xf numFmtId="0" fontId="3" fillId="41" borderId="40" xfId="0" applyFont="1" applyFill="1" applyBorder="1" applyAlignment="1">
      <alignment horizontal="left" vertical="center" wrapText="1"/>
    </xf>
    <xf numFmtId="0" fontId="17" fillId="39" borderId="37" xfId="924" applyFont="1" applyFill="1" applyBorder="1" applyAlignment="1">
      <alignment horizontal="center" vertical="center" textRotation="90" wrapText="1"/>
    </xf>
    <xf numFmtId="0" fontId="17" fillId="39" borderId="39" xfId="924" applyFont="1" applyFill="1" applyBorder="1" applyAlignment="1">
      <alignment horizontal="center" vertical="center" textRotation="90" wrapText="1"/>
    </xf>
    <xf numFmtId="0" fontId="17" fillId="39" borderId="41" xfId="924" applyFont="1" applyFill="1" applyBorder="1" applyAlignment="1">
      <alignment horizontal="center" vertical="center" textRotation="90" wrapText="1"/>
    </xf>
    <xf numFmtId="0" fontId="3" fillId="41" borderId="37" xfId="0" applyFont="1" applyFill="1" applyBorder="1" applyAlignment="1">
      <alignment horizontal="center" vertical="center" textRotation="90" wrapText="1"/>
    </xf>
    <xf numFmtId="0" fontId="3" fillId="41" borderId="39" xfId="0" applyFont="1" applyFill="1" applyBorder="1" applyAlignment="1">
      <alignment horizontal="center" vertical="center" textRotation="90" wrapText="1"/>
    </xf>
    <xf numFmtId="0" fontId="3" fillId="41" borderId="41" xfId="0" applyFont="1" applyFill="1" applyBorder="1" applyAlignment="1">
      <alignment horizontal="center" vertical="center" textRotation="90" wrapText="1"/>
    </xf>
    <xf numFmtId="0" fontId="3" fillId="33" borderId="37" xfId="0" applyFont="1" applyFill="1" applyBorder="1" applyAlignment="1">
      <alignment horizontal="center" vertical="center" textRotation="90"/>
    </xf>
    <xf numFmtId="0" fontId="3" fillId="33" borderId="39" xfId="0" applyFont="1" applyFill="1" applyBorder="1" applyAlignment="1">
      <alignment horizontal="center" vertical="center" textRotation="90"/>
    </xf>
    <xf numFmtId="0" fontId="3" fillId="33" borderId="41" xfId="0" applyFont="1" applyFill="1" applyBorder="1" applyAlignment="1">
      <alignment horizontal="center" vertical="center" textRotation="90"/>
    </xf>
    <xf numFmtId="0" fontId="3" fillId="33" borderId="31" xfId="0" applyFont="1" applyFill="1" applyBorder="1" applyAlignment="1">
      <alignment horizontal="left" vertical="center"/>
    </xf>
    <xf numFmtId="0" fontId="3" fillId="33" borderId="38" xfId="0" applyFont="1" applyFill="1" applyBorder="1" applyAlignment="1">
      <alignment horizontal="left" vertical="center"/>
    </xf>
    <xf numFmtId="0" fontId="3" fillId="33" borderId="25" xfId="0" applyFont="1" applyFill="1" applyBorder="1" applyAlignment="1">
      <alignment horizontal="left" vertical="center"/>
    </xf>
    <xf numFmtId="0" fontId="3" fillId="33" borderId="42" xfId="0" applyFont="1" applyFill="1" applyBorder="1" applyAlignment="1">
      <alignment horizontal="left" vertical="center"/>
    </xf>
    <xf numFmtId="0" fontId="3" fillId="38" borderId="47" xfId="0" applyFont="1" applyFill="1" applyBorder="1" applyAlignment="1">
      <alignment horizontal="center" vertical="center" textRotation="90" wrapText="1"/>
    </xf>
    <xf numFmtId="0" fontId="3" fillId="38" borderId="48" xfId="0" applyFont="1" applyFill="1" applyBorder="1" applyAlignment="1">
      <alignment horizontal="center" vertical="center" textRotation="90" wrapText="1"/>
    </xf>
    <xf numFmtId="0" fontId="3" fillId="38" borderId="27" xfId="0" applyFont="1" applyFill="1" applyBorder="1" applyAlignment="1">
      <alignment horizontal="left" vertical="center" wrapText="1"/>
    </xf>
    <xf numFmtId="0" fontId="3" fillId="34" borderId="37" xfId="0" applyFont="1" applyFill="1" applyBorder="1" applyAlignment="1">
      <alignment horizontal="center" vertical="center" textRotation="90"/>
    </xf>
    <xf numFmtId="0" fontId="3" fillId="34" borderId="39" xfId="0" applyFont="1" applyFill="1" applyBorder="1" applyAlignment="1">
      <alignment horizontal="center" vertical="center" textRotation="90"/>
    </xf>
    <xf numFmtId="0" fontId="3" fillId="34" borderId="41" xfId="0" applyFont="1" applyFill="1" applyBorder="1" applyAlignment="1">
      <alignment horizontal="center" vertical="center" textRotation="90"/>
    </xf>
    <xf numFmtId="0" fontId="3" fillId="34" borderId="31" xfId="0" applyFont="1" applyFill="1" applyBorder="1" applyAlignment="1">
      <alignment horizontal="left" vertical="center"/>
    </xf>
    <xf numFmtId="0" fontId="3" fillId="34" borderId="38" xfId="0" applyFont="1" applyFill="1" applyBorder="1" applyAlignment="1">
      <alignment horizontal="left" vertical="center"/>
    </xf>
    <xf numFmtId="0" fontId="3" fillId="34" borderId="25" xfId="0" applyFont="1" applyFill="1" applyBorder="1" applyAlignment="1">
      <alignment horizontal="left" vertical="center" wrapText="1"/>
    </xf>
    <xf numFmtId="0" fontId="3" fillId="34" borderId="42" xfId="0" applyFont="1" applyFill="1" applyBorder="1" applyAlignment="1">
      <alignment horizontal="left" vertical="center" wrapText="1"/>
    </xf>
    <xf numFmtId="0" fontId="3" fillId="34" borderId="32" xfId="0" applyFont="1" applyFill="1" applyBorder="1" applyAlignment="1">
      <alignment horizontal="left" vertical="center" wrapText="1"/>
    </xf>
    <xf numFmtId="0" fontId="3" fillId="34" borderId="43" xfId="0" applyFont="1" applyFill="1" applyBorder="1" applyAlignment="1">
      <alignment horizontal="left" vertical="center" wrapText="1"/>
    </xf>
    <xf numFmtId="0" fontId="3" fillId="38" borderId="5" xfId="0" applyFont="1" applyFill="1" applyBorder="1" applyAlignment="1">
      <alignment horizontal="left" vertical="center"/>
    </xf>
    <xf numFmtId="0" fontId="3" fillId="40" borderId="49" xfId="0" applyFont="1" applyFill="1" applyBorder="1" applyAlignment="1">
      <alignment horizontal="center" vertical="center"/>
    </xf>
    <xf numFmtId="0" fontId="3" fillId="40" borderId="50" xfId="0" applyFont="1" applyFill="1" applyBorder="1" applyAlignment="1">
      <alignment horizontal="center" vertical="center"/>
    </xf>
    <xf numFmtId="0" fontId="3" fillId="40" borderId="40" xfId="0" applyFont="1" applyFill="1" applyBorder="1" applyAlignment="1">
      <alignment horizontal="center" vertical="center"/>
    </xf>
    <xf numFmtId="0" fontId="3" fillId="40" borderId="46" xfId="0" applyFont="1" applyFill="1" applyBorder="1" applyAlignment="1">
      <alignment horizontal="center" vertical="center" textRotation="90" wrapText="1"/>
    </xf>
    <xf numFmtId="0" fontId="3" fillId="40" borderId="47" xfId="0" applyFont="1" applyFill="1" applyBorder="1" applyAlignment="1">
      <alignment horizontal="center" vertical="center" textRotation="90" wrapText="1"/>
    </xf>
    <xf numFmtId="0" fontId="3" fillId="40" borderId="48" xfId="0" applyFont="1" applyFill="1" applyBorder="1" applyAlignment="1">
      <alignment horizontal="center" vertical="center" textRotation="90" wrapText="1"/>
    </xf>
    <xf numFmtId="0" fontId="3" fillId="40" borderId="25" xfId="0" applyFont="1" applyFill="1" applyBorder="1" applyAlignment="1">
      <alignment horizontal="left" vertical="center"/>
    </xf>
    <xf numFmtId="0" fontId="3" fillId="40" borderId="42" xfId="0" applyFont="1" applyFill="1" applyBorder="1" applyAlignment="1">
      <alignment horizontal="left" vertical="center"/>
    </xf>
    <xf numFmtId="0" fontId="3" fillId="40" borderId="32" xfId="0" applyFont="1" applyFill="1" applyBorder="1" applyAlignment="1">
      <alignment horizontal="left" vertical="center"/>
    </xf>
    <xf numFmtId="0" fontId="3" fillId="40" borderId="43" xfId="0" applyFont="1" applyFill="1" applyBorder="1" applyAlignment="1">
      <alignment horizontal="left" vertical="center"/>
    </xf>
    <xf numFmtId="0" fontId="3" fillId="34" borderId="30" xfId="0" applyFont="1" applyFill="1" applyBorder="1" applyAlignment="1">
      <alignment horizontal="center" vertical="center" wrapText="1"/>
    </xf>
    <xf numFmtId="0" fontId="3" fillId="34" borderId="36" xfId="0" applyFont="1" applyFill="1" applyBorder="1" applyAlignment="1">
      <alignment horizontal="center" vertical="center" wrapText="1"/>
    </xf>
    <xf numFmtId="0" fontId="3" fillId="34" borderId="27" xfId="0" applyFont="1" applyFill="1" applyBorder="1" applyAlignment="1">
      <alignment horizontal="center" vertical="center" wrapText="1"/>
    </xf>
    <xf numFmtId="0" fontId="3" fillId="34" borderId="5" xfId="0" applyFont="1" applyFill="1" applyBorder="1" applyAlignment="1">
      <alignment horizontal="center" vertical="center" wrapText="1"/>
    </xf>
    <xf numFmtId="0" fontId="39" fillId="34" borderId="69" xfId="0" applyFont="1" applyFill="1" applyBorder="1" applyAlignment="1">
      <alignment horizontal="center" vertical="center" textRotation="90"/>
    </xf>
    <xf numFmtId="0" fontId="39" fillId="34" borderId="65" xfId="0" applyFont="1" applyFill="1" applyBorder="1" applyAlignment="1">
      <alignment horizontal="center" vertical="center" textRotation="90"/>
    </xf>
    <xf numFmtId="0" fontId="3" fillId="34" borderId="23" xfId="0" applyFont="1" applyFill="1" applyBorder="1" applyAlignment="1">
      <alignment horizontal="left" vertical="center" wrapText="1"/>
    </xf>
    <xf numFmtId="0" fontId="3" fillId="34" borderId="36" xfId="0" applyFont="1" applyFill="1" applyBorder="1" applyAlignment="1">
      <alignment horizontal="left" vertical="center" wrapText="1"/>
    </xf>
    <xf numFmtId="0" fontId="3" fillId="34" borderId="27" xfId="0" applyFont="1" applyFill="1" applyBorder="1" applyAlignment="1">
      <alignment horizontal="left" vertical="center" wrapText="1"/>
    </xf>
    <xf numFmtId="0" fontId="112" fillId="0" borderId="85" xfId="914" applyFont="1" applyFill="1" applyBorder="1" applyAlignment="1">
      <alignment horizontal="center" vertical="center" wrapText="1"/>
    </xf>
    <xf numFmtId="0" fontId="112" fillId="0" borderId="86" xfId="914" applyFont="1" applyFill="1" applyBorder="1" applyAlignment="1">
      <alignment horizontal="center" vertical="center" wrapText="1"/>
    </xf>
    <xf numFmtId="0" fontId="111" fillId="46" borderId="46" xfId="914" applyFont="1" applyFill="1" applyBorder="1" applyAlignment="1">
      <alignment horizontal="center" vertical="center" wrapText="1"/>
    </xf>
    <xf numFmtId="0" fontId="111" fillId="46" borderId="44" xfId="914" applyFont="1" applyFill="1" applyBorder="1" applyAlignment="1">
      <alignment horizontal="center" vertical="center" wrapText="1"/>
    </xf>
    <xf numFmtId="0" fontId="111" fillId="34" borderId="24" xfId="1049" applyFont="1" applyFill="1" applyBorder="1" applyAlignment="1">
      <alignment horizontal="center" vertical="center"/>
    </xf>
    <xf numFmtId="0" fontId="111" fillId="34" borderId="67" xfId="1049" applyFont="1" applyFill="1" applyBorder="1" applyAlignment="1">
      <alignment horizontal="center" vertical="center"/>
    </xf>
    <xf numFmtId="0" fontId="111" fillId="34" borderId="33" xfId="1049" applyFont="1" applyFill="1" applyBorder="1" applyAlignment="1">
      <alignment horizontal="center" vertical="center"/>
    </xf>
    <xf numFmtId="0" fontId="111" fillId="34" borderId="40" xfId="1049" applyFont="1" applyFill="1" applyBorder="1" applyAlignment="1">
      <alignment horizontal="center" vertical="center"/>
    </xf>
    <xf numFmtId="0" fontId="111" fillId="46" borderId="67" xfId="914" applyFont="1" applyFill="1" applyBorder="1" applyAlignment="1">
      <alignment horizontal="center" vertical="center" wrapText="1"/>
    </xf>
    <xf numFmtId="0" fontId="111" fillId="46" borderId="40" xfId="914" applyFont="1" applyFill="1" applyBorder="1" applyAlignment="1">
      <alignment horizontal="center" vertical="center" wrapText="1"/>
    </xf>
    <xf numFmtId="0" fontId="112" fillId="0" borderId="5" xfId="914" applyFont="1" applyFill="1" applyBorder="1" applyAlignment="1">
      <alignment horizontal="center" vertical="center" wrapText="1"/>
    </xf>
    <xf numFmtId="0" fontId="107" fillId="0" borderId="0" xfId="1049" applyFont="1" applyBorder="1" applyAlignment="1">
      <alignment horizontal="center" vertical="center"/>
    </xf>
    <xf numFmtId="0" fontId="107" fillId="0" borderId="7" xfId="1049" applyFont="1" applyBorder="1" applyAlignment="1">
      <alignment horizontal="center" vertical="center"/>
    </xf>
    <xf numFmtId="0" fontId="109" fillId="37" borderId="0" xfId="1049" applyFont="1" applyFill="1" applyBorder="1" applyAlignment="1">
      <alignment horizontal="center" vertical="center" wrapText="1"/>
    </xf>
    <xf numFmtId="0" fontId="109" fillId="37" borderId="5" xfId="1049" applyFont="1" applyFill="1" applyBorder="1" applyAlignment="1">
      <alignment horizontal="center" vertical="center"/>
    </xf>
    <xf numFmtId="0" fontId="109" fillId="37" borderId="74" xfId="1049" applyFont="1" applyFill="1" applyBorder="1" applyAlignment="1">
      <alignment horizontal="center" vertical="center" wrapText="1"/>
    </xf>
    <xf numFmtId="0" fontId="109" fillId="37" borderId="26" xfId="1049" applyFont="1" applyFill="1" applyBorder="1" applyAlignment="1">
      <alignment horizontal="center" vertical="center"/>
    </xf>
    <xf numFmtId="0" fontId="109" fillId="37" borderId="74" xfId="1049" applyFont="1" applyFill="1" applyBorder="1" applyAlignment="1">
      <alignment horizontal="center" vertical="center"/>
    </xf>
    <xf numFmtId="0" fontId="109" fillId="37" borderId="5" xfId="1049" applyFont="1" applyFill="1" applyBorder="1" applyAlignment="1">
      <alignment horizontal="center" vertical="center" wrapText="1"/>
    </xf>
    <xf numFmtId="0" fontId="109" fillId="37" borderId="71" xfId="1049" applyFont="1" applyFill="1" applyBorder="1" applyAlignment="1">
      <alignment horizontal="center" vertical="center"/>
    </xf>
    <xf numFmtId="0" fontId="95" fillId="0" borderId="72" xfId="914" applyBorder="1">
      <alignment vertical="center"/>
    </xf>
    <xf numFmtId="0" fontId="95" fillId="0" borderId="73" xfId="914" applyBorder="1">
      <alignment vertical="center"/>
    </xf>
    <xf numFmtId="0" fontId="95" fillId="0" borderId="79" xfId="914" applyBorder="1">
      <alignment vertical="center"/>
    </xf>
    <xf numFmtId="0" fontId="95" fillId="0" borderId="8" xfId="914" applyBorder="1">
      <alignment vertical="center"/>
    </xf>
    <xf numFmtId="0" fontId="95" fillId="0" borderId="80" xfId="914" applyBorder="1">
      <alignment vertical="center"/>
    </xf>
    <xf numFmtId="0" fontId="121" fillId="45" borderId="84" xfId="914" applyFont="1" applyFill="1" applyBorder="1" applyAlignment="1">
      <alignment horizontal="center" vertical="center" textRotation="90"/>
    </xf>
    <xf numFmtId="0" fontId="121" fillId="45" borderId="90" xfId="914" applyFont="1" applyFill="1" applyBorder="1" applyAlignment="1">
      <alignment horizontal="center" vertical="center" textRotation="90"/>
    </xf>
    <xf numFmtId="0" fontId="112" fillId="0" borderId="36" xfId="914" applyFont="1" applyFill="1" applyBorder="1" applyAlignment="1">
      <alignment horizontal="center" vertical="center" wrapText="1"/>
    </xf>
    <xf numFmtId="0" fontId="112" fillId="0" borderId="27" xfId="914" applyFont="1" applyFill="1" applyBorder="1" applyAlignment="1">
      <alignment horizontal="center" vertical="center" wrapText="1"/>
    </xf>
    <xf numFmtId="0" fontId="111" fillId="0" borderId="46" xfId="914" applyFont="1" applyFill="1" applyBorder="1" applyAlignment="1">
      <alignment horizontal="center" vertical="center" wrapText="1"/>
    </xf>
    <xf numFmtId="0" fontId="111" fillId="0" borderId="47" xfId="914" applyFont="1" applyFill="1" applyBorder="1" applyAlignment="1">
      <alignment horizontal="center" vertical="center" wrapText="1"/>
    </xf>
    <xf numFmtId="0" fontId="111" fillId="0" borderId="88" xfId="914" applyFont="1" applyFill="1" applyBorder="1" applyAlignment="1">
      <alignment horizontal="center" vertical="center" wrapText="1"/>
    </xf>
    <xf numFmtId="0" fontId="108" fillId="34" borderId="66" xfId="1049" applyFont="1" applyFill="1" applyBorder="1" applyAlignment="1">
      <alignment horizontal="center" vertical="center"/>
    </xf>
    <xf numFmtId="0" fontId="108" fillId="34" borderId="65" xfId="1049" applyFont="1" applyFill="1" applyBorder="1" applyAlignment="1">
      <alignment horizontal="center" vertical="center"/>
    </xf>
    <xf numFmtId="0" fontId="108" fillId="34" borderId="33" xfId="1049" applyFont="1" applyFill="1" applyBorder="1" applyAlignment="1">
      <alignment horizontal="center" vertical="center"/>
    </xf>
    <xf numFmtId="0" fontId="108" fillId="34" borderId="40" xfId="1049" applyFont="1" applyFill="1" applyBorder="1" applyAlignment="1">
      <alignment horizontal="center" vertical="center"/>
    </xf>
    <xf numFmtId="0" fontId="111" fillId="0" borderId="36" xfId="1049" applyFont="1" applyBorder="1" applyAlignment="1">
      <alignment horizontal="center" vertical="center"/>
    </xf>
    <xf numFmtId="0" fontId="111" fillId="0" borderId="27" xfId="1049" applyFont="1" applyBorder="1" applyAlignment="1">
      <alignment horizontal="center" vertical="center"/>
    </xf>
    <xf numFmtId="0" fontId="112" fillId="0" borderId="36" xfId="914" applyFont="1" applyBorder="1" applyAlignment="1">
      <alignment horizontal="center" vertical="center"/>
    </xf>
    <xf numFmtId="0" fontId="112" fillId="0" borderId="27" xfId="914" applyFont="1" applyBorder="1" applyAlignment="1">
      <alignment horizontal="center" vertical="center"/>
    </xf>
    <xf numFmtId="0" fontId="112" fillId="0" borderId="75" xfId="914" applyFont="1" applyFill="1" applyBorder="1" applyAlignment="1">
      <alignment horizontal="center" vertical="center" wrapText="1"/>
    </xf>
    <xf numFmtId="0" fontId="111" fillId="0" borderId="83" xfId="914" applyFont="1" applyFill="1" applyBorder="1" applyAlignment="1">
      <alignment horizontal="center" vertical="center" wrapText="1"/>
    </xf>
    <xf numFmtId="0" fontId="111" fillId="0" borderId="48" xfId="914" applyFont="1" applyFill="1" applyBorder="1" applyAlignment="1">
      <alignment horizontal="center" vertical="center" wrapText="1"/>
    </xf>
    <xf numFmtId="0" fontId="108" fillId="34" borderId="71" xfId="1049" applyFont="1" applyFill="1" applyBorder="1" applyAlignment="1">
      <alignment horizontal="center" vertical="center"/>
    </xf>
    <xf numFmtId="0" fontId="108" fillId="34" borderId="73" xfId="1049" applyFont="1" applyFill="1" applyBorder="1" applyAlignment="1">
      <alignment horizontal="center" vertical="center"/>
    </xf>
    <xf numFmtId="0" fontId="111" fillId="0" borderId="75" xfId="1049" applyFont="1" applyBorder="1" applyAlignment="1">
      <alignment horizontal="center" vertical="center"/>
    </xf>
    <xf numFmtId="0" fontId="112" fillId="0" borderId="75" xfId="914" applyFont="1" applyBorder="1" applyAlignment="1">
      <alignment horizontal="center" vertical="center"/>
    </xf>
    <xf numFmtId="0" fontId="122" fillId="0" borderId="23" xfId="914" applyFont="1" applyFill="1" applyBorder="1" applyAlignment="1">
      <alignment horizontal="center" vertical="center" wrapText="1"/>
    </xf>
    <xf numFmtId="0" fontId="122" fillId="0" borderId="36" xfId="914" applyFont="1" applyFill="1" applyBorder="1" applyAlignment="1">
      <alignment horizontal="center" vertical="center" wrapText="1"/>
    </xf>
    <xf numFmtId="0" fontId="122" fillId="0" borderId="27" xfId="914" applyFont="1" applyFill="1" applyBorder="1" applyAlignment="1">
      <alignment horizontal="center" vertical="center" wrapText="1"/>
    </xf>
    <xf numFmtId="0" fontId="112" fillId="34" borderId="23" xfId="914" applyFont="1" applyFill="1" applyBorder="1" applyAlignment="1">
      <alignment horizontal="left" vertical="center" wrapText="1"/>
    </xf>
    <xf numFmtId="0" fontId="112" fillId="34" borderId="27" xfId="914" applyFont="1" applyFill="1" applyBorder="1" applyAlignment="1">
      <alignment horizontal="left" vertical="center" wrapText="1"/>
    </xf>
    <xf numFmtId="0" fontId="112" fillId="34" borderId="36" xfId="914" applyFont="1" applyFill="1" applyBorder="1" applyAlignment="1">
      <alignment horizontal="left" vertical="center" wrapText="1"/>
    </xf>
    <xf numFmtId="0" fontId="122" fillId="0" borderId="89" xfId="914" applyFont="1" applyFill="1" applyBorder="1" applyAlignment="1">
      <alignment horizontal="center" vertical="center" wrapText="1"/>
    </xf>
    <xf numFmtId="0" fontId="112" fillId="0" borderId="23" xfId="914" applyFont="1" applyFill="1" applyBorder="1" applyAlignment="1">
      <alignment horizontal="center" vertical="center" wrapText="1"/>
    </xf>
    <xf numFmtId="0" fontId="112" fillId="34" borderId="75" xfId="914" applyFont="1" applyFill="1" applyBorder="1" applyAlignment="1">
      <alignment horizontal="left" vertical="center" wrapText="1"/>
    </xf>
    <xf numFmtId="0" fontId="108" fillId="34" borderId="5" xfId="914" applyFont="1" applyFill="1" applyBorder="1" applyAlignment="1">
      <alignment horizontal="center" vertical="center" wrapText="1"/>
    </xf>
    <xf numFmtId="0" fontId="114" fillId="0" borderId="5" xfId="914" applyFont="1" applyFill="1" applyBorder="1" applyAlignment="1">
      <alignment horizontal="center" vertical="center"/>
    </xf>
    <xf numFmtId="0" fontId="112" fillId="0" borderId="23" xfId="914" applyFont="1" applyBorder="1" applyAlignment="1">
      <alignment horizontal="center" vertical="center"/>
    </xf>
    <xf numFmtId="0" fontId="111" fillId="0" borderId="68" xfId="914" applyFont="1" applyFill="1" applyBorder="1" applyAlignment="1">
      <alignment horizontal="center" vertical="center" wrapText="1"/>
    </xf>
    <xf numFmtId="0" fontId="111" fillId="0" borderId="44" xfId="914" applyFont="1" applyFill="1" applyBorder="1" applyAlignment="1">
      <alignment horizontal="center" vertical="center" wrapText="1"/>
    </xf>
    <xf numFmtId="0" fontId="108" fillId="34" borderId="24" xfId="914" applyFont="1" applyFill="1" applyBorder="1" applyAlignment="1">
      <alignment horizontal="center" vertical="center" wrapText="1"/>
    </xf>
    <xf numFmtId="0" fontId="108" fillId="34" borderId="67" xfId="914" applyFont="1" applyFill="1" applyBorder="1" applyAlignment="1">
      <alignment horizontal="center" vertical="center" wrapText="1"/>
    </xf>
    <xf numFmtId="0" fontId="108" fillId="34" borderId="66" xfId="914" applyFont="1" applyFill="1" applyBorder="1" applyAlignment="1">
      <alignment horizontal="center" vertical="center" wrapText="1"/>
    </xf>
    <xf numFmtId="0" fontId="108" fillId="34" borderId="65" xfId="914" applyFont="1" applyFill="1" applyBorder="1" applyAlignment="1">
      <alignment horizontal="center" vertical="center" wrapText="1"/>
    </xf>
    <xf numFmtId="0" fontId="108" fillId="34" borderId="33" xfId="914" applyFont="1" applyFill="1" applyBorder="1" applyAlignment="1">
      <alignment horizontal="center" vertical="center" wrapText="1"/>
    </xf>
    <xf numFmtId="0" fontId="108" fillId="34" borderId="40" xfId="914" applyFont="1" applyFill="1" applyBorder="1" applyAlignment="1">
      <alignment horizontal="center" vertical="center" wrapText="1"/>
    </xf>
    <xf numFmtId="0" fontId="111" fillId="0" borderId="5" xfId="914" applyFont="1" applyFill="1" applyBorder="1" applyAlignment="1">
      <alignment horizontal="center" vertical="center"/>
    </xf>
    <xf numFmtId="0" fontId="112" fillId="34" borderId="89" xfId="914" applyFont="1" applyFill="1" applyBorder="1" applyAlignment="1">
      <alignment horizontal="left" vertical="center" wrapText="1"/>
    </xf>
    <xf numFmtId="0" fontId="112" fillId="0" borderId="89" xfId="914" applyFont="1" applyFill="1" applyBorder="1" applyAlignment="1">
      <alignment horizontal="center" vertical="center" wrapText="1"/>
    </xf>
    <xf numFmtId="0" fontId="108" fillId="34" borderId="91" xfId="914" applyFont="1" applyFill="1" applyBorder="1" applyAlignment="1">
      <alignment horizontal="center" vertical="center" wrapText="1"/>
    </xf>
    <xf numFmtId="0" fontId="108" fillId="34" borderId="70" xfId="914" applyFont="1" applyFill="1" applyBorder="1" applyAlignment="1">
      <alignment horizontal="center" vertical="center" wrapText="1"/>
    </xf>
    <xf numFmtId="0" fontId="111" fillId="0" borderId="23" xfId="1049" applyFont="1" applyBorder="1" applyAlignment="1">
      <alignment horizontal="center" vertical="center"/>
    </xf>
    <xf numFmtId="0" fontId="111" fillId="0" borderId="89" xfId="1049" applyFont="1" applyBorder="1" applyAlignment="1">
      <alignment horizontal="center" vertical="center"/>
    </xf>
    <xf numFmtId="0" fontId="112" fillId="0" borderId="89" xfId="914" applyFont="1" applyBorder="1" applyAlignment="1">
      <alignment horizontal="center" vertical="center"/>
    </xf>
    <xf numFmtId="0" fontId="112" fillId="34" borderId="23" xfId="914" applyFont="1" applyFill="1" applyBorder="1" applyAlignment="1">
      <alignment horizontal="center" vertical="center" wrapText="1"/>
    </xf>
    <xf numFmtId="0" fontId="112" fillId="34" borderId="36" xfId="914" applyFont="1" applyFill="1" applyBorder="1" applyAlignment="1">
      <alignment horizontal="center" vertical="center" wrapText="1"/>
    </xf>
    <xf numFmtId="0" fontId="112" fillId="34" borderId="27" xfId="914" applyFont="1" applyFill="1" applyBorder="1" applyAlignment="1">
      <alignment horizontal="center" vertical="center" wrapText="1"/>
    </xf>
    <xf numFmtId="0" fontId="122" fillId="0" borderId="23" xfId="914" applyFont="1" applyFill="1" applyBorder="1" applyAlignment="1">
      <alignment horizontal="center" vertical="center"/>
    </xf>
    <xf numFmtId="0" fontId="122" fillId="0" borderId="36" xfId="914" applyFont="1" applyFill="1" applyBorder="1" applyAlignment="1">
      <alignment horizontal="center" vertical="center"/>
    </xf>
    <xf numFmtId="0" fontId="122" fillId="0" borderId="27" xfId="914" applyFont="1" applyFill="1" applyBorder="1" applyAlignment="1">
      <alignment horizontal="center" vertical="center"/>
    </xf>
    <xf numFmtId="0" fontId="108" fillId="34" borderId="5" xfId="914" applyFont="1" applyFill="1" applyBorder="1" applyAlignment="1">
      <alignment horizontal="center" vertical="center"/>
    </xf>
    <xf numFmtId="0" fontId="127" fillId="38" borderId="101" xfId="914" applyFont="1" applyFill="1" applyBorder="1" applyAlignment="1">
      <alignment horizontal="center" vertical="center"/>
    </xf>
    <xf numFmtId="0" fontId="127" fillId="38" borderId="66" xfId="914" applyFont="1" applyFill="1" applyBorder="1" applyAlignment="1">
      <alignment horizontal="center" vertical="center"/>
    </xf>
    <xf numFmtId="0" fontId="127" fillId="38" borderId="33" xfId="914" applyFont="1" applyFill="1" applyBorder="1" applyAlignment="1">
      <alignment horizontal="center" vertical="center"/>
    </xf>
    <xf numFmtId="0" fontId="110" fillId="37" borderId="74" xfId="1049" applyFont="1" applyFill="1" applyBorder="1" applyAlignment="1">
      <alignment horizontal="center" vertical="center"/>
    </xf>
    <xf numFmtId="0" fontId="109" fillId="37" borderId="72" xfId="1049" applyFont="1" applyFill="1" applyBorder="1" applyAlignment="1">
      <alignment horizontal="center" vertical="center"/>
    </xf>
    <xf numFmtId="0" fontId="95" fillId="0" borderId="0" xfId="914" applyBorder="1">
      <alignment vertical="center"/>
    </xf>
    <xf numFmtId="0" fontId="95" fillId="0" borderId="65" xfId="914" applyBorder="1">
      <alignment vertical="center"/>
    </xf>
    <xf numFmtId="0" fontId="121" fillId="45" borderId="93" xfId="914" applyFont="1" applyFill="1" applyBorder="1" applyAlignment="1">
      <alignment horizontal="center" vertical="center" textRotation="90"/>
    </xf>
    <xf numFmtId="0" fontId="121" fillId="45" borderId="95" xfId="914" applyFont="1" applyFill="1" applyBorder="1" applyAlignment="1">
      <alignment horizontal="center" vertical="center" textRotation="90"/>
    </xf>
    <xf numFmtId="0" fontId="111" fillId="38" borderId="23" xfId="914" applyFont="1" applyFill="1" applyBorder="1" applyAlignment="1">
      <alignment horizontal="center" vertical="center" wrapText="1"/>
    </xf>
    <xf numFmtId="0" fontId="111" fillId="38" borderId="36" xfId="914" applyFont="1" applyFill="1" applyBorder="1" applyAlignment="1">
      <alignment horizontal="center" vertical="center" wrapText="1"/>
    </xf>
    <xf numFmtId="0" fontId="111" fillId="38" borderId="89" xfId="914" applyFont="1" applyFill="1" applyBorder="1" applyAlignment="1">
      <alignment horizontal="center" vertical="center" wrapText="1"/>
    </xf>
    <xf numFmtId="0" fontId="108" fillId="34" borderId="27" xfId="1049" applyFont="1" applyFill="1" applyBorder="1" applyAlignment="1">
      <alignment horizontal="center" vertical="center"/>
    </xf>
    <xf numFmtId="0" fontId="108" fillId="34" borderId="5" xfId="1049" applyFont="1" applyFill="1" applyBorder="1" applyAlignment="1">
      <alignment horizontal="center" vertical="center"/>
    </xf>
    <xf numFmtId="0" fontId="108" fillId="34" borderId="23" xfId="1049" applyFont="1" applyFill="1" applyBorder="1" applyAlignment="1">
      <alignment horizontal="center" vertical="center"/>
    </xf>
    <xf numFmtId="0" fontId="108" fillId="34" borderId="29" xfId="1049" applyFont="1" applyFill="1" applyBorder="1" applyAlignment="1">
      <alignment horizontal="center" vertical="center"/>
    </xf>
    <xf numFmtId="0" fontId="112" fillId="34" borderId="89" xfId="914" applyFont="1" applyFill="1" applyBorder="1" applyAlignment="1">
      <alignment horizontal="center" vertical="center" wrapText="1"/>
    </xf>
    <xf numFmtId="0" fontId="122" fillId="0" borderId="89" xfId="914" applyFont="1" applyFill="1" applyBorder="1" applyAlignment="1">
      <alignment horizontal="center" vertical="center"/>
    </xf>
    <xf numFmtId="0" fontId="112" fillId="34" borderId="75" xfId="914" applyFont="1" applyFill="1" applyBorder="1" applyAlignment="1">
      <alignment horizontal="center" vertical="center" wrapText="1"/>
    </xf>
    <xf numFmtId="0" fontId="122" fillId="0" borderId="75" xfId="914" applyFont="1" applyBorder="1" applyAlignment="1">
      <alignment horizontal="center" vertical="center"/>
    </xf>
    <xf numFmtId="0" fontId="122" fillId="0" borderId="36" xfId="914" applyFont="1" applyBorder="1" applyAlignment="1">
      <alignment horizontal="center" vertical="center"/>
    </xf>
    <xf numFmtId="0" fontId="122" fillId="0" borderId="27" xfId="914" applyFont="1" applyBorder="1" applyAlignment="1">
      <alignment horizontal="center" vertical="center"/>
    </xf>
    <xf numFmtId="0" fontId="111" fillId="38" borderId="75" xfId="914" applyFont="1" applyFill="1" applyBorder="1" applyAlignment="1">
      <alignment horizontal="center" vertical="center" wrapText="1"/>
    </xf>
    <xf numFmtId="0" fontId="111" fillId="38" borderId="27" xfId="914" applyFont="1" applyFill="1" applyBorder="1" applyAlignment="1">
      <alignment horizontal="center" vertical="center" wrapText="1"/>
    </xf>
    <xf numFmtId="0" fontId="109" fillId="37" borderId="8" xfId="1049" applyFont="1" applyFill="1" applyBorder="1" applyAlignment="1">
      <alignment horizontal="center" vertical="center" wrapText="1"/>
    </xf>
    <xf numFmtId="0" fontId="112" fillId="0" borderId="23" xfId="914" applyFont="1" applyFill="1" applyBorder="1" applyAlignment="1">
      <alignment horizontal="center" vertical="center"/>
    </xf>
    <xf numFmtId="0" fontId="112" fillId="0" borderId="36" xfId="914" applyFont="1" applyFill="1" applyBorder="1" applyAlignment="1">
      <alignment horizontal="center" vertical="center"/>
    </xf>
    <xf numFmtId="0" fontId="112" fillId="0" borderId="27" xfId="914" applyFont="1" applyFill="1" applyBorder="1" applyAlignment="1">
      <alignment horizontal="center" vertical="center"/>
    </xf>
    <xf numFmtId="0" fontId="112" fillId="0" borderId="23" xfId="914" applyFont="1" applyFill="1" applyBorder="1" applyAlignment="1">
      <alignment horizontal="left" vertical="center" wrapText="1"/>
    </xf>
    <xf numFmtId="0" fontId="112" fillId="0" borderId="27" xfId="914" applyFont="1" applyFill="1" applyBorder="1" applyAlignment="1">
      <alignment horizontal="left" vertical="center" wrapText="1"/>
    </xf>
    <xf numFmtId="0" fontId="112" fillId="0" borderId="96" xfId="914" applyFont="1" applyFill="1" applyBorder="1" applyAlignment="1">
      <alignment horizontal="center" vertical="center" wrapText="1"/>
    </xf>
    <xf numFmtId="0" fontId="112" fillId="0" borderId="84" xfId="914" applyFont="1" applyFill="1" applyBorder="1" applyAlignment="1">
      <alignment horizontal="center" vertical="center" wrapText="1"/>
    </xf>
    <xf numFmtId="0" fontId="112" fillId="0" borderId="97" xfId="914" applyFont="1" applyFill="1" applyBorder="1" applyAlignment="1">
      <alignment horizontal="center" vertical="center" wrapText="1"/>
    </xf>
    <xf numFmtId="0" fontId="111" fillId="34" borderId="23" xfId="1049" applyFont="1" applyFill="1" applyBorder="1" applyAlignment="1">
      <alignment horizontal="center" vertical="center"/>
    </xf>
    <xf numFmtId="0" fontId="111" fillId="34" borderId="36" xfId="1049" applyFont="1" applyFill="1" applyBorder="1" applyAlignment="1">
      <alignment horizontal="center" vertical="center"/>
    </xf>
    <xf numFmtId="0" fontId="111" fillId="34" borderId="27" xfId="1049" applyFont="1" applyFill="1" applyBorder="1" applyAlignment="1">
      <alignment horizontal="center" vertical="center"/>
    </xf>
    <xf numFmtId="0" fontId="111" fillId="0" borderId="23" xfId="1049" applyFont="1" applyFill="1" applyBorder="1" applyAlignment="1">
      <alignment horizontal="center" vertical="center" wrapText="1"/>
    </xf>
    <xf numFmtId="0" fontId="111" fillId="0" borderId="36" xfId="1049" applyFont="1" applyFill="1" applyBorder="1" applyAlignment="1">
      <alignment horizontal="center" vertical="center" wrapText="1"/>
    </xf>
    <xf numFmtId="0" fontId="111" fillId="0" borderId="36" xfId="1049" applyFont="1" applyFill="1" applyBorder="1" applyAlignment="1">
      <alignment horizontal="center" vertical="center"/>
    </xf>
    <xf numFmtId="0" fontId="111" fillId="0" borderId="27" xfId="1049" applyFont="1" applyFill="1" applyBorder="1" applyAlignment="1">
      <alignment horizontal="center" vertical="center"/>
    </xf>
    <xf numFmtId="0" fontId="112" fillId="44" borderId="23" xfId="914" applyFont="1" applyFill="1" applyBorder="1" applyAlignment="1">
      <alignment horizontal="center" vertical="center" wrapText="1"/>
    </xf>
    <xf numFmtId="0" fontId="112" fillId="44" borderId="36" xfId="914" applyFont="1" applyFill="1" applyBorder="1" applyAlignment="1">
      <alignment horizontal="center" vertical="center" wrapText="1"/>
    </xf>
    <xf numFmtId="0" fontId="111" fillId="34" borderId="5" xfId="1049" applyFont="1" applyFill="1" applyBorder="1" applyAlignment="1">
      <alignment horizontal="center" vertical="center"/>
    </xf>
    <xf numFmtId="0" fontId="111" fillId="0" borderId="5" xfId="1049" applyFont="1" applyBorder="1" applyAlignment="1">
      <alignment horizontal="center" vertical="center"/>
    </xf>
    <xf numFmtId="0" fontId="122" fillId="0" borderId="5" xfId="914" applyFont="1" applyFill="1" applyBorder="1" applyAlignment="1">
      <alignment horizontal="center" vertical="center"/>
    </xf>
    <xf numFmtId="0" fontId="122" fillId="44" borderId="5" xfId="914" applyFont="1" applyFill="1" applyBorder="1" applyAlignment="1">
      <alignment horizontal="center" vertical="center"/>
    </xf>
    <xf numFmtId="0" fontId="112" fillId="44" borderId="23" xfId="914" applyFont="1" applyFill="1" applyBorder="1" applyAlignment="1">
      <alignment horizontal="center" vertical="center"/>
    </xf>
    <xf numFmtId="0" fontId="112" fillId="44" borderId="36" xfId="914" applyFont="1" applyFill="1" applyBorder="1" applyAlignment="1">
      <alignment horizontal="center" vertical="center"/>
    </xf>
    <xf numFmtId="0" fontId="112" fillId="44" borderId="27" xfId="914" applyFont="1" applyFill="1" applyBorder="1" applyAlignment="1">
      <alignment horizontal="center" vertical="center"/>
    </xf>
    <xf numFmtId="0" fontId="122" fillId="44" borderId="23" xfId="914" applyFont="1" applyFill="1" applyBorder="1" applyAlignment="1">
      <alignment horizontal="center" vertical="center"/>
    </xf>
    <xf numFmtId="0" fontId="122" fillId="44" borderId="36" xfId="914" applyFont="1" applyFill="1" applyBorder="1" applyAlignment="1">
      <alignment horizontal="center" vertical="center"/>
    </xf>
    <xf numFmtId="0" fontId="122" fillId="44" borderId="27" xfId="914" applyFont="1" applyFill="1" applyBorder="1" applyAlignment="1">
      <alignment horizontal="center" vertical="center"/>
    </xf>
    <xf numFmtId="0" fontId="111" fillId="44" borderId="23" xfId="1049" applyFont="1" applyFill="1" applyBorder="1" applyAlignment="1">
      <alignment horizontal="center" vertical="center" wrapText="1"/>
    </xf>
    <xf numFmtId="0" fontId="111" fillId="44" borderId="36" xfId="1049" applyFont="1" applyFill="1" applyBorder="1" applyAlignment="1">
      <alignment horizontal="center" vertical="center" wrapText="1"/>
    </xf>
    <xf numFmtId="0" fontId="111" fillId="44" borderId="36" xfId="1049" applyFont="1" applyFill="1" applyBorder="1" applyAlignment="1">
      <alignment horizontal="center" vertical="center"/>
    </xf>
    <xf numFmtId="0" fontId="111" fillId="44" borderId="27" xfId="1049" applyFont="1" applyFill="1" applyBorder="1" applyAlignment="1">
      <alignment horizontal="center" vertical="center"/>
    </xf>
    <xf numFmtId="0" fontId="125" fillId="0" borderId="75" xfId="914" applyFont="1" applyBorder="1" applyAlignment="1">
      <alignment horizontal="center" vertical="center"/>
    </xf>
    <xf numFmtId="0" fontId="125" fillId="0" borderId="27" xfId="914" applyFont="1" applyBorder="1" applyAlignment="1">
      <alignment horizontal="center" vertical="center"/>
    </xf>
    <xf numFmtId="0" fontId="111" fillId="34" borderId="75" xfId="914" applyFont="1" applyFill="1" applyBorder="1" applyAlignment="1">
      <alignment horizontal="center" vertical="center" wrapText="1"/>
    </xf>
    <xf numFmtId="0" fontId="111" fillId="34" borderId="27" xfId="914" applyFont="1" applyFill="1" applyBorder="1" applyAlignment="1">
      <alignment horizontal="center" vertical="center" wrapText="1"/>
    </xf>
    <xf numFmtId="198" fontId="111" fillId="0" borderId="75" xfId="914" applyNumberFormat="1" applyFont="1" applyFill="1" applyBorder="1" applyAlignment="1">
      <alignment horizontal="center" vertical="center" wrapText="1"/>
    </xf>
    <xf numFmtId="198" fontId="111" fillId="0" borderId="27" xfId="914" applyNumberFormat="1" applyFont="1" applyFill="1" applyBorder="1" applyAlignment="1">
      <alignment horizontal="center" vertical="center" wrapText="1"/>
    </xf>
    <xf numFmtId="0" fontId="112" fillId="0" borderId="75" xfId="914" applyFont="1" applyFill="1" applyBorder="1" applyAlignment="1">
      <alignment horizontal="center" vertical="center"/>
    </xf>
    <xf numFmtId="0" fontId="111" fillId="34" borderId="25" xfId="1049" applyFont="1" applyFill="1" applyBorder="1" applyAlignment="1">
      <alignment horizontal="center" vertical="center"/>
    </xf>
    <xf numFmtId="0" fontId="111" fillId="34" borderId="42" xfId="1049" applyFont="1" applyFill="1" applyBorder="1" applyAlignment="1">
      <alignment horizontal="center" vertical="center"/>
    </xf>
    <xf numFmtId="0" fontId="122" fillId="0" borderId="23" xfId="914" applyFont="1" applyBorder="1" applyAlignment="1">
      <alignment horizontal="center" vertical="center"/>
    </xf>
    <xf numFmtId="10" fontId="112" fillId="0" borderId="23" xfId="914" applyNumberFormat="1" applyFont="1" applyBorder="1" applyAlignment="1">
      <alignment horizontal="center" vertical="center"/>
    </xf>
    <xf numFmtId="10" fontId="112" fillId="0" borderId="36" xfId="914" applyNumberFormat="1" applyFont="1" applyBorder="1" applyAlignment="1">
      <alignment horizontal="center" vertical="center"/>
    </xf>
    <xf numFmtId="0" fontId="111" fillId="34" borderId="89" xfId="1049" applyFont="1" applyFill="1" applyBorder="1" applyAlignment="1">
      <alignment horizontal="center" vertical="center"/>
    </xf>
    <xf numFmtId="0" fontId="122" fillId="0" borderId="89" xfId="914" applyFont="1" applyBorder="1" applyAlignment="1">
      <alignment horizontal="center" vertical="center"/>
    </xf>
    <xf numFmtId="0" fontId="111" fillId="41" borderId="36" xfId="914" applyFont="1" applyFill="1" applyBorder="1" applyAlignment="1">
      <alignment horizontal="center" vertical="center" wrapText="1"/>
    </xf>
    <xf numFmtId="0" fontId="111" fillId="34" borderId="66" xfId="1049" applyFont="1" applyFill="1" applyBorder="1" applyAlignment="1">
      <alignment horizontal="center" vertical="center"/>
    </xf>
    <xf numFmtId="0" fontId="111" fillId="34" borderId="65" xfId="1049" applyFont="1" applyFill="1" applyBorder="1" applyAlignment="1">
      <alignment horizontal="center" vertical="center"/>
    </xf>
    <xf numFmtId="0" fontId="111" fillId="41" borderId="23" xfId="914" applyFont="1" applyFill="1" applyBorder="1" applyAlignment="1">
      <alignment horizontal="center" vertical="center" wrapText="1"/>
    </xf>
    <xf numFmtId="0" fontId="111" fillId="41" borderId="65" xfId="914" applyFont="1" applyFill="1" applyBorder="1" applyAlignment="1">
      <alignment horizontal="center" vertical="center" wrapText="1"/>
    </xf>
    <xf numFmtId="0" fontId="111" fillId="41" borderId="70" xfId="914" applyFont="1" applyFill="1" applyBorder="1" applyAlignment="1">
      <alignment horizontal="center" vertical="center" wrapText="1"/>
    </xf>
    <xf numFmtId="0" fontId="111" fillId="34" borderId="24" xfId="1049" applyFont="1" applyFill="1" applyBorder="1" applyAlignment="1">
      <alignment horizontal="center" vertical="center" wrapText="1"/>
    </xf>
    <xf numFmtId="0" fontId="111" fillId="34" borderId="67" xfId="1049" applyFont="1" applyFill="1" applyBorder="1" applyAlignment="1">
      <alignment horizontal="center" vertical="center" wrapText="1"/>
    </xf>
    <xf numFmtId="0" fontId="111" fillId="34" borderId="91" xfId="1049" applyFont="1" applyFill="1" applyBorder="1" applyAlignment="1">
      <alignment horizontal="center" vertical="center" wrapText="1"/>
    </xf>
    <xf numFmtId="0" fontId="111" fillId="34" borderId="70" xfId="1049" applyFont="1" applyFill="1" applyBorder="1" applyAlignment="1">
      <alignment horizontal="center" vertical="center" wrapText="1"/>
    </xf>
    <xf numFmtId="0" fontId="122" fillId="0" borderId="75" xfId="914" applyFont="1" applyFill="1" applyBorder="1" applyAlignment="1">
      <alignment horizontal="center" vertical="center"/>
    </xf>
    <xf numFmtId="0" fontId="111" fillId="41" borderId="75" xfId="914" applyFont="1" applyFill="1" applyBorder="1" applyAlignment="1">
      <alignment horizontal="center" vertical="center" wrapText="1"/>
    </xf>
    <xf numFmtId="0" fontId="111" fillId="34" borderId="71" xfId="1049" applyFont="1" applyFill="1" applyBorder="1" applyAlignment="1">
      <alignment horizontal="center" vertical="center"/>
    </xf>
    <xf numFmtId="0" fontId="111" fillId="34" borderId="73" xfId="1049" applyFont="1" applyFill="1" applyBorder="1" applyAlignment="1">
      <alignment horizontal="center" vertical="center"/>
    </xf>
    <xf numFmtId="0" fontId="112" fillId="0" borderId="5" xfId="914" applyFont="1" applyBorder="1" applyAlignment="1">
      <alignment horizontal="center" vertical="center"/>
    </xf>
    <xf numFmtId="10" fontId="112" fillId="0" borderId="23" xfId="1050" applyNumberFormat="1" applyFont="1" applyBorder="1" applyAlignment="1">
      <alignment horizontal="center" vertical="center"/>
    </xf>
    <xf numFmtId="10" fontId="112" fillId="0" borderId="36" xfId="1050" applyNumberFormat="1" applyFont="1" applyBorder="1" applyAlignment="1">
      <alignment horizontal="center" vertical="center"/>
    </xf>
    <xf numFmtId="10" fontId="112" fillId="0" borderId="27" xfId="1050" applyNumberFormat="1" applyFont="1" applyBorder="1" applyAlignment="1">
      <alignment horizontal="center" vertical="center"/>
    </xf>
    <xf numFmtId="0" fontId="121" fillId="45" borderId="0" xfId="914" applyFont="1" applyFill="1" applyBorder="1" applyAlignment="1">
      <alignment horizontal="center" vertical="center" textRotation="90"/>
    </xf>
    <xf numFmtId="0" fontId="111" fillId="48" borderId="23" xfId="914" applyFont="1" applyFill="1" applyBorder="1" applyAlignment="1">
      <alignment horizontal="center" vertical="center" wrapText="1"/>
    </xf>
    <xf numFmtId="0" fontId="111" fillId="48" borderId="36" xfId="914" applyFont="1" applyFill="1" applyBorder="1" applyAlignment="1">
      <alignment horizontal="center" vertical="center" wrapText="1"/>
    </xf>
    <xf numFmtId="0" fontId="111" fillId="48" borderId="27" xfId="914" applyFont="1" applyFill="1" applyBorder="1" applyAlignment="1">
      <alignment horizontal="center" vertical="center" wrapText="1"/>
    </xf>
    <xf numFmtId="0" fontId="111" fillId="34" borderId="66" xfId="1049" applyFont="1" applyFill="1" applyBorder="1" applyAlignment="1">
      <alignment horizontal="center" vertical="center" wrapText="1"/>
    </xf>
    <xf numFmtId="0" fontId="111" fillId="34" borderId="65" xfId="1049" applyFont="1" applyFill="1" applyBorder="1" applyAlignment="1">
      <alignment horizontal="center" vertical="center" wrapText="1"/>
    </xf>
    <xf numFmtId="0" fontId="111" fillId="0" borderId="23" xfId="1049" applyFont="1" applyBorder="1" applyAlignment="1">
      <alignment horizontal="center" vertical="center" wrapText="1"/>
    </xf>
    <xf numFmtId="0" fontId="111" fillId="0" borderId="36" xfId="1049" applyFont="1" applyBorder="1" applyAlignment="1">
      <alignment horizontal="center" vertical="center" wrapText="1"/>
    </xf>
    <xf numFmtId="0" fontId="111" fillId="0" borderId="27" xfId="1049" applyFont="1" applyBorder="1" applyAlignment="1">
      <alignment horizontal="center" vertical="center" wrapText="1"/>
    </xf>
    <xf numFmtId="0" fontId="111" fillId="48" borderId="5" xfId="914" applyFont="1" applyFill="1" applyBorder="1" applyAlignment="1">
      <alignment horizontal="center" vertical="center" wrapText="1"/>
    </xf>
    <xf numFmtId="0" fontId="111" fillId="34" borderId="5" xfId="1049" applyFont="1" applyFill="1" applyBorder="1" applyAlignment="1">
      <alignment horizontal="center" vertical="center" wrapText="1"/>
    </xf>
    <xf numFmtId="0" fontId="112" fillId="34" borderId="5" xfId="914" applyFont="1" applyFill="1" applyBorder="1" applyAlignment="1">
      <alignment horizontal="left" vertical="center" wrapText="1"/>
    </xf>
    <xf numFmtId="0" fontId="112" fillId="0" borderId="87" xfId="914" applyFont="1" applyFill="1" applyBorder="1" applyAlignment="1">
      <alignment horizontal="center" vertical="center" wrapText="1"/>
    </xf>
    <xf numFmtId="0" fontId="111" fillId="46" borderId="47" xfId="914" applyFont="1" applyFill="1" applyBorder="1" applyAlignment="1">
      <alignment horizontal="center" vertical="center" wrapText="1"/>
    </xf>
    <xf numFmtId="0" fontId="112" fillId="34" borderId="5" xfId="914" applyFont="1" applyFill="1" applyBorder="1" applyAlignment="1">
      <alignment horizontal="center" vertical="center" wrapText="1"/>
    </xf>
    <xf numFmtId="0" fontId="122" fillId="0" borderId="5" xfId="914" applyFont="1" applyBorder="1" applyAlignment="1">
      <alignment horizontal="center" vertical="center"/>
    </xf>
    <xf numFmtId="0" fontId="111" fillId="46" borderId="5" xfId="914" applyFont="1" applyFill="1" applyBorder="1" applyAlignment="1">
      <alignment horizontal="center" vertical="center" wrapText="1"/>
    </xf>
    <xf numFmtId="10" fontId="112" fillId="0" borderId="27" xfId="914" applyNumberFormat="1" applyFont="1" applyBorder="1" applyAlignment="1">
      <alignment horizontal="center" vertical="center"/>
    </xf>
    <xf numFmtId="0" fontId="111" fillId="34" borderId="91" xfId="1049" applyFont="1" applyFill="1" applyBorder="1" applyAlignment="1">
      <alignment horizontal="center" vertical="center"/>
    </xf>
    <xf numFmtId="0" fontId="111" fillId="34" borderId="70" xfId="1049" applyFont="1" applyFill="1" applyBorder="1" applyAlignment="1">
      <alignment horizontal="center" vertical="center"/>
    </xf>
    <xf numFmtId="0" fontId="111" fillId="46" borderId="46" xfId="914" applyFont="1" applyFill="1" applyBorder="1" applyAlignment="1">
      <alignment horizontal="center" vertical="center"/>
    </xf>
    <xf numFmtId="0" fontId="111" fillId="46" borderId="47" xfId="914" applyFont="1" applyFill="1" applyBorder="1" applyAlignment="1">
      <alignment horizontal="center" vertical="center"/>
    </xf>
    <xf numFmtId="0" fontId="111" fillId="46" borderId="44" xfId="914" applyFont="1" applyFill="1" applyBorder="1" applyAlignment="1">
      <alignment horizontal="center" vertical="center"/>
    </xf>
    <xf numFmtId="0" fontId="111" fillId="38" borderId="5" xfId="914" applyFont="1" applyFill="1" applyBorder="1" applyAlignment="1">
      <alignment horizontal="center" vertical="center" wrapText="1"/>
    </xf>
    <xf numFmtId="0" fontId="112" fillId="0" borderId="5" xfId="914" applyFont="1" applyFill="1" applyBorder="1" applyAlignment="1">
      <alignment horizontal="center" vertical="center"/>
    </xf>
    <xf numFmtId="0" fontId="108" fillId="34" borderId="24" xfId="1049" applyFont="1" applyFill="1" applyBorder="1" applyAlignment="1">
      <alignment horizontal="center" vertical="center"/>
    </xf>
    <xf numFmtId="0" fontId="108" fillId="34" borderId="67" xfId="1049" applyFont="1" applyFill="1" applyBorder="1" applyAlignment="1">
      <alignment horizontal="center" vertical="center"/>
    </xf>
    <xf numFmtId="10" fontId="112" fillId="0" borderId="5" xfId="1050" applyNumberFormat="1" applyFont="1" applyBorder="1" applyAlignment="1">
      <alignment horizontal="center" vertical="center"/>
    </xf>
    <xf numFmtId="0" fontId="109" fillId="37" borderId="98" xfId="1049" applyFont="1" applyFill="1" applyBorder="1" applyAlignment="1">
      <alignment horizontal="center" vertical="center"/>
    </xf>
    <xf numFmtId="0" fontId="109" fillId="37" borderId="41" xfId="1049" applyFont="1" applyFill="1" applyBorder="1" applyAlignment="1">
      <alignment horizontal="center" vertical="center"/>
    </xf>
    <xf numFmtId="0" fontId="111" fillId="46" borderId="99" xfId="1049" applyFont="1" applyFill="1" applyBorder="1" applyAlignment="1">
      <alignment horizontal="center" vertical="center"/>
    </xf>
    <xf numFmtId="0" fontId="111" fillId="46" borderId="92" xfId="1049" applyFont="1" applyFill="1" applyBorder="1" applyAlignment="1">
      <alignment horizontal="center" vertical="center"/>
    </xf>
    <xf numFmtId="0" fontId="111" fillId="46" borderId="69" xfId="1049" applyFont="1" applyFill="1" applyBorder="1" applyAlignment="1">
      <alignment horizontal="center" vertical="center"/>
    </xf>
    <xf numFmtId="0" fontId="123" fillId="38" borderId="5" xfId="1049" applyFont="1" applyFill="1" applyBorder="1" applyAlignment="1">
      <alignment horizontal="center" vertical="center" textRotation="90"/>
    </xf>
    <xf numFmtId="0" fontId="111" fillId="44" borderId="5" xfId="1049" applyFont="1" applyFill="1" applyBorder="1" applyAlignment="1">
      <alignment horizontal="center" vertical="center" wrapText="1"/>
    </xf>
    <xf numFmtId="0" fontId="123" fillId="38" borderId="36" xfId="1049" applyFont="1" applyFill="1" applyBorder="1" applyAlignment="1">
      <alignment horizontal="center" vertical="center" textRotation="90"/>
    </xf>
    <xf numFmtId="0" fontId="111" fillId="44" borderId="27" xfId="1049" applyFont="1" applyFill="1" applyBorder="1" applyAlignment="1">
      <alignment horizontal="center" vertical="center" wrapText="1"/>
    </xf>
    <xf numFmtId="0" fontId="123" fillId="38" borderId="23" xfId="1049" applyFont="1" applyFill="1" applyBorder="1" applyAlignment="1">
      <alignment horizontal="center" vertical="center" textRotation="90"/>
    </xf>
    <xf numFmtId="0" fontId="111" fillId="44" borderId="24" xfId="1049" applyFont="1" applyFill="1" applyBorder="1" applyAlignment="1">
      <alignment horizontal="center" vertical="center" wrapText="1"/>
    </xf>
    <xf numFmtId="0" fontId="111" fillId="44" borderId="67" xfId="1049" applyFont="1" applyFill="1" applyBorder="1" applyAlignment="1">
      <alignment horizontal="center" vertical="center" wrapText="1"/>
    </xf>
    <xf numFmtId="0" fontId="111" fillId="44" borderId="66" xfId="1049" applyFont="1" applyFill="1" applyBorder="1" applyAlignment="1">
      <alignment horizontal="center" vertical="center" wrapText="1"/>
    </xf>
    <xf numFmtId="0" fontId="111" fillId="44" borderId="65" xfId="1049" applyFont="1" applyFill="1" applyBorder="1" applyAlignment="1">
      <alignment horizontal="center" vertical="center" wrapText="1"/>
    </xf>
    <xf numFmtId="0" fontId="111" fillId="0" borderId="5" xfId="1049" applyFont="1" applyBorder="1" applyAlignment="1">
      <alignment horizontal="center" vertical="center" wrapText="1"/>
    </xf>
    <xf numFmtId="0" fontId="111" fillId="44" borderId="25" xfId="1049" applyFont="1" applyFill="1" applyBorder="1" applyAlignment="1">
      <alignment horizontal="center" vertical="center" wrapText="1"/>
    </xf>
    <xf numFmtId="0" fontId="111" fillId="44" borderId="42" xfId="1049" applyFont="1" applyFill="1" applyBorder="1" applyAlignment="1">
      <alignment horizontal="center" vertical="center" wrapText="1"/>
    </xf>
    <xf numFmtId="0" fontId="109" fillId="45" borderId="32" xfId="1049" applyFont="1" applyFill="1" applyBorder="1" applyAlignment="1">
      <alignment horizontal="center" vertical="center" wrapText="1"/>
    </xf>
    <xf numFmtId="0" fontId="109" fillId="45" borderId="82" xfId="1049" applyFont="1" applyFill="1" applyBorder="1" applyAlignment="1">
      <alignment horizontal="center" vertical="center" wrapText="1"/>
    </xf>
    <xf numFmtId="0" fontId="109" fillId="45" borderId="43" xfId="1049" applyFont="1" applyFill="1" applyBorder="1" applyAlignment="1">
      <alignment horizontal="center" vertical="center" wrapText="1"/>
    </xf>
    <xf numFmtId="0" fontId="109" fillId="37" borderId="23" xfId="1049" applyFont="1" applyFill="1" applyBorder="1" applyAlignment="1">
      <alignment horizontal="center" vertical="center" wrapText="1"/>
    </xf>
    <xf numFmtId="0" fontId="109" fillId="37" borderId="27" xfId="1049" applyFont="1" applyFill="1" applyBorder="1" applyAlignment="1">
      <alignment horizontal="center" vertical="center" wrapText="1"/>
    </xf>
    <xf numFmtId="0" fontId="109" fillId="47" borderId="24" xfId="1049" applyFont="1" applyFill="1" applyBorder="1" applyAlignment="1">
      <alignment horizontal="center" vertical="center"/>
    </xf>
    <xf numFmtId="0" fontId="109" fillId="47" borderId="100" xfId="1049" applyFont="1" applyFill="1" applyBorder="1" applyAlignment="1">
      <alignment horizontal="center" vertical="center"/>
    </xf>
    <xf numFmtId="0" fontId="109" fillId="47" borderId="67" xfId="1049" applyFont="1" applyFill="1" applyBorder="1" applyAlignment="1">
      <alignment horizontal="center" vertical="center"/>
    </xf>
    <xf numFmtId="0" fontId="109" fillId="47" borderId="33" xfId="1049" applyFont="1" applyFill="1" applyBorder="1" applyAlignment="1">
      <alignment horizontal="center" vertical="center"/>
    </xf>
    <xf numFmtId="0" fontId="109" fillId="47" borderId="50" xfId="1049" applyFont="1" applyFill="1" applyBorder="1" applyAlignment="1">
      <alignment horizontal="center" vertical="center"/>
    </xf>
    <xf numFmtId="0" fontId="109" fillId="47" borderId="40" xfId="1049" applyFont="1" applyFill="1" applyBorder="1" applyAlignment="1">
      <alignment horizontal="center" vertical="center"/>
    </xf>
    <xf numFmtId="0" fontId="109" fillId="35" borderId="25" xfId="1049" applyFont="1" applyFill="1" applyBorder="1" applyAlignment="1">
      <alignment horizontal="center" vertical="center"/>
    </xf>
    <xf numFmtId="0" fontId="109" fillId="35" borderId="3" xfId="1049" applyFont="1" applyFill="1" applyBorder="1" applyAlignment="1">
      <alignment horizontal="center" vertical="center"/>
    </xf>
    <xf numFmtId="0" fontId="109" fillId="35" borderId="42" xfId="1049" applyFont="1" applyFill="1" applyBorder="1" applyAlignment="1">
      <alignment horizontal="center" vertical="center"/>
    </xf>
    <xf numFmtId="0" fontId="109" fillId="35" borderId="23" xfId="1049" applyFont="1" applyFill="1" applyBorder="1" applyAlignment="1">
      <alignment horizontal="center" vertical="center"/>
    </xf>
    <xf numFmtId="0" fontId="109" fillId="35" borderId="27" xfId="1049" applyFont="1" applyFill="1" applyBorder="1" applyAlignment="1">
      <alignment horizontal="center" vertical="center"/>
    </xf>
  </cellXfs>
  <cellStyles count="1051">
    <cellStyle name="_x0004_" xfId="1"/>
    <cellStyle name="_x000a_386grabber=V" xfId="2"/>
    <cellStyle name="_x001f_?--_x0004_ _x000c__x0009__x0003__x000b__x0001__x000a__x000b__x0002_--_x0008__x0004__x0002__x0002__x0007__x0007__x0007__x0007__x0007__x0007__x0007__x0007__x0007__x0007__x0007__x0007__x0007__x0007__x0002_-_x0004_ _x000c__x0009__x0003__x000b__x0001__x000a__x000b__x0002_--_x0008__x0002_" xfId="3"/>
    <cellStyle name="??" xfId="4"/>
    <cellStyle name="?? [0]_?????????" xfId="5"/>
    <cellStyle name="??&amp;_x0012_?&amp;_x000b_?_x0008_*_x0007_?_x0007__x0001__x0001_" xfId="6"/>
    <cellStyle name="???[0]_?????????" xfId="7"/>
    <cellStyle name="???_?????????" xfId="8"/>
    <cellStyle name="??[0]_laroux" xfId="9"/>
    <cellStyle name="??_(CS0147) Gap分析表 - Silabs Si32260" xfId="10"/>
    <cellStyle name="?@¯e_TSOP54(0)" xfId="11"/>
    <cellStyle name="?d?A|i[0]_￥AAU2§?P￥-§!-EAEcw" xfId="12"/>
    <cellStyle name="?d?A|i_￥AAU2§?P￥-§!-EAEcw" xfId="13"/>
    <cellStyle name="?W・_Rev. 2W" xfId="14"/>
    <cellStyle name="\¦ÏÝÌnCp[N" xfId="15"/>
    <cellStyle name="_(CS0147) DIF - Si32260 010908" xfId="16"/>
    <cellStyle name="_(CS0147) QR - Si32260 LF 012009" xfId="17"/>
    <cellStyle name="_(MS090211) DIF" xfId="18"/>
    <cellStyle name="_0702-LXA0670 Bumping Lot Start Meeting Material for I7073070" xfId="19"/>
    <cellStyle name="_12吋WBP購電鍍Ni預配槽評估報告" xfId="20"/>
    <cellStyle name="_2007_年度計劃 MFA改良版-(進度回報)" xfId="21"/>
    <cellStyle name="_2007人員效率試算報告(已會簽FOR各SITE)" xfId="22"/>
    <cellStyle name="_2008_PR Control" xfId="23"/>
    <cellStyle name="_2008_年度計劃 MFA改良版-1220" xfId="24"/>
    <cellStyle name="_2008_間材年度計劃-進度回報檔" xfId="25"/>
    <cellStyle name="_2008年度計劃(直材)1" xfId="26"/>
    <cellStyle name="_2008年度計劃_部品_湯富地-07" xfId="27"/>
    <cellStyle name="_2008年度計劃_間材_楊約翰_041508 " xfId="28"/>
    <cellStyle name="_2008年度計劃時程表-for IE" xfId="29"/>
    <cellStyle name="_2008年度計劃時程表-製造群(for 間工)" xfId="30"/>
    <cellStyle name="_2008年度計劃時程表-製造群_961002" xfId="31"/>
    <cellStyle name="_2008年度計劃-部品_湯富地" xfId="32"/>
    <cellStyle name="_93571B" xfId="33"/>
    <cellStyle name="_94466B" xfId="34"/>
    <cellStyle name="_94902A" xfId="35"/>
    <cellStyle name="_95031602" xfId="36"/>
    <cellStyle name="_95057A-1" xfId="37"/>
    <cellStyle name="_95058A-1" xfId="38"/>
    <cellStyle name="_95059A-1" xfId="39"/>
    <cellStyle name="_95154A-1" xfId="40"/>
    <cellStyle name="_95154A-2" xfId="41"/>
    <cellStyle name="_95155A-1" xfId="42"/>
    <cellStyle name="_95344A" xfId="43"/>
    <cellStyle name="_95345A" xfId="44"/>
    <cellStyle name="_Ass'y PD Flow 的 工作表" xfId="45"/>
    <cellStyle name="_Ass'y PD Flow_Type1,2,3 -  revise 0317" xfId="46"/>
    <cellStyle name="_Ass'y PD Flow_Type1,2,3_1209'09.ppt 的 工作表" xfId="47"/>
    <cellStyle name="_ATD Flow 0919-5(0930)" xfId="48"/>
    <cellStyle name="_ATD Flow 0919-5(katy 1002)" xfId="49"/>
    <cellStyle name="_ATD Flow 0919-6(1002)" xfId="50"/>
    <cellStyle name="_BGA 工費-20060403" xfId="51"/>
    <cellStyle name="_BGA 部品耗材-20060403" xfId="52"/>
    <cellStyle name="_BIF (2)" xfId="53"/>
    <cellStyle name="_BIF Syncomm MCM MQFN 3x3 16L " xfId="54"/>
    <cellStyle name="_Book1" xfId="55"/>
    <cellStyle name="_Book11" xfId="56"/>
    <cellStyle name="_Book11_CHPD_TBGA Input-output analysis(0312)" xfId="57"/>
    <cellStyle name="_Book11_CHPD_TBGA Input-output analysis(0315)" xfId="58"/>
    <cellStyle name="_Book11_DIF  Input - site assign - QFP" xfId="59"/>
    <cellStyle name="_Book11_NPD&amp;BD review flow-0317" xfId="60"/>
    <cellStyle name="_Book11_PKG. design flow - 0315" xfId="61"/>
    <cellStyle name="_Book2" xfId="62"/>
    <cellStyle name="_Book2_1" xfId="63"/>
    <cellStyle name="_Book2_NRE tooling Material Price (for BGA base )_V1.3" xfId="64"/>
    <cellStyle name="_Book2_直接人員效率目標-2007_勝文經理版960109" xfId="65"/>
    <cellStyle name="_C95037-5A" xfId="66"/>
    <cellStyle name="_CHPD_TBGA Input-output analysis(0312)" xfId="67"/>
    <cellStyle name="_CHPD_TBGA Input-output analysis(0315)" xfId="68"/>
    <cellStyle name="_Cost review flow 0326'10" xfId="69"/>
    <cellStyle name="_cost 樣板" xfId="70"/>
    <cellStyle name="_cost 樣板1" xfId="71"/>
    <cellStyle name="_CSR-1" xfId="72"/>
    <cellStyle name="_CSR-2" xfId="73"/>
    <cellStyle name="_Design-Development plan-1102" xfId="74"/>
    <cellStyle name="_Design作業流程-0317" xfId="75"/>
    <cellStyle name="_DIF  Input - site assign - QFP" xfId="76"/>
    <cellStyle name="_Envelope for FC base" xfId="77"/>
    <cellStyle name="_FAI IPO 0405'10A1" xfId="78"/>
    <cellStyle name="_FC NRE 費用 Cost Down Action" xfId="79"/>
    <cellStyle name="_FCBGA EO Laser groove 2nd source工作計劃表" xfId="80"/>
    <cellStyle name="_FCBGA ESEC DB MC UPH improve propose" xfId="81"/>
    <cellStyle name="_FCBGA High UPH Lid attach MC 導入評估報告" xfId="82"/>
    <cellStyle name="_FCBGA High UPH Lid attach MC 導入評估報告041608" xfId="83"/>
    <cellStyle name="_FCBGA High UPH Lid attach MC 導入評估報告041608 (2)" xfId="84"/>
    <cellStyle name="_Flow" xfId="85"/>
    <cellStyle name="_Flow (2)" xfId="86"/>
    <cellStyle name="_Gap分析表" xfId="87"/>
    <cellStyle name="_Gap分析表_Gap分析表_A02" xfId="88"/>
    <cellStyle name="_Gap分析表_Package and Process Envelope申請單_V1.0" xfId="89"/>
    <cellStyle name="_Gap分析表_Package and Process Envelope申請單_V1.0_Gap分析表" xfId="90"/>
    <cellStyle name="_Gap分析表_Package and Process Envelope申請單_V1.0_Gap分析表_Gap分析表_A02" xfId="91"/>
    <cellStyle name="_Internal Qual  出差計劃0627" xfId="92"/>
    <cellStyle name="_Internal Qual  出差計劃0627_ann.ppt 的 工作表" xfId="93"/>
    <cellStyle name="_Internal Qual  出差計劃0627_APD flow 0305'09" xfId="94"/>
    <cellStyle name="_Internal Qual  出差計劃0627_APD flow 0319" xfId="95"/>
    <cellStyle name="_Internal Qual  出差計劃0627_APD flow 0324" xfId="96"/>
    <cellStyle name="_Internal Qual  出差計劃0627_APD flow SPEC 3rd level 0414'09" xfId="97"/>
    <cellStyle name="_Internal Qual  出差計劃0627_ATD Flow 0903" xfId="98"/>
    <cellStyle name="_Internal Qual  出差計劃0627_ATD Flow 0903_ann.ppt 的 工作表" xfId="99"/>
    <cellStyle name="_Internal Qual  出差計劃0627_ATD Flow 0903_APD flow 0305'09" xfId="100"/>
    <cellStyle name="_Internal Qual  出差計劃0627_ATD Flow 0903_APD flow 0319" xfId="101"/>
    <cellStyle name="_Internal Qual  出差計劃0627_ATD Flow 0903_APD flow 0324" xfId="102"/>
    <cellStyle name="_Internal Qual  出差計劃0627_ATD Flow 0903_APD flow SPEC 3rd level 0414'09" xfId="103"/>
    <cellStyle name="_Internal Qual  出差計劃0627_ATD Flow 0903_ATD Flow 0919-12" xfId="104"/>
    <cellStyle name="_Internal Qual  出差計劃0627_ATD Flow 0903_flow 0225" xfId="105"/>
    <cellStyle name="_Internal Qual  出差計劃0627_ATD Flow 0903_NPE by PKG type" xfId="106"/>
    <cellStyle name="_Internal Qual  出差計劃0627_ATD Flow 0903_NPE by PKG type 0611 (2)" xfId="107"/>
    <cellStyle name="_Internal Qual  出差計劃0627_ATD Flow 0903_NPE by PKG type --PD2" xfId="108"/>
    <cellStyle name="_Internal Qual  出差計劃0627_ATD Flow 0903_NPE by PKG type-PD2" xfId="109"/>
    <cellStyle name="_Internal Qual  出差計劃0627_ATD Flow 0903_PD Flow  0427'09A" xfId="110"/>
    <cellStyle name="_Internal Qual  出差計劃0627_ATD Flow 0903_PLM align to Intel ATD project plan0908(Dr_JY) (2)" xfId="111"/>
    <cellStyle name="_Internal Qual  出差計劃0627_ATD Flow 0903_PLM align to Intel ATD project plan0908(Dr_JY) (2)_ann.ppt 的 工作表" xfId="112"/>
    <cellStyle name="_Internal Qual  出差計劃0627_ATD Flow 0903_PLM align to Intel ATD project plan0908(Dr_JY) (2)_APD flow 0305'09" xfId="113"/>
    <cellStyle name="_Internal Qual  出差計劃0627_ATD Flow 0903_PLM align to Intel ATD project plan0908(Dr_JY) (2)_APD flow 0319" xfId="114"/>
    <cellStyle name="_Internal Qual  出差計劃0627_ATD Flow 0903_PLM align to Intel ATD project plan0908(Dr_JY) (2)_APD flow 0324" xfId="115"/>
    <cellStyle name="_Internal Qual  出差計劃0627_ATD Flow 0903_PLM align to Intel ATD project plan0908(Dr_JY) (2)_APD flow SPEC 3rd level 0414'09" xfId="116"/>
    <cellStyle name="_Internal Qual  出差計劃0627_ATD Flow 0903_PLM align to Intel ATD project plan0908(Dr_JY) (2)_ATD Flow 0919-12" xfId="117"/>
    <cellStyle name="_Internal Qual  出差計劃0627_ATD Flow 0903_PLM align to Intel ATD project plan0908(Dr_JY) (2)_flow 0225" xfId="118"/>
    <cellStyle name="_Internal Qual  出差計劃0627_ATD Flow 0903_PLM align to Intel ATD project plan0908(Dr_JY) (2)_NPE by PKG type" xfId="119"/>
    <cellStyle name="_Internal Qual  出差計劃0627_ATD Flow 0903_PLM align to Intel ATD project plan0908(Dr_JY) (2)_NPE by PKG type 0611 (2)" xfId="120"/>
    <cellStyle name="_Internal Qual  出差計劃0627_ATD Flow 0903_PLM align to Intel ATD project plan0908(Dr_JY) (2)_NPE by PKG type --PD2" xfId="121"/>
    <cellStyle name="_Internal Qual  出差計劃0627_ATD Flow 0903_PLM align to Intel ATD project plan0908(Dr_JY) (2)_NPE by PKG type-PD2" xfId="122"/>
    <cellStyle name="_Internal Qual  出差計劃0627_ATD Flow 0903_PLM align to Intel ATD project plan0908(Dr_JY) (2)_PD Flow  0427'09A" xfId="123"/>
    <cellStyle name="_Internal Qual  出差計劃0627_ATD Flow 0903_PLM align to Intel ATD project plan0908(Dr_JY) (2)_研發作業作業0312_5A rev 1 的 工作表" xfId="124"/>
    <cellStyle name="_Internal Qual  出差計劃0627_ATD Flow 0903_PLM align to Intel ATD project plan0908(Dr_JY) (2)_異常case落點 0912" xfId="125"/>
    <cellStyle name="_Internal Qual  出差計劃0627_ATD Flow 0903_PLM align to Intel ATD project plan0908(Dr_JY) (2)_異常case落點 0912_ATD Flow 0916" xfId="126"/>
    <cellStyle name="_Internal Qual  出差計劃0627_ATD Flow 0903_PLM align to Intel ATD project plan0908(Dr_JY) (2)_異常case落點 0912_ATD Flow 0916_ann.ppt 的 工作表" xfId="127"/>
    <cellStyle name="_Internal Qual  出差計劃0627_ATD Flow 0903_PLM align to Intel ATD project plan0908(Dr_JY) (2)_異常case落點 0912_ATD Flow 0916_APD flow 0305'09" xfId="128"/>
    <cellStyle name="_Internal Qual  出差計劃0627_ATD Flow 0903_PLM align to Intel ATD project plan0908(Dr_JY) (2)_異常case落點 0912_ATD Flow 0916_APD flow 0319" xfId="129"/>
    <cellStyle name="_Internal Qual  出差計劃0627_ATD Flow 0903_PLM align to Intel ATD project plan0908(Dr_JY) (2)_異常case落點 0912_ATD Flow 0916_APD flow 0324" xfId="130"/>
    <cellStyle name="_Internal Qual  出差計劃0627_ATD Flow 0903_PLM align to Intel ATD project plan0908(Dr_JY) (2)_異常case落點 0912_ATD Flow 0916_APD flow SPEC 3rd level 0414'09" xfId="131"/>
    <cellStyle name="_Internal Qual  出差計劃0627_ATD Flow 0903_PLM align to Intel ATD project plan0908(Dr_JY) (2)_異常case落點 0912_ATD Flow 0916_ATD Flow 0919-12" xfId="132"/>
    <cellStyle name="_Internal Qual  出差計劃0627_ATD Flow 0903_PLM align to Intel ATD project plan0908(Dr_JY) (2)_異常case落點 0912_ATD Flow 0916_flow 0225" xfId="133"/>
    <cellStyle name="_Internal Qual  出差計劃0627_ATD Flow 0903_PLM align to Intel ATD project plan0908(Dr_JY) (2)_異常case落點 0912_ATD Flow 0916_PD Flow  0427'09A" xfId="134"/>
    <cellStyle name="_Internal Qual  出差計劃0627_ATD Flow 0903_PLM align to Intel ATD project plan0908(Dr_JY) (2)_異常case落點 0912_ATD Flow 0916_研發作業作業0312_5A rev 1 的 工作表" xfId="135"/>
    <cellStyle name="_Internal Qual  出差計劃0627_ATD Flow 0903_PLM align to Intel ATD project plan0908(Dr_JY) (2)_異常case落點 0912_ATD Flow 0918" xfId="136"/>
    <cellStyle name="_Internal Qual  出差計劃0627_ATD Flow 0903_PLM align to Intel ATD project plan0908(Dr_JY) (2)_異常case落點 0912_ATD Flow 0918_ann.ppt 的 工作表" xfId="137"/>
    <cellStyle name="_Internal Qual  出差計劃0627_ATD Flow 0903_PLM align to Intel ATD project plan0908(Dr_JY) (2)_異常case落點 0912_ATD Flow 0918_APD flow 0305'09" xfId="138"/>
    <cellStyle name="_Internal Qual  出差計劃0627_ATD Flow 0903_PLM align to Intel ATD project plan0908(Dr_JY) (2)_異常case落點 0912_ATD Flow 0918_APD flow 0319" xfId="139"/>
    <cellStyle name="_Internal Qual  出差計劃0627_ATD Flow 0903_PLM align to Intel ATD project plan0908(Dr_JY) (2)_異常case落點 0912_ATD Flow 0918_APD flow 0324" xfId="140"/>
    <cellStyle name="_Internal Qual  出差計劃0627_ATD Flow 0903_PLM align to Intel ATD project plan0908(Dr_JY) (2)_異常case落點 0912_ATD Flow 0918_APD flow SPEC 3rd level 0414'09" xfId="141"/>
    <cellStyle name="_Internal Qual  出差計劃0627_ATD Flow 0903_PLM align to Intel ATD project plan0908(Dr_JY) (2)_異常case落點 0912_ATD Flow 0918_ATD Flow 0919-12" xfId="142"/>
    <cellStyle name="_Internal Qual  出差計劃0627_ATD Flow 0903_PLM align to Intel ATD project plan0908(Dr_JY) (2)_異常case落點 0912_ATD Flow 0918_flow 0225" xfId="143"/>
    <cellStyle name="_Internal Qual  出差計劃0627_ATD Flow 0903_PLM align to Intel ATD project plan0908(Dr_JY) (2)_異常case落點 0912_ATD Flow 0918_PD Flow  0427'09A" xfId="144"/>
    <cellStyle name="_Internal Qual  出差計劃0627_ATD Flow 0903_PLM align to Intel ATD project plan0908(Dr_JY) (2)_異常case落點 0912_ATD Flow 0918_研發作業作業0312_5A rev 1 的 工作表" xfId="145"/>
    <cellStyle name="_Internal Qual  出差計劃0627_ATD Flow 0903_研發作業作業0312_5A rev 1 的 工作表" xfId="146"/>
    <cellStyle name="_Internal Qual  出差計劃0627_ATD Flow 0903_異常case落點 0912" xfId="147"/>
    <cellStyle name="_Internal Qual  出差計劃0627_ATD Flow 0903_異常case落點 0912_ATD Flow 0916" xfId="148"/>
    <cellStyle name="_Internal Qual  出差計劃0627_ATD Flow 0903_異常case落點 0912_ATD Flow 0916_ann.ppt 的 工作表" xfId="149"/>
    <cellStyle name="_Internal Qual  出差計劃0627_ATD Flow 0903_異常case落點 0912_ATD Flow 0916_APD flow 0305'09" xfId="150"/>
    <cellStyle name="_Internal Qual  出差計劃0627_ATD Flow 0903_異常case落點 0912_ATD Flow 0916_APD flow 0319" xfId="151"/>
    <cellStyle name="_Internal Qual  出差計劃0627_ATD Flow 0903_異常case落點 0912_ATD Flow 0916_APD flow 0324" xfId="152"/>
    <cellStyle name="_Internal Qual  出差計劃0627_ATD Flow 0903_異常case落點 0912_ATD Flow 0916_APD flow SPEC 3rd level 0414'09" xfId="153"/>
    <cellStyle name="_Internal Qual  出差計劃0627_ATD Flow 0903_異常case落點 0912_ATD Flow 0916_ATD Flow 0919-12" xfId="154"/>
    <cellStyle name="_Internal Qual  出差計劃0627_ATD Flow 0903_異常case落點 0912_ATD Flow 0916_flow 0225" xfId="155"/>
    <cellStyle name="_Internal Qual  出差計劃0627_ATD Flow 0903_異常case落點 0912_ATD Flow 0916_PD Flow  0427'09A" xfId="156"/>
    <cellStyle name="_Internal Qual  出差計劃0627_ATD Flow 0903_異常case落點 0912_ATD Flow 0916_研發作業作業0312_5A rev 1 的 工作表" xfId="157"/>
    <cellStyle name="_Internal Qual  出差計劃0627_ATD Flow 0903_異常case落點 0912_ATD Flow 0918" xfId="158"/>
    <cellStyle name="_Internal Qual  出差計劃0627_ATD Flow 0903_異常case落點 0912_ATD Flow 0918_ann.ppt 的 工作表" xfId="159"/>
    <cellStyle name="_Internal Qual  出差計劃0627_ATD Flow 0903_異常case落點 0912_ATD Flow 0918_APD flow 0305'09" xfId="160"/>
    <cellStyle name="_Internal Qual  出差計劃0627_ATD Flow 0903_異常case落點 0912_ATD Flow 0918_APD flow 0319" xfId="161"/>
    <cellStyle name="_Internal Qual  出差計劃0627_ATD Flow 0903_異常case落點 0912_ATD Flow 0918_APD flow 0324" xfId="162"/>
    <cellStyle name="_Internal Qual  出差計劃0627_ATD Flow 0903_異常case落點 0912_ATD Flow 0918_APD flow SPEC 3rd level 0414'09" xfId="163"/>
    <cellStyle name="_Internal Qual  出差計劃0627_ATD Flow 0903_異常case落點 0912_ATD Flow 0918_ATD Flow 0919-12" xfId="164"/>
    <cellStyle name="_Internal Qual  出差計劃0627_ATD Flow 0903_異常case落點 0912_ATD Flow 0918_flow 0225" xfId="165"/>
    <cellStyle name="_Internal Qual  出差計劃0627_ATD Flow 0903_異常case落點 0912_ATD Flow 0918_PD Flow  0427'09A" xfId="166"/>
    <cellStyle name="_Internal Qual  出差計劃0627_ATD Flow 0903_異常case落點 0912_ATD Flow 0918_研發作業作業0312_5A rev 1 的 工作表" xfId="167"/>
    <cellStyle name="_Internal Qual  出差計劃0627_ATD Flow 0903_摘要做法HY" xfId="168"/>
    <cellStyle name="_Internal Qual  出差計劃0627_ATD Flow 0903_摘要做法HY_ann.ppt 的 工作表" xfId="169"/>
    <cellStyle name="_Internal Qual  出差計劃0627_ATD Flow 0903_摘要做法HY_APD flow 0305'09" xfId="170"/>
    <cellStyle name="_Internal Qual  出差計劃0627_ATD Flow 0903_摘要做法HY_APD flow 0319" xfId="171"/>
    <cellStyle name="_Internal Qual  出差計劃0627_ATD Flow 0903_摘要做法HY_APD flow 0324" xfId="172"/>
    <cellStyle name="_Internal Qual  出差計劃0627_ATD Flow 0903_摘要做法HY_APD flow SPEC 3rd level 0414'09" xfId="173"/>
    <cellStyle name="_Internal Qual  出差計劃0627_ATD Flow 0903_摘要做法HY_ATD Flow 0919-12" xfId="174"/>
    <cellStyle name="_Internal Qual  出差計劃0627_ATD Flow 0903_摘要做法HY_final" xfId="175"/>
    <cellStyle name="_Internal Qual  出差計劃0627_ATD Flow 0903_摘要做法HY_final_ann.ppt 的 工作表" xfId="176"/>
    <cellStyle name="_Internal Qual  出差計劃0627_ATD Flow 0903_摘要做法HY_final_APD flow 0305'09" xfId="177"/>
    <cellStyle name="_Internal Qual  出差計劃0627_ATD Flow 0903_摘要做法HY_final_APD flow 0319" xfId="178"/>
    <cellStyle name="_Internal Qual  出差計劃0627_ATD Flow 0903_摘要做法HY_final_APD flow 0324" xfId="179"/>
    <cellStyle name="_Internal Qual  出差計劃0627_ATD Flow 0903_摘要做法HY_final_APD flow SPEC 3rd level 0414'09" xfId="180"/>
    <cellStyle name="_Internal Qual  出差計劃0627_ATD Flow 0903_摘要做法HY_final_ATD Flow 0919-12" xfId="181"/>
    <cellStyle name="_Internal Qual  出差計劃0627_ATD Flow 0903_摘要做法HY_final_flow 0225" xfId="182"/>
    <cellStyle name="_Internal Qual  出差計劃0627_ATD Flow 0903_摘要做法HY_final_NPE by PKG type" xfId="183"/>
    <cellStyle name="_Internal Qual  出差計劃0627_ATD Flow 0903_摘要做法HY_final_NPE by PKG type 0611 (2)" xfId="184"/>
    <cellStyle name="_Internal Qual  出差計劃0627_ATD Flow 0903_摘要做法HY_final_NPE by PKG type --PD2" xfId="185"/>
    <cellStyle name="_Internal Qual  出差計劃0627_ATD Flow 0903_摘要做法HY_final_NPE by PKG type-PD2" xfId="186"/>
    <cellStyle name="_Internal Qual  出差計劃0627_ATD Flow 0903_摘要做法HY_final_PD Flow  0427'09A" xfId="187"/>
    <cellStyle name="_Internal Qual  出差計劃0627_ATD Flow 0903_摘要做法HY_final_研發作業作業0312_5A rev 1 的 工作表" xfId="188"/>
    <cellStyle name="_Internal Qual  出差計劃0627_ATD Flow 0903_摘要做法HY_final_異常case落點 0912" xfId="189"/>
    <cellStyle name="_Internal Qual  出差計劃0627_ATD Flow 0903_摘要做法HY_final_異常case落點 0912_ATD Flow 0916" xfId="190"/>
    <cellStyle name="_Internal Qual  出差計劃0627_ATD Flow 0903_摘要做法HY_final_異常case落點 0912_ATD Flow 0916_ann.ppt 的 工作表" xfId="191"/>
    <cellStyle name="_Internal Qual  出差計劃0627_ATD Flow 0903_摘要做法HY_final_異常case落點 0912_ATD Flow 0916_APD flow 0305'09" xfId="192"/>
    <cellStyle name="_Internal Qual  出差計劃0627_ATD Flow 0903_摘要做法HY_final_異常case落點 0912_ATD Flow 0916_APD flow 0319" xfId="193"/>
    <cellStyle name="_Internal Qual  出差計劃0627_ATD Flow 0903_摘要做法HY_final_異常case落點 0912_ATD Flow 0916_APD flow 0324" xfId="194"/>
    <cellStyle name="_Internal Qual  出差計劃0627_ATD Flow 0903_摘要做法HY_final_異常case落點 0912_ATD Flow 0916_APD flow SPEC 3rd level 0414'09" xfId="195"/>
    <cellStyle name="_Internal Qual  出差計劃0627_ATD Flow 0903_摘要做法HY_final_異常case落點 0912_ATD Flow 0916_ATD Flow 0919-12" xfId="196"/>
    <cellStyle name="_Internal Qual  出差計劃0627_ATD Flow 0903_摘要做法HY_final_異常case落點 0912_ATD Flow 0916_flow 0225" xfId="197"/>
    <cellStyle name="_Internal Qual  出差計劃0627_ATD Flow 0903_摘要做法HY_final_異常case落點 0912_ATD Flow 0916_PD Flow  0427'09A" xfId="198"/>
    <cellStyle name="_Internal Qual  出差計劃0627_ATD Flow 0903_摘要做法HY_final_異常case落點 0912_ATD Flow 0916_研發作業作業0312_5A rev 1 的 工作表" xfId="199"/>
    <cellStyle name="_Internal Qual  出差計劃0627_ATD Flow 0903_摘要做法HY_final_異常case落點 0912_ATD Flow 0918" xfId="200"/>
    <cellStyle name="_Internal Qual  出差計劃0627_ATD Flow 0903_摘要做法HY_final_異常case落點 0912_ATD Flow 0918_ann.ppt 的 工作表" xfId="201"/>
    <cellStyle name="_Internal Qual  出差計劃0627_ATD Flow 0903_摘要做法HY_final_異常case落點 0912_ATD Flow 0918_APD flow 0305'09" xfId="202"/>
    <cellStyle name="_Internal Qual  出差計劃0627_ATD Flow 0903_摘要做法HY_final_異常case落點 0912_ATD Flow 0918_APD flow 0319" xfId="203"/>
    <cellStyle name="_Internal Qual  出差計劃0627_ATD Flow 0903_摘要做法HY_final_異常case落點 0912_ATD Flow 0918_APD flow 0324" xfId="204"/>
    <cellStyle name="_Internal Qual  出差計劃0627_ATD Flow 0903_摘要做法HY_final_異常case落點 0912_ATD Flow 0918_APD flow SPEC 3rd level 0414'09" xfId="205"/>
    <cellStyle name="_Internal Qual  出差計劃0627_ATD Flow 0903_摘要做法HY_final_異常case落點 0912_ATD Flow 0918_ATD Flow 0919-12" xfId="206"/>
    <cellStyle name="_Internal Qual  出差計劃0627_ATD Flow 0903_摘要做法HY_final_異常case落點 0912_ATD Flow 0918_flow 0225" xfId="207"/>
    <cellStyle name="_Internal Qual  出差計劃0627_ATD Flow 0903_摘要做法HY_final_異常case落點 0912_ATD Flow 0918_PD Flow  0427'09A" xfId="208"/>
    <cellStyle name="_Internal Qual  出差計劃0627_ATD Flow 0903_摘要做法HY_final_異常case落點 0912_ATD Flow 0918_研發作業作業0312_5A rev 1 的 工作表" xfId="209"/>
    <cellStyle name="_Internal Qual  出差計劃0627_ATD Flow 0903_摘要做法HY_flow 0225" xfId="210"/>
    <cellStyle name="_Internal Qual  出差計劃0627_ATD Flow 0903_摘要做法HY_NPE by PKG type" xfId="211"/>
    <cellStyle name="_Internal Qual  出差計劃0627_ATD Flow 0903_摘要做法HY_NPE by PKG type 0611 (2)" xfId="212"/>
    <cellStyle name="_Internal Qual  出差計劃0627_ATD Flow 0903_摘要做法HY_NPE by PKG type --PD2" xfId="213"/>
    <cellStyle name="_Internal Qual  出差計劃0627_ATD Flow 0903_摘要做法HY_NPE by PKG type-PD2" xfId="214"/>
    <cellStyle name="_Internal Qual  出差計劃0627_ATD Flow 0903_摘要做法HY_PD Flow  0427'09A" xfId="215"/>
    <cellStyle name="_Internal Qual  出差計劃0627_ATD Flow 0903_摘要做法HY_研發作業作業0312_5A rev 1 的 工作表" xfId="216"/>
    <cellStyle name="_Internal Qual  出差計劃0627_ATD Flow 0903_摘要做法HY_異常case落點 0912" xfId="217"/>
    <cellStyle name="_Internal Qual  出差計劃0627_ATD Flow 0903_摘要做法HY_異常case落點 0912_ATD Flow 0916" xfId="218"/>
    <cellStyle name="_Internal Qual  出差計劃0627_ATD Flow 0903_摘要做法HY_異常case落點 0912_ATD Flow 0916_ann.ppt 的 工作表" xfId="219"/>
    <cellStyle name="_Internal Qual  出差計劃0627_ATD Flow 0903_摘要做法HY_異常case落點 0912_ATD Flow 0916_APD flow 0305'09" xfId="220"/>
    <cellStyle name="_Internal Qual  出差計劃0627_ATD Flow 0903_摘要做法HY_異常case落點 0912_ATD Flow 0916_APD flow 0319" xfId="221"/>
    <cellStyle name="_Internal Qual  出差計劃0627_ATD Flow 0903_摘要做法HY_異常case落點 0912_ATD Flow 0916_APD flow 0324" xfId="222"/>
    <cellStyle name="_Internal Qual  出差計劃0627_ATD Flow 0903_摘要做法HY_異常case落點 0912_ATD Flow 0916_APD flow SPEC 3rd level 0414'09" xfId="223"/>
    <cellStyle name="_Internal Qual  出差計劃0627_ATD Flow 0903_摘要做法HY_異常case落點 0912_ATD Flow 0916_ATD Flow 0919-12" xfId="224"/>
    <cellStyle name="_Internal Qual  出差計劃0627_ATD Flow 0903_摘要做法HY_異常case落點 0912_ATD Flow 0916_flow 0225" xfId="225"/>
    <cellStyle name="_Internal Qual  出差計劃0627_ATD Flow 0903_摘要做法HY_異常case落點 0912_ATD Flow 0916_PD Flow  0427'09A" xfId="226"/>
    <cellStyle name="_Internal Qual  出差計劃0627_ATD Flow 0903_摘要做法HY_異常case落點 0912_ATD Flow 0916_研發作業作業0312_5A rev 1 的 工作表" xfId="227"/>
    <cellStyle name="_Internal Qual  出差計劃0627_ATD Flow 0903_摘要做法HY_異常case落點 0912_ATD Flow 0918" xfId="228"/>
    <cellStyle name="_Internal Qual  出差計劃0627_ATD Flow 0903_摘要做法HY_異常case落點 0912_ATD Flow 0918_ann.ppt 的 工作表" xfId="229"/>
    <cellStyle name="_Internal Qual  出差計劃0627_ATD Flow 0903_摘要做法HY_異常case落點 0912_ATD Flow 0918_APD flow 0305'09" xfId="230"/>
    <cellStyle name="_Internal Qual  出差計劃0627_ATD Flow 0903_摘要做法HY_異常case落點 0912_ATD Flow 0918_APD flow 0319" xfId="231"/>
    <cellStyle name="_Internal Qual  出差計劃0627_ATD Flow 0903_摘要做法HY_異常case落點 0912_ATD Flow 0918_APD flow 0324" xfId="232"/>
    <cellStyle name="_Internal Qual  出差計劃0627_ATD Flow 0903_摘要做法HY_異常case落點 0912_ATD Flow 0918_APD flow SPEC 3rd level 0414'09" xfId="233"/>
    <cellStyle name="_Internal Qual  出差計劃0627_ATD Flow 0903_摘要做法HY_異常case落點 0912_ATD Flow 0918_ATD Flow 0919-12" xfId="234"/>
    <cellStyle name="_Internal Qual  出差計劃0627_ATD Flow 0903_摘要做法HY_異常case落點 0912_ATD Flow 0918_flow 0225" xfId="235"/>
    <cellStyle name="_Internal Qual  出差計劃0627_ATD Flow 0903_摘要做法HY_異常case落點 0912_ATD Flow 0918_PD Flow  0427'09A" xfId="236"/>
    <cellStyle name="_Internal Qual  出差計劃0627_ATD Flow 0903_摘要做法HY_異常case落點 0912_ATD Flow 0918_研發作業作業0312_5A rev 1 的 工作表" xfId="237"/>
    <cellStyle name="_Internal Qual  出差計劃0627_ATD Flow 0919-12" xfId="238"/>
    <cellStyle name="_Internal Qual  出差計劃0627_flow 0225" xfId="239"/>
    <cellStyle name="_Internal Qual  出差計劃0627_Gap分析表_A02" xfId="240"/>
    <cellStyle name="_Internal Qual  出差計劃0627_MCP79 Gap analysis" xfId="241"/>
    <cellStyle name="_Internal Qual  出差計劃0627_NPE by PKG type" xfId="242"/>
    <cellStyle name="_Internal Qual  出差計劃0627_NPE by PKG type 0611 (2)" xfId="243"/>
    <cellStyle name="_Internal Qual  出差計劃0627_NPE by PKG type --PD2" xfId="244"/>
    <cellStyle name="_Internal Qual  出差計劃0627_NPE by PKG type-PD2" xfId="245"/>
    <cellStyle name="_Internal Qual  出差計劃0627_Package and Process Envelope申請單_V1.0" xfId="246"/>
    <cellStyle name="_Internal Qual  出差計劃0627_Package and Process Envelope申請單_V1.0_Gap分析表" xfId="247"/>
    <cellStyle name="_Internal Qual  出差計劃0627_Package and Process Envelope申請單_V1.0_Gap分析表_Gap分析表_A02" xfId="248"/>
    <cellStyle name="_Internal Qual  出差計劃0627_PD Flow  0427'09A" xfId="249"/>
    <cellStyle name="_Internal Qual  出差計劃0627_PLM align to Intel ATD project plan0908(Dr_JY) (2)" xfId="250"/>
    <cellStyle name="_Internal Qual  出差計劃0627_PLM align to Intel ATD project plan0908(Dr_JY) (2)_ann.ppt 的 工作表" xfId="251"/>
    <cellStyle name="_Internal Qual  出差計劃0627_PLM align to Intel ATD project plan0908(Dr_JY) (2)_APD flow 0305'09" xfId="252"/>
    <cellStyle name="_Internal Qual  出差計劃0627_PLM align to Intel ATD project plan0908(Dr_JY) (2)_APD flow 0319" xfId="253"/>
    <cellStyle name="_Internal Qual  出差計劃0627_PLM align to Intel ATD project plan0908(Dr_JY) (2)_APD flow 0324" xfId="254"/>
    <cellStyle name="_Internal Qual  出差計劃0627_PLM align to Intel ATD project plan0908(Dr_JY) (2)_APD flow SPEC 3rd level 0414'09" xfId="255"/>
    <cellStyle name="_Internal Qual  出差計劃0627_PLM align to Intel ATD project plan0908(Dr_JY) (2)_ATD Flow 0919-12" xfId="256"/>
    <cellStyle name="_Internal Qual  出差計劃0627_PLM align to Intel ATD project plan0908(Dr_JY) (2)_flow 0225" xfId="257"/>
    <cellStyle name="_Internal Qual  出差計劃0627_PLM align to Intel ATD project plan0908(Dr_JY) (2)_NPE by PKG type" xfId="258"/>
    <cellStyle name="_Internal Qual  出差計劃0627_PLM align to Intel ATD project plan0908(Dr_JY) (2)_NPE by PKG type 0611 (2)" xfId="259"/>
    <cellStyle name="_Internal Qual  出差計劃0627_PLM align to Intel ATD project plan0908(Dr_JY) (2)_NPE by PKG type --PD2" xfId="260"/>
    <cellStyle name="_Internal Qual  出差計劃0627_PLM align to Intel ATD project plan0908(Dr_JY) (2)_NPE by PKG type-PD2" xfId="261"/>
    <cellStyle name="_Internal Qual  出差計劃0627_PLM align to Intel ATD project plan0908(Dr_JY) (2)_PD Flow  0427'09A" xfId="262"/>
    <cellStyle name="_Internal Qual  出差計劃0627_PLM align to Intel ATD project plan0908(Dr_JY) (2)_研發作業作業0312_5A rev 1 的 工作表" xfId="263"/>
    <cellStyle name="_Internal Qual  出差計劃0627_PLM align to Intel ATD project plan0908(Dr_JY) (2)_異常case落點 0912" xfId="264"/>
    <cellStyle name="_Internal Qual  出差計劃0627_PLM align to Intel ATD project plan0908(Dr_JY) (2)_異常case落點 0912_ATD Flow 0916" xfId="265"/>
    <cellStyle name="_Internal Qual  出差計劃0627_PLM align to Intel ATD project plan0908(Dr_JY) (2)_異常case落點 0912_ATD Flow 0916_ann.ppt 的 工作表" xfId="266"/>
    <cellStyle name="_Internal Qual  出差計劃0627_PLM align to Intel ATD project plan0908(Dr_JY) (2)_異常case落點 0912_ATD Flow 0916_APD flow 0305'09" xfId="267"/>
    <cellStyle name="_Internal Qual  出差計劃0627_PLM align to Intel ATD project plan0908(Dr_JY) (2)_異常case落點 0912_ATD Flow 0916_APD flow 0319" xfId="268"/>
    <cellStyle name="_Internal Qual  出差計劃0627_PLM align to Intel ATD project plan0908(Dr_JY) (2)_異常case落點 0912_ATD Flow 0916_APD flow 0324" xfId="269"/>
    <cellStyle name="_Internal Qual  出差計劃0627_PLM align to Intel ATD project plan0908(Dr_JY) (2)_異常case落點 0912_ATD Flow 0916_APD flow SPEC 3rd level 0414'09" xfId="270"/>
    <cellStyle name="_Internal Qual  出差計劃0627_PLM align to Intel ATD project plan0908(Dr_JY) (2)_異常case落點 0912_ATD Flow 0916_ATD Flow 0919-12" xfId="271"/>
    <cellStyle name="_Internal Qual  出差計劃0627_PLM align to Intel ATD project plan0908(Dr_JY) (2)_異常case落點 0912_ATD Flow 0916_flow 0225" xfId="272"/>
    <cellStyle name="_Internal Qual  出差計劃0627_PLM align to Intel ATD project plan0908(Dr_JY) (2)_異常case落點 0912_ATD Flow 0916_PD Flow  0427'09A" xfId="273"/>
    <cellStyle name="_Internal Qual  出差計劃0627_PLM align to Intel ATD project plan0908(Dr_JY) (2)_異常case落點 0912_ATD Flow 0916_研發作業作業0312_5A rev 1 的 工作表" xfId="274"/>
    <cellStyle name="_Internal Qual  出差計劃0627_PLM align to Intel ATD project plan0908(Dr_JY) (2)_異常case落點 0912_ATD Flow 0918" xfId="275"/>
    <cellStyle name="_Internal Qual  出差計劃0627_PLM align to Intel ATD project plan0908(Dr_JY) (2)_異常case落點 0912_ATD Flow 0918_ann.ppt 的 工作表" xfId="276"/>
    <cellStyle name="_Internal Qual  出差計劃0627_PLM align to Intel ATD project plan0908(Dr_JY) (2)_異常case落點 0912_ATD Flow 0918_APD flow 0305'09" xfId="277"/>
    <cellStyle name="_Internal Qual  出差計劃0627_PLM align to Intel ATD project plan0908(Dr_JY) (2)_異常case落點 0912_ATD Flow 0918_APD flow 0319" xfId="278"/>
    <cellStyle name="_Internal Qual  出差計劃0627_PLM align to Intel ATD project plan0908(Dr_JY) (2)_異常case落點 0912_ATD Flow 0918_APD flow 0324" xfId="279"/>
    <cellStyle name="_Internal Qual  出差計劃0627_PLM align to Intel ATD project plan0908(Dr_JY) (2)_異常case落點 0912_ATD Flow 0918_APD flow SPEC 3rd level 0414'09" xfId="280"/>
    <cellStyle name="_Internal Qual  出差計劃0627_PLM align to Intel ATD project plan0908(Dr_JY) (2)_異常case落點 0912_ATD Flow 0918_ATD Flow 0919-12" xfId="281"/>
    <cellStyle name="_Internal Qual  出差計劃0627_PLM align to Intel ATD project plan0908(Dr_JY) (2)_異常case落點 0912_ATD Flow 0918_flow 0225" xfId="282"/>
    <cellStyle name="_Internal Qual  出差計劃0627_PLM align to Intel ATD project plan0908(Dr_JY) (2)_異常case落點 0912_ATD Flow 0918_PD Flow  0427'09A" xfId="283"/>
    <cellStyle name="_Internal Qual  出差計劃0627_PLM align to Intel ATD project plan0908(Dr_JY) (2)_異常case落點 0912_ATD Flow 0918_研發作業作業0312_5A rev 1 的 工作表" xfId="284"/>
    <cellStyle name="_Internal Qual  出差計劃0627_研發作業作業0312_5A rev 1 的 工作表" xfId="285"/>
    <cellStyle name="_Internal Qual  出差計劃0627_專案產出點檢表" xfId="286"/>
    <cellStyle name="_Internal Qual  出差計劃0627_專案產出點檢表_Gap分析表_A02" xfId="287"/>
    <cellStyle name="_Internal Qual  出差計劃0627_專案產出點檢表_MCP79 Gap analysis" xfId="288"/>
    <cellStyle name="_Internal Qual  出差計劃0627_專案產出點檢表_Package and Process Envelope申請單_V1.0" xfId="289"/>
    <cellStyle name="_Internal Qual  出差計劃0627_專案產出點檢表_Package and Process Envelope申請單_V1.0_Gap分析表" xfId="290"/>
    <cellStyle name="_Internal Qual  出差計劃0627_專案產出點檢表_Package and Process Envelope申請單_V1.0_Gap分析表_Gap分析表_A02" xfId="291"/>
    <cellStyle name="_Internal Qual  出差計劃0627_異常case落點 0912" xfId="292"/>
    <cellStyle name="_Internal Qual  出差計劃0627_異常case落點 0912_ATD Flow 0916" xfId="293"/>
    <cellStyle name="_Internal Qual  出差計劃0627_異常case落點 0912_ATD Flow 0916_ann.ppt 的 工作表" xfId="294"/>
    <cellStyle name="_Internal Qual  出差計劃0627_異常case落點 0912_ATD Flow 0916_APD flow 0305'09" xfId="295"/>
    <cellStyle name="_Internal Qual  出差計劃0627_異常case落點 0912_ATD Flow 0916_APD flow 0319" xfId="296"/>
    <cellStyle name="_Internal Qual  出差計劃0627_異常case落點 0912_ATD Flow 0916_APD flow 0324" xfId="297"/>
    <cellStyle name="_Internal Qual  出差計劃0627_異常case落點 0912_ATD Flow 0916_APD flow SPEC 3rd level 0414'09" xfId="298"/>
    <cellStyle name="_Internal Qual  出差計劃0627_異常case落點 0912_ATD Flow 0916_ATD Flow 0919-12" xfId="299"/>
    <cellStyle name="_Internal Qual  出差計劃0627_異常case落點 0912_ATD Flow 0916_flow 0225" xfId="300"/>
    <cellStyle name="_Internal Qual  出差計劃0627_異常case落點 0912_ATD Flow 0916_PD Flow  0427'09A" xfId="301"/>
    <cellStyle name="_Internal Qual  出差計劃0627_異常case落點 0912_ATD Flow 0916_研發作業作業0312_5A rev 1 的 工作表" xfId="302"/>
    <cellStyle name="_Internal Qual  出差計劃0627_異常case落點 0912_ATD Flow 0918" xfId="303"/>
    <cellStyle name="_Internal Qual  出差計劃0627_異常case落點 0912_ATD Flow 0918_ann.ppt 的 工作表" xfId="304"/>
    <cellStyle name="_Internal Qual  出差計劃0627_異常case落點 0912_ATD Flow 0918_APD flow 0305'09" xfId="305"/>
    <cellStyle name="_Internal Qual  出差計劃0627_異常case落點 0912_ATD Flow 0918_APD flow 0319" xfId="306"/>
    <cellStyle name="_Internal Qual  出差計劃0627_異常case落點 0912_ATD Flow 0918_APD flow 0324" xfId="307"/>
    <cellStyle name="_Internal Qual  出差計劃0627_異常case落點 0912_ATD Flow 0918_APD flow SPEC 3rd level 0414'09" xfId="308"/>
    <cellStyle name="_Internal Qual  出差計劃0627_異常case落點 0912_ATD Flow 0918_ATD Flow 0919-12" xfId="309"/>
    <cellStyle name="_Internal Qual  出差計劃0627_異常case落點 0912_ATD Flow 0918_flow 0225" xfId="310"/>
    <cellStyle name="_Internal Qual  出差計劃0627_異常case落點 0912_ATD Flow 0918_PD Flow  0427'09A" xfId="311"/>
    <cellStyle name="_Internal Qual  出差計劃0627_異常case落點 0912_ATD Flow 0918_研發作業作業0312_5A rev 1 的 工作表" xfId="312"/>
    <cellStyle name="_Internal Qual  出差計劃0627_摘要做法HY" xfId="313"/>
    <cellStyle name="_Internal Qual  出差計劃0627_摘要做法HY_ann.ppt 的 工作表" xfId="314"/>
    <cellStyle name="_Internal Qual  出差計劃0627_摘要做法HY_APD flow 0305'09" xfId="315"/>
    <cellStyle name="_Internal Qual  出差計劃0627_摘要做法HY_APD flow 0319" xfId="316"/>
    <cellStyle name="_Internal Qual  出差計劃0627_摘要做法HY_APD flow 0324" xfId="317"/>
    <cellStyle name="_Internal Qual  出差計劃0627_摘要做法HY_APD flow SPEC 3rd level 0414'09" xfId="318"/>
    <cellStyle name="_Internal Qual  出差計劃0627_摘要做法HY_ATD Flow 0919-12" xfId="319"/>
    <cellStyle name="_Internal Qual  出差計劃0627_摘要做法HY_final" xfId="320"/>
    <cellStyle name="_Internal Qual  出差計劃0627_摘要做法HY_final_ann.ppt 的 工作表" xfId="321"/>
    <cellStyle name="_Internal Qual  出差計劃0627_摘要做法HY_final_APD flow 0305'09" xfId="322"/>
    <cellStyle name="_Internal Qual  出差計劃0627_摘要做法HY_final_APD flow 0319" xfId="323"/>
    <cellStyle name="_Internal Qual  出差計劃0627_摘要做法HY_final_APD flow 0324" xfId="324"/>
    <cellStyle name="_Internal Qual  出差計劃0627_摘要做法HY_final_APD flow SPEC 3rd level 0414'09" xfId="325"/>
    <cellStyle name="_Internal Qual  出差計劃0627_摘要做法HY_final_ATD Flow 0919-12" xfId="326"/>
    <cellStyle name="_Internal Qual  出差計劃0627_摘要做法HY_final_flow 0225" xfId="327"/>
    <cellStyle name="_Internal Qual  出差計劃0627_摘要做法HY_final_NPE by PKG type" xfId="328"/>
    <cellStyle name="_Internal Qual  出差計劃0627_摘要做法HY_final_NPE by PKG type 0611 (2)" xfId="329"/>
    <cellStyle name="_Internal Qual  出差計劃0627_摘要做法HY_final_NPE by PKG type --PD2" xfId="330"/>
    <cellStyle name="_Internal Qual  出差計劃0627_摘要做法HY_final_NPE by PKG type-PD2" xfId="331"/>
    <cellStyle name="_Internal Qual  出差計劃0627_摘要做法HY_final_PD Flow  0427'09A" xfId="332"/>
    <cellStyle name="_Internal Qual  出差計劃0627_摘要做法HY_final_研發作業作業0312_5A rev 1 的 工作表" xfId="333"/>
    <cellStyle name="_Internal Qual  出差計劃0627_摘要做法HY_final_異常case落點 0912" xfId="334"/>
    <cellStyle name="_Internal Qual  出差計劃0627_摘要做法HY_final_異常case落點 0912_ATD Flow 0916" xfId="335"/>
    <cellStyle name="_Internal Qual  出差計劃0627_摘要做法HY_final_異常case落點 0912_ATD Flow 0916_ann.ppt 的 工作表" xfId="336"/>
    <cellStyle name="_Internal Qual  出差計劃0627_摘要做法HY_final_異常case落點 0912_ATD Flow 0916_APD flow 0305'09" xfId="337"/>
    <cellStyle name="_Internal Qual  出差計劃0627_摘要做法HY_final_異常case落點 0912_ATD Flow 0916_APD flow 0319" xfId="338"/>
    <cellStyle name="_Internal Qual  出差計劃0627_摘要做法HY_final_異常case落點 0912_ATD Flow 0916_APD flow 0324" xfId="339"/>
    <cellStyle name="_Internal Qual  出差計劃0627_摘要做法HY_final_異常case落點 0912_ATD Flow 0916_APD flow SPEC 3rd level 0414'09" xfId="340"/>
    <cellStyle name="_Internal Qual  出差計劃0627_摘要做法HY_final_異常case落點 0912_ATD Flow 0916_ATD Flow 0919-12" xfId="341"/>
    <cellStyle name="_Internal Qual  出差計劃0627_摘要做法HY_final_異常case落點 0912_ATD Flow 0916_flow 0225" xfId="342"/>
    <cellStyle name="_Internal Qual  出差計劃0627_摘要做法HY_final_異常case落點 0912_ATD Flow 0916_PD Flow  0427'09A" xfId="343"/>
    <cellStyle name="_Internal Qual  出差計劃0627_摘要做法HY_final_異常case落點 0912_ATD Flow 0916_研發作業作業0312_5A rev 1 的 工作表" xfId="344"/>
    <cellStyle name="_Internal Qual  出差計劃0627_摘要做法HY_final_異常case落點 0912_ATD Flow 0918" xfId="345"/>
    <cellStyle name="_Internal Qual  出差計劃0627_摘要做法HY_final_異常case落點 0912_ATD Flow 0918_ann.ppt 的 工作表" xfId="346"/>
    <cellStyle name="_Internal Qual  出差計劃0627_摘要做法HY_final_異常case落點 0912_ATD Flow 0918_APD flow 0305'09" xfId="347"/>
    <cellStyle name="_Internal Qual  出差計劃0627_摘要做法HY_final_異常case落點 0912_ATD Flow 0918_APD flow 0319" xfId="348"/>
    <cellStyle name="_Internal Qual  出差計劃0627_摘要做法HY_final_異常case落點 0912_ATD Flow 0918_APD flow 0324" xfId="349"/>
    <cellStyle name="_Internal Qual  出差計劃0627_摘要做法HY_final_異常case落點 0912_ATD Flow 0918_APD flow SPEC 3rd level 0414'09" xfId="350"/>
    <cellStyle name="_Internal Qual  出差計劃0627_摘要做法HY_final_異常case落點 0912_ATD Flow 0918_ATD Flow 0919-12" xfId="351"/>
    <cellStyle name="_Internal Qual  出差計劃0627_摘要做法HY_final_異常case落點 0912_ATD Flow 0918_flow 0225" xfId="352"/>
    <cellStyle name="_Internal Qual  出差計劃0627_摘要做法HY_final_異常case落點 0912_ATD Flow 0918_PD Flow  0427'09A" xfId="353"/>
    <cellStyle name="_Internal Qual  出差計劃0627_摘要做法HY_final_異常case落點 0912_ATD Flow 0918_研發作業作業0312_5A rev 1 的 工作表" xfId="354"/>
    <cellStyle name="_Internal Qual  出差計劃0627_摘要做法HY_flow 0225" xfId="355"/>
    <cellStyle name="_Internal Qual  出差計劃0627_摘要做法HY_NPE by PKG type" xfId="356"/>
    <cellStyle name="_Internal Qual  出差計劃0627_摘要做法HY_NPE by PKG type 0611 (2)" xfId="357"/>
    <cellStyle name="_Internal Qual  出差計劃0627_摘要做法HY_NPE by PKG type --PD2" xfId="358"/>
    <cellStyle name="_Internal Qual  出差計劃0627_摘要做法HY_NPE by PKG type-PD2" xfId="359"/>
    <cellStyle name="_Internal Qual  出差計劃0627_摘要做法HY_PD Flow  0427'09A" xfId="360"/>
    <cellStyle name="_Internal Qual  出差計劃0627_摘要做法HY_研發作業作業0312_5A rev 1 的 工作表" xfId="361"/>
    <cellStyle name="_Internal Qual  出差計劃0627_摘要做法HY_異常case落點 0912" xfId="362"/>
    <cellStyle name="_Internal Qual  出差計劃0627_摘要做法HY_異常case落點 0912_ATD Flow 0916" xfId="363"/>
    <cellStyle name="_Internal Qual  出差計劃0627_摘要做法HY_異常case落點 0912_ATD Flow 0916_ann.ppt 的 工作表" xfId="364"/>
    <cellStyle name="_Internal Qual  出差計劃0627_摘要做法HY_異常case落點 0912_ATD Flow 0916_APD flow 0305'09" xfId="365"/>
    <cellStyle name="_Internal Qual  出差計劃0627_摘要做法HY_異常case落點 0912_ATD Flow 0916_APD flow 0319" xfId="366"/>
    <cellStyle name="_Internal Qual  出差計劃0627_摘要做法HY_異常case落點 0912_ATD Flow 0916_APD flow 0324" xfId="367"/>
    <cellStyle name="_Internal Qual  出差計劃0627_摘要做法HY_異常case落點 0912_ATD Flow 0916_APD flow SPEC 3rd level 0414'09" xfId="368"/>
    <cellStyle name="_Internal Qual  出差計劃0627_摘要做法HY_異常case落點 0912_ATD Flow 0916_ATD Flow 0919-12" xfId="369"/>
    <cellStyle name="_Internal Qual  出差計劃0627_摘要做法HY_異常case落點 0912_ATD Flow 0916_flow 0225" xfId="370"/>
    <cellStyle name="_Internal Qual  出差計劃0627_摘要做法HY_異常case落點 0912_ATD Flow 0916_PD Flow  0427'09A" xfId="371"/>
    <cellStyle name="_Internal Qual  出差計劃0627_摘要做法HY_異常case落點 0912_ATD Flow 0916_研發作業作業0312_5A rev 1 的 工作表" xfId="372"/>
    <cellStyle name="_Internal Qual  出差計劃0627_摘要做法HY_異常case落點 0912_ATD Flow 0918" xfId="373"/>
    <cellStyle name="_Internal Qual  出差計劃0627_摘要做法HY_異常case落點 0912_ATD Flow 0918_ann.ppt 的 工作表" xfId="374"/>
    <cellStyle name="_Internal Qual  出差計劃0627_摘要做法HY_異常case落點 0912_ATD Flow 0918_APD flow 0305'09" xfId="375"/>
    <cellStyle name="_Internal Qual  出差計劃0627_摘要做法HY_異常case落點 0912_ATD Flow 0918_APD flow 0319" xfId="376"/>
    <cellStyle name="_Internal Qual  出差計劃0627_摘要做法HY_異常case落點 0912_ATD Flow 0918_APD flow 0324" xfId="377"/>
    <cellStyle name="_Internal Qual  出差計劃0627_摘要做法HY_異常case落點 0912_ATD Flow 0918_APD flow SPEC 3rd level 0414'09" xfId="378"/>
    <cellStyle name="_Internal Qual  出差計劃0627_摘要做法HY_異常case落點 0912_ATD Flow 0918_ATD Flow 0919-12" xfId="379"/>
    <cellStyle name="_Internal Qual  出差計劃0627_摘要做法HY_異常case落點 0912_ATD Flow 0918_flow 0225" xfId="380"/>
    <cellStyle name="_Internal Qual  出差計劃0627_摘要做法HY_異常case落點 0912_ATD Flow 0918_PD Flow  0427'09A" xfId="381"/>
    <cellStyle name="_Internal Qual  出差計劃0627_摘要做法HY_異常case落點 0912_ATD Flow 0918_研發作業作業0312_5A rev 1 的 工作表" xfId="382"/>
    <cellStyle name="_IPDC flow 0331'10" xfId="383"/>
    <cellStyle name="_I-WCC QFN 10x10 86L DIF_condor Peak" xfId="384"/>
    <cellStyle name="_I-WCC QFN 10x10 86L QR_Condor PeakrevA" xfId="385"/>
    <cellStyle name="_LF DIF_Magni (SE9123) (3)" xfId="386"/>
    <cellStyle name="_Meteor5 LFCIS DIF_0918_V1.0" xfId="387"/>
    <cellStyle name="_Meteor5 Product QR_BGA  LF-eng_V1 0" xfId="388"/>
    <cellStyle name="_MT1702B  Product QR" xfId="389"/>
    <cellStyle name="_MT1702B DIF" xfId="390"/>
    <cellStyle name="_MT6253  Product QR" xfId="391"/>
    <cellStyle name="_MT6253 DIF" xfId="392"/>
    <cellStyle name="_new flow 0604" xfId="393"/>
    <cellStyle name="_NPD 修訂履歷" xfId="394"/>
    <cellStyle name="_NPD&amp;BD review flow-0317" xfId="395"/>
    <cellStyle name="_NRE 7237 Sileo QFN28 4x4 SLG8XP589V" xfId="396"/>
    <cellStyle name="_NRE tooling Material Price (for BGA base )_V1.3" xfId="397"/>
    <cellStyle name="_NRE7212 SANDISK 200810081" xfId="398"/>
    <cellStyle name="_NRE7277 Marvell-MSI 11042008 (3)" xfId="399"/>
    <cellStyle name="_PD Flow - 主流程  0508'09" xfId="400"/>
    <cellStyle name="_PD Flow 產品需求管理流程(niki)" xfId="401"/>
    <cellStyle name="_PD 主流程" xfId="402"/>
    <cellStyle name="_PKG. design flow - 0315" xfId="403"/>
    <cellStyle name="_Plan-0606-TFBGA-(Sub大陸矽科)-3" xfId="404"/>
    <cellStyle name="_POR" xfId="405"/>
    <cellStyle name="_POR_Gap分析表_A02" xfId="406"/>
    <cellStyle name="_POR_Package and Process Envelope申請單_V1.0" xfId="407"/>
    <cellStyle name="_POR_Package and Process Envelope申請單_V1.0_Gap分析表" xfId="408"/>
    <cellStyle name="_POR_Package and Process Envelope申請單_V1.0_Gap分析表_Gap分析表_A02" xfId="409"/>
    <cellStyle name="_PR 控管表-20090114" xfId="410"/>
    <cellStyle name="_PR_control 總表" xfId="411"/>
    <cellStyle name="_Q0601135_RFQ_VisEra_AA Price-B" xfId="412"/>
    <cellStyle name="_Q0602033_REVIEW_Infineon_SD CARD of bin 14SSSD CARDMicro SD_EF11-03DF17EF17-B" xfId="413"/>
    <cellStyle name="_Q0603132_RFQ_Micronas Bumping-060324-A" xfId="414"/>
    <cellStyle name="_Q0606051_RFQ_Samsung_ Micro SD_8_S-MicroSD_15x11-060606-B" xfId="415"/>
    <cellStyle name="_Q0606100_RFQ_Samsung MMC Micro_MMC-B" xfId="416"/>
    <cellStyle name="_Q0606126_REVIEW_Samsung_Micro SD-B" xfId="417"/>
    <cellStyle name="_Q0608035_REVIEW_Samsung Micro SD (HF)-A" xfId="418"/>
    <cellStyle name="_Q0608120_RFQ_Samsung_SSSD_S2-SS_32X24_91-A" xfId="419"/>
    <cellStyle name="_QFP Gap分析表 - 20090112" xfId="420"/>
    <cellStyle name="_QR (2)" xfId="421"/>
    <cellStyle name="_Qual Fail Case List  WW22" xfId="422"/>
    <cellStyle name="_RD-1701-01" xfId="423"/>
    <cellStyle name="_RD-1701-01 (4)" xfId="424"/>
    <cellStyle name="_RD-1701-10A" xfId="425"/>
    <cellStyle name="_RD-1702-42A2" xfId="426"/>
    <cellStyle name="_RD-3400-08A5" xfId="427"/>
    <cellStyle name="_RDCPD-2008-處-年度計劃" xfId="428"/>
    <cellStyle name="_RDPD2新產品開發費用 Cost Down 的 工作表" xfId="429"/>
    <cellStyle name="_RDPD2新產品開發費用 Cost Down-2 的 工作表" xfId="430"/>
    <cellStyle name="_S" xfId="431"/>
    <cellStyle name="_S_ann.ppt 的 工作表" xfId="432"/>
    <cellStyle name="_S_APD flow 0305'09" xfId="433"/>
    <cellStyle name="_S_APD flow 0319" xfId="434"/>
    <cellStyle name="_S_APD flow 0324" xfId="435"/>
    <cellStyle name="_S_APD flow SPEC 3rd level 0414'09" xfId="436"/>
    <cellStyle name="_S_ATD Flow 0903" xfId="437"/>
    <cellStyle name="_S_ATD Flow 0903_ann.ppt 的 工作表" xfId="438"/>
    <cellStyle name="_S_ATD Flow 0903_APD flow 0305'09" xfId="439"/>
    <cellStyle name="_S_ATD Flow 0903_APD flow 0319" xfId="440"/>
    <cellStyle name="_S_ATD Flow 0903_APD flow 0324" xfId="441"/>
    <cellStyle name="_S_ATD Flow 0903_APD flow SPEC 3rd level 0414'09" xfId="442"/>
    <cellStyle name="_S_ATD Flow 0903_ATD Flow 0919-12" xfId="443"/>
    <cellStyle name="_S_ATD Flow 0903_flow 0225" xfId="444"/>
    <cellStyle name="_S_ATD Flow 0903_NPE by PKG type" xfId="445"/>
    <cellStyle name="_S_ATD Flow 0903_NPE by PKG type 0611 (2)" xfId="446"/>
    <cellStyle name="_S_ATD Flow 0903_NPE by PKG type --PD2" xfId="447"/>
    <cellStyle name="_S_ATD Flow 0903_NPE by PKG type-PD2" xfId="448"/>
    <cellStyle name="_S_ATD Flow 0903_PD Flow  0427'09A" xfId="449"/>
    <cellStyle name="_S_ATD Flow 0903_PLM align to Intel ATD project plan0908(Dr_JY) (2)" xfId="450"/>
    <cellStyle name="_S_ATD Flow 0903_PLM align to Intel ATD project plan0908(Dr_JY) (2)_ann.ppt 的 工作表" xfId="451"/>
    <cellStyle name="_S_ATD Flow 0903_PLM align to Intel ATD project plan0908(Dr_JY) (2)_APD flow 0305'09" xfId="452"/>
    <cellStyle name="_S_ATD Flow 0903_PLM align to Intel ATD project plan0908(Dr_JY) (2)_APD flow 0319" xfId="453"/>
    <cellStyle name="_S_ATD Flow 0903_PLM align to Intel ATD project plan0908(Dr_JY) (2)_APD flow 0324" xfId="454"/>
    <cellStyle name="_S_ATD Flow 0903_PLM align to Intel ATD project plan0908(Dr_JY) (2)_APD flow SPEC 3rd level 0414'09" xfId="455"/>
    <cellStyle name="_S_ATD Flow 0903_PLM align to Intel ATD project plan0908(Dr_JY) (2)_ATD Flow 0919-12" xfId="456"/>
    <cellStyle name="_S_ATD Flow 0903_PLM align to Intel ATD project plan0908(Dr_JY) (2)_flow 0225" xfId="457"/>
    <cellStyle name="_S_ATD Flow 0903_PLM align to Intel ATD project plan0908(Dr_JY) (2)_NPE by PKG type" xfId="458"/>
    <cellStyle name="_S_ATD Flow 0903_PLM align to Intel ATD project plan0908(Dr_JY) (2)_NPE by PKG type 0611 (2)" xfId="459"/>
    <cellStyle name="_S_ATD Flow 0903_PLM align to Intel ATD project plan0908(Dr_JY) (2)_NPE by PKG type --PD2" xfId="460"/>
    <cellStyle name="_S_ATD Flow 0903_PLM align to Intel ATD project plan0908(Dr_JY) (2)_NPE by PKG type-PD2" xfId="461"/>
    <cellStyle name="_S_ATD Flow 0903_PLM align to Intel ATD project plan0908(Dr_JY) (2)_PD Flow  0427'09A" xfId="462"/>
    <cellStyle name="_S_ATD Flow 0903_PLM align to Intel ATD project plan0908(Dr_JY) (2)_研發作業作業0312_5A rev 1 的 工作表" xfId="463"/>
    <cellStyle name="_S_ATD Flow 0903_PLM align to Intel ATD project plan0908(Dr_JY) (2)_異常case落點 0912" xfId="464"/>
    <cellStyle name="_S_ATD Flow 0903_PLM align to Intel ATD project plan0908(Dr_JY) (2)_異常case落點 0912_ATD Flow 0916" xfId="465"/>
    <cellStyle name="_S_ATD Flow 0903_PLM align to Intel ATD project plan0908(Dr_JY) (2)_異常case落點 0912_ATD Flow 0916_ann.ppt 的 工作表" xfId="466"/>
    <cellStyle name="_S_ATD Flow 0903_PLM align to Intel ATD project plan0908(Dr_JY) (2)_異常case落點 0912_ATD Flow 0916_APD flow 0305'09" xfId="467"/>
    <cellStyle name="_S_ATD Flow 0903_PLM align to Intel ATD project plan0908(Dr_JY) (2)_異常case落點 0912_ATD Flow 0916_APD flow 0319" xfId="468"/>
    <cellStyle name="_S_ATD Flow 0903_PLM align to Intel ATD project plan0908(Dr_JY) (2)_異常case落點 0912_ATD Flow 0916_APD flow 0324" xfId="469"/>
    <cellStyle name="_S_ATD Flow 0903_PLM align to Intel ATD project plan0908(Dr_JY) (2)_異常case落點 0912_ATD Flow 0916_APD flow SPEC 3rd level 0414'09" xfId="470"/>
    <cellStyle name="_S_ATD Flow 0903_PLM align to Intel ATD project plan0908(Dr_JY) (2)_異常case落點 0912_ATD Flow 0916_ATD Flow 0919-12" xfId="471"/>
    <cellStyle name="_S_ATD Flow 0903_PLM align to Intel ATD project plan0908(Dr_JY) (2)_異常case落點 0912_ATD Flow 0916_flow 0225" xfId="472"/>
    <cellStyle name="_S_ATD Flow 0903_PLM align to Intel ATD project plan0908(Dr_JY) (2)_異常case落點 0912_ATD Flow 0916_PD Flow  0427'09A" xfId="473"/>
    <cellStyle name="_S_ATD Flow 0903_PLM align to Intel ATD project plan0908(Dr_JY) (2)_異常case落點 0912_ATD Flow 0916_研發作業作業0312_5A rev 1 的 工作表" xfId="474"/>
    <cellStyle name="_S_ATD Flow 0903_PLM align to Intel ATD project plan0908(Dr_JY) (2)_異常case落點 0912_ATD Flow 0918" xfId="475"/>
    <cellStyle name="_S_ATD Flow 0903_PLM align to Intel ATD project plan0908(Dr_JY) (2)_異常case落點 0912_ATD Flow 0918_ann.ppt 的 工作表" xfId="476"/>
    <cellStyle name="_S_ATD Flow 0903_PLM align to Intel ATD project plan0908(Dr_JY) (2)_異常case落點 0912_ATD Flow 0918_APD flow 0305'09" xfId="477"/>
    <cellStyle name="_S_ATD Flow 0903_PLM align to Intel ATD project plan0908(Dr_JY) (2)_異常case落點 0912_ATD Flow 0918_APD flow 0319" xfId="478"/>
    <cellStyle name="_S_ATD Flow 0903_PLM align to Intel ATD project plan0908(Dr_JY) (2)_異常case落點 0912_ATD Flow 0918_APD flow 0324" xfId="479"/>
    <cellStyle name="_S_ATD Flow 0903_PLM align to Intel ATD project plan0908(Dr_JY) (2)_異常case落點 0912_ATD Flow 0918_APD flow SPEC 3rd level 0414'09" xfId="480"/>
    <cellStyle name="_S_ATD Flow 0903_PLM align to Intel ATD project plan0908(Dr_JY) (2)_異常case落點 0912_ATD Flow 0918_ATD Flow 0919-12" xfId="481"/>
    <cellStyle name="_S_ATD Flow 0903_PLM align to Intel ATD project plan0908(Dr_JY) (2)_異常case落點 0912_ATD Flow 0918_flow 0225" xfId="482"/>
    <cellStyle name="_S_ATD Flow 0903_PLM align to Intel ATD project plan0908(Dr_JY) (2)_異常case落點 0912_ATD Flow 0918_PD Flow  0427'09A" xfId="483"/>
    <cellStyle name="_S_ATD Flow 0903_PLM align to Intel ATD project plan0908(Dr_JY) (2)_異常case落點 0912_ATD Flow 0918_研發作業作業0312_5A rev 1 的 工作表" xfId="484"/>
    <cellStyle name="_S_ATD Flow 0903_研發作業作業0312_5A rev 1 的 工作表" xfId="485"/>
    <cellStyle name="_S_ATD Flow 0903_異常case落點 0912" xfId="486"/>
    <cellStyle name="_S_ATD Flow 0903_異常case落點 0912_ATD Flow 0916" xfId="487"/>
    <cellStyle name="_S_ATD Flow 0903_異常case落點 0912_ATD Flow 0916_ann.ppt 的 工作表" xfId="488"/>
    <cellStyle name="_S_ATD Flow 0903_異常case落點 0912_ATD Flow 0916_APD flow 0305'09" xfId="489"/>
    <cellStyle name="_S_ATD Flow 0903_異常case落點 0912_ATD Flow 0916_APD flow 0319" xfId="490"/>
    <cellStyle name="_S_ATD Flow 0903_異常case落點 0912_ATD Flow 0916_APD flow 0324" xfId="491"/>
    <cellStyle name="_S_ATD Flow 0903_異常case落點 0912_ATD Flow 0916_APD flow SPEC 3rd level 0414'09" xfId="492"/>
    <cellStyle name="_S_ATD Flow 0903_異常case落點 0912_ATD Flow 0916_ATD Flow 0919-12" xfId="493"/>
    <cellStyle name="_S_ATD Flow 0903_異常case落點 0912_ATD Flow 0916_flow 0225" xfId="494"/>
    <cellStyle name="_S_ATD Flow 0903_異常case落點 0912_ATD Flow 0916_PD Flow  0427'09A" xfId="495"/>
    <cellStyle name="_S_ATD Flow 0903_異常case落點 0912_ATD Flow 0916_研發作業作業0312_5A rev 1 的 工作表" xfId="496"/>
    <cellStyle name="_S_ATD Flow 0903_異常case落點 0912_ATD Flow 0918" xfId="497"/>
    <cellStyle name="_S_ATD Flow 0903_異常case落點 0912_ATD Flow 0918_ann.ppt 的 工作表" xfId="498"/>
    <cellStyle name="_S_ATD Flow 0903_異常case落點 0912_ATD Flow 0918_APD flow 0305'09" xfId="499"/>
    <cellStyle name="_S_ATD Flow 0903_異常case落點 0912_ATD Flow 0918_APD flow 0319" xfId="500"/>
    <cellStyle name="_S_ATD Flow 0903_異常case落點 0912_ATD Flow 0918_APD flow 0324" xfId="501"/>
    <cellStyle name="_S_ATD Flow 0903_異常case落點 0912_ATD Flow 0918_APD flow SPEC 3rd level 0414'09" xfId="502"/>
    <cellStyle name="_S_ATD Flow 0903_異常case落點 0912_ATD Flow 0918_ATD Flow 0919-12" xfId="503"/>
    <cellStyle name="_S_ATD Flow 0903_異常case落點 0912_ATD Flow 0918_flow 0225" xfId="504"/>
    <cellStyle name="_S_ATD Flow 0903_異常case落點 0912_ATD Flow 0918_PD Flow  0427'09A" xfId="505"/>
    <cellStyle name="_S_ATD Flow 0903_異常case落點 0912_ATD Flow 0918_研發作業作業0312_5A rev 1 的 工作表" xfId="506"/>
    <cellStyle name="_S_ATD Flow 0903_摘要做法HY" xfId="507"/>
    <cellStyle name="_S_ATD Flow 0903_摘要做法HY_ann.ppt 的 工作表" xfId="508"/>
    <cellStyle name="_S_ATD Flow 0903_摘要做法HY_APD flow 0305'09" xfId="509"/>
    <cellStyle name="_S_ATD Flow 0903_摘要做法HY_APD flow 0319" xfId="510"/>
    <cellStyle name="_S_ATD Flow 0903_摘要做法HY_APD flow 0324" xfId="511"/>
    <cellStyle name="_S_ATD Flow 0903_摘要做法HY_APD flow SPEC 3rd level 0414'09" xfId="512"/>
    <cellStyle name="_S_ATD Flow 0903_摘要做法HY_ATD Flow 0919-12" xfId="513"/>
    <cellStyle name="_S_ATD Flow 0903_摘要做法HY_final" xfId="514"/>
    <cellStyle name="_S_ATD Flow 0903_摘要做法HY_final_ann.ppt 的 工作表" xfId="515"/>
    <cellStyle name="_S_ATD Flow 0903_摘要做法HY_final_APD flow 0305'09" xfId="516"/>
    <cellStyle name="_S_ATD Flow 0903_摘要做法HY_final_APD flow 0319" xfId="517"/>
    <cellStyle name="_S_ATD Flow 0903_摘要做法HY_final_APD flow 0324" xfId="518"/>
    <cellStyle name="_S_ATD Flow 0903_摘要做法HY_final_APD flow SPEC 3rd level 0414'09" xfId="519"/>
    <cellStyle name="_S_ATD Flow 0903_摘要做法HY_final_ATD Flow 0919-12" xfId="520"/>
    <cellStyle name="_S_ATD Flow 0903_摘要做法HY_final_flow 0225" xfId="521"/>
    <cellStyle name="_S_ATD Flow 0903_摘要做法HY_final_NPE by PKG type" xfId="522"/>
    <cellStyle name="_S_ATD Flow 0903_摘要做法HY_final_NPE by PKG type 0611 (2)" xfId="523"/>
    <cellStyle name="_S_ATD Flow 0903_摘要做法HY_final_NPE by PKG type --PD2" xfId="524"/>
    <cellStyle name="_S_ATD Flow 0903_摘要做法HY_final_NPE by PKG type-PD2" xfId="525"/>
    <cellStyle name="_S_ATD Flow 0903_摘要做法HY_final_PD Flow  0427'09A" xfId="526"/>
    <cellStyle name="_S_ATD Flow 0903_摘要做法HY_final_研發作業作業0312_5A rev 1 的 工作表" xfId="527"/>
    <cellStyle name="_S_ATD Flow 0903_摘要做法HY_final_異常case落點 0912" xfId="528"/>
    <cellStyle name="_S_ATD Flow 0903_摘要做法HY_final_異常case落點 0912_ATD Flow 0916" xfId="529"/>
    <cellStyle name="_S_ATD Flow 0903_摘要做法HY_final_異常case落點 0912_ATD Flow 0916_ann.ppt 的 工作表" xfId="530"/>
    <cellStyle name="_S_ATD Flow 0903_摘要做法HY_final_異常case落點 0912_ATD Flow 0916_APD flow 0305'09" xfId="531"/>
    <cellStyle name="_S_ATD Flow 0903_摘要做法HY_final_異常case落點 0912_ATD Flow 0916_APD flow 0319" xfId="532"/>
    <cellStyle name="_S_ATD Flow 0903_摘要做法HY_final_異常case落點 0912_ATD Flow 0916_APD flow 0324" xfId="533"/>
    <cellStyle name="_S_ATD Flow 0903_摘要做法HY_final_異常case落點 0912_ATD Flow 0916_APD flow SPEC 3rd level 0414'09" xfId="534"/>
    <cellStyle name="_S_ATD Flow 0903_摘要做法HY_final_異常case落點 0912_ATD Flow 0916_ATD Flow 0919-12" xfId="535"/>
    <cellStyle name="_S_ATD Flow 0903_摘要做法HY_final_異常case落點 0912_ATD Flow 0916_flow 0225" xfId="536"/>
    <cellStyle name="_S_ATD Flow 0903_摘要做法HY_final_異常case落點 0912_ATD Flow 0916_PD Flow  0427'09A" xfId="537"/>
    <cellStyle name="_S_ATD Flow 0903_摘要做法HY_final_異常case落點 0912_ATD Flow 0916_研發作業作業0312_5A rev 1 的 工作表" xfId="538"/>
    <cellStyle name="_S_ATD Flow 0903_摘要做法HY_final_異常case落點 0912_ATD Flow 0918" xfId="539"/>
    <cellStyle name="_S_ATD Flow 0903_摘要做法HY_final_異常case落點 0912_ATD Flow 0918_ann.ppt 的 工作表" xfId="540"/>
    <cellStyle name="_S_ATD Flow 0903_摘要做法HY_final_異常case落點 0912_ATD Flow 0918_APD flow 0305'09" xfId="541"/>
    <cellStyle name="_S_ATD Flow 0903_摘要做法HY_final_異常case落點 0912_ATD Flow 0918_APD flow 0319" xfId="542"/>
    <cellStyle name="_S_ATD Flow 0903_摘要做法HY_final_異常case落點 0912_ATD Flow 0918_APD flow 0324" xfId="543"/>
    <cellStyle name="_S_ATD Flow 0903_摘要做法HY_final_異常case落點 0912_ATD Flow 0918_APD flow SPEC 3rd level 0414'09" xfId="544"/>
    <cellStyle name="_S_ATD Flow 0903_摘要做法HY_final_異常case落點 0912_ATD Flow 0918_ATD Flow 0919-12" xfId="545"/>
    <cellStyle name="_S_ATD Flow 0903_摘要做法HY_final_異常case落點 0912_ATD Flow 0918_flow 0225" xfId="546"/>
    <cellStyle name="_S_ATD Flow 0903_摘要做法HY_final_異常case落點 0912_ATD Flow 0918_PD Flow  0427'09A" xfId="547"/>
    <cellStyle name="_S_ATD Flow 0903_摘要做法HY_final_異常case落點 0912_ATD Flow 0918_研發作業作業0312_5A rev 1 的 工作表" xfId="548"/>
    <cellStyle name="_S_ATD Flow 0903_摘要做法HY_flow 0225" xfId="549"/>
    <cellStyle name="_S_ATD Flow 0903_摘要做法HY_NPE by PKG type" xfId="550"/>
    <cellStyle name="_S_ATD Flow 0903_摘要做法HY_NPE by PKG type 0611 (2)" xfId="551"/>
    <cellStyle name="_S_ATD Flow 0903_摘要做法HY_NPE by PKG type --PD2" xfId="552"/>
    <cellStyle name="_S_ATD Flow 0903_摘要做法HY_NPE by PKG type-PD2" xfId="553"/>
    <cellStyle name="_S_ATD Flow 0903_摘要做法HY_PD Flow  0427'09A" xfId="554"/>
    <cellStyle name="_S_ATD Flow 0903_摘要做法HY_研發作業作業0312_5A rev 1 的 工作表" xfId="555"/>
    <cellStyle name="_S_ATD Flow 0903_摘要做法HY_異常case落點 0912" xfId="556"/>
    <cellStyle name="_S_ATD Flow 0903_摘要做法HY_異常case落點 0912_ATD Flow 0916" xfId="557"/>
    <cellStyle name="_S_ATD Flow 0903_摘要做法HY_異常case落點 0912_ATD Flow 0916_ann.ppt 的 工作表" xfId="558"/>
    <cellStyle name="_S_ATD Flow 0903_摘要做法HY_異常case落點 0912_ATD Flow 0916_APD flow 0305'09" xfId="559"/>
    <cellStyle name="_S_ATD Flow 0903_摘要做法HY_異常case落點 0912_ATD Flow 0916_APD flow 0319" xfId="560"/>
    <cellStyle name="_S_ATD Flow 0903_摘要做法HY_異常case落點 0912_ATD Flow 0916_APD flow 0324" xfId="561"/>
    <cellStyle name="_S_ATD Flow 0903_摘要做法HY_異常case落點 0912_ATD Flow 0916_APD flow SPEC 3rd level 0414'09" xfId="562"/>
    <cellStyle name="_S_ATD Flow 0903_摘要做法HY_異常case落點 0912_ATD Flow 0916_ATD Flow 0919-12" xfId="563"/>
    <cellStyle name="_S_ATD Flow 0903_摘要做法HY_異常case落點 0912_ATD Flow 0916_flow 0225" xfId="564"/>
    <cellStyle name="_S_ATD Flow 0903_摘要做法HY_異常case落點 0912_ATD Flow 0916_PD Flow  0427'09A" xfId="565"/>
    <cellStyle name="_S_ATD Flow 0903_摘要做法HY_異常case落點 0912_ATD Flow 0916_研發作業作業0312_5A rev 1 的 工作表" xfId="566"/>
    <cellStyle name="_S_ATD Flow 0903_摘要做法HY_異常case落點 0912_ATD Flow 0918" xfId="567"/>
    <cellStyle name="_S_ATD Flow 0903_摘要做法HY_異常case落點 0912_ATD Flow 0918_ann.ppt 的 工作表" xfId="568"/>
    <cellStyle name="_S_ATD Flow 0903_摘要做法HY_異常case落點 0912_ATD Flow 0918_APD flow 0305'09" xfId="569"/>
    <cellStyle name="_S_ATD Flow 0903_摘要做法HY_異常case落點 0912_ATD Flow 0918_APD flow 0319" xfId="570"/>
    <cellStyle name="_S_ATD Flow 0903_摘要做法HY_異常case落點 0912_ATD Flow 0918_APD flow 0324" xfId="571"/>
    <cellStyle name="_S_ATD Flow 0903_摘要做法HY_異常case落點 0912_ATD Flow 0918_APD flow SPEC 3rd level 0414'09" xfId="572"/>
    <cellStyle name="_S_ATD Flow 0903_摘要做法HY_異常case落點 0912_ATD Flow 0918_ATD Flow 0919-12" xfId="573"/>
    <cellStyle name="_S_ATD Flow 0903_摘要做法HY_異常case落點 0912_ATD Flow 0918_flow 0225" xfId="574"/>
    <cellStyle name="_S_ATD Flow 0903_摘要做法HY_異常case落點 0912_ATD Flow 0918_PD Flow  0427'09A" xfId="575"/>
    <cellStyle name="_S_ATD Flow 0903_摘要做法HY_異常case落點 0912_ATD Flow 0918_研發作業作業0312_5A rev 1 的 工作表" xfId="576"/>
    <cellStyle name="_S_ATD Flow 0919-12" xfId="577"/>
    <cellStyle name="_S_flow 0225" xfId="578"/>
    <cellStyle name="_S_Gap分析表_A02" xfId="579"/>
    <cellStyle name="_S_MCP79 Gap analysis" xfId="580"/>
    <cellStyle name="_S_NPE by PKG type" xfId="581"/>
    <cellStyle name="_S_NPE by PKG type 0611 (2)" xfId="582"/>
    <cellStyle name="_S_NPE by PKG type --PD2" xfId="583"/>
    <cellStyle name="_S_NPE by PKG type-PD2" xfId="584"/>
    <cellStyle name="_S_Package and Process Envelope申請單_V1.0" xfId="585"/>
    <cellStyle name="_S_Package and Process Envelope申請單_V1.0_Gap分析表" xfId="586"/>
    <cellStyle name="_S_Package and Process Envelope申請單_V1.0_Gap分析表_Gap分析表_A02" xfId="587"/>
    <cellStyle name="_S_PD Flow  0427'09A" xfId="588"/>
    <cellStyle name="_S_PLM align to Intel ATD project plan0908(Dr_JY) (2)" xfId="589"/>
    <cellStyle name="_S_PLM align to Intel ATD project plan0908(Dr_JY) (2)_ann.ppt 的 工作表" xfId="590"/>
    <cellStyle name="_S_PLM align to Intel ATD project plan0908(Dr_JY) (2)_APD flow 0305'09" xfId="591"/>
    <cellStyle name="_S_PLM align to Intel ATD project plan0908(Dr_JY) (2)_APD flow 0319" xfId="592"/>
    <cellStyle name="_S_PLM align to Intel ATD project plan0908(Dr_JY) (2)_APD flow 0324" xfId="593"/>
    <cellStyle name="_S_PLM align to Intel ATD project plan0908(Dr_JY) (2)_APD flow SPEC 3rd level 0414'09" xfId="594"/>
    <cellStyle name="_S_PLM align to Intel ATD project plan0908(Dr_JY) (2)_ATD Flow 0919-12" xfId="595"/>
    <cellStyle name="_S_PLM align to Intel ATD project plan0908(Dr_JY) (2)_flow 0225" xfId="596"/>
    <cellStyle name="_S_PLM align to Intel ATD project plan0908(Dr_JY) (2)_NPE by PKG type" xfId="597"/>
    <cellStyle name="_S_PLM align to Intel ATD project plan0908(Dr_JY) (2)_NPE by PKG type 0611 (2)" xfId="598"/>
    <cellStyle name="_S_PLM align to Intel ATD project plan0908(Dr_JY) (2)_NPE by PKG type --PD2" xfId="599"/>
    <cellStyle name="_S_PLM align to Intel ATD project plan0908(Dr_JY) (2)_NPE by PKG type-PD2" xfId="600"/>
    <cellStyle name="_S_PLM align to Intel ATD project plan0908(Dr_JY) (2)_PD Flow  0427'09A" xfId="601"/>
    <cellStyle name="_S_PLM align to Intel ATD project plan0908(Dr_JY) (2)_研發作業作業0312_5A rev 1 的 工作表" xfId="602"/>
    <cellStyle name="_S_PLM align to Intel ATD project plan0908(Dr_JY) (2)_異常case落點 0912" xfId="603"/>
    <cellStyle name="_S_PLM align to Intel ATD project plan0908(Dr_JY) (2)_異常case落點 0912_ATD Flow 0916" xfId="604"/>
    <cellStyle name="_S_PLM align to Intel ATD project plan0908(Dr_JY) (2)_異常case落點 0912_ATD Flow 0916_ann.ppt 的 工作表" xfId="605"/>
    <cellStyle name="_S_PLM align to Intel ATD project plan0908(Dr_JY) (2)_異常case落點 0912_ATD Flow 0916_APD flow 0305'09" xfId="606"/>
    <cellStyle name="_S_PLM align to Intel ATD project plan0908(Dr_JY) (2)_異常case落點 0912_ATD Flow 0916_APD flow 0319" xfId="607"/>
    <cellStyle name="_S_PLM align to Intel ATD project plan0908(Dr_JY) (2)_異常case落點 0912_ATD Flow 0916_APD flow 0324" xfId="608"/>
    <cellStyle name="_S_PLM align to Intel ATD project plan0908(Dr_JY) (2)_異常case落點 0912_ATD Flow 0916_APD flow SPEC 3rd level 0414'09" xfId="609"/>
    <cellStyle name="_S_PLM align to Intel ATD project plan0908(Dr_JY) (2)_異常case落點 0912_ATD Flow 0916_ATD Flow 0919-12" xfId="610"/>
    <cellStyle name="_S_PLM align to Intel ATD project plan0908(Dr_JY) (2)_異常case落點 0912_ATD Flow 0916_flow 0225" xfId="611"/>
    <cellStyle name="_S_PLM align to Intel ATD project plan0908(Dr_JY) (2)_異常case落點 0912_ATD Flow 0916_PD Flow  0427'09A" xfId="612"/>
    <cellStyle name="_S_PLM align to Intel ATD project plan0908(Dr_JY) (2)_異常case落點 0912_ATD Flow 0916_研發作業作業0312_5A rev 1 的 工作表" xfId="613"/>
    <cellStyle name="_S_PLM align to Intel ATD project plan0908(Dr_JY) (2)_異常case落點 0912_ATD Flow 0918" xfId="614"/>
    <cellStyle name="_S_PLM align to Intel ATD project plan0908(Dr_JY) (2)_異常case落點 0912_ATD Flow 0918_ann.ppt 的 工作表" xfId="615"/>
    <cellStyle name="_S_PLM align to Intel ATD project plan0908(Dr_JY) (2)_異常case落點 0912_ATD Flow 0918_APD flow 0305'09" xfId="616"/>
    <cellStyle name="_S_PLM align to Intel ATD project plan0908(Dr_JY) (2)_異常case落點 0912_ATD Flow 0918_APD flow 0319" xfId="617"/>
    <cellStyle name="_S_PLM align to Intel ATD project plan0908(Dr_JY) (2)_異常case落點 0912_ATD Flow 0918_APD flow 0324" xfId="618"/>
    <cellStyle name="_S_PLM align to Intel ATD project plan0908(Dr_JY) (2)_異常case落點 0912_ATD Flow 0918_APD flow SPEC 3rd level 0414'09" xfId="619"/>
    <cellStyle name="_S_PLM align to Intel ATD project plan0908(Dr_JY) (2)_異常case落點 0912_ATD Flow 0918_ATD Flow 0919-12" xfId="620"/>
    <cellStyle name="_S_PLM align to Intel ATD project plan0908(Dr_JY) (2)_異常case落點 0912_ATD Flow 0918_flow 0225" xfId="621"/>
    <cellStyle name="_S_PLM align to Intel ATD project plan0908(Dr_JY) (2)_異常case落點 0912_ATD Flow 0918_PD Flow  0427'09A" xfId="622"/>
    <cellStyle name="_S_PLM align to Intel ATD project plan0908(Dr_JY) (2)_異常case落點 0912_ATD Flow 0918_研發作業作業0312_5A rev 1 的 工作表" xfId="623"/>
    <cellStyle name="_S_研發作業作業0312_5A rev 1 的 工作表" xfId="624"/>
    <cellStyle name="_S_專案產出點檢表" xfId="625"/>
    <cellStyle name="_S_專案產出點檢表_Gap分析表_A02" xfId="626"/>
    <cellStyle name="_S_專案產出點檢表_MCP79 Gap analysis" xfId="627"/>
    <cellStyle name="_S_專案產出點檢表_Package and Process Envelope申請單_V1.0" xfId="628"/>
    <cellStyle name="_S_專案產出點檢表_Package and Process Envelope申請單_V1.0_Gap分析表" xfId="629"/>
    <cellStyle name="_S_專案產出點檢表_Package and Process Envelope申請單_V1.0_Gap分析表_Gap分析表_A02" xfId="630"/>
    <cellStyle name="_S_異常case落點 0912" xfId="631"/>
    <cellStyle name="_S_異常case落點 0912_ATD Flow 0916" xfId="632"/>
    <cellStyle name="_S_異常case落點 0912_ATD Flow 0916_ann.ppt 的 工作表" xfId="633"/>
    <cellStyle name="_S_異常case落點 0912_ATD Flow 0916_APD flow 0305'09" xfId="634"/>
    <cellStyle name="_S_異常case落點 0912_ATD Flow 0916_APD flow 0319" xfId="635"/>
    <cellStyle name="_S_異常case落點 0912_ATD Flow 0916_APD flow 0324" xfId="636"/>
    <cellStyle name="_S_異常case落點 0912_ATD Flow 0916_APD flow SPEC 3rd level 0414'09" xfId="637"/>
    <cellStyle name="_S_異常case落點 0912_ATD Flow 0916_ATD Flow 0919-12" xfId="638"/>
    <cellStyle name="_S_異常case落點 0912_ATD Flow 0916_flow 0225" xfId="639"/>
    <cellStyle name="_S_異常case落點 0912_ATD Flow 0916_PD Flow  0427'09A" xfId="640"/>
    <cellStyle name="_S_異常case落點 0912_ATD Flow 0916_研發作業作業0312_5A rev 1 的 工作表" xfId="641"/>
    <cellStyle name="_S_異常case落點 0912_ATD Flow 0918" xfId="642"/>
    <cellStyle name="_S_異常case落點 0912_ATD Flow 0918_ann.ppt 的 工作表" xfId="643"/>
    <cellStyle name="_S_異常case落點 0912_ATD Flow 0918_APD flow 0305'09" xfId="644"/>
    <cellStyle name="_S_異常case落點 0912_ATD Flow 0918_APD flow 0319" xfId="645"/>
    <cellStyle name="_S_異常case落點 0912_ATD Flow 0918_APD flow 0324" xfId="646"/>
    <cellStyle name="_S_異常case落點 0912_ATD Flow 0918_APD flow SPEC 3rd level 0414'09" xfId="647"/>
    <cellStyle name="_S_異常case落點 0912_ATD Flow 0918_ATD Flow 0919-12" xfId="648"/>
    <cellStyle name="_S_異常case落點 0912_ATD Flow 0918_flow 0225" xfId="649"/>
    <cellStyle name="_S_異常case落點 0912_ATD Flow 0918_PD Flow  0427'09A" xfId="650"/>
    <cellStyle name="_S_異常case落點 0912_ATD Flow 0918_研發作業作業0312_5A rev 1 的 工作表" xfId="651"/>
    <cellStyle name="_S_摘要做法HY" xfId="652"/>
    <cellStyle name="_S_摘要做法HY_ann.ppt 的 工作表" xfId="653"/>
    <cellStyle name="_S_摘要做法HY_APD flow 0305'09" xfId="654"/>
    <cellStyle name="_S_摘要做法HY_APD flow 0319" xfId="655"/>
    <cellStyle name="_S_摘要做法HY_APD flow 0324" xfId="656"/>
    <cellStyle name="_S_摘要做法HY_APD flow SPEC 3rd level 0414'09" xfId="657"/>
    <cellStyle name="_S_摘要做法HY_ATD Flow 0919-12" xfId="658"/>
    <cellStyle name="_S_摘要做法HY_final" xfId="659"/>
    <cellStyle name="_S_摘要做法HY_final_ann.ppt 的 工作表" xfId="660"/>
    <cellStyle name="_S_摘要做法HY_final_APD flow 0305'09" xfId="661"/>
    <cellStyle name="_S_摘要做法HY_final_APD flow 0319" xfId="662"/>
    <cellStyle name="_S_摘要做法HY_final_APD flow 0324" xfId="663"/>
    <cellStyle name="_S_摘要做法HY_final_APD flow SPEC 3rd level 0414'09" xfId="664"/>
    <cellStyle name="_S_摘要做法HY_final_ATD Flow 0919-12" xfId="665"/>
    <cellStyle name="_S_摘要做法HY_final_flow 0225" xfId="666"/>
    <cellStyle name="_S_摘要做法HY_final_NPE by PKG type" xfId="667"/>
    <cellStyle name="_S_摘要做法HY_final_NPE by PKG type 0611 (2)" xfId="668"/>
    <cellStyle name="_S_摘要做法HY_final_NPE by PKG type --PD2" xfId="669"/>
    <cellStyle name="_S_摘要做法HY_final_NPE by PKG type-PD2" xfId="670"/>
    <cellStyle name="_S_摘要做法HY_final_PD Flow  0427'09A" xfId="671"/>
    <cellStyle name="_S_摘要做法HY_final_研發作業作業0312_5A rev 1 的 工作表" xfId="672"/>
    <cellStyle name="_S_摘要做法HY_final_異常case落點 0912" xfId="673"/>
    <cellStyle name="_S_摘要做法HY_final_異常case落點 0912_ATD Flow 0916" xfId="674"/>
    <cellStyle name="_S_摘要做法HY_final_異常case落點 0912_ATD Flow 0916_ann.ppt 的 工作表" xfId="675"/>
    <cellStyle name="_S_摘要做法HY_final_異常case落點 0912_ATD Flow 0916_APD flow 0305'09" xfId="676"/>
    <cellStyle name="_S_摘要做法HY_final_異常case落點 0912_ATD Flow 0916_APD flow 0319" xfId="677"/>
    <cellStyle name="_S_摘要做法HY_final_異常case落點 0912_ATD Flow 0916_APD flow 0324" xfId="678"/>
    <cellStyle name="_S_摘要做法HY_final_異常case落點 0912_ATD Flow 0916_APD flow SPEC 3rd level 0414'09" xfId="679"/>
    <cellStyle name="_S_摘要做法HY_final_異常case落點 0912_ATD Flow 0916_ATD Flow 0919-12" xfId="680"/>
    <cellStyle name="_S_摘要做法HY_final_異常case落點 0912_ATD Flow 0916_flow 0225" xfId="681"/>
    <cellStyle name="_S_摘要做法HY_final_異常case落點 0912_ATD Flow 0916_PD Flow  0427'09A" xfId="682"/>
    <cellStyle name="_S_摘要做法HY_final_異常case落點 0912_ATD Flow 0916_研發作業作業0312_5A rev 1 的 工作表" xfId="683"/>
    <cellStyle name="_S_摘要做法HY_final_異常case落點 0912_ATD Flow 0918" xfId="684"/>
    <cellStyle name="_S_摘要做法HY_final_異常case落點 0912_ATD Flow 0918_ann.ppt 的 工作表" xfId="685"/>
    <cellStyle name="_S_摘要做法HY_final_異常case落點 0912_ATD Flow 0918_APD flow 0305'09" xfId="686"/>
    <cellStyle name="_S_摘要做法HY_final_異常case落點 0912_ATD Flow 0918_APD flow 0319" xfId="687"/>
    <cellStyle name="_S_摘要做法HY_final_異常case落點 0912_ATD Flow 0918_APD flow 0324" xfId="688"/>
    <cellStyle name="_S_摘要做法HY_final_異常case落點 0912_ATD Flow 0918_APD flow SPEC 3rd level 0414'09" xfId="689"/>
    <cellStyle name="_S_摘要做法HY_final_異常case落點 0912_ATD Flow 0918_ATD Flow 0919-12" xfId="690"/>
    <cellStyle name="_S_摘要做法HY_final_異常case落點 0912_ATD Flow 0918_flow 0225" xfId="691"/>
    <cellStyle name="_S_摘要做法HY_final_異常case落點 0912_ATD Flow 0918_PD Flow  0427'09A" xfId="692"/>
    <cellStyle name="_S_摘要做法HY_final_異常case落點 0912_ATD Flow 0918_研發作業作業0312_5A rev 1 的 工作表" xfId="693"/>
    <cellStyle name="_S_摘要做法HY_flow 0225" xfId="694"/>
    <cellStyle name="_S_摘要做法HY_NPE by PKG type" xfId="695"/>
    <cellStyle name="_S_摘要做法HY_NPE by PKG type 0611 (2)" xfId="696"/>
    <cellStyle name="_S_摘要做法HY_NPE by PKG type --PD2" xfId="697"/>
    <cellStyle name="_S_摘要做法HY_NPE by PKG type-PD2" xfId="698"/>
    <cellStyle name="_S_摘要做法HY_PD Flow  0427'09A" xfId="699"/>
    <cellStyle name="_S_摘要做法HY_研發作業作業0312_5A rev 1 的 工作表" xfId="700"/>
    <cellStyle name="_S_摘要做法HY_異常case落點 0912" xfId="701"/>
    <cellStyle name="_S_摘要做法HY_異常case落點 0912_ATD Flow 0916" xfId="702"/>
    <cellStyle name="_S_摘要做法HY_異常case落點 0912_ATD Flow 0916_ann.ppt 的 工作表" xfId="703"/>
    <cellStyle name="_S_摘要做法HY_異常case落點 0912_ATD Flow 0916_APD flow 0305'09" xfId="704"/>
    <cellStyle name="_S_摘要做法HY_異常case落點 0912_ATD Flow 0916_APD flow 0319" xfId="705"/>
    <cellStyle name="_S_摘要做法HY_異常case落點 0912_ATD Flow 0916_APD flow 0324" xfId="706"/>
    <cellStyle name="_S_摘要做法HY_異常case落點 0912_ATD Flow 0916_APD flow SPEC 3rd level 0414'09" xfId="707"/>
    <cellStyle name="_S_摘要做法HY_異常case落點 0912_ATD Flow 0916_ATD Flow 0919-12" xfId="708"/>
    <cellStyle name="_S_摘要做法HY_異常case落點 0912_ATD Flow 0916_flow 0225" xfId="709"/>
    <cellStyle name="_S_摘要做法HY_異常case落點 0912_ATD Flow 0916_PD Flow  0427'09A" xfId="710"/>
    <cellStyle name="_S_摘要做法HY_異常case落點 0912_ATD Flow 0916_研發作業作業0312_5A rev 1 的 工作表" xfId="711"/>
    <cellStyle name="_S_摘要做法HY_異常case落點 0912_ATD Flow 0918" xfId="712"/>
    <cellStyle name="_S_摘要做法HY_異常case落點 0912_ATD Flow 0918_ann.ppt 的 工作表" xfId="713"/>
    <cellStyle name="_S_摘要做法HY_異常case落點 0912_ATD Flow 0918_APD flow 0305'09" xfId="714"/>
    <cellStyle name="_S_摘要做法HY_異常case落點 0912_ATD Flow 0918_APD flow 0319" xfId="715"/>
    <cellStyle name="_S_摘要做法HY_異常case落點 0912_ATD Flow 0918_APD flow 0324" xfId="716"/>
    <cellStyle name="_S_摘要做法HY_異常case落點 0912_ATD Flow 0918_APD flow SPEC 3rd level 0414'09" xfId="717"/>
    <cellStyle name="_S_摘要做法HY_異常case落點 0912_ATD Flow 0918_ATD Flow 0919-12" xfId="718"/>
    <cellStyle name="_S_摘要做法HY_異常case落點 0912_ATD Flow 0918_flow 0225" xfId="719"/>
    <cellStyle name="_S_摘要做法HY_異常case落點 0912_ATD Flow 0918_PD Flow  0427'09A" xfId="720"/>
    <cellStyle name="_S_摘要做法HY_異常case落點 0912_ATD Flow 0918_研發作業作業0312_5A rev 1 的 工作表" xfId="721"/>
    <cellStyle name="_Samsung (Samsung_64MB_HF  Samsung_128MB_HF) NRE for Micro SD(11x15) --- PDB211" xfId="722"/>
    <cellStyle name="_Samsung (Samsung_64MB_HF  Samsung_128MB_HF) NRE for Micro SD(11x15) --- PDB212" xfId="723"/>
    <cellStyle name="_Sandisk PDM架構032208 larry" xfId="724"/>
    <cellStyle name="_Sensor搬遷預算" xfId="725"/>
    <cellStyle name="_STD_COST_IE_8i-HAN-NEW" xfId="726"/>
    <cellStyle name="_T-APD01-3-037-02A1(1)" xfId="727"/>
    <cellStyle name="_TFBGA 部品耗材-20060403" xfId="728"/>
    <cellStyle name="_Trial Run for流程與表單 for BGA - final (0827) 的 工作表" xfId="729"/>
    <cellStyle name="_Trial Run for流程與表單 for GT200 0826-7 的 工作表" xfId="730"/>
    <cellStyle name="_Trial Run for流程與表單 for GT200 0826-7 的 工作表_Gap分析表_A02" xfId="731"/>
    <cellStyle name="_Trial Run for流程與表單 for GT200 0826-7 的 工作表_MCP79 Gap analysis" xfId="732"/>
    <cellStyle name="_Trial Run for流程與表單 for GT200 0826-7 的 工作表_Package and Process Envelope申請單_V1.0" xfId="733"/>
    <cellStyle name="_Trial Run for流程與表單 for GT200 0826-7 的 工作表_Package and Process Envelope申請單_V1.0_Gap分析表" xfId="734"/>
    <cellStyle name="_Trial Run for流程與表單 for GT200 0826-7 的 工作表_Package and Process Envelope申請單_V1.0_Gap分析表_Gap分析表_A02" xfId="735"/>
    <cellStyle name="_UMC NV G98 Project Control Table" xfId="736"/>
    <cellStyle name="_UMC-A282(G98) Bumping Lot Start Meeting Material for I7073028" xfId="737"/>
    <cellStyle name="_VIA MPBGA 檢查機導入評估報告040708" xfId="738"/>
    <cellStyle name="_W12工作計劃執行狀況R2" xfId="739"/>
    <cellStyle name="_WK29" xfId="740"/>
    <cellStyle name="_人員產值目標-for 2006(1,5處組織調整)-data base" xfId="741"/>
    <cellStyle name="_人員產值目標-for 2006(現有組織)-會簽版" xfId="742"/>
    <cellStyle name="_工作計劃表(空白)" xfId="743"/>
    <cellStyle name="_分類Rule 0901" xfId="744"/>
    <cellStyle name="_成本負責名單及費用層別_1001071" xfId="745"/>
    <cellStyle name="_成效 (2)" xfId="746"/>
    <cellStyle name="_成效_呂義" xfId="747"/>
    <cellStyle name="_直接人員效率目標-2007_勝文經理版960109" xfId="748"/>
    <cellStyle name="_修改2008 年度計劃_間材 _楊約翰1114" xfId="749"/>
    <cellStyle name="_專案產出點檢表" xfId="750"/>
    <cellStyle name="_接案登錄表_PD2" xfId="751"/>
    <cellStyle name="_部品" xfId="752"/>
    <cellStyle name="_開發中心 NRE 費用 Cost Down Owner 112408_RDPD2 的 工作表" xfId="753"/>
    <cellStyle name="_開發中心 NRE 費用 Cost Down Owner 112708_RDPD2" xfId="754"/>
    <cellStyle name="_間材-領料資料-分析" xfId="755"/>
    <cellStyle name="_新產品開發費_開發中心-20081124(RDPD2) 的 工作表" xfId="756"/>
    <cellStyle name="_新產品開發費_開發中心-9701~09(I)" xfId="757"/>
    <cellStyle name="_新產品開發費_開發中心-9701~09(RDPD2) 20081125" xfId="758"/>
    <cellStyle name="_新產品需求管理流程-training 的 工作表" xfId="759"/>
    <cellStyle name="_會議通知單_製造群2006年度計劃_951228_AGENDA" xfId="760"/>
    <cellStyle name="_資本支出-MIS-infra2" xfId="761"/>
    <cellStyle name="_彰化移機計劃 (3)" xfId="762"/>
    <cellStyle name="_製造處" xfId="763"/>
    <cellStyle name="_製造處1" xfId="764"/>
    <cellStyle name="_製造處指標" xfId="765"/>
    <cellStyle name="_製造處績效指標0914" xfId="766"/>
    <cellStyle name="_製造群_績效指標收集資料表格_950718-最終版" xfId="767"/>
    <cellStyle name="_複本 New Device Phase in Performance Table-2008" xfId="768"/>
    <cellStyle name="•W€_Rev. 2" xfId="769"/>
    <cellStyle name="0_x0005_" xfId="770"/>
    <cellStyle name="0,0_x000d__x000a_NA_x000d__x000a_" xfId="771"/>
    <cellStyle name="20% - 輔色1" xfId="772" builtinId="30" customBuiltin="1"/>
    <cellStyle name="20% - 輔色2" xfId="773" builtinId="34" customBuiltin="1"/>
    <cellStyle name="20% - 輔色3" xfId="774" builtinId="38" customBuiltin="1"/>
    <cellStyle name="20% - 輔色4" xfId="775" builtinId="42" customBuiltin="1"/>
    <cellStyle name="20% - 輔色5" xfId="776" builtinId="46" customBuiltin="1"/>
    <cellStyle name="20% - 輔色6" xfId="777" builtinId="50" customBuiltin="1"/>
    <cellStyle name="20% - 强调文字颜色 1" xfId="778"/>
    <cellStyle name="20% - 强调文字颜色 2" xfId="779"/>
    <cellStyle name="20% - 强调文字颜色 3" xfId="780"/>
    <cellStyle name="20% - 强调文字颜色 4" xfId="781"/>
    <cellStyle name="20% - 强调文字颜色 5" xfId="782"/>
    <cellStyle name="20% - 强调文字颜色 6" xfId="783"/>
    <cellStyle name="3f1o [0]_￥AAU2§?P￥-§!-EAEcw" xfId="784"/>
    <cellStyle name="3f1o[0]_laroux" xfId="785"/>
    <cellStyle name="3f1o_￥AAU2§?P￥-§!-EAEcw" xfId="786"/>
    <cellStyle name="40% - 輔色1" xfId="787" builtinId="31" customBuiltin="1"/>
    <cellStyle name="40% - 輔色2" xfId="788" builtinId="35" customBuiltin="1"/>
    <cellStyle name="40% - 輔色3" xfId="789" builtinId="39" customBuiltin="1"/>
    <cellStyle name="40% - 輔色4" xfId="790" builtinId="43" customBuiltin="1"/>
    <cellStyle name="40% - 輔色5" xfId="791" builtinId="47" customBuiltin="1"/>
    <cellStyle name="40% - 輔色6" xfId="792" builtinId="51" customBuiltin="1"/>
    <cellStyle name="40% - 强调文字颜色 1" xfId="793"/>
    <cellStyle name="40% - 强调文字颜色 2" xfId="794"/>
    <cellStyle name="40% - 强调文字颜色 3" xfId="795"/>
    <cellStyle name="40% - 强调文字颜色 4" xfId="796"/>
    <cellStyle name="40% - 强调文字颜色 5" xfId="797"/>
    <cellStyle name="40% - 强调文字颜色 6" xfId="798"/>
    <cellStyle name="60% - 輔色1" xfId="799" builtinId="32" customBuiltin="1"/>
    <cellStyle name="60% - 輔色2" xfId="800" builtinId="36" customBuiltin="1"/>
    <cellStyle name="60% - 輔色3" xfId="801" builtinId="40" customBuiltin="1"/>
    <cellStyle name="60% - 輔色4" xfId="802" builtinId="44" customBuiltin="1"/>
    <cellStyle name="60% - 輔色5" xfId="803" builtinId="48" customBuiltin="1"/>
    <cellStyle name="60% - 輔色6" xfId="804" builtinId="52" customBuiltin="1"/>
    <cellStyle name="60% - 强调文字颜色 1" xfId="805"/>
    <cellStyle name="60% - 强调文字颜色 2" xfId="806"/>
    <cellStyle name="60% - 强调文字颜色 3" xfId="807"/>
    <cellStyle name="60% - 强调文字颜色 4" xfId="808"/>
    <cellStyle name="60% - 强调文字颜色 5" xfId="809"/>
    <cellStyle name="60% - 强调文字颜色 6" xfId="810"/>
    <cellStyle name="AeE- [0]_laroux" xfId="811"/>
    <cellStyle name="AeE-_laroux" xfId="812"/>
    <cellStyle name="AT﹐? [0]_laroux" xfId="813"/>
    <cellStyle name="AT﹐?_laroux" xfId="814"/>
    <cellStyle name="AutoFormat Options" xfId="815"/>
    <cellStyle name="Blue,Bold,12pt" xfId="816"/>
    <cellStyle name="Ç¥ÁØ_¿ù°£¿ä¾àº¸°í" xfId="817"/>
    <cellStyle name="C￥AO_laroux" xfId="818"/>
    <cellStyle name="Calc Currency (0)" xfId="819"/>
    <cellStyle name="Calc Currency (2)" xfId="820"/>
    <cellStyle name="Calc Percent (0)" xfId="821"/>
    <cellStyle name="Calc Percent (1)" xfId="822"/>
    <cellStyle name="Calc Percent (2)" xfId="823"/>
    <cellStyle name="Calc Units (0)" xfId="824"/>
    <cellStyle name="Calc Units (1)" xfId="825"/>
    <cellStyle name="Calc Units (2)" xfId="826"/>
    <cellStyle name="Comma [0]" xfId="827"/>
    <cellStyle name="Comma [00]" xfId="828"/>
    <cellStyle name="Comma_#6 Temps &amp; Contractors" xfId="829"/>
    <cellStyle name="Comma0 - Style1" xfId="830"/>
    <cellStyle name="Currency [0]" xfId="831"/>
    <cellStyle name="Currency [00]" xfId="832"/>
    <cellStyle name="Currency_#6 Temps &amp; Contractors" xfId="833"/>
    <cellStyle name="custom" xfId="834"/>
    <cellStyle name="Date Short" xfId="835"/>
    <cellStyle name="DELTA" xfId="836"/>
    <cellStyle name="Dezimal [0]_MERALCO" xfId="837"/>
    <cellStyle name="Dezimal_MERALCO" xfId="838"/>
    <cellStyle name="Enter Currency (0)" xfId="839"/>
    <cellStyle name="Enter Currency (2)" xfId="840"/>
    <cellStyle name="Enter Units (0)" xfId="841"/>
    <cellStyle name="Enter Units (1)" xfId="842"/>
    <cellStyle name="Enter Units (2)" xfId="843"/>
    <cellStyle name="Euro" xfId="844"/>
    <cellStyle name="F2" xfId="845"/>
    <cellStyle name="F3" xfId="846"/>
    <cellStyle name="F4" xfId="847"/>
    <cellStyle name="F5" xfId="848"/>
    <cellStyle name="F6" xfId="849"/>
    <cellStyle name="F7" xfId="850"/>
    <cellStyle name="F8" xfId="851"/>
    <cellStyle name="Fixed1 - Style1" xfId="852"/>
    <cellStyle name="Fixed2 - Style2" xfId="853"/>
    <cellStyle name="gafer" xfId="854"/>
    <cellStyle name="Grey" xfId="855"/>
    <cellStyle name="Header1" xfId="856"/>
    <cellStyle name="Header2" xfId="857"/>
    <cellStyle name="Hyperlink_RESULTS" xfId="858"/>
    <cellStyle name="IC-10" xfId="859"/>
    <cellStyle name="Input [yellow]" xfId="860"/>
    <cellStyle name="Link Currency (0)" xfId="861"/>
    <cellStyle name="Link Currency (2)" xfId="862"/>
    <cellStyle name="Link Units (0)" xfId="863"/>
    <cellStyle name="Link Units (1)" xfId="864"/>
    <cellStyle name="Link Units (2)" xfId="865"/>
    <cellStyle name="Milliers [0]_!!!GO" xfId="866"/>
    <cellStyle name="Milliers_!!!GO" xfId="867"/>
    <cellStyle name="Mon?taire [0]_!!!GO" xfId="868"/>
    <cellStyle name="Mon?taire_!!!GO" xfId="869"/>
    <cellStyle name="Monetaire [0]_!!!GO" xfId="870"/>
    <cellStyle name="Monétaire [0]_!!!GO" xfId="871"/>
    <cellStyle name="Monetaire_!!!GO" xfId="872"/>
    <cellStyle name="Monétaire_!!!GO" xfId="873"/>
    <cellStyle name="nCp[N" xfId="874"/>
    <cellStyle name="no dec" xfId="875"/>
    <cellStyle name="Normal - Style1" xfId="876"/>
    <cellStyle name="Normal_ SG&amp;A Bridge " xfId="877"/>
    <cellStyle name="number-red" xfId="878"/>
    <cellStyle name="Œ…‹æØ‚è [0.00]_laroux" xfId="879"/>
    <cellStyle name="Œ…‹æØ‚è_laroux" xfId="880"/>
    <cellStyle name="paint" xfId="881"/>
    <cellStyle name="Percent [0]" xfId="882"/>
    <cellStyle name="Percent [00]" xfId="883"/>
    <cellStyle name="Percent [2]" xfId="884"/>
    <cellStyle name="Percent_#6 Temps &amp; Contractors" xfId="885"/>
    <cellStyle name="PrePop Currency (0)" xfId="886"/>
    <cellStyle name="PrePop Currency (2)" xfId="887"/>
    <cellStyle name="PrePop Units (0)" xfId="888"/>
    <cellStyle name="PrePop Units (1)" xfId="889"/>
    <cellStyle name="PrePop Units (2)" xfId="890"/>
    <cellStyle name="PROMIS" xfId="891"/>
    <cellStyle name="PSChar" xfId="892"/>
    <cellStyle name="PSHeading" xfId="893"/>
    <cellStyle name="PSSpacer" xfId="894"/>
    <cellStyle name="section" xfId="895"/>
    <cellStyle name="shade" xfId="896"/>
    <cellStyle name="STANDARD" xfId="897"/>
    <cellStyle name="taples Plaza" xfId="898"/>
    <cellStyle name="Text Indent A" xfId="899"/>
    <cellStyle name="Text Indent B" xfId="900"/>
    <cellStyle name="Text Indent C" xfId="901"/>
    <cellStyle name="Valuta (0)_MERALCO" xfId="902"/>
    <cellStyle name="Valuta_MERALCO" xfId="903"/>
    <cellStyle name="W_769BGA4 (1)" xfId="904"/>
    <cellStyle name="wafer" xfId="905"/>
    <cellStyle name="Währung [0]_MERALCO" xfId="906"/>
    <cellStyle name="Währung_MERALCO" xfId="907"/>
    <cellStyle name="ハイパーリンク" xfId="908"/>
    <cellStyle name="ハイパーリンクD!!GO!G" xfId="909"/>
    <cellStyle name="一般" xfId="0" builtinId="0"/>
    <cellStyle name="一般 2" xfId="910"/>
    <cellStyle name="一般 2 2" xfId="1049"/>
    <cellStyle name="一般 3" xfId="911"/>
    <cellStyle name="一般 4" xfId="912"/>
    <cellStyle name="一般 5" xfId="913"/>
    <cellStyle name="一般 6" xfId="914"/>
    <cellStyle name="一般_12-RD-1100-01F2(risk assessment)" xfId="915"/>
    <cellStyle name="一般_2&amp;3 POR Daseline0813" xfId="916"/>
    <cellStyle name="一般_99C63018 特指單" xfId="917"/>
    <cellStyle name="一般_Bumping Lot Start Meeting Material - 0308" xfId="918"/>
    <cellStyle name="一般_CP-XMC1-A7 (SP FOC-12)" xfId="919"/>
    <cellStyle name="一般_Gap分析表" xfId="920"/>
    <cellStyle name="一般_Gap分析表_1" xfId="921"/>
    <cellStyle name="一般_RD-1000-03" xfId="922"/>
    <cellStyle name="一般_Solder Bump Gap分析表-T-APD01-3-038-07 A3" xfId="923"/>
    <cellStyle name="一般_Trial Run for流程與表單 for GT200 0826-7 的 工作表" xfId="924"/>
    <cellStyle name="一般_Trial Run for流程與表單 for GT200 0826-7 的 工作表_Package and Process Envelope申請單_V1.0_Gap分析表" xfId="925"/>
    <cellStyle name="中等" xfId="926" builtinId="28" customBuiltin="1"/>
    <cellStyle name="合計" xfId="927" builtinId="25" customBuiltin="1"/>
    <cellStyle name="好" xfId="928" builtinId="26" customBuiltin="1"/>
    <cellStyle name="好_(CS0147) DIF - Si32260 010908" xfId="929"/>
    <cellStyle name="好_(CS0147) DIF - Si32260 010908_Flow-activity- 細部活動For Design" xfId="930"/>
    <cellStyle name="好_(MS090211) DIF" xfId="931"/>
    <cellStyle name="好_(MS090211) DIF_Flow-activity- 細部活動For Design" xfId="932"/>
    <cellStyle name="好_04 Process verification SSOP 0420" xfId="933"/>
    <cellStyle name="好_04 Process verification SSOP ww15 5 rev1" xfId="934"/>
    <cellStyle name="好_Ass'y PD Flow 的 工作表" xfId="935"/>
    <cellStyle name="好_Ass'y PD Flow_Type1,2,3 -  revise 0317" xfId="936"/>
    <cellStyle name="好_Ass'y PD Flow_Type1,2,3_1209'09.ppt 的 工作表" xfId="937"/>
    <cellStyle name="好_Cost review flow 0326'10" xfId="938"/>
    <cellStyle name="好_D2" xfId="939"/>
    <cellStyle name="好_Design-Development plan-1102" xfId="940"/>
    <cellStyle name="好_Design作業流程-0317" xfId="941"/>
    <cellStyle name="好_Design作業流程-0317_Flow-activity- 細部活動For Design" xfId="942"/>
    <cellStyle name="好_I-WCC QFN 10x10 86L DIF_condor Peak" xfId="943"/>
    <cellStyle name="好_I-WCC QFN 10x10 86L DIF_condor Peak_Flow-activity- 細部活動For Design" xfId="944"/>
    <cellStyle name="好_LF DIF_Magni (SE9123) (3)" xfId="945"/>
    <cellStyle name="好_LF DIF_Magni (SE9123) (3)_Flow-activity- 細部活動For Design" xfId="946"/>
    <cellStyle name="好_MEMO" xfId="947"/>
    <cellStyle name="好_Meteor5 LFCIS DIF_0918_V1.0" xfId="948"/>
    <cellStyle name="好_Meteor5 LFCIS DIF_0918_V1.0_Flow-activity- 細部活動For Design" xfId="949"/>
    <cellStyle name="好_MT1702B DIF" xfId="950"/>
    <cellStyle name="好_MT1702B DIF_Flow-activity- 細部活動For Design" xfId="951"/>
    <cellStyle name="好_MT6253 DIF" xfId="952"/>
    <cellStyle name="好_MT6253 DIF_Flow-activity- 細部活動For Design" xfId="953"/>
    <cellStyle name="好_NPD 修訂履歷" xfId="954"/>
    <cellStyle name="好_PD Flow 產品需求管理流程(niki)" xfId="955"/>
    <cellStyle name="好_PD 主流程" xfId="956"/>
    <cellStyle name="好_RD-1702-42A2" xfId="957"/>
    <cellStyle name="好_SiLabs" xfId="958"/>
    <cellStyle name="好_SiLabs F7110643 (E-PAD TQFP 100 14X14) 1st" xfId="959"/>
    <cellStyle name="好_SLQFP(LF)48 G7110012-15 memo" xfId="960"/>
    <cellStyle name="好_機台評估報告V1" xfId="961"/>
    <cellStyle name="百分比" xfId="1050" builtinId="5"/>
    <cellStyle name="注释" xfId="962"/>
    <cellStyle name="表示済みのハイパーリンク" xfId="963"/>
    <cellStyle name="表示済みのハイパーリンク!GO!!GOsMS_W" xfId="964"/>
    <cellStyle name="表旨巧・・ハイパーリンク" xfId="965"/>
    <cellStyle name="計算方式" xfId="966" builtinId="22" customBuiltin="1"/>
    <cellStyle name="똿뗦먛귟 [0.00]_PRODUCT DETAIL Q1" xfId="967"/>
    <cellStyle name="똿뗦먛귟_PRODUCT DETAIL Q1" xfId="968"/>
    <cellStyle name="差" xfId="969"/>
    <cellStyle name="差_Flow-activity- 細部活動For Design" xfId="970"/>
    <cellStyle name="桁区切り_0305 3580T" xfId="971"/>
    <cellStyle name="适中" xfId="972"/>
    <cellStyle name="常规_Book1" xfId="973"/>
    <cellStyle name="믅됞 [0.00]_PRODUCT DETAIL Q1" xfId="974"/>
    <cellStyle name="믅됞_PRODUCT DETAIL Q1" xfId="975"/>
    <cellStyle name="貨幣[0]_328L (2)" xfId="976"/>
    <cellStyle name="通貨_04 Wire bonding condition 256MSD(0.175D)" xfId="977"/>
    <cellStyle name="連結的儲存格" xfId="978" builtinId="24" customBuiltin="1"/>
    <cellStyle name="뷭?_BOOKSHIP" xfId="979"/>
    <cellStyle name="備註" xfId="980" builtinId="10" customBuiltin="1"/>
    <cellStyle name="解释性文本" xfId="981"/>
    <cellStyle name="說明文字" xfId="982" builtinId="53" customBuiltin="1"/>
    <cellStyle name="輔色1" xfId="983" builtinId="29" customBuiltin="1"/>
    <cellStyle name="輔色2" xfId="984" builtinId="33" customBuiltin="1"/>
    <cellStyle name="輔色3" xfId="985" builtinId="37" customBuiltin="1"/>
    <cellStyle name="輔色4" xfId="986" builtinId="41" customBuiltin="1"/>
    <cellStyle name="輔色5" xfId="987" builtinId="45" customBuiltin="1"/>
    <cellStyle name="輔色6" xfId="988" builtinId="49" customBuiltin="1"/>
    <cellStyle name="樣式 1" xfId="989"/>
    <cellStyle name="標準_(010227)New product&amp;machine setup TSOP" xfId="990"/>
    <cellStyle name="標題" xfId="991" builtinId="15" customBuiltin="1"/>
    <cellStyle name="標題 1" xfId="992" builtinId="16" customBuiltin="1"/>
    <cellStyle name="標題 2" xfId="993" builtinId="17" customBuiltin="1"/>
    <cellStyle name="標題 3" xfId="994" builtinId="18" customBuiltin="1"/>
    <cellStyle name="標題 4" xfId="995" builtinId="19" customBuiltin="1"/>
    <cellStyle name="콤마 [0]_1202" xfId="996"/>
    <cellStyle name="콤마_1202" xfId="997"/>
    <cellStyle name="輸入" xfId="998" builtinId="20" customBuiltin="1"/>
    <cellStyle name="輸出" xfId="999" builtinId="21" customBuiltin="1"/>
    <cellStyle name="통화 [0]_1202" xfId="1000"/>
    <cellStyle name="통화_1202" xfId="1001"/>
    <cellStyle name="檢查儲存格" xfId="1002" builtinId="23" customBuiltin="1"/>
    <cellStyle name="표준_(정보부문)월별인원계획" xfId="1003"/>
    <cellStyle name="壞" xfId="1004" builtinId="27" customBuiltin="1"/>
    <cellStyle name="壞_04 Process verification SSOP 0420" xfId="1005"/>
    <cellStyle name="壞_04 Process verification SSOP ww15 5 rev1" xfId="1006"/>
    <cellStyle name="壞_Ass'y PD Flow 的 工作表" xfId="1007"/>
    <cellStyle name="壞_Ass'y PD Flow_Type1,2,3 -  revise 0317" xfId="1008"/>
    <cellStyle name="壞_Ass'y PD Flow_Type1,2,3_1209'09.ppt 的 工作表" xfId="1009"/>
    <cellStyle name="壞_Cost review flow 0326'10" xfId="1010"/>
    <cellStyle name="壞_D2" xfId="1011"/>
    <cellStyle name="壞_Design-Development plan-1102" xfId="1012"/>
    <cellStyle name="壞_MEMO" xfId="1013"/>
    <cellStyle name="壞_NPD 修訂履歷" xfId="1014"/>
    <cellStyle name="壞_PD Flow 產品需求管理流程(niki)" xfId="1015"/>
    <cellStyle name="壞_PD 主流程" xfId="1016"/>
    <cellStyle name="壞_RD-1702-42A2" xfId="1017"/>
    <cellStyle name="壞_SiLabs" xfId="1018"/>
    <cellStyle name="壞_SiLabs F7110643 (E-PAD TQFP 100 14X14) 1st" xfId="1019"/>
    <cellStyle name="壞_SLQFP(LF)48 G7110012-15 memo" xfId="1020"/>
    <cellStyle name="壞_機台評估報告V1" xfId="1021"/>
    <cellStyle name="警告文本" xfId="1022"/>
    <cellStyle name="警告文字" xfId="1023" builtinId="11" customBuiltin="1"/>
    <cellStyle name="巍葆 [0]_ECN" xfId="1024"/>
    <cellStyle name="巍葆_ECN" xfId="1025"/>
    <cellStyle name="鱔 [0]_ECN" xfId="1026"/>
    <cellStyle name="鱔_ECN" xfId="1027"/>
    <cellStyle name="强调文字颜色 1" xfId="1028"/>
    <cellStyle name="强调文字颜色 2" xfId="1029"/>
    <cellStyle name="强调文字颜色 3" xfId="1030"/>
    <cellStyle name="强调文字颜色 4" xfId="1031"/>
    <cellStyle name="强调文字颜色 5" xfId="1032"/>
    <cellStyle name="强调文字颜色 6" xfId="1033"/>
    <cellStyle name="标题" xfId="1034"/>
    <cellStyle name="标题 1" xfId="1035"/>
    <cellStyle name="标题 2" xfId="1036"/>
    <cellStyle name="标题 3" xfId="1037"/>
    <cellStyle name="标题 4" xfId="1038"/>
    <cellStyle name="标题_Flow-activity- 細部活動For Design" xfId="1039"/>
    <cellStyle name="检查单元格" xfId="1040"/>
    <cellStyle name="汇总" xfId="1041"/>
    <cellStyle name="计算" xfId="1042"/>
    <cellStyle name="输入" xfId="1043"/>
    <cellStyle name="输出" xfId="1044"/>
    <cellStyle name="链接单元格" xfId="1045"/>
    <cellStyle name="?_BUILD  UP" xfId="1046"/>
    <cellStyle name="遽_ECN" xfId="1047"/>
    <cellStyle name="" xfId="1048"/>
  </cellStyles>
  <dxfs count="23">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0000"/>
        </patternFill>
      </fill>
    </dxf>
    <dxf>
      <font>
        <condense val="0"/>
        <extend val="0"/>
        <color rgb="FF006100"/>
      </font>
      <fill>
        <patternFill>
          <bgColor rgb="FFC6EFCE"/>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5.xml"/><Relationship Id="rId34" Type="http://schemas.openxmlformats.org/officeDocument/2006/relationships/externalLink" Target="externalLinks/externalLink1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externalLink" Target="externalLinks/externalLink17.xml"/><Relationship Id="rId38" Type="http://schemas.openxmlformats.org/officeDocument/2006/relationships/externalLink" Target="externalLinks/externalLink2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externalLink" Target="externalLinks/externalLink16.xml"/><Relationship Id="rId37" Type="http://schemas.openxmlformats.org/officeDocument/2006/relationships/externalLink" Target="externalLinks/externalLink2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externalLink" Target="externalLinks/externalLink20.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externalLink" Target="externalLinks/externalLink19.xml"/></Relationships>
</file>

<file path=xl/drawings/drawing1.xml><?xml version="1.0" encoding="utf-8"?>
<xdr:wsDr xmlns:xdr="http://schemas.openxmlformats.org/drawingml/2006/spreadsheetDrawing" xmlns:a="http://schemas.openxmlformats.org/drawingml/2006/main">
  <xdr:twoCellAnchor>
    <xdr:from>
      <xdr:col>0</xdr:col>
      <xdr:colOff>190501</xdr:colOff>
      <xdr:row>1</xdr:row>
      <xdr:rowOff>321469</xdr:rowOff>
    </xdr:from>
    <xdr:to>
      <xdr:col>3</xdr:col>
      <xdr:colOff>523875</xdr:colOff>
      <xdr:row>1</xdr:row>
      <xdr:rowOff>1464469</xdr:rowOff>
    </xdr:to>
    <xdr:sp macro="" textlink="">
      <xdr:nvSpPr>
        <xdr:cNvPr id="2" name="文字方塊 1"/>
        <xdr:cNvSpPr txBox="1"/>
      </xdr:nvSpPr>
      <xdr:spPr>
        <a:xfrm>
          <a:off x="190501" y="773907"/>
          <a:ext cx="3333749" cy="11430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600" b="1">
              <a:solidFill>
                <a:srgbClr val="0000FF"/>
              </a:solidFill>
            </a:rPr>
            <a:t>Note:</a:t>
          </a:r>
          <a:r>
            <a:rPr lang="en-US" altLang="zh-TW" sz="1600" b="1" baseline="0">
              <a:solidFill>
                <a:srgbClr val="0000FF"/>
              </a:solidFill>
            </a:rPr>
            <a:t> </a:t>
          </a:r>
          <a:endParaRPr lang="en-US" altLang="zh-TW" sz="1600" b="1">
            <a:solidFill>
              <a:srgbClr val="0000FF"/>
            </a:solidFill>
          </a:endParaRPr>
        </a:p>
        <a:p>
          <a:r>
            <a:rPr lang="en-US" altLang="zh-TW" sz="1600" b="1">
              <a:solidFill>
                <a:srgbClr val="0000FF"/>
              </a:solidFill>
            </a:rPr>
            <a:t>1. </a:t>
          </a:r>
          <a:r>
            <a:rPr lang="zh-TW" altLang="en-US" sz="1600" b="1">
              <a:solidFill>
                <a:srgbClr val="0000FF"/>
              </a:solidFill>
            </a:rPr>
            <a:t>選不出該客戶且唯一的</a:t>
          </a:r>
          <a:r>
            <a:rPr lang="en-US" altLang="zh-TW" sz="1600" b="1">
              <a:solidFill>
                <a:srgbClr val="0000FF"/>
              </a:solidFill>
            </a:rPr>
            <a:t>golden</a:t>
          </a:r>
        </a:p>
        <a:p>
          <a:pPr marL="0" marR="0" indent="0" defTabSz="914400" eaLnBrk="1" fontAlgn="auto" latinLnBrk="0" hangingPunct="1">
            <a:lnSpc>
              <a:spcPct val="100000"/>
            </a:lnSpc>
            <a:spcBef>
              <a:spcPts val="0"/>
            </a:spcBef>
            <a:spcAft>
              <a:spcPts val="0"/>
            </a:spcAft>
            <a:buClrTx/>
            <a:buSzTx/>
            <a:buFontTx/>
            <a:buNone/>
            <a:tabLst/>
            <a:defRPr/>
          </a:pPr>
          <a:r>
            <a:rPr lang="en-US" altLang="zh-TW" sz="1600" b="1">
              <a:solidFill>
                <a:srgbClr val="0000FF"/>
              </a:solidFill>
              <a:latin typeface="+mn-lt"/>
              <a:ea typeface="+mn-ea"/>
              <a:cs typeface="+mn-cs"/>
            </a:rPr>
            <a:t>2. </a:t>
          </a:r>
          <a:r>
            <a:rPr lang="zh-TW" altLang="zh-TW" sz="1600" b="1">
              <a:solidFill>
                <a:srgbClr val="0000FF"/>
              </a:solidFill>
              <a:latin typeface="+mn-lt"/>
              <a:ea typeface="+mn-ea"/>
              <a:cs typeface="+mn-cs"/>
            </a:rPr>
            <a:t>選不</a:t>
          </a:r>
          <a:r>
            <a:rPr lang="zh-TW" altLang="en-US" sz="1600" b="1">
              <a:solidFill>
                <a:srgbClr val="0000FF"/>
              </a:solidFill>
              <a:latin typeface="+mn-lt"/>
              <a:ea typeface="+mn-ea"/>
              <a:cs typeface="+mn-cs"/>
            </a:rPr>
            <a:t>出</a:t>
          </a:r>
          <a:r>
            <a:rPr lang="en-US" altLang="zh-TW" sz="1600" b="1">
              <a:solidFill>
                <a:srgbClr val="0000FF"/>
              </a:solidFill>
              <a:latin typeface="+mn-lt"/>
              <a:ea typeface="+mn-ea"/>
              <a:cs typeface="+mn-cs"/>
            </a:rPr>
            <a:t>SPIL</a:t>
          </a:r>
          <a:r>
            <a:rPr lang="zh-TW" altLang="zh-TW" sz="1600" b="1">
              <a:solidFill>
                <a:srgbClr val="0000FF"/>
              </a:solidFill>
              <a:latin typeface="+mn-lt"/>
              <a:ea typeface="+mn-ea"/>
              <a:cs typeface="+mn-cs"/>
            </a:rPr>
            <a:t>的</a:t>
          </a:r>
          <a:r>
            <a:rPr lang="en-US" altLang="zh-TW" sz="1600" b="1">
              <a:solidFill>
                <a:srgbClr val="0000FF"/>
              </a:solidFill>
              <a:latin typeface="+mn-lt"/>
              <a:ea typeface="+mn-ea"/>
              <a:cs typeface="+mn-cs"/>
            </a:rPr>
            <a:t>golden</a:t>
          </a:r>
        </a:p>
        <a:p>
          <a:pPr marL="0" marR="0" indent="0" defTabSz="914400" eaLnBrk="1" fontAlgn="auto" latinLnBrk="0" hangingPunct="1">
            <a:lnSpc>
              <a:spcPct val="100000"/>
            </a:lnSpc>
            <a:spcBef>
              <a:spcPts val="0"/>
            </a:spcBef>
            <a:spcAft>
              <a:spcPts val="0"/>
            </a:spcAft>
            <a:buClrTx/>
            <a:buSzTx/>
            <a:buFontTx/>
            <a:buNone/>
            <a:tabLst/>
            <a:defRPr/>
          </a:pPr>
          <a:r>
            <a:rPr lang="zh-TW" altLang="en-US" sz="1600" b="1">
              <a:solidFill>
                <a:srgbClr val="0000FF"/>
              </a:solidFill>
            </a:rPr>
            <a:t>需向主管反應</a:t>
          </a:r>
          <a:endParaRPr lang="zh-TW" altLang="zh-TW" sz="1600" b="1">
            <a:solidFill>
              <a:srgbClr val="0000FF"/>
            </a:solidFill>
          </a:endParaRPr>
        </a:p>
        <a:p>
          <a:endParaRPr lang="zh-TW"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df-kellyyeh\PDF\05-Eric\PDF-Nast\Customer\SPIL\PDF-&#29986;&#21697;&#35506;\PDF-&#38534;&#28304;\&#22823;&#38520;&#31227;&#27231;\Documents%20and%20Settings\cole\Local%20Settings\Temporary%20Internet%20Files\OLK4\Book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hsin\capacity\WINDOWS\TEMP\WINDOWS\Desktop\BGA_propos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WINDOWS\TEMP\&#38468;&#20214;1-7&#26371;&#35696;&#36039;&#26009;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F8-3\&#24464;&#27491;&#37970;\WINDOWS\TEMP\2003QCE%20&#30452;&#25509;-----(for%20A&#2925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fa-group\&#24180;&#24230;&#35336;&#21123;\SANDY\SQE\Case%20List\Update%20Case%20List%20on%20022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Mfa-yuhaozhang\e\BACKUP\My%20Documents\desktop\SCUSTP.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FA-GROUP\&#19977;&#34389;\windows\TEMP\Reliability%20Test\LOT%202\LOT1%20RDCU070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Documents%20and%20Settings\jessicai.SPILNET\Local%20Settings\Temporary%20Internet%20Files\OLK28\Documents%20and%20Settings\Albertlee\Local%20Settings\Temporary%20Internet%20Files\OLK9\&#38928;&#31639;\3&#26376;&#20221;&#24288;&#21209;&#36027;&#29992;&#24046;&#3006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nas7\MFA\WINDOWS\Temporary%20Internet%20Files\OLK313\&#38928;&#31639;\3&#26376;&#20221;&#24288;&#21209;&#36027;&#29992;&#24046;&#3006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FA-&#32645;&#21517;&#35029;\JSLING\2000-1\A&amp;T&#24288;\&#20154;&#21147;&#38656;&#27714;&#36039;&#35338;&#31995;&#3211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eorge\george\George\capacity\device\via\VIA%20CRP%2005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7\rdcpd\DDD\ROUTINE\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F8-3\&#24464;&#27491;&#37970;\WINDOWS\TEMP\2003QCE%20&#38291;&#25509;-----(for%20A&#2925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df-kellyyeh\PDF\05-Eric\WINDOWS\TEMP\Silver%20Epoxy%20Gravity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Mfa-jenny\ac\C91108-1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fa-group\&#24180;&#24230;&#35336;&#21123;\WINDOWS\TEMP\&#25996;&#25996;\&#27969;&#31243;&#31649;&#21046;&#34920;\lot2(ANNOUNC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FB-&#34157;&#21916;&#38738;\COST\COST%20DOWN%20B&#29256;\MFB\&#36027;&#29992;&#25903;&#20986;&#38928;&#31639;&#24409;&#32317;&#34920;(&#24288;&#38263;&#23460;B&#38291;&#25509;&#20154;&#21729;&#35430;&#31639;&#3492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pee-codycheng\&#23560;&#26696;&#31649;&#29702;\WINDOWS\Temporary%20Internet%20Files\OLK65\windows\TEMP\Cleaning%20Machine%20Demo%20Record%2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7\rdcpd\_ZZZZ\_CCC\ROUTINE\compiteto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df-kellyyeh\PDF\05-Eric\WINDOWS\TEMP\Q0410037_RFQ_IFX_ssSD-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hsin\capacity\WINDOWS\Desktop\BGA_proposa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HandBook\&#36865;&#27171;&#36861;&#3645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個人計劃表"/>
      <sheetName val="Sheet3"/>
      <sheetName val="基本檔"/>
      <sheetName val="附件6"/>
      <sheetName val="Cross-Reference"/>
      <sheetName val="CS"/>
      <sheetName val="98年資料"/>
      <sheetName val="assembly_r12 detail"/>
      <sheetName val="CLKPTN"/>
      <sheetName val="ATI.WEEK"/>
      <sheetName val="QUARTO"/>
      <sheetName val="列印"/>
      <sheetName val="REPORT_DATA"/>
      <sheetName val="설비별0614"/>
      <sheetName val="DATA"/>
      <sheetName val="Whitney"/>
      <sheetName val="Area Data"/>
      <sheetName val="附件"/>
      <sheetName val="rdcu0705"/>
      <sheetName val="_7_人力需求資訊系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PBGA Capacity Status"/>
      <sheetName val="BGA Chase V.S. Sys."/>
      <sheetName val="SYS"/>
      <sheetName val="KIT需求"/>
      <sheetName val="CHECK"/>
      <sheetName val="SG Die V.S. Sys."/>
      <sheetName val="BGA配置"/>
      <sheetName val="Attention"/>
      <sheetName val="BGA automold"/>
      <sheetName val="BGA Singulation"/>
      <sheetName val="MK"/>
      <sheetName val="0524 BGA配置"/>
      <sheetName val="0713 BGA配置"/>
      <sheetName val="0713-1 BGA配置"/>
      <sheetName val="0713 BGA SYS 配置"/>
      <sheetName val="0802 BGA配置"/>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REF"/>
      <sheetName val="QFN(A)折舊成本"/>
      <sheetName val="參數表"/>
      <sheetName val="ATI.LOT"/>
      <sheetName val="附件6"/>
      <sheetName val="98年資料"/>
      <sheetName val="基本檔"/>
      <sheetName val="Category"/>
      <sheetName val="DATA98"/>
      <sheetName val="Whitney"/>
      <sheetName val="Area Data"/>
      <sheetName val="ATI_LOT"/>
      <sheetName val="ATI.WEEK"/>
      <sheetName val="Cross-Reference"/>
      <sheetName val="附件2-MC允差(修機)"/>
      <sheetName val="12-12"/>
      <sheetName val="ISRDATA"/>
      <sheetName val="ACT"/>
      <sheetName val="91委工資料"/>
      <sheetName val="Errata"/>
      <sheetName val="Sheet1"/>
      <sheetName val="C1A"/>
      <sheetName val="C1B"/>
      <sheetName val="存放區別"/>
      <sheetName val="存貨地點"/>
      <sheetName val="存貨盤存區"/>
      <sheetName val="Sheet2"/>
      <sheetName val="附件"/>
      <sheetName val="附件三_機台狀態"/>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附件1"/>
      <sheetName val="附件2"/>
      <sheetName val="附件3"/>
      <sheetName val="附件4"/>
      <sheetName val="附件5"/>
      <sheetName val="附件6"/>
      <sheetName val="附件7"/>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Assesmbly"/>
      <sheetName val="BOM"/>
      <sheetName val="工費"/>
      <sheetName val="計算"/>
      <sheetName val="OS"/>
      <sheetName val="部品&amp;耗材"/>
      <sheetName val="EQ"/>
      <sheetName val="OI-1400-04"/>
      <sheetName val="RD"/>
      <sheetName val="Proposal"/>
      <sheetName val="附件1-7會議資料1"/>
      <sheetName val="참고"/>
      <sheetName val="Cross-Reference"/>
      <sheetName val="DATA"/>
      <sheetName val="料號表"/>
      <sheetName val="存放區別"/>
      <sheetName val="存貨地點"/>
      <sheetName val="存貨盤存區"/>
      <sheetName val="參數表"/>
      <sheetName val="rdcu0705"/>
      <sheetName val="Sheet2"/>
      <sheetName val="DS_14"/>
      <sheetName val="98年資料"/>
      <sheetName val="_7_人力需求資訊系統"/>
      <sheetName val="ACT"/>
      <sheetName val="Sheet3"/>
      <sheetName val="驗證資料"/>
      <sheetName val="CS"/>
      <sheetName val="#REF"/>
      <sheetName val="ATI.LOT"/>
      <sheetName val="基本檔"/>
      <sheetName val="TABLE"/>
      <sheetName val="설비별0614"/>
      <sheetName val="SPC Chart"/>
      <sheetName val="DataBase"/>
      <sheetName val="ATI.WEEK"/>
      <sheetName val="avg提升率"/>
      <sheetName val="WB&amp;SALE"/>
      <sheetName val="STEP 2(??‘??K?i)N敦ば"/>
      <sheetName val="INV"/>
      <sheetName val="INVDF"/>
      <sheetName val="INVTF"/>
      <sheetName val="Sheet1"/>
      <sheetName val="REPORT_DATA"/>
      <sheetName val="DB排程"/>
      <sheetName val="WARE"/>
      <sheetName val="TC_IN"/>
      <sheetName val="Wafer_IN"/>
      <sheetName val="IQC_IN"/>
      <sheetName val="QC_H"/>
      <sheetName val="WM_OK"/>
      <sheetName val="DS_OK"/>
      <sheetName val="A31_OK"/>
      <sheetName val="DB1"/>
      <sheetName val="DB2"/>
      <sheetName val="列印"/>
      <sheetName val="CLKPTN"/>
      <sheetName val="Backend Time"/>
      <sheetName val="Yield Plan"/>
      <sheetName val="TEMP"/>
      <sheetName val="報表2-1"/>
      <sheetName val="營業額"/>
      <sheetName val="DNW_Bumps_Rev_1.1"/>
      <sheetName val="Whitney"/>
      <sheetName val="SYS개발_06년"/>
      <sheetName val="index"/>
      <sheetName val="EOS MP WO"/>
      <sheetName val="LX_Migration"/>
      <sheetName val="DB&amp;WB全開機台(1~7)"/>
      <sheetName val="NAME"/>
      <sheetName val="ALL"/>
      <sheetName val="查詢1"/>
      <sheetName val="assembly_r12 detail"/>
      <sheetName val="QUARTO"/>
      <sheetName val="客戶一覽表"/>
      <sheetName val="Errata"/>
      <sheetName val="分發"/>
      <sheetName val="會簽"/>
      <sheetName val="資料表"/>
      <sheetName val="SHEET"/>
      <sheetName val="DataBase-OP"/>
      <sheetName val="附件"/>
      <sheetName val="生效"/>
      <sheetName val="91委工資料"/>
      <sheetName val="_product"/>
      <sheetName val="_project"/>
      <sheetName val="BSF"/>
      <sheetName val="table2"/>
      <sheetName val="LF"/>
      <sheetName val="下拉宣告"/>
      <sheetName val="1"/>
      <sheetName val="CA"/>
      <sheetName val="U1.6"/>
      <sheetName val="附件2-MC允差(修機)"/>
      <sheetName val="SMC"/>
      <sheetName val="SD module"/>
      <sheetName val="DATA98"/>
      <sheetName val="Defect code"/>
      <sheetName val="HP93"/>
      <sheetName val="HP83,ITS,TFU"/>
      <sheetName val="0xx"/>
      <sheetName val="Customize Your Loan Manager"/>
      <sheetName val="Loan Amortization Table"/>
      <sheetName val="1401IS"/>
      <sheetName val="PRA"/>
      <sheetName val="ISRDATA"/>
      <sheetName val="#REF!"/>
      <sheetName val="INTERCON"/>
      <sheetName val="Cross_Reference"/>
      <sheetName val="INV_WIP_interface_待扣料"/>
      <sheetName val="Availability"/>
      <sheetName val="QFN(A)折舊成本"/>
      <sheetName val="STEP 1(??‘??K?i)  u"/>
      <sheetName val="附件三_機台狀態"/>
      <sheetName val="Settings"/>
      <sheetName val="產品資料"/>
      <sheetName val="Area Data"/>
      <sheetName val="週報表"/>
      <sheetName val="Category"/>
      <sheetName val="_查詢3"/>
      <sheetName val="STEP 2(__‘__K_i)N敦ば"/>
      <sheetName val="STAGE"/>
      <sheetName val="TPE_WIP"/>
      <sheetName val="對照表"/>
      <sheetName val="Error code"/>
      <sheetName val="ELF연동"/>
      <sheetName val="assembly_r12_detail"/>
      <sheetName val="ATI_LOT"/>
      <sheetName val="Backend_Time"/>
      <sheetName val="Yield_Plan"/>
      <sheetName val="DNW_Bumps_Rev_1_1"/>
      <sheetName val="SPC_Chart"/>
      <sheetName val="ATI_WEEK"/>
      <sheetName val="STEP_2(??‘??K?i)N敦ば"/>
      <sheetName val="EOS_MP_WO"/>
      <sheetName val="U1_6"/>
      <sheetName val="Customize_Your_Loan_Manager"/>
      <sheetName val="Loan_Amortization_Table"/>
      <sheetName val=""/>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單位成本KPIN"/>
      <sheetName val="單位成本KPCS"/>
      <sheetName val="FCST"/>
      <sheetName val="平均薪資"/>
      <sheetName val="參數表"/>
      <sheetName val="編制表"/>
      <sheetName val="直接KPCS"/>
      <sheetName val="間接KPCS"/>
      <sheetName val="直接KPIN"/>
      <sheetName val="間接KPIN"/>
      <sheetName val="KPCSMC"/>
      <sheetName val="KPINMC"/>
      <sheetName val="Assesmbly"/>
      <sheetName val="BOM"/>
      <sheetName val="工費"/>
      <sheetName val="計算"/>
      <sheetName val="OS"/>
      <sheetName val="部品&amp;耗材"/>
      <sheetName val="EQ"/>
      <sheetName val="OI-1400-04"/>
      <sheetName val="RD"/>
      <sheetName val="Proposal"/>
      <sheetName val=""/>
      <sheetName val="CS"/>
      <sheetName val="Sheet2"/>
      <sheetName val="_7_人力需求資訊系統"/>
      <sheetName val="基本檔"/>
      <sheetName val="ATI.LOT"/>
      <sheetName val="ATI.WEEK"/>
      <sheetName val="rdcu0705"/>
      <sheetName val="STEP 2(??‘??K?i)N敦ば"/>
      <sheetName val="BSF"/>
      <sheetName val="SPC Chart"/>
      <sheetName val="附件6"/>
      <sheetName val="Variables"/>
      <sheetName val="NW_KN_Netlist"/>
      <sheetName val="Table"/>
      <sheetName val="NAND"/>
      <sheetName val="98年資料"/>
      <sheetName val="ACT"/>
      <sheetName val="TP300-2002"/>
      <sheetName val="List"/>
      <sheetName val="驗證資料"/>
      <sheetName val="資料表"/>
      <sheetName val="STEP 2(__‘__K_i)N敦ば"/>
      <sheetName val="Cross-Reference"/>
      <sheetName val="來源"/>
      <sheetName val="QFN(A)折舊成本"/>
      <sheetName val="附件2-MC允差(修機)"/>
      <sheetName val="WIP"/>
      <sheetName val="1"/>
      <sheetName val="LOOP-C2012"/>
      <sheetName val="T_DataLog"/>
      <sheetName val="SC212"/>
      <sheetName val="TDS,J97,TCA,TMX"/>
      <sheetName val="close"/>
      <sheetName val="HP93"/>
      <sheetName val="HP83,ITS,TFU"/>
      <sheetName val="WB&amp;SALE"/>
      <sheetName val="설비별0614"/>
      <sheetName val="COST_HRQ1.XLS"/>
      <sheetName val="5 Analysis"/>
      <sheetName val="ISRDATA"/>
      <sheetName val="EOS MP WO"/>
      <sheetName val="4000-103應付帳款兌換損益調整"/>
      <sheetName val="2003QCE 直接-----(for A版)"/>
      <sheetName val="Attributes"/>
      <sheetName val="MTK_AOut"/>
      <sheetName val="#REF"/>
      <sheetName val="材料索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AR"/>
      <sheetName val="樞紐 (Base x process)"/>
      <sheetName val="Q Issue"/>
      <sheetName val="Cross-Reference"/>
      <sheetName val="7-10 Att Analysis"/>
      <sheetName val="Sheet 1"/>
      <sheetName val="Case list"/>
      <sheetName val="Un-closed case list"/>
      <sheetName val="件數樞紐分析"/>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Cross_Reference"/>
      <sheetName val="ACT"/>
      <sheetName val="參數表"/>
      <sheetName val="98年資料"/>
      <sheetName val="rdcu0705"/>
      <sheetName val="ATI.LOT"/>
      <sheetName val="Status"/>
      <sheetName val="Category"/>
      <sheetName val="QFN(A)折舊成本"/>
      <sheetName val="ISRDATA"/>
      <sheetName val="CH-Sales Incentive"/>
      <sheetName val="Update Case List on 0227"/>
      <sheetName val="Quote - Ele."/>
      <sheetName val="資料表"/>
      <sheetName val="Package"/>
      <sheetName val="基本檔"/>
      <sheetName val="QUARTO"/>
      <sheetName val="ATI.WEEK"/>
    </sheetNames>
    <sheetDataSet>
      <sheetData sheetId="0"/>
      <sheetData sheetId="1"/>
      <sheetData sheetId="2"/>
      <sheetData sheetId="3" refreshError="1">
        <row r="2">
          <cell r="E2" t="str">
            <v>Process code</v>
          </cell>
          <cell r="F2">
            <v>0</v>
          </cell>
          <cell r="H2" t="str">
            <v>System code</v>
          </cell>
        </row>
        <row r="3">
          <cell r="E3" t="str">
            <v>CON</v>
          </cell>
          <cell r="F3" t="str">
            <v>Conversation</v>
          </cell>
          <cell r="H3">
            <v>1</v>
          </cell>
          <cell r="I3" t="str">
            <v>設備,工模具管理</v>
          </cell>
          <cell r="J3" t="str">
            <v>OI-4000 工模具與量具管理程序書</v>
          </cell>
        </row>
        <row r="4">
          <cell r="E4" t="str">
            <v>VEN</v>
          </cell>
          <cell r="F4" t="str">
            <v>Vendor</v>
          </cell>
          <cell r="H4">
            <v>0</v>
          </cell>
          <cell r="I4">
            <v>0</v>
          </cell>
          <cell r="J4" t="str">
            <v>OI-5000 設備操作保養程序書</v>
          </cell>
        </row>
        <row r="5">
          <cell r="E5" t="str">
            <v>BOM</v>
          </cell>
          <cell r="F5" t="str">
            <v>BOM</v>
          </cell>
          <cell r="H5">
            <v>0</v>
          </cell>
          <cell r="I5">
            <v>0</v>
          </cell>
          <cell r="J5" t="str">
            <v>OI-AM00 生產設備作業軟體及檔案管理程序書</v>
          </cell>
        </row>
        <row r="6">
          <cell r="E6" t="str">
            <v>PI</v>
          </cell>
          <cell r="F6" t="str">
            <v>Production information</v>
          </cell>
          <cell r="H6">
            <v>0</v>
          </cell>
          <cell r="I6">
            <v>0</v>
          </cell>
          <cell r="J6" t="str">
            <v>OI-5000 設備操作保養程序書</v>
          </cell>
        </row>
        <row r="7">
          <cell r="E7" t="str">
            <v>DES</v>
          </cell>
          <cell r="F7" t="str">
            <v>Design</v>
          </cell>
          <cell r="H7">
            <v>2</v>
          </cell>
          <cell r="I7" t="str">
            <v xml:space="preserve">設計管制 (Design)
   </v>
          </cell>
          <cell r="J7" t="str">
            <v>RD-1900 設計規則管理規範</v>
          </cell>
        </row>
        <row r="8">
          <cell r="E8" t="str">
            <v>LOG</v>
          </cell>
          <cell r="F8" t="str">
            <v>Logistical</v>
          </cell>
          <cell r="H8">
            <v>3</v>
          </cell>
          <cell r="I8" t="str">
            <v>特殊產品作業</v>
          </cell>
          <cell r="J8" t="str">
            <v>PS-1000 特殊產品作業規範</v>
          </cell>
        </row>
        <row r="9">
          <cell r="E9" t="str">
            <v>IQA</v>
          </cell>
          <cell r="F9" t="str">
            <v>IQA</v>
          </cell>
          <cell r="H9">
            <v>4</v>
          </cell>
          <cell r="I9" t="str">
            <v>外來文件管制</v>
          </cell>
          <cell r="J9" t="str">
            <v>QS-0500 外部文件檢討轉換作業規範</v>
          </cell>
        </row>
        <row r="10">
          <cell r="E10" t="str">
            <v>CP</v>
          </cell>
          <cell r="F10" t="str">
            <v>晶圓測試</v>
          </cell>
          <cell r="H10">
            <v>5</v>
          </cell>
          <cell r="I10" t="str">
            <v>ECN</v>
          </cell>
          <cell r="J10" t="str">
            <v>QS-0100 品質文件體系管理規範</v>
          </cell>
        </row>
        <row r="11">
          <cell r="E11" t="str">
            <v>DS</v>
          </cell>
          <cell r="F11" t="str">
            <v>割片</v>
          </cell>
          <cell r="H11">
            <v>6</v>
          </cell>
          <cell r="I11" t="str">
            <v>外包商管理</v>
          </cell>
          <cell r="J11" t="str">
            <v>PR-0500 外包商管理辦法</v>
          </cell>
        </row>
        <row r="12">
          <cell r="E12" t="str">
            <v>PP</v>
          </cell>
          <cell r="F12" t="str">
            <v>挑晶</v>
          </cell>
          <cell r="H12">
            <v>7</v>
          </cell>
          <cell r="I12" t="str">
            <v>客供品管理</v>
          </cell>
          <cell r="J12" t="str">
            <v>PS-2100 客戶供應品之管理</v>
          </cell>
        </row>
        <row r="13">
          <cell r="E13" t="str">
            <v>DB</v>
          </cell>
          <cell r="F13" t="str">
            <v>上片</v>
          </cell>
          <cell r="H13">
            <v>8</v>
          </cell>
          <cell r="I13" t="str">
            <v>鑑別與追溯</v>
          </cell>
          <cell r="J13" t="str">
            <v>PS-1800 產品鑑別與追溯管理規定</v>
          </cell>
        </row>
        <row r="14">
          <cell r="E14" t="str">
            <v>IB</v>
          </cell>
          <cell r="F14" t="str">
            <v>內引腳銲接&amp;點膠</v>
          </cell>
          <cell r="H14">
            <v>9</v>
          </cell>
          <cell r="I14" t="str">
            <v>生產資訊</v>
          </cell>
          <cell r="J14" t="str">
            <v>PS-0400 生管資料處理作業規範</v>
          </cell>
        </row>
        <row r="15">
          <cell r="E15" t="str">
            <v>WB</v>
          </cell>
          <cell r="F15" t="str">
            <v>銲線</v>
          </cell>
          <cell r="H15">
            <v>10</v>
          </cell>
          <cell r="I15" t="str">
            <v>Mapping</v>
          </cell>
          <cell r="J15" t="str">
            <v xml:space="preserve">OI-4500 封裝對客戶WAFER MAPPING格式之需求程序書 </v>
          </cell>
        </row>
        <row r="16">
          <cell r="E16" t="str">
            <v>DC</v>
          </cell>
          <cell r="F16" t="str">
            <v>封膠</v>
          </cell>
          <cell r="H16">
            <v>11</v>
          </cell>
          <cell r="I16" t="str">
            <v>新材料評估</v>
          </cell>
          <cell r="J16" t="str">
            <v>OI-4400 新材料評估作業程序書</v>
          </cell>
        </row>
        <row r="17">
          <cell r="E17" t="str">
            <v>MD</v>
          </cell>
          <cell r="F17" t="str">
            <v>模壓</v>
          </cell>
          <cell r="H17">
            <v>12</v>
          </cell>
          <cell r="I17" t="str">
            <v>製程管制</v>
          </cell>
          <cell r="J17" t="str">
            <v xml:space="preserve">OI-1200 製程管制程序書 </v>
          </cell>
        </row>
        <row r="18">
          <cell r="E18" t="str">
            <v>LE</v>
          </cell>
          <cell r="F18" t="str">
            <v>點膠</v>
          </cell>
          <cell r="H18">
            <v>13</v>
          </cell>
          <cell r="I18" t="str">
            <v>生產設備導入</v>
          </cell>
          <cell r="J18" t="str">
            <v>OI-5300 生產設備導入作業程序書</v>
          </cell>
        </row>
        <row r="19">
          <cell r="E19" t="str">
            <v>BM</v>
          </cell>
          <cell r="F19" t="str">
            <v>背印</v>
          </cell>
          <cell r="H19">
            <v>14</v>
          </cell>
          <cell r="I19" t="str">
            <v>ESD</v>
          </cell>
          <cell r="J19" t="str">
            <v>QS-2300 靜電防護管制作業規範</v>
          </cell>
        </row>
        <row r="20">
          <cell r="E20" t="str">
            <v>TM</v>
          </cell>
          <cell r="F20" t="str">
            <v>正印</v>
          </cell>
          <cell r="H20">
            <v>15</v>
          </cell>
          <cell r="I20" t="str">
            <v>生產線放行</v>
          </cell>
          <cell r="J20" t="str">
            <v>QS-1200 生產線放行系統</v>
          </cell>
        </row>
        <row r="21">
          <cell r="E21" t="str">
            <v>PM</v>
          </cell>
          <cell r="F21" t="str">
            <v>長烤</v>
          </cell>
          <cell r="H21">
            <v>16</v>
          </cell>
          <cell r="I21" t="str">
            <v>異常管理</v>
          </cell>
          <cell r="J21" t="str">
            <v xml:space="preserve">OI-4800 製程異常管理程序書 </v>
          </cell>
        </row>
        <row r="22">
          <cell r="E22" t="str">
            <v>DT</v>
          </cell>
          <cell r="F22" t="str">
            <v>去渣/去結</v>
          </cell>
          <cell r="H22">
            <v>17</v>
          </cell>
          <cell r="I22" t="str">
            <v>Testing--Wafer Sorting</v>
          </cell>
          <cell r="J22" t="str">
            <v>OI-7600 晶圓針測作業程序書</v>
          </cell>
        </row>
        <row r="23">
          <cell r="E23" t="str">
            <v>BP</v>
          </cell>
          <cell r="F23" t="str">
            <v>植球</v>
          </cell>
          <cell r="H23">
            <v>0</v>
          </cell>
          <cell r="I23" t="str">
            <v>Final Test</v>
          </cell>
          <cell r="J23" t="str">
            <v>OI-7800 最終測試作業程序書</v>
          </cell>
        </row>
        <row r="24">
          <cell r="E24" t="str">
            <v>SP</v>
          </cell>
          <cell r="F24" t="str">
            <v>電鍍</v>
          </cell>
          <cell r="H24">
            <v>18</v>
          </cell>
          <cell r="I24" t="str">
            <v>客戶訴怨</v>
          </cell>
          <cell r="J24" t="str">
            <v>QS-2000客戶抱怨及退貨處理程序書</v>
          </cell>
        </row>
        <row r="25">
          <cell r="E25" t="str">
            <v>TF</v>
          </cell>
          <cell r="F25" t="str">
            <v>成型</v>
          </cell>
          <cell r="H25">
            <v>19</v>
          </cell>
          <cell r="I25" t="str">
            <v>半製品儲存與搬運</v>
          </cell>
          <cell r="J25" t="str">
            <v>OI-4600 半製品儲存與搬運程序書</v>
          </cell>
        </row>
        <row r="26">
          <cell r="E26" t="str">
            <v>D2</v>
          </cell>
          <cell r="F26" t="str">
            <v>第二次上片</v>
          </cell>
          <cell r="H26">
            <v>20</v>
          </cell>
          <cell r="I26" t="str">
            <v>訓練與評鑑</v>
          </cell>
          <cell r="J26" t="str">
            <v xml:space="preserve">HR-2100 TRAINING教育訓練辦法 </v>
          </cell>
        </row>
        <row r="27">
          <cell r="E27" t="str">
            <v>W2</v>
          </cell>
          <cell r="F27" t="str">
            <v>第二次銲線</v>
          </cell>
          <cell r="H27">
            <v>21</v>
          </cell>
          <cell r="I27" t="str">
            <v>新客戶導入</v>
          </cell>
          <cell r="J27" t="str">
            <v>MK-1500 新客戶導入程序書</v>
          </cell>
        </row>
        <row r="28">
          <cell r="E28" t="str">
            <v>WL</v>
          </cell>
          <cell r="F28" t="str">
            <v>晶圓背面膠膜黏合</v>
          </cell>
          <cell r="H28">
            <v>22</v>
          </cell>
          <cell r="I28" t="str">
            <v>New Device</v>
          </cell>
          <cell r="J28" t="str">
            <v>RD-1700 新機種品導入規範</v>
          </cell>
        </row>
        <row r="29">
          <cell r="E29" t="str">
            <v>DH</v>
          </cell>
          <cell r="F29" t="str">
            <v>去膠渣</v>
          </cell>
          <cell r="H29">
            <v>23</v>
          </cell>
          <cell r="I29" t="str">
            <v>SPC</v>
          </cell>
          <cell r="J29" t="str">
            <v>QS-2200 統計技術應用規範</v>
          </cell>
        </row>
        <row r="30">
          <cell r="E30" t="str">
            <v>FS</v>
          </cell>
          <cell r="F30" t="str">
            <v>彎腳/成型</v>
          </cell>
        </row>
        <row r="31">
          <cell r="E31" t="str">
            <v>FV</v>
          </cell>
          <cell r="F31" t="str">
            <v>合檢</v>
          </cell>
        </row>
        <row r="32">
          <cell r="E32" t="str">
            <v>LD</v>
          </cell>
          <cell r="F32" t="str">
            <v>封夾</v>
          </cell>
        </row>
        <row r="33">
          <cell r="E33" t="str">
            <v>FM</v>
          </cell>
          <cell r="F33" t="str">
            <v>分級測試</v>
          </cell>
        </row>
        <row r="34">
          <cell r="E34" t="str">
            <v>TL</v>
          </cell>
          <cell r="F34" t="str">
            <v>切腳封蓋</v>
          </cell>
        </row>
        <row r="35">
          <cell r="E35" t="str">
            <v>ST</v>
          </cell>
          <cell r="F35" t="str">
            <v>系統測試</v>
          </cell>
        </row>
        <row r="36">
          <cell r="E36" t="str">
            <v>SB</v>
          </cell>
          <cell r="F36" t="str">
            <v>蓋印</v>
          </cell>
        </row>
        <row r="37">
          <cell r="E37" t="str">
            <v>VM</v>
          </cell>
          <cell r="F37" t="str">
            <v>外觀目檢</v>
          </cell>
        </row>
        <row r="38">
          <cell r="E38" t="str">
            <v>CV</v>
          </cell>
          <cell r="F38" t="str">
            <v>燒錄識別碼</v>
          </cell>
        </row>
        <row r="39">
          <cell r="E39" t="str">
            <v>SM</v>
          </cell>
          <cell r="F39" t="str">
            <v>上元件</v>
          </cell>
        </row>
        <row r="40">
          <cell r="E40" t="str">
            <v>LA</v>
          </cell>
          <cell r="F40" t="str">
            <v>Lid Attach</v>
          </cell>
        </row>
        <row r="41">
          <cell r="E41" t="str">
            <v>UC</v>
          </cell>
          <cell r="F41" t="str">
            <v>去夾</v>
          </cell>
        </row>
        <row r="42">
          <cell r="E42" t="str">
            <v>GL</v>
          </cell>
          <cell r="F42" t="str">
            <v>粗漏測試</v>
          </cell>
        </row>
        <row r="43">
          <cell r="E43" t="str">
            <v>SW</v>
          </cell>
          <cell r="F43" t="str">
            <v>點錫膏</v>
          </cell>
        </row>
        <row r="44">
          <cell r="E44" t="str">
            <v>QC</v>
          </cell>
          <cell r="F44" t="str">
            <v>晶圓進料檢驗</v>
          </cell>
        </row>
        <row r="45">
          <cell r="E45" t="str">
            <v>US</v>
          </cell>
          <cell r="F45" t="str">
            <v>UBM濺鍍</v>
          </cell>
        </row>
        <row r="46">
          <cell r="E46" t="str">
            <v>PC</v>
          </cell>
          <cell r="F46" t="str">
            <v>正光阻塗佈</v>
          </cell>
        </row>
        <row r="47">
          <cell r="E47" t="str">
            <v>UA</v>
          </cell>
          <cell r="F47" t="str">
            <v>UBM對準曝光</v>
          </cell>
        </row>
        <row r="48">
          <cell r="E48" t="str">
            <v>PD</v>
          </cell>
          <cell r="F48" t="str">
            <v>正光阻顯影</v>
          </cell>
        </row>
        <row r="49">
          <cell r="E49" t="str">
            <v>UE</v>
          </cell>
          <cell r="F49" t="str">
            <v xml:space="preserve">UMB  蝕刻 </v>
          </cell>
        </row>
        <row r="50">
          <cell r="E50" t="str">
            <v>PS</v>
          </cell>
          <cell r="F50" t="str">
            <v>正光阻去除</v>
          </cell>
        </row>
        <row r="51">
          <cell r="E51" t="str">
            <v>DL</v>
          </cell>
          <cell r="F51" t="str">
            <v>乾膜貼合</v>
          </cell>
        </row>
        <row r="52">
          <cell r="E52" t="str">
            <v>DA</v>
          </cell>
          <cell r="F52" t="str">
            <v>乾膜對準曝光</v>
          </cell>
        </row>
        <row r="53">
          <cell r="E53" t="str">
            <v>DD</v>
          </cell>
          <cell r="F53" t="str">
            <v>乾膜顯影</v>
          </cell>
        </row>
        <row r="54">
          <cell r="E54" t="str">
            <v>DE</v>
          </cell>
          <cell r="F54" t="str">
            <v>乾膜電漿清洗</v>
          </cell>
        </row>
        <row r="55">
          <cell r="E55" t="str">
            <v>SD</v>
          </cell>
          <cell r="F55" t="str">
            <v>錫膏印刷</v>
          </cell>
        </row>
        <row r="56">
          <cell r="E56" t="str">
            <v>SR</v>
          </cell>
          <cell r="F56" t="str">
            <v>錫膏迴銲 一</v>
          </cell>
        </row>
        <row r="57">
          <cell r="E57" t="str">
            <v>DF</v>
          </cell>
          <cell r="F57" t="str">
            <v>乾膜去除</v>
          </cell>
        </row>
        <row r="58">
          <cell r="E58" t="str">
            <v>RF</v>
          </cell>
          <cell r="F58" t="str">
            <v>錫膏迴銲二</v>
          </cell>
        </row>
        <row r="59">
          <cell r="E59" t="str">
            <v>FC</v>
          </cell>
          <cell r="F59" t="str">
            <v>助銲濟清洗</v>
          </cell>
        </row>
        <row r="60">
          <cell r="E60" t="str">
            <v>PK</v>
          </cell>
          <cell r="F60" t="str">
            <v>包裝</v>
          </cell>
        </row>
        <row r="61">
          <cell r="E61" t="str">
            <v>FT</v>
          </cell>
          <cell r="F61" t="str">
            <v>Function test</v>
          </cell>
        </row>
        <row r="62">
          <cell r="E62" t="str">
            <v>RA</v>
          </cell>
          <cell r="F62" t="str">
            <v>信賴性實驗</v>
          </cell>
        </row>
      </sheetData>
      <sheetData sheetId="4"/>
      <sheetData sheetId="5"/>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000000"/>
      <sheetName val="ACT"/>
      <sheetName val="PBGA2001"/>
      <sheetName val="27x27"/>
      <sheetName val="35x35"/>
      <sheetName val="31x31"/>
      <sheetName val="37.5x37.5"/>
      <sheetName val="23x23"/>
      <sheetName val="TFBGA"/>
      <sheetName val="HVBGA"/>
      <sheetName val="MMC"/>
      <sheetName val="UMC"/>
      <sheetName val="Assesmbly"/>
      <sheetName val="BOM"/>
      <sheetName val="工費"/>
      <sheetName val="計算"/>
      <sheetName val="OS"/>
      <sheetName val="部品&amp;耗材"/>
      <sheetName val="EQ"/>
      <sheetName val="OI-1400-04"/>
      <sheetName val="RD"/>
      <sheetName val="Proposal"/>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參數表"/>
      <sheetName val="ATI.LOT"/>
      <sheetName val="附件6"/>
      <sheetName val="98年資料"/>
      <sheetName val="基本檔"/>
      <sheetName val="Cross-Reference"/>
      <sheetName val="DS_14"/>
      <sheetName val="ISRDATA"/>
      <sheetName val="_7_人力需求資訊系統"/>
      <sheetName val="Category"/>
      <sheetName val="Errata"/>
      <sheetName val="Calendar"/>
      <sheetName val="Sheet1"/>
      <sheetName val="QFN(A)折舊成本"/>
      <sheetName val="91委工資料"/>
      <sheetName val="PRVF"/>
      <sheetName val="Sheet2"/>
      <sheetName val="TFBGA(4block)折舊成本"/>
      <sheetName val="標準工時一覽表"/>
      <sheetName val="Package"/>
      <sheetName val="ATI.WEEK"/>
      <sheetName val="Pinning_PK_v1.2"/>
      <sheetName val="客戶一覽表"/>
      <sheetName val="MFA(TTL) "/>
      <sheetName val="Sheet3"/>
      <sheetName val="rdcu0705"/>
      <sheetName val="Whitney"/>
      <sheetName val="Area Data"/>
      <sheetName val="ATI_LOT"/>
      <sheetName val="CS"/>
      <sheetName val="會簽"/>
      <sheetName val="附件"/>
      <sheetName val="PCSM"/>
      <sheetName val="Table"/>
      <sheetName val="附件2-MC允差(修機)"/>
      <sheetName val="Buyoff"/>
      <sheetName val="INV"/>
      <sheetName val="INVDF"/>
      <sheetName val="INVTF"/>
      <sheetName val="U1.6"/>
      <sheetName val="Main"/>
      <sheetName val="Items"/>
      <sheetName val="STEP 2(??‘??K?i)N敦ば"/>
      <sheetName val="存放區別"/>
      <sheetName val="存貨地點"/>
      <sheetName val="存貨盤存區"/>
      <sheetName val="驗證資料"/>
      <sheetName val="週報表"/>
      <sheetName val="98???"/>
      <sheetName val="STEP 2(__‘__K_i)N敦ば"/>
      <sheetName val="DATA"/>
      <sheetName val="EG91227PPC"/>
      <sheetName val="料號表"/>
      <sheetName val="12-12"/>
      <sheetName val="TB"/>
      <sheetName val="98__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Report"/>
      <sheetName val="KOA5"/>
      <sheetName val="KOA0"/>
      <sheetName val="KOC3"/>
      <sheetName val="rdcu0705"/>
      <sheetName val="Sheet1 (2)"/>
      <sheetName val="T.Card"/>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Cross-Reference"/>
      <sheetName val="ACT"/>
      <sheetName val="CS"/>
      <sheetName val="附件6"/>
      <sheetName val="參數表"/>
      <sheetName val="설비별0614"/>
      <sheetName val="SMC"/>
      <sheetName val="SD module"/>
      <sheetName val="참고"/>
      <sheetName val="ATI.LOT"/>
      <sheetName val="AMTSIX"/>
      <sheetName val="ATI.WEEK"/>
      <sheetName val="CLKPTN"/>
      <sheetName val="98年資料"/>
      <sheetName val="基本檔"/>
      <sheetName val="列印"/>
      <sheetName val="QFN(A)折舊成本"/>
      <sheetName val="Category"/>
      <sheetName val="U1.6"/>
      <sheetName val="成本參數"/>
      <sheetName val="Sheet3"/>
      <sheetName val="驗證資料"/>
      <sheetName val="LX_Migration"/>
      <sheetName val="#REF"/>
      <sheetName val="Sheet2"/>
      <sheetName val="存放區別"/>
      <sheetName val="存貨地點"/>
      <sheetName val="存貨盤存區"/>
      <sheetName val="DS_14"/>
      <sheetName val="國定假日"/>
      <sheetName val="RAW MTL"/>
      <sheetName val="WB&amp;SALE"/>
      <sheetName val="table2"/>
      <sheetName val="Whitney"/>
      <sheetName val="REPORT_DATA"/>
      <sheetName val="dropdown"/>
      <sheetName val="料號表"/>
      <sheetName val="附件2-MC允差(修機)"/>
      <sheetName val="INV"/>
      <sheetName val="INVDF"/>
      <sheetName val="INVTF"/>
      <sheetName val="Sheet1"/>
      <sheetName val="附件"/>
      <sheetName val="QUARTO"/>
      <sheetName val="assembly_r12 detail"/>
      <sheetName val="TABLE"/>
      <sheetName val="DNW_Bumps_Rev_1.1"/>
      <sheetName val="Sheet1_(2)"/>
      <sheetName val="T_Card"/>
      <sheetName val="INV_WIP_interface_待扣料"/>
      <sheetName val="Errata"/>
      <sheetName val="ISRDATA"/>
    </sheetNames>
    <sheetDataSet>
      <sheetData sheetId="0" refreshError="1"/>
      <sheetData sheetId="1" refreshError="1"/>
      <sheetData sheetId="2" refreshError="1"/>
      <sheetData sheetId="3" refreshError="1"/>
      <sheetData sheetId="4" refreshError="1">
        <row r="3">
          <cell r="A3">
            <v>1</v>
          </cell>
          <cell r="B3">
            <v>1</v>
          </cell>
          <cell r="C3">
            <v>37083</v>
          </cell>
          <cell r="D3">
            <v>0.63664351851851853</v>
          </cell>
          <cell r="E3" t="str">
            <v>891807</v>
          </cell>
          <cell r="F3" t="str">
            <v>RDCU0705.1</v>
          </cell>
          <cell r="G3" t="str">
            <v>NA</v>
          </cell>
          <cell r="H3">
            <v>0</v>
          </cell>
          <cell r="I3">
            <v>96</v>
          </cell>
          <cell r="J3">
            <v>4.8920301072333849</v>
          </cell>
          <cell r="K3">
            <v>22.438537293074589</v>
          </cell>
          <cell r="L3" t="str">
            <v>KOC3</v>
          </cell>
          <cell r="M3">
            <v>54.884999999999998</v>
          </cell>
          <cell r="N3">
            <v>1</v>
          </cell>
        </row>
        <row r="4">
          <cell r="A4">
            <v>2</v>
          </cell>
          <cell r="B4">
            <v>1</v>
          </cell>
          <cell r="C4">
            <v>37083</v>
          </cell>
          <cell r="D4">
            <v>0.63664351851851853</v>
          </cell>
          <cell r="E4" t="str">
            <v>891807</v>
          </cell>
          <cell r="F4" t="str">
            <v>RDCU0705.1</v>
          </cell>
          <cell r="G4" t="str">
            <v>NA</v>
          </cell>
          <cell r="H4">
            <v>0</v>
          </cell>
          <cell r="I4">
            <v>96</v>
          </cell>
          <cell r="J4">
            <v>5.2578293522016972</v>
          </cell>
          <cell r="K4">
            <v>0</v>
          </cell>
          <cell r="L4">
            <v>0</v>
          </cell>
          <cell r="M4">
            <v>58.988999999999997</v>
          </cell>
          <cell r="N4">
            <v>4</v>
          </cell>
        </row>
        <row r="5">
          <cell r="A5">
            <v>3</v>
          </cell>
          <cell r="B5">
            <v>1</v>
          </cell>
          <cell r="C5">
            <v>37083</v>
          </cell>
          <cell r="D5">
            <v>0.63664351851851853</v>
          </cell>
          <cell r="E5" t="str">
            <v>891807</v>
          </cell>
          <cell r="F5" t="str">
            <v>RDCU0705.1</v>
          </cell>
          <cell r="G5" t="str">
            <v>NA</v>
          </cell>
          <cell r="H5">
            <v>0</v>
          </cell>
          <cell r="I5">
            <v>96</v>
          </cell>
          <cell r="J5">
            <v>5.0212720431992848</v>
          </cell>
          <cell r="K5">
            <v>0</v>
          </cell>
          <cell r="L5">
            <v>0</v>
          </cell>
          <cell r="M5">
            <v>56.335000000000001</v>
          </cell>
          <cell r="N5">
            <v>2</v>
          </cell>
        </row>
        <row r="6">
          <cell r="A6">
            <v>4</v>
          </cell>
          <cell r="B6">
            <v>1</v>
          </cell>
          <cell r="C6">
            <v>37083</v>
          </cell>
          <cell r="D6">
            <v>0.63664351851851853</v>
          </cell>
          <cell r="E6" t="str">
            <v>891807</v>
          </cell>
          <cell r="F6" t="str">
            <v>RDCU0705.1</v>
          </cell>
          <cell r="G6" t="str">
            <v>NA</v>
          </cell>
          <cell r="H6">
            <v>0</v>
          </cell>
          <cell r="I6">
            <v>96</v>
          </cell>
          <cell r="J6">
            <v>5.2975823890574159</v>
          </cell>
          <cell r="K6">
            <v>0</v>
          </cell>
          <cell r="L6">
            <v>0</v>
          </cell>
          <cell r="M6">
            <v>59.435000000000002</v>
          </cell>
          <cell r="N6">
            <v>4</v>
          </cell>
        </row>
        <row r="7">
          <cell r="A7">
            <v>5</v>
          </cell>
          <cell r="B7">
            <v>1</v>
          </cell>
          <cell r="C7">
            <v>37083</v>
          </cell>
          <cell r="D7">
            <v>0.63664351851851853</v>
          </cell>
          <cell r="E7" t="str">
            <v>891807</v>
          </cell>
          <cell r="F7" t="str">
            <v>RDCU0705.1</v>
          </cell>
          <cell r="G7" t="str">
            <v>NA</v>
          </cell>
          <cell r="H7">
            <v>0</v>
          </cell>
          <cell r="I7">
            <v>96</v>
          </cell>
          <cell r="J7">
            <v>4.9740318872945082</v>
          </cell>
          <cell r="K7">
            <v>0</v>
          </cell>
          <cell r="L7">
            <v>0</v>
          </cell>
          <cell r="M7">
            <v>55.805</v>
          </cell>
          <cell r="N7">
            <v>4</v>
          </cell>
        </row>
        <row r="8">
          <cell r="A8">
            <v>6</v>
          </cell>
          <cell r="B8">
            <v>1</v>
          </cell>
          <cell r="C8">
            <v>37083</v>
          </cell>
          <cell r="D8">
            <v>0.63664351851851853</v>
          </cell>
          <cell r="E8" t="str">
            <v>891807</v>
          </cell>
          <cell r="F8" t="str">
            <v>RDCU0705.1</v>
          </cell>
          <cell r="G8" t="str">
            <v>NA</v>
          </cell>
          <cell r="H8">
            <v>0</v>
          </cell>
          <cell r="I8">
            <v>96</v>
          </cell>
          <cell r="J8">
            <v>4.9769732554923518</v>
          </cell>
          <cell r="K8">
            <v>0</v>
          </cell>
          <cell r="L8">
            <v>0</v>
          </cell>
          <cell r="M8">
            <v>55.838000000000001</v>
          </cell>
          <cell r="N8">
            <v>4</v>
          </cell>
        </row>
        <row r="9">
          <cell r="A9">
            <v>7</v>
          </cell>
          <cell r="B9">
            <v>1</v>
          </cell>
          <cell r="C9">
            <v>37083</v>
          </cell>
          <cell r="D9">
            <v>0.63664351851851853</v>
          </cell>
          <cell r="E9" t="str">
            <v>891807</v>
          </cell>
          <cell r="F9" t="str">
            <v>RDCU0705.1</v>
          </cell>
          <cell r="G9" t="str">
            <v>NA</v>
          </cell>
          <cell r="H9">
            <v>0</v>
          </cell>
          <cell r="I9">
            <v>96</v>
          </cell>
          <cell r="J9">
            <v>4.9199285389280929</v>
          </cell>
          <cell r="K9">
            <v>0</v>
          </cell>
          <cell r="L9">
            <v>0</v>
          </cell>
          <cell r="M9">
            <v>55.198</v>
          </cell>
          <cell r="N9">
            <v>4</v>
          </cell>
        </row>
        <row r="10">
          <cell r="A10">
            <v>8</v>
          </cell>
          <cell r="B10">
            <v>1</v>
          </cell>
          <cell r="C10">
            <v>37083</v>
          </cell>
          <cell r="D10">
            <v>0.63664351851851853</v>
          </cell>
          <cell r="E10" t="str">
            <v>891807</v>
          </cell>
          <cell r="F10" t="str">
            <v>RDCU0705.1</v>
          </cell>
          <cell r="G10" t="str">
            <v>NA</v>
          </cell>
          <cell r="H10">
            <v>0</v>
          </cell>
          <cell r="I10">
            <v>96</v>
          </cell>
          <cell r="J10">
            <v>5.032057059924715</v>
          </cell>
          <cell r="K10">
            <v>0</v>
          </cell>
          <cell r="L10">
            <v>0</v>
          </cell>
          <cell r="M10">
            <v>56.456000000000003</v>
          </cell>
          <cell r="N10">
            <v>4</v>
          </cell>
        </row>
        <row r="11">
          <cell r="A11">
            <v>9</v>
          </cell>
          <cell r="B11">
            <v>1</v>
          </cell>
          <cell r="C11">
            <v>37083</v>
          </cell>
          <cell r="D11">
            <v>0.63664351851851853</v>
          </cell>
          <cell r="E11" t="str">
            <v>891807</v>
          </cell>
          <cell r="F11" t="str">
            <v>RDCU0705.1</v>
          </cell>
          <cell r="G11" t="str">
            <v>NA</v>
          </cell>
          <cell r="H11">
            <v>0</v>
          </cell>
          <cell r="I11">
            <v>96</v>
          </cell>
          <cell r="J11">
            <v>5.2657621330989146</v>
          </cell>
          <cell r="K11">
            <v>0</v>
          </cell>
          <cell r="L11">
            <v>0</v>
          </cell>
          <cell r="M11">
            <v>59.078000000000003</v>
          </cell>
          <cell r="N11">
            <v>4</v>
          </cell>
        </row>
        <row r="12">
          <cell r="A12">
            <v>10</v>
          </cell>
          <cell r="B12">
            <v>1</v>
          </cell>
          <cell r="C12">
            <v>37083</v>
          </cell>
          <cell r="D12">
            <v>0.63664351851851853</v>
          </cell>
          <cell r="E12" t="str">
            <v>891807</v>
          </cell>
          <cell r="F12" t="str">
            <v>RDCU0705.1</v>
          </cell>
          <cell r="G12" t="str">
            <v>NA</v>
          </cell>
          <cell r="H12">
            <v>0</v>
          </cell>
          <cell r="I12">
            <v>96</v>
          </cell>
          <cell r="J12">
            <v>5.110760942309466</v>
          </cell>
          <cell r="K12">
            <v>0</v>
          </cell>
          <cell r="L12">
            <v>0</v>
          </cell>
          <cell r="M12">
            <v>57.338999999999999</v>
          </cell>
          <cell r="N12">
            <v>2</v>
          </cell>
        </row>
        <row r="13">
          <cell r="A13">
            <v>11</v>
          </cell>
          <cell r="B13">
            <v>1</v>
          </cell>
          <cell r="C13">
            <v>37083</v>
          </cell>
          <cell r="D13">
            <v>0.63664351851851853</v>
          </cell>
          <cell r="E13" t="str">
            <v>891807</v>
          </cell>
          <cell r="F13" t="str">
            <v>RDCU0705.1</v>
          </cell>
          <cell r="G13" t="str">
            <v>NA</v>
          </cell>
          <cell r="H13">
            <v>0</v>
          </cell>
          <cell r="I13">
            <v>96</v>
          </cell>
          <cell r="J13">
            <v>5.187860442040849</v>
          </cell>
          <cell r="K13">
            <v>0</v>
          </cell>
          <cell r="L13">
            <v>0</v>
          </cell>
          <cell r="M13">
            <v>58.204000000000001</v>
          </cell>
          <cell r="N13">
            <v>2</v>
          </cell>
        </row>
        <row r="14">
          <cell r="A14">
            <v>12</v>
          </cell>
          <cell r="B14">
            <v>1</v>
          </cell>
          <cell r="C14">
            <v>37083</v>
          </cell>
          <cell r="D14">
            <v>0.63664351851851853</v>
          </cell>
          <cell r="E14" t="str">
            <v>891807</v>
          </cell>
          <cell r="F14" t="str">
            <v>RDCU0705.1</v>
          </cell>
          <cell r="G14" t="str">
            <v>NA</v>
          </cell>
          <cell r="H14">
            <v>0</v>
          </cell>
          <cell r="I14">
            <v>96</v>
          </cell>
          <cell r="J14">
            <v>5.0235003524400756</v>
          </cell>
          <cell r="K14">
            <v>0</v>
          </cell>
          <cell r="L14">
            <v>0</v>
          </cell>
          <cell r="M14">
            <v>56.36</v>
          </cell>
          <cell r="N14">
            <v>2</v>
          </cell>
        </row>
        <row r="15">
          <cell r="A15">
            <v>13</v>
          </cell>
          <cell r="B15">
            <v>1</v>
          </cell>
          <cell r="C15">
            <v>37083</v>
          </cell>
          <cell r="D15">
            <v>0.63664351851851853</v>
          </cell>
          <cell r="E15" t="str">
            <v>891807</v>
          </cell>
          <cell r="F15" t="str">
            <v>RDCU0705.1</v>
          </cell>
          <cell r="G15" t="str">
            <v>NA</v>
          </cell>
          <cell r="H15">
            <v>0</v>
          </cell>
          <cell r="I15">
            <v>96</v>
          </cell>
          <cell r="J15">
            <v>5.0322353246639775</v>
          </cell>
          <cell r="K15">
            <v>0</v>
          </cell>
          <cell r="L15">
            <v>0</v>
          </cell>
          <cell r="M15">
            <v>56.457999999999998</v>
          </cell>
          <cell r="N15">
            <v>2</v>
          </cell>
        </row>
        <row r="16">
          <cell r="A16">
            <v>14</v>
          </cell>
          <cell r="B16">
            <v>1</v>
          </cell>
          <cell r="C16">
            <v>37083</v>
          </cell>
          <cell r="D16">
            <v>0.63664351851851853</v>
          </cell>
          <cell r="E16" t="str">
            <v>891807</v>
          </cell>
          <cell r="F16" t="str">
            <v>RDCU0705.1</v>
          </cell>
          <cell r="G16" t="str">
            <v>NA</v>
          </cell>
          <cell r="H16">
            <v>0</v>
          </cell>
          <cell r="I16">
            <v>96</v>
          </cell>
          <cell r="J16">
            <v>4.9581663255000734</v>
          </cell>
          <cell r="K16">
            <v>0</v>
          </cell>
          <cell r="L16">
            <v>0</v>
          </cell>
          <cell r="M16">
            <v>55.627000000000002</v>
          </cell>
          <cell r="N16">
            <v>2</v>
          </cell>
        </row>
        <row r="17">
          <cell r="A17">
            <v>15</v>
          </cell>
          <cell r="B17">
            <v>1</v>
          </cell>
          <cell r="C17">
            <v>37083</v>
          </cell>
          <cell r="D17">
            <v>0.63664351851851853</v>
          </cell>
          <cell r="E17" t="str">
            <v>891807</v>
          </cell>
          <cell r="F17" t="str">
            <v>RDCU0705.1</v>
          </cell>
          <cell r="G17" t="str">
            <v>NA</v>
          </cell>
          <cell r="H17">
            <v>0</v>
          </cell>
          <cell r="I17">
            <v>96</v>
          </cell>
          <cell r="J17">
            <v>5.0756427886745943</v>
          </cell>
          <cell r="K17">
            <v>0</v>
          </cell>
          <cell r="L17">
            <v>0</v>
          </cell>
          <cell r="M17">
            <v>56.945</v>
          </cell>
          <cell r="N17">
            <v>2</v>
          </cell>
        </row>
        <row r="18">
          <cell r="A18">
            <v>16</v>
          </cell>
          <cell r="B18">
            <v>1</v>
          </cell>
          <cell r="C18">
            <v>37083</v>
          </cell>
          <cell r="D18">
            <v>0.63664351851851853</v>
          </cell>
          <cell r="E18" t="str">
            <v>891807</v>
          </cell>
          <cell r="F18" t="str">
            <v>RDCU0705.1</v>
          </cell>
          <cell r="G18" t="str">
            <v>NA</v>
          </cell>
          <cell r="H18">
            <v>0</v>
          </cell>
          <cell r="I18">
            <v>96</v>
          </cell>
          <cell r="J18">
            <v>5.0082587172330637</v>
          </cell>
          <cell r="K18">
            <v>0</v>
          </cell>
          <cell r="L18">
            <v>0</v>
          </cell>
          <cell r="M18">
            <v>56.189</v>
          </cell>
          <cell r="N18">
            <v>2</v>
          </cell>
        </row>
        <row r="19">
          <cell r="A19">
            <v>17</v>
          </cell>
          <cell r="B19">
            <v>1</v>
          </cell>
          <cell r="C19">
            <v>37083</v>
          </cell>
          <cell r="D19">
            <v>0.63664351851851853</v>
          </cell>
          <cell r="E19" t="str">
            <v>891807</v>
          </cell>
          <cell r="F19" t="str">
            <v>RDCU0705.1</v>
          </cell>
          <cell r="G19" t="str">
            <v>NA</v>
          </cell>
          <cell r="H19">
            <v>0</v>
          </cell>
          <cell r="I19">
            <v>96</v>
          </cell>
          <cell r="J19">
            <v>4.4812190156010869</v>
          </cell>
          <cell r="K19">
            <v>0</v>
          </cell>
          <cell r="L19">
            <v>0</v>
          </cell>
          <cell r="M19">
            <v>50.276000000000003</v>
          </cell>
          <cell r="N19">
            <v>4</v>
          </cell>
        </row>
        <row r="20">
          <cell r="A20">
            <v>18</v>
          </cell>
          <cell r="B20">
            <v>1</v>
          </cell>
          <cell r="C20">
            <v>37083</v>
          </cell>
          <cell r="D20">
            <v>0.63664351851851853</v>
          </cell>
          <cell r="E20" t="str">
            <v>891807</v>
          </cell>
          <cell r="F20" t="str">
            <v>RDCU0705.1</v>
          </cell>
          <cell r="G20" t="str">
            <v>NA</v>
          </cell>
          <cell r="H20">
            <v>0</v>
          </cell>
          <cell r="I20">
            <v>96</v>
          </cell>
          <cell r="J20">
            <v>5.1848299414733727</v>
          </cell>
          <cell r="K20">
            <v>0</v>
          </cell>
          <cell r="L20">
            <v>0</v>
          </cell>
          <cell r="M20">
            <v>58.17</v>
          </cell>
          <cell r="N20">
            <v>2</v>
          </cell>
        </row>
        <row r="21">
          <cell r="A21">
            <v>19</v>
          </cell>
          <cell r="B21">
            <v>1</v>
          </cell>
          <cell r="C21">
            <v>37083</v>
          </cell>
          <cell r="D21">
            <v>0.63664351851851853</v>
          </cell>
          <cell r="E21" t="str">
            <v>891807</v>
          </cell>
          <cell r="F21" t="str">
            <v>RDCU0705.1</v>
          </cell>
          <cell r="G21" t="str">
            <v>NA</v>
          </cell>
          <cell r="H21">
            <v>0</v>
          </cell>
          <cell r="I21">
            <v>96</v>
          </cell>
          <cell r="J21">
            <v>5.0298287506839241</v>
          </cell>
          <cell r="K21">
            <v>0</v>
          </cell>
          <cell r="L21">
            <v>0</v>
          </cell>
          <cell r="M21">
            <v>56.430999999999997</v>
          </cell>
          <cell r="N21">
            <v>2</v>
          </cell>
        </row>
        <row r="22">
          <cell r="A22">
            <v>20</v>
          </cell>
          <cell r="B22">
            <v>1</v>
          </cell>
          <cell r="C22">
            <v>37083</v>
          </cell>
          <cell r="D22">
            <v>0.63664351851851853</v>
          </cell>
          <cell r="E22" t="str">
            <v>891807</v>
          </cell>
          <cell r="F22" t="str">
            <v>RDCU0705.1</v>
          </cell>
          <cell r="G22" t="str">
            <v>NA</v>
          </cell>
          <cell r="H22">
            <v>0</v>
          </cell>
          <cell r="I22">
            <v>96</v>
          </cell>
          <cell r="J22">
            <v>5.4385006654450621</v>
          </cell>
          <cell r="K22">
            <v>0</v>
          </cell>
          <cell r="L22">
            <v>0</v>
          </cell>
          <cell r="M22">
            <v>61.015999999999998</v>
          </cell>
          <cell r="N22">
            <v>1</v>
          </cell>
        </row>
        <row r="23">
          <cell r="A23">
            <v>21</v>
          </cell>
          <cell r="B23">
            <v>1</v>
          </cell>
          <cell r="C23">
            <v>37083</v>
          </cell>
          <cell r="D23">
            <v>0.63664351851851853</v>
          </cell>
          <cell r="E23" t="str">
            <v>891807</v>
          </cell>
          <cell r="F23" t="str">
            <v>RDCU0705.1</v>
          </cell>
          <cell r="G23" t="str">
            <v>NA</v>
          </cell>
          <cell r="H23">
            <v>0</v>
          </cell>
          <cell r="I23">
            <v>96</v>
          </cell>
          <cell r="J23">
            <v>5.1877713096712172</v>
          </cell>
          <cell r="K23">
            <v>0</v>
          </cell>
          <cell r="L23">
            <v>0</v>
          </cell>
          <cell r="M23">
            <v>58.203000000000003</v>
          </cell>
          <cell r="N23">
            <v>4</v>
          </cell>
        </row>
        <row r="24">
          <cell r="A24">
            <v>22</v>
          </cell>
          <cell r="B24">
            <v>1</v>
          </cell>
          <cell r="C24">
            <v>37083</v>
          </cell>
          <cell r="D24">
            <v>0.63664351851851853</v>
          </cell>
          <cell r="E24" t="str">
            <v>891807</v>
          </cell>
          <cell r="F24" t="str">
            <v>RDCU0705.1</v>
          </cell>
          <cell r="G24" t="str">
            <v>NA</v>
          </cell>
          <cell r="H24">
            <v>0</v>
          </cell>
          <cell r="I24">
            <v>96</v>
          </cell>
          <cell r="J24">
            <v>5.1513161704918691</v>
          </cell>
          <cell r="K24">
            <v>0</v>
          </cell>
          <cell r="L24">
            <v>0</v>
          </cell>
          <cell r="M24">
            <v>57.793999999999997</v>
          </cell>
          <cell r="N24">
            <v>2</v>
          </cell>
        </row>
        <row r="25">
          <cell r="A25">
            <v>23</v>
          </cell>
          <cell r="B25">
            <v>1</v>
          </cell>
          <cell r="C25">
            <v>37083</v>
          </cell>
          <cell r="D25">
            <v>0.63664351851851853</v>
          </cell>
          <cell r="E25" t="str">
            <v>891807</v>
          </cell>
          <cell r="F25" t="str">
            <v>RDCU0705.1</v>
          </cell>
          <cell r="G25" t="str">
            <v>NA</v>
          </cell>
          <cell r="H25">
            <v>0</v>
          </cell>
          <cell r="I25">
            <v>96</v>
          </cell>
          <cell r="J25">
            <v>5.0964997631684019</v>
          </cell>
          <cell r="K25">
            <v>0</v>
          </cell>
          <cell r="L25">
            <v>0</v>
          </cell>
          <cell r="M25">
            <v>57.179000000000002</v>
          </cell>
          <cell r="N25">
            <v>1</v>
          </cell>
        </row>
        <row r="26">
          <cell r="A26">
            <v>24</v>
          </cell>
          <cell r="B26">
            <v>1</v>
          </cell>
          <cell r="C26">
            <v>37083</v>
          </cell>
          <cell r="D26">
            <v>0.63664351851851853</v>
          </cell>
          <cell r="E26" t="str">
            <v>891807</v>
          </cell>
          <cell r="F26" t="str">
            <v>RDCU0705.1</v>
          </cell>
          <cell r="G26" t="str">
            <v>NA</v>
          </cell>
          <cell r="H26">
            <v>0</v>
          </cell>
          <cell r="I26">
            <v>96</v>
          </cell>
          <cell r="J26">
            <v>5.258809808267646</v>
          </cell>
          <cell r="K26">
            <v>0</v>
          </cell>
          <cell r="L26">
            <v>0</v>
          </cell>
          <cell r="M26">
            <v>59</v>
          </cell>
          <cell r="N26">
            <v>1</v>
          </cell>
        </row>
        <row r="27">
          <cell r="A27">
            <v>25</v>
          </cell>
          <cell r="B27">
            <v>1</v>
          </cell>
          <cell r="C27">
            <v>37083</v>
          </cell>
          <cell r="D27">
            <v>0.63664351851851853</v>
          </cell>
          <cell r="E27" t="str">
            <v>891807</v>
          </cell>
          <cell r="F27" t="str">
            <v>RDCU0705.1</v>
          </cell>
          <cell r="G27" t="str">
            <v>NA</v>
          </cell>
          <cell r="H27">
            <v>0</v>
          </cell>
          <cell r="I27">
            <v>96</v>
          </cell>
          <cell r="J27">
            <v>5.8218589872308089</v>
          </cell>
          <cell r="K27">
            <v>0</v>
          </cell>
          <cell r="L27">
            <v>0</v>
          </cell>
          <cell r="M27">
            <v>65.316999999999993</v>
          </cell>
          <cell r="N27">
            <v>2</v>
          </cell>
        </row>
        <row r="28">
          <cell r="A28">
            <v>26</v>
          </cell>
          <cell r="B28">
            <v>2</v>
          </cell>
          <cell r="C28">
            <v>37083</v>
          </cell>
          <cell r="D28">
            <v>0.64572916666666669</v>
          </cell>
          <cell r="E28" t="str">
            <v>891807</v>
          </cell>
          <cell r="F28" t="str">
            <v>RDCU0705.1</v>
          </cell>
          <cell r="G28" t="str">
            <v>NA</v>
          </cell>
          <cell r="H28">
            <v>0</v>
          </cell>
          <cell r="I28">
            <v>96</v>
          </cell>
          <cell r="J28">
            <v>4.8344505964513358</v>
          </cell>
          <cell r="K28">
            <v>22.438537293074589</v>
          </cell>
          <cell r="L28" t="str">
            <v>KOA0</v>
          </cell>
          <cell r="M28">
            <v>54.238999999999997</v>
          </cell>
          <cell r="N28">
            <v>4</v>
          </cell>
        </row>
        <row r="29">
          <cell r="A29">
            <v>27</v>
          </cell>
          <cell r="B29">
            <v>2</v>
          </cell>
          <cell r="C29">
            <v>37083</v>
          </cell>
          <cell r="D29">
            <v>0.64572916666666669</v>
          </cell>
          <cell r="E29" t="str">
            <v>891807</v>
          </cell>
          <cell r="F29" t="str">
            <v>RDCU0705.1</v>
          </cell>
          <cell r="G29" t="str">
            <v>NA</v>
          </cell>
          <cell r="H29">
            <v>0</v>
          </cell>
          <cell r="I29">
            <v>96</v>
          </cell>
          <cell r="J29">
            <v>5.2703970163197615</v>
          </cell>
          <cell r="K29">
            <v>0</v>
          </cell>
          <cell r="L29">
            <v>0</v>
          </cell>
          <cell r="M29">
            <v>59.13</v>
          </cell>
          <cell r="N29">
            <v>2</v>
          </cell>
        </row>
        <row r="30">
          <cell r="A30">
            <v>28</v>
          </cell>
          <cell r="B30">
            <v>2</v>
          </cell>
          <cell r="C30">
            <v>37083</v>
          </cell>
          <cell r="D30">
            <v>0.64572916666666669</v>
          </cell>
          <cell r="E30" t="str">
            <v>891807</v>
          </cell>
          <cell r="F30" t="str">
            <v>RDCU0705.1</v>
          </cell>
          <cell r="G30" t="str">
            <v>NA</v>
          </cell>
          <cell r="H30">
            <v>0</v>
          </cell>
          <cell r="I30">
            <v>96</v>
          </cell>
          <cell r="J30">
            <v>5.0699383170181687</v>
          </cell>
          <cell r="K30">
            <v>0</v>
          </cell>
          <cell r="L30">
            <v>0</v>
          </cell>
          <cell r="M30">
            <v>56.881</v>
          </cell>
          <cell r="N30">
            <v>4</v>
          </cell>
        </row>
        <row r="31">
          <cell r="A31">
            <v>29</v>
          </cell>
          <cell r="B31">
            <v>2</v>
          </cell>
          <cell r="C31">
            <v>37083</v>
          </cell>
          <cell r="D31">
            <v>0.64572916666666669</v>
          </cell>
          <cell r="E31" t="str">
            <v>891807</v>
          </cell>
          <cell r="F31" t="str">
            <v>RDCU0705.1</v>
          </cell>
          <cell r="G31" t="str">
            <v>NA</v>
          </cell>
          <cell r="H31">
            <v>0</v>
          </cell>
          <cell r="I31">
            <v>96</v>
          </cell>
          <cell r="J31">
            <v>4.9568293399555987</v>
          </cell>
          <cell r="K31">
            <v>0</v>
          </cell>
          <cell r="L31">
            <v>0</v>
          </cell>
          <cell r="M31">
            <v>55.612000000000002</v>
          </cell>
          <cell r="N31">
            <v>2</v>
          </cell>
        </row>
        <row r="32">
          <cell r="A32">
            <v>30</v>
          </cell>
          <cell r="B32">
            <v>2</v>
          </cell>
          <cell r="C32">
            <v>37083</v>
          </cell>
          <cell r="D32">
            <v>0.64572916666666669</v>
          </cell>
          <cell r="E32" t="str">
            <v>891807</v>
          </cell>
          <cell r="F32" t="str">
            <v>RDCU0705.1</v>
          </cell>
          <cell r="G32" t="str">
            <v>NA</v>
          </cell>
          <cell r="H32">
            <v>0</v>
          </cell>
          <cell r="I32">
            <v>96</v>
          </cell>
          <cell r="J32">
            <v>5.2474008649547939</v>
          </cell>
          <cell r="K32">
            <v>0</v>
          </cell>
          <cell r="L32">
            <v>0</v>
          </cell>
          <cell r="M32">
            <v>58.872</v>
          </cell>
          <cell r="N32">
            <v>2</v>
          </cell>
        </row>
        <row r="33">
          <cell r="A33">
            <v>31</v>
          </cell>
          <cell r="B33">
            <v>2</v>
          </cell>
          <cell r="C33">
            <v>37083</v>
          </cell>
          <cell r="D33">
            <v>0.64572916666666669</v>
          </cell>
          <cell r="E33" t="str">
            <v>891807</v>
          </cell>
          <cell r="F33" t="str">
            <v>RDCU0705.1</v>
          </cell>
          <cell r="G33" t="str">
            <v>NA</v>
          </cell>
          <cell r="H33">
            <v>0</v>
          </cell>
          <cell r="I33">
            <v>96</v>
          </cell>
          <cell r="J33">
            <v>4.7913996619192467</v>
          </cell>
          <cell r="K33">
            <v>0</v>
          </cell>
          <cell r="L33">
            <v>0</v>
          </cell>
          <cell r="M33">
            <v>53.756</v>
          </cell>
          <cell r="N33">
            <v>4</v>
          </cell>
        </row>
        <row r="34">
          <cell r="A34">
            <v>32</v>
          </cell>
          <cell r="B34">
            <v>2</v>
          </cell>
          <cell r="C34">
            <v>37083</v>
          </cell>
          <cell r="D34">
            <v>0.64572916666666669</v>
          </cell>
          <cell r="E34" t="str">
            <v>891807</v>
          </cell>
          <cell r="F34" t="str">
            <v>RDCU0705.1</v>
          </cell>
          <cell r="G34" t="str">
            <v>NA</v>
          </cell>
          <cell r="H34">
            <v>0</v>
          </cell>
          <cell r="I34">
            <v>96</v>
          </cell>
          <cell r="J34">
            <v>5.0467639009139384</v>
          </cell>
          <cell r="K34">
            <v>0</v>
          </cell>
          <cell r="L34">
            <v>0</v>
          </cell>
          <cell r="M34">
            <v>56.621000000000002</v>
          </cell>
          <cell r="N34">
            <v>1</v>
          </cell>
        </row>
        <row r="35">
          <cell r="A35">
            <v>33</v>
          </cell>
          <cell r="B35">
            <v>2</v>
          </cell>
          <cell r="C35">
            <v>37083</v>
          </cell>
          <cell r="D35">
            <v>0.64572916666666669</v>
          </cell>
          <cell r="E35" t="str">
            <v>891807</v>
          </cell>
          <cell r="F35" t="str">
            <v>RDCU0705.1</v>
          </cell>
          <cell r="G35" t="str">
            <v>NA</v>
          </cell>
          <cell r="H35">
            <v>0</v>
          </cell>
          <cell r="I35">
            <v>96</v>
          </cell>
          <cell r="J35">
            <v>4.6894322310606338</v>
          </cell>
          <cell r="K35">
            <v>0</v>
          </cell>
          <cell r="L35">
            <v>0</v>
          </cell>
          <cell r="M35">
            <v>52.612000000000002</v>
          </cell>
          <cell r="N35">
            <v>1</v>
          </cell>
        </row>
        <row r="36">
          <cell r="A36">
            <v>34</v>
          </cell>
          <cell r="B36">
            <v>2</v>
          </cell>
          <cell r="C36">
            <v>37083</v>
          </cell>
          <cell r="D36">
            <v>0.64572916666666669</v>
          </cell>
          <cell r="E36" t="str">
            <v>891807</v>
          </cell>
          <cell r="F36" t="str">
            <v>RDCU0705.1</v>
          </cell>
          <cell r="G36" t="str">
            <v>NA</v>
          </cell>
          <cell r="H36">
            <v>0</v>
          </cell>
          <cell r="I36">
            <v>96</v>
          </cell>
          <cell r="J36">
            <v>4.6420138104165929</v>
          </cell>
          <cell r="K36">
            <v>0</v>
          </cell>
          <cell r="L36">
            <v>0</v>
          </cell>
          <cell r="M36">
            <v>52.08</v>
          </cell>
          <cell r="N36">
            <v>1</v>
          </cell>
        </row>
        <row r="37">
          <cell r="A37">
            <v>35</v>
          </cell>
          <cell r="B37">
            <v>2</v>
          </cell>
          <cell r="C37">
            <v>37083</v>
          </cell>
          <cell r="D37">
            <v>0.64572916666666669</v>
          </cell>
          <cell r="E37" t="str">
            <v>891807</v>
          </cell>
          <cell r="F37" t="str">
            <v>RDCU0705.1</v>
          </cell>
          <cell r="G37" t="str">
            <v>NA</v>
          </cell>
          <cell r="H37">
            <v>0</v>
          </cell>
          <cell r="I37">
            <v>96</v>
          </cell>
          <cell r="J37">
            <v>5.3089913323702671</v>
          </cell>
          <cell r="K37">
            <v>0</v>
          </cell>
          <cell r="L37">
            <v>0</v>
          </cell>
          <cell r="M37">
            <v>59.563000000000002</v>
          </cell>
          <cell r="N37">
            <v>1</v>
          </cell>
        </row>
        <row r="38">
          <cell r="A38">
            <v>36</v>
          </cell>
          <cell r="B38">
            <v>2</v>
          </cell>
          <cell r="C38">
            <v>37083</v>
          </cell>
          <cell r="D38">
            <v>0.64572916666666669</v>
          </cell>
          <cell r="E38" t="str">
            <v>891807</v>
          </cell>
          <cell r="F38" t="str">
            <v>RDCU0705.1</v>
          </cell>
          <cell r="G38" t="str">
            <v>NA</v>
          </cell>
          <cell r="H38">
            <v>0</v>
          </cell>
          <cell r="I38">
            <v>96</v>
          </cell>
          <cell r="J38">
            <v>5.1101370157220449</v>
          </cell>
          <cell r="K38">
            <v>0</v>
          </cell>
          <cell r="L38">
            <v>0</v>
          </cell>
          <cell r="M38">
            <v>57.332000000000001</v>
          </cell>
          <cell r="N38">
            <v>1</v>
          </cell>
        </row>
        <row r="39">
          <cell r="A39">
            <v>37</v>
          </cell>
          <cell r="B39">
            <v>2</v>
          </cell>
          <cell r="C39">
            <v>37083</v>
          </cell>
          <cell r="D39">
            <v>0.64572916666666669</v>
          </cell>
          <cell r="E39" t="str">
            <v>891807</v>
          </cell>
          <cell r="F39" t="str">
            <v>RDCU0705.1</v>
          </cell>
          <cell r="G39" t="str">
            <v>NA</v>
          </cell>
          <cell r="H39">
            <v>0</v>
          </cell>
          <cell r="I39">
            <v>96</v>
          </cell>
          <cell r="J39">
            <v>5.1571097745179273</v>
          </cell>
          <cell r="K39">
            <v>0</v>
          </cell>
          <cell r="L39">
            <v>0</v>
          </cell>
          <cell r="M39">
            <v>57.859000000000002</v>
          </cell>
          <cell r="N39">
            <v>4</v>
          </cell>
        </row>
        <row r="40">
          <cell r="A40">
            <v>38</v>
          </cell>
          <cell r="B40">
            <v>2</v>
          </cell>
          <cell r="C40">
            <v>37083</v>
          </cell>
          <cell r="D40">
            <v>0.64572916666666669</v>
          </cell>
          <cell r="E40" t="str">
            <v>891807</v>
          </cell>
          <cell r="F40" t="str">
            <v>RDCU0705.1</v>
          </cell>
          <cell r="G40" t="str">
            <v>NA</v>
          </cell>
          <cell r="H40">
            <v>0</v>
          </cell>
          <cell r="I40">
            <v>96</v>
          </cell>
          <cell r="J40">
            <v>5.2620185735743856</v>
          </cell>
          <cell r="K40">
            <v>0</v>
          </cell>
          <cell r="L40">
            <v>0</v>
          </cell>
          <cell r="M40">
            <v>59.036000000000001</v>
          </cell>
          <cell r="N40">
            <v>2</v>
          </cell>
        </row>
        <row r="41">
          <cell r="A41">
            <v>39</v>
          </cell>
          <cell r="B41">
            <v>2</v>
          </cell>
          <cell r="C41">
            <v>37083</v>
          </cell>
          <cell r="D41">
            <v>0.64572916666666669</v>
          </cell>
          <cell r="E41" t="str">
            <v>891807</v>
          </cell>
          <cell r="F41" t="str">
            <v>RDCU0705.1</v>
          </cell>
          <cell r="G41" t="str">
            <v>NA</v>
          </cell>
          <cell r="H41">
            <v>0</v>
          </cell>
          <cell r="I41">
            <v>96</v>
          </cell>
          <cell r="J41">
            <v>5.789860466533046</v>
          </cell>
          <cell r="K41">
            <v>0</v>
          </cell>
          <cell r="L41">
            <v>0</v>
          </cell>
          <cell r="M41">
            <v>64.957999999999998</v>
          </cell>
          <cell r="N41">
            <v>2</v>
          </cell>
        </row>
        <row r="42">
          <cell r="A42">
            <v>40</v>
          </cell>
          <cell r="B42">
            <v>2</v>
          </cell>
          <cell r="C42">
            <v>37083</v>
          </cell>
          <cell r="D42">
            <v>0.64572916666666669</v>
          </cell>
          <cell r="E42" t="str">
            <v>891807</v>
          </cell>
          <cell r="F42" t="str">
            <v>RDCU0705.1</v>
          </cell>
          <cell r="G42" t="str">
            <v>NA</v>
          </cell>
          <cell r="H42">
            <v>0</v>
          </cell>
          <cell r="I42">
            <v>96</v>
          </cell>
          <cell r="J42">
            <v>5.217363256388925</v>
          </cell>
          <cell r="K42">
            <v>0</v>
          </cell>
          <cell r="L42">
            <v>0</v>
          </cell>
          <cell r="M42">
            <v>58.534999999999997</v>
          </cell>
          <cell r="N42">
            <v>4</v>
          </cell>
        </row>
        <row r="43">
          <cell r="A43">
            <v>41</v>
          </cell>
          <cell r="B43">
            <v>2</v>
          </cell>
          <cell r="C43">
            <v>37083</v>
          </cell>
          <cell r="D43">
            <v>0.64572916666666669</v>
          </cell>
          <cell r="E43" t="str">
            <v>891807</v>
          </cell>
          <cell r="F43" t="str">
            <v>RDCU0705.1</v>
          </cell>
          <cell r="G43" t="str">
            <v>NA</v>
          </cell>
          <cell r="H43">
            <v>0</v>
          </cell>
          <cell r="I43">
            <v>96</v>
          </cell>
          <cell r="J43">
            <v>5.2213742130223499</v>
          </cell>
          <cell r="K43">
            <v>0</v>
          </cell>
          <cell r="L43">
            <v>0</v>
          </cell>
          <cell r="M43">
            <v>58.58</v>
          </cell>
          <cell r="N43">
            <v>1</v>
          </cell>
        </row>
        <row r="44">
          <cell r="A44">
            <v>42</v>
          </cell>
          <cell r="B44">
            <v>2</v>
          </cell>
          <cell r="C44">
            <v>37083</v>
          </cell>
          <cell r="D44">
            <v>0.64572916666666669</v>
          </cell>
          <cell r="E44" t="str">
            <v>891807</v>
          </cell>
          <cell r="F44" t="str">
            <v>RDCU0705.1</v>
          </cell>
          <cell r="G44" t="str">
            <v>NA</v>
          </cell>
          <cell r="H44">
            <v>0</v>
          </cell>
          <cell r="I44">
            <v>96</v>
          </cell>
          <cell r="J44">
            <v>5.3039999196708942</v>
          </cell>
          <cell r="K44">
            <v>0</v>
          </cell>
          <cell r="L44">
            <v>0</v>
          </cell>
          <cell r="M44">
            <v>59.506999999999998</v>
          </cell>
          <cell r="N44">
            <v>2</v>
          </cell>
        </row>
        <row r="45">
          <cell r="A45">
            <v>43</v>
          </cell>
          <cell r="B45">
            <v>2</v>
          </cell>
          <cell r="C45">
            <v>37083</v>
          </cell>
          <cell r="D45">
            <v>0.64572916666666669</v>
          </cell>
          <cell r="E45" t="str">
            <v>891807</v>
          </cell>
          <cell r="F45" t="str">
            <v>RDCU0705.1</v>
          </cell>
          <cell r="G45" t="str">
            <v>NA</v>
          </cell>
          <cell r="H45">
            <v>0</v>
          </cell>
          <cell r="I45">
            <v>96</v>
          </cell>
          <cell r="J45">
            <v>5.9057325470541979</v>
          </cell>
          <cell r="K45">
            <v>0</v>
          </cell>
          <cell r="L45">
            <v>0</v>
          </cell>
          <cell r="M45">
            <v>66.257999999999996</v>
          </cell>
          <cell r="N45">
            <v>2</v>
          </cell>
        </row>
        <row r="46">
          <cell r="A46">
            <v>44</v>
          </cell>
          <cell r="B46">
            <v>2</v>
          </cell>
          <cell r="C46">
            <v>37083</v>
          </cell>
          <cell r="D46">
            <v>0.64572916666666669</v>
          </cell>
          <cell r="E46" t="str">
            <v>891807</v>
          </cell>
          <cell r="F46" t="str">
            <v>RDCU0705.1</v>
          </cell>
          <cell r="G46" t="str">
            <v>NA</v>
          </cell>
          <cell r="H46">
            <v>0</v>
          </cell>
          <cell r="I46">
            <v>96</v>
          </cell>
          <cell r="J46">
            <v>5.1492661259903416</v>
          </cell>
          <cell r="K46">
            <v>0</v>
          </cell>
          <cell r="L46">
            <v>0</v>
          </cell>
          <cell r="M46">
            <v>57.771000000000001</v>
          </cell>
          <cell r="N46">
            <v>1</v>
          </cell>
        </row>
        <row r="47">
          <cell r="A47">
            <v>45</v>
          </cell>
          <cell r="B47">
            <v>2</v>
          </cell>
          <cell r="C47">
            <v>37083</v>
          </cell>
          <cell r="D47">
            <v>0.64572916666666669</v>
          </cell>
          <cell r="E47" t="str">
            <v>891807</v>
          </cell>
          <cell r="F47" t="str">
            <v>RDCU0705.1</v>
          </cell>
          <cell r="G47" t="str">
            <v>NA</v>
          </cell>
          <cell r="H47">
            <v>0</v>
          </cell>
          <cell r="I47">
            <v>96</v>
          </cell>
          <cell r="J47">
            <v>5.6776428131667922</v>
          </cell>
          <cell r="K47">
            <v>0</v>
          </cell>
          <cell r="L47">
            <v>0</v>
          </cell>
          <cell r="M47">
            <v>63.698999999999998</v>
          </cell>
          <cell r="N47">
            <v>4</v>
          </cell>
        </row>
        <row r="48">
          <cell r="A48">
            <v>46</v>
          </cell>
          <cell r="B48">
            <v>2</v>
          </cell>
          <cell r="C48">
            <v>37083</v>
          </cell>
          <cell r="D48">
            <v>0.64572916666666669</v>
          </cell>
          <cell r="E48" t="str">
            <v>891807</v>
          </cell>
          <cell r="F48" t="str">
            <v>RDCU0705.1</v>
          </cell>
          <cell r="G48" t="str">
            <v>NA</v>
          </cell>
          <cell r="H48">
            <v>0</v>
          </cell>
          <cell r="I48">
            <v>96</v>
          </cell>
          <cell r="J48">
            <v>5.0934692626009257</v>
          </cell>
          <cell r="K48">
            <v>0</v>
          </cell>
          <cell r="L48">
            <v>0</v>
          </cell>
          <cell r="M48">
            <v>57.145000000000003</v>
          </cell>
          <cell r="N48">
            <v>4</v>
          </cell>
        </row>
        <row r="49">
          <cell r="A49">
            <v>47</v>
          </cell>
          <cell r="B49">
            <v>2</v>
          </cell>
          <cell r="C49">
            <v>37083</v>
          </cell>
          <cell r="D49">
            <v>0.64572916666666669</v>
          </cell>
          <cell r="E49" t="str">
            <v>891807</v>
          </cell>
          <cell r="F49" t="str">
            <v>RDCU0705.1</v>
          </cell>
          <cell r="G49" t="str">
            <v>NA</v>
          </cell>
          <cell r="H49">
            <v>0</v>
          </cell>
          <cell r="I49">
            <v>96</v>
          </cell>
          <cell r="J49">
            <v>5.040702899778986</v>
          </cell>
          <cell r="K49">
            <v>0</v>
          </cell>
          <cell r="L49">
            <v>0</v>
          </cell>
          <cell r="M49">
            <v>56.552999999999997</v>
          </cell>
          <cell r="N49">
            <v>4</v>
          </cell>
        </row>
        <row r="50">
          <cell r="A50">
            <v>48</v>
          </cell>
          <cell r="B50">
            <v>2</v>
          </cell>
          <cell r="C50">
            <v>37083</v>
          </cell>
          <cell r="D50">
            <v>0.64572916666666669</v>
          </cell>
          <cell r="E50" t="str">
            <v>891807</v>
          </cell>
          <cell r="F50" t="str">
            <v>RDCU0705.1</v>
          </cell>
          <cell r="G50" t="str">
            <v>NA</v>
          </cell>
          <cell r="H50">
            <v>0</v>
          </cell>
          <cell r="I50">
            <v>96</v>
          </cell>
          <cell r="J50">
            <v>5.1337570936744337</v>
          </cell>
          <cell r="K50">
            <v>0</v>
          </cell>
          <cell r="L50">
            <v>0</v>
          </cell>
          <cell r="M50">
            <v>57.597000000000001</v>
          </cell>
          <cell r="N50">
            <v>2</v>
          </cell>
        </row>
        <row r="51">
          <cell r="A51">
            <v>49</v>
          </cell>
          <cell r="B51">
            <v>2</v>
          </cell>
          <cell r="C51">
            <v>37083</v>
          </cell>
          <cell r="D51">
            <v>0.64572916666666669</v>
          </cell>
          <cell r="E51" t="str">
            <v>891807</v>
          </cell>
          <cell r="F51" t="str">
            <v>RDCU0705.1</v>
          </cell>
          <cell r="G51" t="str">
            <v>NA</v>
          </cell>
          <cell r="H51">
            <v>0</v>
          </cell>
          <cell r="I51">
            <v>96</v>
          </cell>
          <cell r="J51">
            <v>5.2354571274241515</v>
          </cell>
          <cell r="K51">
            <v>0</v>
          </cell>
          <cell r="L51">
            <v>0</v>
          </cell>
          <cell r="M51">
            <v>58.738</v>
          </cell>
          <cell r="N51">
            <v>1</v>
          </cell>
        </row>
        <row r="52">
          <cell r="A52">
            <v>50</v>
          </cell>
          <cell r="B52">
            <v>2</v>
          </cell>
          <cell r="C52">
            <v>37083</v>
          </cell>
          <cell r="D52">
            <v>0.64572916666666669</v>
          </cell>
          <cell r="E52" t="str">
            <v>891807</v>
          </cell>
          <cell r="F52" t="str">
            <v>RDCU0705.1</v>
          </cell>
          <cell r="G52" t="str">
            <v>NA</v>
          </cell>
          <cell r="H52">
            <v>0</v>
          </cell>
          <cell r="I52">
            <v>96</v>
          </cell>
          <cell r="J52">
            <v>5.1857212651696889</v>
          </cell>
          <cell r="K52">
            <v>0</v>
          </cell>
          <cell r="L52">
            <v>0</v>
          </cell>
          <cell r="M52">
            <v>58.18</v>
          </cell>
          <cell r="N52">
            <v>1</v>
          </cell>
        </row>
        <row r="53">
          <cell r="A53">
            <v>51</v>
          </cell>
          <cell r="B53">
            <v>3</v>
          </cell>
          <cell r="C53">
            <v>37083</v>
          </cell>
          <cell r="D53">
            <v>0.65187499999999998</v>
          </cell>
          <cell r="E53" t="str">
            <v>891807</v>
          </cell>
          <cell r="F53" t="str">
            <v>RDCU0705.1</v>
          </cell>
          <cell r="G53" t="str">
            <v>NA</v>
          </cell>
          <cell r="H53">
            <v>0</v>
          </cell>
          <cell r="I53">
            <v>96</v>
          </cell>
          <cell r="J53">
            <v>4.9349919093958423</v>
          </cell>
          <cell r="K53">
            <v>22.438537293074589</v>
          </cell>
          <cell r="L53" t="str">
            <v>KOA5</v>
          </cell>
          <cell r="M53">
            <v>55.366999999999997</v>
          </cell>
          <cell r="N53">
            <v>1</v>
          </cell>
        </row>
        <row r="54">
          <cell r="A54">
            <v>52</v>
          </cell>
          <cell r="B54">
            <v>3</v>
          </cell>
          <cell r="C54">
            <v>37083</v>
          </cell>
          <cell r="D54">
            <v>0.65187499999999998</v>
          </cell>
          <cell r="E54" t="str">
            <v>891807</v>
          </cell>
          <cell r="F54" t="str">
            <v>RDCU0705.1</v>
          </cell>
          <cell r="G54" t="str">
            <v>NA</v>
          </cell>
          <cell r="H54">
            <v>0</v>
          </cell>
          <cell r="I54">
            <v>96</v>
          </cell>
          <cell r="J54">
            <v>4.8496030992887178</v>
          </cell>
          <cell r="K54">
            <v>0</v>
          </cell>
          <cell r="L54">
            <v>0</v>
          </cell>
          <cell r="M54">
            <v>54.408999999999999</v>
          </cell>
          <cell r="N54">
            <v>1</v>
          </cell>
        </row>
        <row r="55">
          <cell r="A55">
            <v>53</v>
          </cell>
          <cell r="B55">
            <v>3</v>
          </cell>
          <cell r="C55">
            <v>37083</v>
          </cell>
          <cell r="D55">
            <v>0.65187499999999998</v>
          </cell>
          <cell r="E55" t="str">
            <v>891807</v>
          </cell>
          <cell r="F55" t="str">
            <v>RDCU0705.1</v>
          </cell>
          <cell r="G55" t="str">
            <v>NA</v>
          </cell>
          <cell r="H55">
            <v>0</v>
          </cell>
          <cell r="I55">
            <v>96</v>
          </cell>
          <cell r="J55">
            <v>4.5831864464597016</v>
          </cell>
          <cell r="K55">
            <v>0</v>
          </cell>
          <cell r="L55">
            <v>0</v>
          </cell>
          <cell r="M55">
            <v>51.42</v>
          </cell>
          <cell r="N55">
            <v>4</v>
          </cell>
        </row>
        <row r="56">
          <cell r="A56">
            <v>54</v>
          </cell>
          <cell r="B56">
            <v>3</v>
          </cell>
          <cell r="C56">
            <v>37083</v>
          </cell>
          <cell r="D56">
            <v>0.65187499999999998</v>
          </cell>
          <cell r="E56" t="str">
            <v>891807</v>
          </cell>
          <cell r="F56" t="str">
            <v>RDCU0705.1</v>
          </cell>
          <cell r="G56" t="str">
            <v>NA</v>
          </cell>
          <cell r="H56">
            <v>0</v>
          </cell>
          <cell r="I56">
            <v>96</v>
          </cell>
          <cell r="J56">
            <v>4.287890905870027</v>
          </cell>
          <cell r="K56">
            <v>0</v>
          </cell>
          <cell r="L56">
            <v>0</v>
          </cell>
          <cell r="M56">
            <v>48.106999999999999</v>
          </cell>
          <cell r="N56">
            <v>4</v>
          </cell>
        </row>
        <row r="57">
          <cell r="A57">
            <v>55</v>
          </cell>
          <cell r="B57">
            <v>3</v>
          </cell>
          <cell r="C57">
            <v>37083</v>
          </cell>
          <cell r="D57">
            <v>0.65187499999999998</v>
          </cell>
          <cell r="E57" t="str">
            <v>891807</v>
          </cell>
          <cell r="F57" t="str">
            <v>RDCU0705.1</v>
          </cell>
          <cell r="G57" t="str">
            <v>NA</v>
          </cell>
          <cell r="H57">
            <v>0</v>
          </cell>
          <cell r="I57">
            <v>96</v>
          </cell>
          <cell r="J57">
            <v>5.0645012424706382</v>
          </cell>
          <cell r="K57">
            <v>0</v>
          </cell>
          <cell r="L57">
            <v>0</v>
          </cell>
          <cell r="M57">
            <v>56.82</v>
          </cell>
          <cell r="N57">
            <v>1</v>
          </cell>
        </row>
        <row r="58">
          <cell r="A58">
            <v>56</v>
          </cell>
          <cell r="B58">
            <v>3</v>
          </cell>
          <cell r="C58">
            <v>37083</v>
          </cell>
          <cell r="D58">
            <v>0.65187499999999998</v>
          </cell>
          <cell r="E58" t="str">
            <v>891807</v>
          </cell>
          <cell r="F58" t="str">
            <v>RDCU0705.1</v>
          </cell>
          <cell r="G58" t="str">
            <v>NA</v>
          </cell>
          <cell r="H58">
            <v>0</v>
          </cell>
          <cell r="I58">
            <v>96</v>
          </cell>
          <cell r="J58">
            <v>4.7869430434376641</v>
          </cell>
          <cell r="K58">
            <v>0</v>
          </cell>
          <cell r="L58">
            <v>0</v>
          </cell>
          <cell r="M58">
            <v>53.706000000000003</v>
          </cell>
          <cell r="N58">
            <v>4</v>
          </cell>
        </row>
        <row r="59">
          <cell r="A59">
            <v>57</v>
          </cell>
          <cell r="B59">
            <v>3</v>
          </cell>
          <cell r="C59">
            <v>37083</v>
          </cell>
          <cell r="D59">
            <v>0.65187499999999998</v>
          </cell>
          <cell r="E59" t="str">
            <v>891807</v>
          </cell>
          <cell r="F59" t="str">
            <v>RDCU0705.1</v>
          </cell>
          <cell r="G59" t="str">
            <v>NA</v>
          </cell>
          <cell r="H59">
            <v>0</v>
          </cell>
          <cell r="I59">
            <v>96</v>
          </cell>
          <cell r="J59">
            <v>5.4117609545555645</v>
          </cell>
          <cell r="K59">
            <v>0</v>
          </cell>
          <cell r="L59">
            <v>0</v>
          </cell>
          <cell r="M59">
            <v>60.716000000000001</v>
          </cell>
          <cell r="N59">
            <v>1</v>
          </cell>
        </row>
        <row r="60">
          <cell r="A60">
            <v>58</v>
          </cell>
          <cell r="B60">
            <v>3</v>
          </cell>
          <cell r="C60">
            <v>37083</v>
          </cell>
          <cell r="D60">
            <v>0.65187499999999998</v>
          </cell>
          <cell r="E60" t="str">
            <v>891807</v>
          </cell>
          <cell r="F60" t="str">
            <v>RDCU0705.1</v>
          </cell>
          <cell r="G60" t="str">
            <v>NA</v>
          </cell>
          <cell r="H60">
            <v>0</v>
          </cell>
          <cell r="I60">
            <v>96</v>
          </cell>
          <cell r="J60">
            <v>5.2567597637661176</v>
          </cell>
          <cell r="K60">
            <v>0</v>
          </cell>
          <cell r="L60">
            <v>0</v>
          </cell>
          <cell r="M60">
            <v>58.976999999999997</v>
          </cell>
          <cell r="N60">
            <v>1</v>
          </cell>
        </row>
        <row r="61">
          <cell r="A61">
            <v>59</v>
          </cell>
          <cell r="B61">
            <v>3</v>
          </cell>
          <cell r="C61">
            <v>37083</v>
          </cell>
          <cell r="D61">
            <v>0.65187499999999998</v>
          </cell>
          <cell r="E61" t="str">
            <v>891807</v>
          </cell>
          <cell r="F61" t="str">
            <v>RDCU0705.1</v>
          </cell>
          <cell r="G61" t="str">
            <v>NA</v>
          </cell>
          <cell r="H61">
            <v>0</v>
          </cell>
          <cell r="I61">
            <v>96</v>
          </cell>
          <cell r="J61">
            <v>5.1433833895946517</v>
          </cell>
          <cell r="K61">
            <v>0</v>
          </cell>
          <cell r="L61">
            <v>0</v>
          </cell>
          <cell r="M61">
            <v>57.704999999999998</v>
          </cell>
          <cell r="N61">
            <v>1</v>
          </cell>
        </row>
        <row r="62">
          <cell r="A62">
            <v>60</v>
          </cell>
          <cell r="B62">
            <v>3</v>
          </cell>
          <cell r="C62">
            <v>37083</v>
          </cell>
          <cell r="D62">
            <v>0.65187499999999998</v>
          </cell>
          <cell r="E62" t="str">
            <v>891807</v>
          </cell>
          <cell r="F62" t="str">
            <v>RDCU0705.1</v>
          </cell>
          <cell r="G62" t="str">
            <v>NA</v>
          </cell>
          <cell r="H62">
            <v>0</v>
          </cell>
          <cell r="I62">
            <v>96</v>
          </cell>
          <cell r="J62">
            <v>4.8825820760524303</v>
          </cell>
          <cell r="K62">
            <v>0</v>
          </cell>
          <cell r="L62">
            <v>0</v>
          </cell>
          <cell r="M62">
            <v>54.779000000000003</v>
          </cell>
          <cell r="N62">
            <v>1</v>
          </cell>
        </row>
        <row r="63">
          <cell r="A63">
            <v>61</v>
          </cell>
          <cell r="B63">
            <v>3</v>
          </cell>
          <cell r="C63">
            <v>37083</v>
          </cell>
          <cell r="D63">
            <v>0.65187499999999998</v>
          </cell>
          <cell r="E63" t="str">
            <v>891807</v>
          </cell>
          <cell r="F63" t="str">
            <v>RDCU0705.1</v>
          </cell>
          <cell r="G63" t="str">
            <v>NA</v>
          </cell>
          <cell r="H63">
            <v>0</v>
          </cell>
          <cell r="I63">
            <v>96</v>
          </cell>
          <cell r="J63">
            <v>5.2022107535515447</v>
          </cell>
          <cell r="K63">
            <v>0</v>
          </cell>
          <cell r="L63">
            <v>0</v>
          </cell>
          <cell r="M63">
            <v>58.365000000000002</v>
          </cell>
          <cell r="N63">
            <v>1</v>
          </cell>
        </row>
        <row r="64">
          <cell r="A64">
            <v>62</v>
          </cell>
          <cell r="B64">
            <v>3</v>
          </cell>
          <cell r="C64">
            <v>37083</v>
          </cell>
          <cell r="D64">
            <v>0.65187499999999998</v>
          </cell>
          <cell r="E64" t="str">
            <v>891807</v>
          </cell>
          <cell r="F64" t="str">
            <v>RDCU0705.1</v>
          </cell>
          <cell r="G64" t="str">
            <v>NA</v>
          </cell>
          <cell r="H64">
            <v>0</v>
          </cell>
          <cell r="I64">
            <v>96</v>
          </cell>
          <cell r="J64">
            <v>5.5549966725536351</v>
          </cell>
          <cell r="K64">
            <v>0</v>
          </cell>
          <cell r="L64">
            <v>0</v>
          </cell>
          <cell r="M64">
            <v>62.323</v>
          </cell>
          <cell r="N64">
            <v>1</v>
          </cell>
        </row>
        <row r="65">
          <cell r="A65">
            <v>63</v>
          </cell>
          <cell r="B65">
            <v>3</v>
          </cell>
          <cell r="C65">
            <v>37083</v>
          </cell>
          <cell r="D65">
            <v>0.65187499999999998</v>
          </cell>
          <cell r="E65" t="str">
            <v>891807</v>
          </cell>
          <cell r="F65" t="str">
            <v>RDCU0705.1</v>
          </cell>
          <cell r="G65" t="str">
            <v>NA</v>
          </cell>
          <cell r="H65">
            <v>0</v>
          </cell>
          <cell r="I65">
            <v>96</v>
          </cell>
          <cell r="J65">
            <v>5.5556205991410561</v>
          </cell>
          <cell r="K65">
            <v>0</v>
          </cell>
          <cell r="L65">
            <v>0</v>
          </cell>
          <cell r="M65">
            <v>62.33</v>
          </cell>
          <cell r="N65">
            <v>1</v>
          </cell>
        </row>
        <row r="66">
          <cell r="A66">
            <v>64</v>
          </cell>
          <cell r="B66">
            <v>3</v>
          </cell>
          <cell r="C66">
            <v>37083</v>
          </cell>
          <cell r="D66">
            <v>0.65187499999999998</v>
          </cell>
          <cell r="E66" t="str">
            <v>891807</v>
          </cell>
          <cell r="F66" t="str">
            <v>RDCU0705.1</v>
          </cell>
          <cell r="G66" t="str">
            <v>NA</v>
          </cell>
          <cell r="H66">
            <v>0</v>
          </cell>
          <cell r="I66">
            <v>96</v>
          </cell>
          <cell r="J66">
            <v>5.4141675285356206</v>
          </cell>
          <cell r="K66">
            <v>0</v>
          </cell>
          <cell r="L66">
            <v>0</v>
          </cell>
          <cell r="M66">
            <v>60.743000000000002</v>
          </cell>
          <cell r="N66">
            <v>1</v>
          </cell>
        </row>
        <row r="67">
          <cell r="A67">
            <v>65</v>
          </cell>
          <cell r="B67">
            <v>3</v>
          </cell>
          <cell r="C67">
            <v>37083</v>
          </cell>
          <cell r="D67">
            <v>0.65187499999999998</v>
          </cell>
          <cell r="E67" t="str">
            <v>891807</v>
          </cell>
          <cell r="F67" t="str">
            <v>RDCU0705.1</v>
          </cell>
          <cell r="G67" t="str">
            <v>NA</v>
          </cell>
          <cell r="H67">
            <v>0</v>
          </cell>
          <cell r="I67">
            <v>96</v>
          </cell>
          <cell r="J67">
            <v>4.922691642386674</v>
          </cell>
          <cell r="K67">
            <v>0</v>
          </cell>
          <cell r="L67">
            <v>0</v>
          </cell>
          <cell r="M67">
            <v>55.228999999999999</v>
          </cell>
          <cell r="N67">
            <v>1</v>
          </cell>
        </row>
        <row r="68">
          <cell r="A68">
            <v>66</v>
          </cell>
          <cell r="B68">
            <v>3</v>
          </cell>
          <cell r="C68">
            <v>37083</v>
          </cell>
          <cell r="D68">
            <v>0.65187499999999998</v>
          </cell>
          <cell r="E68" t="str">
            <v>891807</v>
          </cell>
          <cell r="F68" t="str">
            <v>RDCU0705.1</v>
          </cell>
          <cell r="G68" t="str">
            <v>NA</v>
          </cell>
          <cell r="H68">
            <v>0</v>
          </cell>
          <cell r="I68">
            <v>96</v>
          </cell>
          <cell r="J68">
            <v>5.1218133561437922</v>
          </cell>
          <cell r="K68">
            <v>0</v>
          </cell>
          <cell r="L68">
            <v>0</v>
          </cell>
          <cell r="M68">
            <v>57.463000000000001</v>
          </cell>
          <cell r="N68">
            <v>1</v>
          </cell>
        </row>
        <row r="69">
          <cell r="A69">
            <v>67</v>
          </cell>
          <cell r="B69">
            <v>3</v>
          </cell>
          <cell r="C69">
            <v>37083</v>
          </cell>
          <cell r="D69">
            <v>0.65187499999999998</v>
          </cell>
          <cell r="E69" t="str">
            <v>891807</v>
          </cell>
          <cell r="F69" t="str">
            <v>RDCU0705.1</v>
          </cell>
          <cell r="G69" t="str">
            <v>NA</v>
          </cell>
          <cell r="H69">
            <v>0</v>
          </cell>
          <cell r="I69">
            <v>96</v>
          </cell>
          <cell r="J69">
            <v>4.5223090380012811</v>
          </cell>
          <cell r="K69">
            <v>0</v>
          </cell>
          <cell r="L69">
            <v>0</v>
          </cell>
          <cell r="M69">
            <v>50.737000000000002</v>
          </cell>
          <cell r="N69">
            <v>1</v>
          </cell>
        </row>
        <row r="70">
          <cell r="A70">
            <v>68</v>
          </cell>
          <cell r="B70">
            <v>3</v>
          </cell>
          <cell r="C70">
            <v>37083</v>
          </cell>
          <cell r="D70">
            <v>0.65187499999999998</v>
          </cell>
          <cell r="E70" t="str">
            <v>891807</v>
          </cell>
          <cell r="F70" t="str">
            <v>RDCU0705.1</v>
          </cell>
          <cell r="G70" t="str">
            <v>NA</v>
          </cell>
          <cell r="H70">
            <v>0</v>
          </cell>
          <cell r="I70">
            <v>96</v>
          </cell>
          <cell r="J70">
            <v>4.8652903963438892</v>
          </cell>
          <cell r="K70">
            <v>0</v>
          </cell>
          <cell r="L70">
            <v>0</v>
          </cell>
          <cell r="M70">
            <v>54.585000000000001</v>
          </cell>
          <cell r="N70">
            <v>4</v>
          </cell>
        </row>
        <row r="71">
          <cell r="A71">
            <v>69</v>
          </cell>
          <cell r="B71">
            <v>3</v>
          </cell>
          <cell r="C71">
            <v>37083</v>
          </cell>
          <cell r="D71">
            <v>0.65187499999999998</v>
          </cell>
          <cell r="E71" t="str">
            <v>891807</v>
          </cell>
          <cell r="F71" t="str">
            <v>RDCU0705.1</v>
          </cell>
          <cell r="G71" t="str">
            <v>NA</v>
          </cell>
          <cell r="H71">
            <v>0</v>
          </cell>
          <cell r="I71">
            <v>96</v>
          </cell>
          <cell r="J71">
            <v>5.1199415763815272</v>
          </cell>
          <cell r="K71">
            <v>0</v>
          </cell>
          <cell r="L71">
            <v>0</v>
          </cell>
          <cell r="M71">
            <v>57.442</v>
          </cell>
          <cell r="N71">
            <v>1</v>
          </cell>
        </row>
        <row r="72">
          <cell r="A72">
            <v>70</v>
          </cell>
          <cell r="B72">
            <v>3</v>
          </cell>
          <cell r="C72">
            <v>37083</v>
          </cell>
          <cell r="D72">
            <v>0.65187499999999998</v>
          </cell>
          <cell r="E72" t="str">
            <v>891807</v>
          </cell>
          <cell r="F72" t="str">
            <v>RDCU0705.1</v>
          </cell>
          <cell r="G72" t="str">
            <v>NA</v>
          </cell>
          <cell r="H72">
            <v>0</v>
          </cell>
          <cell r="I72">
            <v>96</v>
          </cell>
          <cell r="J72">
            <v>4.8060173705388385</v>
          </cell>
          <cell r="K72">
            <v>0</v>
          </cell>
          <cell r="L72">
            <v>0</v>
          </cell>
          <cell r="M72">
            <v>53.92</v>
          </cell>
          <cell r="N72">
            <v>1</v>
          </cell>
        </row>
        <row r="73">
          <cell r="A73">
            <v>71</v>
          </cell>
          <cell r="B73">
            <v>3</v>
          </cell>
          <cell r="C73">
            <v>37083</v>
          </cell>
          <cell r="D73">
            <v>0.65187499999999998</v>
          </cell>
          <cell r="E73" t="str">
            <v>891807</v>
          </cell>
          <cell r="F73" t="str">
            <v>RDCU0705.1</v>
          </cell>
          <cell r="G73" t="str">
            <v>NA</v>
          </cell>
          <cell r="H73">
            <v>0</v>
          </cell>
          <cell r="I73">
            <v>96</v>
          </cell>
          <cell r="J73">
            <v>4.8682317645417337</v>
          </cell>
          <cell r="K73">
            <v>0</v>
          </cell>
          <cell r="L73">
            <v>0</v>
          </cell>
          <cell r="M73">
            <v>54.618000000000002</v>
          </cell>
          <cell r="N73">
            <v>4</v>
          </cell>
        </row>
        <row r="74">
          <cell r="A74">
            <v>72</v>
          </cell>
          <cell r="B74">
            <v>3</v>
          </cell>
          <cell r="C74">
            <v>37083</v>
          </cell>
          <cell r="D74">
            <v>0.65187499999999998</v>
          </cell>
          <cell r="E74" t="str">
            <v>891807</v>
          </cell>
          <cell r="F74" t="str">
            <v>RDCU0705.1</v>
          </cell>
          <cell r="G74" t="str">
            <v>NA</v>
          </cell>
          <cell r="H74">
            <v>0</v>
          </cell>
          <cell r="I74">
            <v>96</v>
          </cell>
          <cell r="J74">
            <v>5.0157458362821226</v>
          </cell>
          <cell r="K74">
            <v>0</v>
          </cell>
          <cell r="L74">
            <v>0</v>
          </cell>
          <cell r="M74">
            <v>56.273000000000003</v>
          </cell>
          <cell r="N74">
            <v>1</v>
          </cell>
        </row>
        <row r="75">
          <cell r="A75">
            <v>73</v>
          </cell>
          <cell r="B75">
            <v>3</v>
          </cell>
          <cell r="C75">
            <v>37083</v>
          </cell>
          <cell r="D75">
            <v>0.65187499999999998</v>
          </cell>
          <cell r="E75" t="str">
            <v>891807</v>
          </cell>
          <cell r="F75" t="str">
            <v>RDCU0705.1</v>
          </cell>
          <cell r="G75" t="str">
            <v>NA</v>
          </cell>
          <cell r="H75">
            <v>0</v>
          </cell>
          <cell r="I75">
            <v>96</v>
          </cell>
          <cell r="J75">
            <v>5.08562561407334</v>
          </cell>
          <cell r="K75">
            <v>0</v>
          </cell>
          <cell r="L75">
            <v>0</v>
          </cell>
          <cell r="M75">
            <v>57.057000000000002</v>
          </cell>
          <cell r="N75">
            <v>1</v>
          </cell>
        </row>
        <row r="76">
          <cell r="A76">
            <v>74</v>
          </cell>
          <cell r="B76">
            <v>3</v>
          </cell>
          <cell r="C76">
            <v>37083</v>
          </cell>
          <cell r="D76">
            <v>0.65187499999999998</v>
          </cell>
          <cell r="E76" t="str">
            <v>891807</v>
          </cell>
          <cell r="F76" t="str">
            <v>RDCU0705.1</v>
          </cell>
          <cell r="G76" t="str">
            <v>NA</v>
          </cell>
          <cell r="H76">
            <v>0</v>
          </cell>
          <cell r="I76">
            <v>96</v>
          </cell>
          <cell r="J76">
            <v>4.9988106860521082</v>
          </cell>
          <cell r="K76">
            <v>0</v>
          </cell>
          <cell r="L76">
            <v>0</v>
          </cell>
          <cell r="M76">
            <v>56.082999999999998</v>
          </cell>
          <cell r="N76">
            <v>1</v>
          </cell>
        </row>
        <row r="77">
          <cell r="A77">
            <v>75</v>
          </cell>
          <cell r="B77">
            <v>3</v>
          </cell>
          <cell r="C77">
            <v>37083</v>
          </cell>
          <cell r="D77">
            <v>0.65187499999999998</v>
          </cell>
          <cell r="E77" t="str">
            <v>891807</v>
          </cell>
          <cell r="F77" t="str">
            <v>RDCU0705.1</v>
          </cell>
          <cell r="G77" t="str">
            <v>NA</v>
          </cell>
          <cell r="H77">
            <v>0</v>
          </cell>
          <cell r="I77">
            <v>96</v>
          </cell>
          <cell r="J77">
            <v>4.9438160139893768</v>
          </cell>
          <cell r="K77">
            <v>0</v>
          </cell>
          <cell r="L77">
            <v>0</v>
          </cell>
          <cell r="M77">
            <v>55.466000000000001</v>
          </cell>
          <cell r="N77">
            <v>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3月份廠務費用差異"/>
      <sheetName val="98年資料"/>
      <sheetName val="基本檔"/>
      <sheetName val="Assesmbly"/>
      <sheetName val="BOM"/>
      <sheetName val="工費"/>
      <sheetName val="計算"/>
      <sheetName val="OS"/>
      <sheetName val="部品&amp;耗材"/>
      <sheetName val="EQ"/>
      <sheetName val="OI-1400-04"/>
      <sheetName val="RD"/>
      <sheetName val="Proposal"/>
      <sheetName val="QFN(A)折舊成本"/>
      <sheetName val="驗證資料"/>
      <sheetName val="Sheet2"/>
      <sheetName val="參數表"/>
      <sheetName val="Availability"/>
      <sheetName val="Cross-Reference"/>
      <sheetName val="_7_人力需求資訊系統"/>
      <sheetName val="Sheet3"/>
      <sheetName val="附件6"/>
      <sheetName val="참고"/>
      <sheetName val="存放區別"/>
      <sheetName val="存貨地點"/>
      <sheetName val="存貨盤存區"/>
      <sheetName val="#REF"/>
      <sheetName val="DS_14"/>
      <sheetName val="ACT"/>
      <sheetName val="Errata"/>
      <sheetName val="TFBGA(4block)折舊成本"/>
      <sheetName val="TABLE"/>
      <sheetName val="ATI.LOT"/>
      <sheetName val="Customize Your Loan Manager"/>
      <sheetName val="Loan Amortization Table"/>
      <sheetName val="Inv"/>
      <sheetName val="U110"/>
      <sheetName val="DATA98"/>
      <sheetName val="附件三_機台狀態"/>
      <sheetName val="LX_Migration"/>
      <sheetName val="INVDF"/>
      <sheetName val="INVTF"/>
      <sheetName val="Sheet1"/>
      <sheetName val="STEP 2(??‘??K?i)N敦ば"/>
      <sheetName val="98???"/>
      <sheetName val="DATASHT2"/>
      <sheetName val="DATA"/>
      <sheetName val="rdcu0705"/>
      <sheetName val="설비별0614"/>
      <sheetName val="附件"/>
      <sheetName val="WB&amp;SALE"/>
      <sheetName val="avg提升率"/>
      <sheetName val="CS"/>
      <sheetName val="圖-copy"/>
      <sheetName val="Xilinx data"/>
      <sheetName val="ATI.WEEK"/>
      <sheetName val="Product to BOM"/>
      <sheetName val="TR연동"/>
      <sheetName val="table2"/>
      <sheetName val="Defect "/>
      <sheetName val="Category"/>
      <sheetName val="index"/>
      <sheetName val="附件2-MC允差(修機)"/>
      <sheetName val="12-12"/>
      <sheetName val="NW_bumps_Rev_1.1"/>
      <sheetName val="credence"/>
      <sheetName val="1"/>
      <sheetName val="NW_bumps_latest"/>
      <sheetName val="Pinlist_NW_latest"/>
      <sheetName val="C1"/>
      <sheetName val="Items"/>
      <sheetName val="Whitney"/>
      <sheetName val="Area Data"/>
      <sheetName val="PRA"/>
      <sheetName val="ISRDATA"/>
      <sheetName val="週報表"/>
      <sheetName val="EOS MP WO"/>
      <sheetName val="SPC Chart"/>
      <sheetName val="Def mode"/>
      <sheetName val="報告材料別定義"/>
      <sheetName val="ELF연동"/>
      <sheetName val="code_table"/>
      <sheetName val="列印"/>
      <sheetName val="客戶一覽表"/>
      <sheetName val="標準用量"/>
      <sheetName val="平日盤盈虧"/>
      <sheetName val="MPI0702969"/>
      <sheetName val="LF"/>
      <sheetName val="05_CSP_원가"/>
      <sheetName val="IC연동"/>
      <sheetName val="料號表"/>
      <sheetName val="Reference List"/>
      <sheetName val="TP300-2002"/>
      <sheetName val="ALL"/>
      <sheetName val="查詢1"/>
      <sheetName val="Parameters"/>
      <sheetName val="91委工資料"/>
      <sheetName val="STEP 2(__‘__K_i)N敦ば"/>
      <sheetName val="98___"/>
      <sheetName val="定義"/>
      <sheetName val="成本參數"/>
      <sheetName val="result MDH left"/>
      <sheetName val="1st height shot MD"/>
      <sheetName val="標準工時一覽表"/>
      <sheetName val="final_1"/>
      <sheetName val="報告䝐料別定義"/>
      <sheetName val="標準唨量"/>
      <sheetName val="平日囤盈虧"/>
      <sheetName val="TFBGA352"/>
      <sheetName val="ATI_LOT"/>
      <sheetName val="PCSM"/>
      <sheetName val="CATALOG"/>
      <sheetName val="Register table"/>
      <sheetName val="NW_bumps_Rev_1_1"/>
      <sheetName val="DB&amp;WB全開機台(1~7)"/>
      <sheetName val="ATI_WEEK"/>
      <sheetName val="Root_Cause"/>
      <sheetName val="ATI_LOT1"/>
      <sheetName val="ATI_WEEK1"/>
      <sheetName val="STEP_2(??‘??K?i)N敦ば"/>
      <sheetName val="SMC"/>
      <sheetName val="SD_module"/>
      <sheetName val="比對"/>
      <sheetName val="對照表"/>
      <sheetName val="Drive Factor Table"/>
      <sheetName val="LeadFrames"/>
      <sheetName val="Defect code"/>
      <sheetName val="ADIR2_PADLIST_4Sides"/>
      <sheetName val="QFN_A_折舊成本"/>
      <sheetName val="WSCA_1109"/>
      <sheetName val="REF"/>
      <sheetName val="Main"/>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3月份廠務費用差異"/>
      <sheetName val="98年資料"/>
      <sheetName val="基本檔"/>
      <sheetName val="Assesmbly"/>
      <sheetName val="BOM"/>
      <sheetName val="工費"/>
      <sheetName val="計算"/>
      <sheetName val="OS"/>
      <sheetName val="部品&amp;耗材"/>
      <sheetName val="EQ"/>
      <sheetName val="OI-1400-04"/>
      <sheetName val="RD"/>
      <sheetName val="Proposal"/>
      <sheetName val="附件6"/>
      <sheetName val="_7_人力需求資訊系統"/>
      <sheetName val="INV"/>
      <sheetName val="INVDF"/>
      <sheetName val="INVTF"/>
      <sheetName val="Sheet1"/>
      <sheetName val="rdcu0705"/>
      <sheetName val="설비별0614"/>
      <sheetName val="Cross-Reference"/>
      <sheetName val="附件"/>
      <sheetName val="STEP 2(??‘??K?i)N敦ば"/>
      <sheetName val="QFN(A)折舊成本"/>
      <sheetName val="TFBGA(4block)折舊成本"/>
      <sheetName val="Sheet2"/>
      <sheetName val="Errata"/>
      <sheetName val="附件三_機台狀態"/>
      <sheetName val="TABLE"/>
      <sheetName val="參數表"/>
      <sheetName val="Sheet3"/>
      <sheetName val="참고"/>
      <sheetName val="存放區別"/>
      <sheetName val="存貨地點"/>
      <sheetName val="存貨盤存區"/>
      <sheetName val="WB&amp;SALE"/>
      <sheetName val="avg提升率"/>
      <sheetName val="98???"/>
      <sheetName val="DATASHT2"/>
      <sheetName val="DATA"/>
      <sheetName val="CS"/>
      <sheetName val="Xilinx data"/>
      <sheetName val="驗證資料"/>
      <sheetName val="ACT"/>
      <sheetName val="圖-copy"/>
      <sheetName val="Availability"/>
      <sheetName val="ATI.LOT"/>
      <sheetName val="ATI.WEEK"/>
      <sheetName val="PRA"/>
      <sheetName val="附件2-MC允差(修機)"/>
      <sheetName val="DATA98"/>
      <sheetName val="Defect "/>
      <sheetName val="DS_14"/>
      <sheetName val="Category"/>
      <sheetName val="index"/>
      <sheetName val="週報表"/>
      <sheetName val="TR연동"/>
      <sheetName val="table2"/>
      <sheetName val="Product to BOM"/>
      <sheetName val="ISRDATA"/>
      <sheetName val="LX_Migration"/>
      <sheetName val="#REF"/>
      <sheetName val="Customize Your Loan Manager"/>
      <sheetName val="Loan Amortization Table"/>
      <sheetName val="U110"/>
      <sheetName val="EOS MP WO"/>
      <sheetName val="Whitney"/>
      <sheetName val="Area Data"/>
      <sheetName val="ELF연동"/>
      <sheetName val="code_table"/>
      <sheetName val="SPC Chart"/>
      <sheetName val="NW_bumps_Rev_1.1"/>
      <sheetName val="12-12"/>
      <sheetName val="NW_bumps_latest"/>
      <sheetName val="Pinlist_NW_latest"/>
      <sheetName val="1"/>
      <sheetName val="LF"/>
      <sheetName val="MPI0702969"/>
      <sheetName val="列印"/>
      <sheetName val="Def mode"/>
      <sheetName val="報告材料別定義"/>
      <sheetName val="credence"/>
      <sheetName val="客戶一覽表"/>
      <sheetName val="標準用量"/>
      <sheetName val="平日盤盈虧"/>
      <sheetName val="Reference List"/>
      <sheetName val="05_CSP_원가"/>
      <sheetName val="IC연동"/>
      <sheetName val="TP300-2002"/>
      <sheetName val="ALL"/>
      <sheetName val="查詢1"/>
      <sheetName val="STEP 2(__‘__K_i)N敦ば"/>
      <sheetName val="料號表"/>
      <sheetName val="Parameters"/>
      <sheetName val="91委工資料"/>
      <sheetName val="98___"/>
      <sheetName val="成本參數"/>
      <sheetName val="final_1"/>
      <sheetName val="定義"/>
      <sheetName val="result MDH left"/>
      <sheetName val="1st height shot MD"/>
      <sheetName val="報告䝐料別定義"/>
      <sheetName val="標準唨量"/>
      <sheetName val="平日囤盈虧"/>
      <sheetName val="ATI_LOT"/>
      <sheetName val="標準工時一覽表"/>
      <sheetName val="Items"/>
      <sheetName val="TFBGA3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op報告"/>
      <sheetName val="TECH報告"/>
      <sheetName val="樞紐分析"/>
      <sheetName val="樞紐分析 (2)"/>
      <sheetName val="op轉換"/>
      <sheetName val="TE轉換"/>
      <sheetName val="op-站別"/>
      <sheetName val="TE-站別"/>
      <sheetName val="OP明細"/>
      <sheetName val="TE明細"/>
      <sheetName val="_7_人力需求資訊系統"/>
      <sheetName val="Assesmbly"/>
      <sheetName val="BOM"/>
      <sheetName val="工費"/>
      <sheetName val="計算"/>
      <sheetName val="OS"/>
      <sheetName val="部品&amp;耗材"/>
      <sheetName val="EQ"/>
      <sheetName val="OI-1400-04"/>
      <sheetName val="RD"/>
      <sheetName val="Proposal"/>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rdcu0705"/>
      <sheetName val="TABLE"/>
      <sheetName val="附件6"/>
      <sheetName val="98年資料"/>
      <sheetName val="설비별0614"/>
      <sheetName val="#REF"/>
      <sheetName val="Cross-Reference"/>
      <sheetName val="ACT"/>
      <sheetName val="T_DataLog"/>
      <sheetName val="SPC Chart"/>
      <sheetName val="TDS,J97,TCA,TMX"/>
      <sheetName val="SC212"/>
      <sheetName val="ATI.LOT"/>
      <sheetName val="ATI.WEEK"/>
      <sheetName val="1"/>
      <sheetName val="SYS개발_06년"/>
      <sheetName val="參數表"/>
      <sheetName val="TDS,TMX,J97,TCA"/>
      <sheetName val="HP93"/>
      <sheetName val="HP83,ITS,TFU"/>
      <sheetName val="基本檔"/>
      <sheetName val="5 Analysis"/>
      <sheetName val="人力需求資訊系統"/>
      <sheetName val="TQU,TVS,TKV,HP"/>
      <sheetName val="Defect code TOP5"/>
      <sheetName val="Sheet2"/>
      <sheetName val="BSF"/>
      <sheetName val="Backend Time"/>
      <sheetName val="Yield Plan"/>
      <sheetName val="EOS MP WO"/>
      <sheetName val="DS_14"/>
      <sheetName val="CS"/>
      <sheetName val="in-line status"/>
      <sheetName val="樞紐分析_(2)"/>
      <sheetName val="INV_WIP_interface_待扣料"/>
      <sheetName val="CATALOG"/>
      <sheetName val="QFN(A)折舊成本"/>
      <sheetName val="列印"/>
      <sheetName val="TDS,TMX,J97,TCA,TDM"/>
      <sheetName val="料號表"/>
      <sheetName val="T4"/>
      <sheetName val="STAGE"/>
      <sheetName val="TPE_WI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Sheet1 (2)"/>
      <sheetName val="Sheet1"/>
      <sheetName val="Sheet2"/>
      <sheetName val="Sheet3"/>
      <sheetName val="#REF"/>
      <sheetName val="#REF!"/>
      <sheetName val="CS"/>
      <sheetName val="_7_人力需求資訊系統"/>
      <sheetName val="附件6"/>
      <sheetName val="SPC Chart"/>
      <sheetName val="基本檔"/>
      <sheetName val="ATI.LOT"/>
      <sheetName val="廠商"/>
      <sheetName val="參數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99"/>
      <sheetName val="DATA98"/>
      <sheetName val="MARKING"/>
      <sheetName val="WB&amp;SALE"/>
      <sheetName val="zzz"/>
      <sheetName val="WB_SALE"/>
      <sheetName val="列印"/>
      <sheetName val="DS_14"/>
      <sheetName val="附件6"/>
      <sheetName val="STEP 2(??‘??K?i)N敦ば"/>
      <sheetName val="Register table"/>
      <sheetName val="附仾6"/>
      <sheetName val="DATA"/>
      <sheetName val="Sheet2"/>
      <sheetName val="客戶一覽表"/>
      <sheetName val="credence"/>
      <sheetName val="Sheet3"/>
      <sheetName val="Sheet1"/>
      <sheetName val="Sheet1 (2)"/>
      <sheetName val="EOS MP WO"/>
      <sheetName val="ATI.LOT"/>
      <sheetName val="ATI.WEEK"/>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單位成本KPIN"/>
      <sheetName val="單位成本KPCS"/>
      <sheetName val="FCST"/>
      <sheetName val="平均薪資"/>
      <sheetName val="參數表"/>
      <sheetName val="編制表"/>
      <sheetName val="直接KPCS"/>
      <sheetName val="間接KPCS"/>
      <sheetName val="直接KPIN"/>
      <sheetName val="間接KPIN"/>
      <sheetName val="KPCSMC"/>
      <sheetName val="KPINMC"/>
      <sheetName val="Assesmbly"/>
      <sheetName val="BOM"/>
      <sheetName val="工費"/>
      <sheetName val="計算"/>
      <sheetName val="OS"/>
      <sheetName val="部品&amp;耗材"/>
      <sheetName val="EQ"/>
      <sheetName val="OI-1400-04"/>
      <sheetName val="RD"/>
      <sheetName val="Proposal"/>
      <sheetName val="站別list"/>
      <sheetName val="基本檔"/>
      <sheetName val="Sheet1"/>
      <sheetName val="CS"/>
      <sheetName val="_7_人力需求資訊系統"/>
      <sheetName val="6050-舊"/>
      <sheetName val="6047-舊"/>
      <sheetName val="附件6"/>
      <sheetName val="BSF"/>
      <sheetName val="Variables"/>
      <sheetName val="ATI.WEEK"/>
      <sheetName val="ATI.LOT"/>
      <sheetName val="Table"/>
      <sheetName val="avg提升率"/>
      <sheetName val="2010-parts_data"/>
      <sheetName val="NAND"/>
      <sheetName val="Sheet2"/>
      <sheetName val="驗證資料"/>
      <sheetName val="DATA"/>
      <sheetName val="table2"/>
      <sheetName val="#REF!"/>
      <sheetName val="分類"/>
      <sheetName val="料號表"/>
      <sheetName val="工时统计"/>
      <sheetName val="rdcu0705"/>
      <sheetName val="Cross-Reference"/>
      <sheetName val="ACT"/>
      <sheetName val="98年資料"/>
      <sheetName val="STEP 2(??‘??K?i)N敦ば"/>
      <sheetName val="報表資訊"/>
      <sheetName val="PKG별 제품분류"/>
      <sheetName val="TR집계"/>
      <sheetName val="QFN(A)折舊成本"/>
      <sheetName val="附件2-MC允差(修機)"/>
      <sheetName val="INV"/>
      <sheetName val="INVDF"/>
      <sheetName val="INVTF"/>
      <sheetName val="上博 (金)"/>
      <sheetName val="STEP 2(__‘__K_i)N敦ば"/>
      <sheetName val="ATI_WEEK"/>
      <sheetName val="ATI_LOT"/>
      <sheetName val="CA"/>
      <sheetName val="資料驗證"/>
      <sheetName val="WB&amp;SALE"/>
      <sheetName val="MTK_AOut"/>
      <sheetName val="2000005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eet1"/>
      <sheetName val="Sheet2"/>
      <sheetName val="Sheet3 (2)"/>
      <sheetName val="Assesmbly"/>
      <sheetName val="BOM"/>
      <sheetName val="工費"/>
      <sheetName val="計算"/>
      <sheetName val="OS"/>
      <sheetName val="部品&amp;耗材"/>
      <sheetName val="EQ"/>
      <sheetName val="OI-1400-04"/>
      <sheetName val="RD"/>
      <sheetName val="Proposal"/>
      <sheetName val="LX_Migration"/>
      <sheetName val="參數表"/>
      <sheetName val="WB&amp;SALE"/>
      <sheetName val="存貨地點"/>
      <sheetName val="週報表"/>
      <sheetName val="STEP 2(??‘??K?i)N敦ば"/>
      <sheetName val="DS_14"/>
      <sheetName val="QFN(A)折舊成本"/>
      <sheetName val="CS"/>
      <sheetName val="基本檔"/>
      <sheetName val="Cross-Reference"/>
      <sheetName val="ATI.LOT"/>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單位成本"/>
      <sheetName val="Assumption"/>
      <sheetName val="MTL"/>
      <sheetName val="QFN(A)折舊成本"/>
      <sheetName val="QFN(A)設備折舊"/>
      <sheetName val="QFN(A)機器工時"/>
      <sheetName val="QFN(A)直工工時"/>
      <sheetName val="QFN(B)折舊成本"/>
      <sheetName val="QFN(B)設備折舊"/>
      <sheetName val="QFN(B)機器工時"/>
      <sheetName val="QFN(B)直工工時"/>
      <sheetName val="MOLDED-62"/>
      <sheetName val="MOLDED-62-1"/>
      <sheetName val="MOLDED-64"/>
      <sheetName val="MOLDED-64-1"/>
      <sheetName val="3x3 BOM-62"/>
      <sheetName val="4x4 BOM-62"/>
      <sheetName val="5x5 BOM-62"/>
      <sheetName val="6x6 BOM-62"/>
      <sheetName val="7x7 BOM-62"/>
      <sheetName val="8x8 BOM-62"/>
      <sheetName val="9x9 BOM -62"/>
      <sheetName val="3x3 BOM-64"/>
      <sheetName val="4x4 BOM-64"/>
      <sheetName val="5x5 BOM-64"/>
      <sheetName val="6x6 BOM-64"/>
      <sheetName val="7x7 BOM-64"/>
      <sheetName val="8x8 BOM-64"/>
      <sheetName val="9x9 BOM-64"/>
      <sheetName val="ALL"/>
      <sheetName val="QFN_A_折舊成本"/>
      <sheetName val="QFN(A)????"/>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QFN(A)____"/>
      <sheetName val="DATASHT2"/>
      <sheetName val="DATA"/>
      <sheetName val="DS_14"/>
      <sheetName val="DATA98"/>
      <sheetName val="Whitney"/>
      <sheetName val="Area Data"/>
      <sheetName val="附件2-MC允差(修機)"/>
      <sheetName val="TFBGA(4block)折舊成本"/>
      <sheetName val="附件6"/>
      <sheetName val="INV"/>
      <sheetName val="INVDF"/>
      <sheetName val="INVTF"/>
      <sheetName val="Sheet1"/>
      <sheetName val="Sheet2"/>
      <sheetName val="DB&amp;WB全開機台(1~7)"/>
      <sheetName val="附件"/>
      <sheetName val="Cross-Reference"/>
      <sheetName val="參數表"/>
      <sheetName val="_7_人力需求資訊系統"/>
      <sheetName val="基本檔"/>
      <sheetName val="page8"/>
      <sheetName val="98年資料"/>
      <sheetName val="TSOP1"/>
      <sheetName val="A_Data"/>
      <sheetName val="Parameters"/>
      <sheetName val="final_1"/>
      <sheetName val="STEP 2(??‘??K?i)N敦ば"/>
      <sheetName val="C1"/>
      <sheetName val="Sheet3"/>
      <sheetName val="ATI.LOT"/>
      <sheetName val="Main"/>
      <sheetName val="K4. F&amp;F"/>
      <sheetName val="MPI0702969"/>
      <sheetName val="rdcu0705"/>
      <sheetName val="ATI.WEEK"/>
      <sheetName val="查詢1"/>
      <sheetName val="TMJ666D-T5NAC7"/>
      <sheetName val="ACT"/>
      <sheetName val="附件三_機台狀態"/>
      <sheetName val="STEP 2(__‘__K_i)N敦ば"/>
      <sheetName val="3x3_BOM-62"/>
      <sheetName val="4x4_BOM-62"/>
      <sheetName val="5x5_BOM-62"/>
      <sheetName val="6x6_BOM-62"/>
      <sheetName val="7x7_BOM-62"/>
      <sheetName val="8x8_BOM-62"/>
      <sheetName val="9x9_BOM_-62"/>
      <sheetName val="3x3_BOM-64"/>
      <sheetName val="4x4_BOM-64"/>
      <sheetName val="5x5_BOM-64"/>
      <sheetName val="6x6_BOM-64"/>
      <sheetName val="7x7_BOM-64"/>
      <sheetName val="8x8_BOM-64"/>
      <sheetName val="9x9_BOM-64"/>
      <sheetName val="INV_WIP_interface_待扣料"/>
      <sheetName val="UDR1 v80 vs. UMC 0.18um"/>
      <sheetName val="M2_DRF_Region_DIFF"/>
      <sheetName val="dropdown"/>
      <sheetName val="Excess Calc"/>
      <sheetName val="profit"/>
      <sheetName val="ISRDATA"/>
      <sheetName val="驗證資料"/>
      <sheetName val="WB&amp;SALE"/>
      <sheetName val="table2"/>
      <sheetName val="存放區別"/>
      <sheetName val="存貨地點"/>
      <sheetName val="存貨盤存區"/>
      <sheetName val="91委工資料"/>
      <sheetName val="Errata"/>
      <sheetName val="第二季LF非散熱片工單資訊"/>
      <sheetName val="料號表"/>
      <sheetName val="Catalog"/>
      <sheetName val="Def mode"/>
      <sheetName val="報告材料別定義"/>
      <sheetName val="Hoa don"/>
      <sheetName val="NEW"/>
      <sheetName val="Items"/>
      <sheetName val="Journal 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ATI.LOT"/>
      <sheetName val="ATI.WEEK"/>
      <sheetName val="ATI.MONTH"/>
      <sheetName val="SPIL.LOT"/>
      <sheetName val="SPIL.WEEK"/>
      <sheetName val="SPIL.MONTH"/>
      <sheetName val="Assesmbly"/>
      <sheetName val="BOM"/>
      <sheetName val="工費"/>
      <sheetName val="計算"/>
      <sheetName val="OS"/>
      <sheetName val="部品&amp;耗材"/>
      <sheetName val="EQ"/>
      <sheetName val="OI-1400-04"/>
      <sheetName val="RD"/>
      <sheetName val="Proposal"/>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ATI_LOT"/>
      <sheetName val="ATI_WEEK"/>
      <sheetName val="W23"/>
      <sheetName val="03-EDR推移"/>
      <sheetName val="Q42 差異分析表"/>
      <sheetName val="Cross-Reference"/>
      <sheetName val="Sheet2"/>
      <sheetName val="Book1"/>
      <sheetName val="table2"/>
      <sheetName val="基本檔"/>
      <sheetName val="98年資料"/>
      <sheetName val="週報表"/>
      <sheetName val="index"/>
      <sheetName val="Sheet3"/>
      <sheetName val="Category"/>
      <sheetName val="ACT"/>
      <sheetName val="列印"/>
    </sheetNames>
    <sheetDataSet>
      <sheetData sheetId="0" refreshError="1">
        <row r="18">
          <cell r="F18" t="str">
            <v>W46</v>
          </cell>
        </row>
      </sheetData>
      <sheetData sheetId="1" refreshError="1">
        <row r="19">
          <cell r="G19" t="str">
            <v>W47</v>
          </cell>
        </row>
      </sheetData>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費用支出預算彙總表"/>
      <sheetName val="基本檔"/>
      <sheetName val="99年新增人員"/>
      <sheetName val="99年新增人員薪資"/>
      <sheetName val="99年新增人員 團保費"/>
      <sheetName val="98年資料"/>
      <sheetName val="Assesmbly"/>
      <sheetName val="BOM"/>
      <sheetName val="工費"/>
      <sheetName val="計算"/>
      <sheetName val="OS"/>
      <sheetName val="部品&amp;耗材"/>
      <sheetName val="EQ"/>
      <sheetName val="OI-1400-04"/>
      <sheetName val="RD"/>
      <sheetName val="Proposal"/>
      <sheetName val="99年新增人員_團保費"/>
      <sheetName val="QFN(A)折舊成本"/>
      <sheetName val="98???"/>
      <sheetName val="TFBGA(4block)折舊成本"/>
      <sheetName val="Cross-Reference"/>
      <sheetName val="Whitney"/>
      <sheetName val="Area Data"/>
      <sheetName val="ACT"/>
      <sheetName val="附件6"/>
      <sheetName val="DS_14"/>
      <sheetName val="NW_bumps_Rev_1.1"/>
      <sheetName val="附件2-MC允差(修機)"/>
      <sheetName val="INV"/>
      <sheetName val="INVDF"/>
      <sheetName val="INVTF"/>
      <sheetName val="Sheet1"/>
      <sheetName val="DATA98"/>
      <sheetName val="98___"/>
      <sheetName val="Non-Statistical Sampling Master"/>
      <sheetName val="Two Step Revenue Testing Master"/>
      <sheetName val="Global Data"/>
      <sheetName val="參數表"/>
      <sheetName val="Sheet2"/>
      <sheetName val="ATI.WEEK"/>
      <sheetName val="12-12"/>
      <sheetName val="DATASHT2"/>
      <sheetName val="Drive Factor Table"/>
      <sheetName val="Table"/>
      <sheetName val="附件"/>
      <sheetName val="#REF"/>
      <sheetName val="_7_人力需求資訊系統"/>
      <sheetName val="ViperProbe Pricing"/>
      <sheetName val="data"/>
      <sheetName val="STEP 2(??‘??K?i)N敦ば"/>
      <sheetName val="CS"/>
      <sheetName val="Availability"/>
      <sheetName val="DB&amp;WB全開機台(1~7)"/>
      <sheetName val="99年新增人員_團保費1"/>
      <sheetName val="NW_bumps_Rev_1_1"/>
      <sheetName val="Area_Data"/>
      <sheetName val="ViperProbe_Pricing"/>
      <sheetName val="Non-Statistical_Sampling_Master"/>
      <sheetName val="Two_Step_Revenue_Testing_Master"/>
      <sheetName val="Global_Data"/>
      <sheetName val="Fab2summary"/>
      <sheetName val="STEP 2(__‘__K_i)N敦ば"/>
      <sheetName val="Errata"/>
      <sheetName val="ISRDATA"/>
      <sheetName val="ATI.LOT"/>
      <sheetName val="C1"/>
      <sheetName val="BS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Demo Record"/>
      <sheetName val="Facility"/>
      <sheetName val="Sheet2"/>
      <sheetName val="MOUNT"/>
      <sheetName val="MOUNT時間研究表格"/>
      <sheetName val="P&amp;P工時計算表"/>
      <sheetName val="P&amp;P"/>
      <sheetName val="a-mapsP&amp;P"/>
      <sheetName val="P&amp;P時間研究表格"/>
      <sheetName val="Sheet1"/>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REF"/>
      <sheetName val="DS_14"/>
      <sheetName val="_7_人力需求資訊系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mpetitor"/>
      <sheetName val="PECO"/>
      <sheetName val="SPT"/>
      <sheetName val="CS"/>
      <sheetName val="Tolerance"/>
      <sheetName val="_7_人力需求資訊系統"/>
      <sheetName val="WB&amp;SALE"/>
      <sheetName val="基本檔"/>
      <sheetName val="ATI.LOT"/>
      <sheetName val="附件6"/>
      <sheetName val="ATI.WEEK"/>
      <sheetName val="成本參數"/>
      <sheetName val="來源"/>
      <sheetName val="NW_KN_Netlist"/>
      <sheetName val="Attributes"/>
      <sheetName val="rdcu0705"/>
      <sheetName val="參數表"/>
      <sheetName val="列印"/>
      <sheetName val="DS_14"/>
      <sheetName val="Sheet2"/>
      <sheetName val="sh73480"/>
      <sheetName val="TABLE"/>
      <sheetName val="ATI_LOT"/>
      <sheetName val="ATI_WEE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Assesmbly"/>
      <sheetName val="1-AB"/>
      <sheetName val="1-FT"/>
      <sheetName val="2-AB"/>
      <sheetName val="2-FT"/>
      <sheetName val="1-BOM"/>
      <sheetName val="2-BOM"/>
      <sheetName val="(Assy)Proposal"/>
      <sheetName val="mail"/>
      <sheetName val="Sheet2"/>
      <sheetName val="WB&amp;SALE"/>
      <sheetName val="參數表"/>
      <sheetName val="LX_Migr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PBGA Capacity Status"/>
      <sheetName val="BGA Chase V.S. Sys."/>
      <sheetName val="SYS"/>
      <sheetName val="KIT需求"/>
      <sheetName val="CHECK"/>
      <sheetName val="SG Die V.S. Sys."/>
      <sheetName val="BGA配置"/>
      <sheetName val="Attention"/>
      <sheetName val="BGA automold"/>
      <sheetName val="BGA Singulation"/>
      <sheetName val="MK"/>
      <sheetName val="0524 BGA配置"/>
      <sheetName val="0713 BGA配置"/>
      <sheetName val="0713-1 BGA配置"/>
      <sheetName val="0713 BGA SYS 配置"/>
      <sheetName val="0802 BGA配置"/>
      <sheetName val="總表"/>
      <sheetName val="基板接合"/>
      <sheetName val="分類差異"/>
      <sheetName val="庫存量"/>
      <sheetName val="庫存量I33"/>
      <sheetName val="盤點量"/>
      <sheetName val="盤點量I33"/>
      <sheetName val="平日盤盈虧"/>
      <sheetName val="平日盤盈虧I33"/>
      <sheetName val="標準用量"/>
      <sheetName val="INV_WIP interface 待扣料"/>
      <sheetName val="交易減量"/>
      <sheetName val="類別"/>
      <sheetName val="#REF!"/>
      <sheetName val="附件6"/>
      <sheetName val="ACT"/>
      <sheetName val="DS_14"/>
      <sheetName val="存貨地點"/>
      <sheetName val="98年資料"/>
      <sheetName val="DNW_Bumps_Rev_1.1"/>
      <sheetName val="_7_人力需求資訊系統"/>
      <sheetName val="ATI.LOT"/>
      <sheetName val="Sheet3"/>
      <sheetName val="基本檔"/>
      <sheetName val="ATI.WEEK"/>
      <sheetName val="存放區別"/>
      <sheetName val="存貨盤存區"/>
      <sheetName val="Sheet2"/>
      <sheetName val="QFN(A)折舊成本"/>
      <sheetName val="ELF연동"/>
      <sheetName val="참고"/>
      <sheetName val="LX_Migration"/>
      <sheetName val="資料表"/>
      <sheetName val="驗證資料"/>
      <sheetName val="HP93"/>
      <sheetName val="HP83,ITS,TFU"/>
      <sheetName val="Def mode"/>
      <sheetName val="報告材料別定義"/>
      <sheetName val="dropdown"/>
      <sheetName val="DataBase"/>
      <sheetName val="料號表"/>
      <sheetName val="INV"/>
      <sheetName val="INVDF"/>
      <sheetName val="INVTF"/>
      <sheetName val="Sheet1"/>
      <sheetName val="rdcu0705"/>
      <sheetName val="成本參數"/>
      <sheetName val="assembly_r12 detail"/>
      <sheetName val="參數表"/>
      <sheetName val="WB&amp;SA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樣品庫存"/>
      <sheetName val="送樣記錄"/>
      <sheetName val="Sheet1"/>
      <sheetName val="列印"/>
      <sheetName val="送樣追蹤"/>
      <sheetName val="first(molding bot 173)"/>
      <sheetName val="DATA98"/>
      <sheetName val="Cross-Reference"/>
      <sheetName val="98年資料"/>
      <sheetName val="基本檔"/>
      <sheetName val="ACT"/>
      <sheetName val="Sheet3"/>
      <sheetName val="INV"/>
      <sheetName val="INVDF"/>
      <sheetName val="INVTF"/>
      <sheetName val="參數表"/>
      <sheetName val="EDN"/>
      <sheetName val="Cross_Reference"/>
      <sheetName val="DS_14"/>
      <sheetName val="ATI.LOT"/>
      <sheetName val="first(molding_bot_173)"/>
      <sheetName val="Sheet2"/>
      <sheetName val="客戶一覽表"/>
      <sheetName val="附件6"/>
      <sheetName val="DATA"/>
      <sheetName val="microSD Stage Movement"/>
      <sheetName val="Over 10hrs"/>
      <sheetName val="Quility"/>
      <sheetName val="2.7 ME Training Schedule"/>
      <sheetName val="_7_人力需求資訊系統"/>
      <sheetName val="在途"/>
      <sheetName val="CS"/>
      <sheetName val="ATI.WEEK"/>
    </sheetNames>
    <sheetDataSet>
      <sheetData sheetId="0"/>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pdm-prod.spil.com.tw/Windchill/netmarkets/jsp/ext/report/others/Bumping/CreateBumpingItemExcelP.jsp?itemNo=UEYC3300301&amp;customer=AMD-CPU&amp;customerGrp=&amp;deviceId=%25&amp;deviceGrp=Kabini-LUBM-LFPLAT-CH&amp;locId=CH-F29A&amp;mask=&amp;pin=3300&amp;pkg=EP%20REPSV-12-LF&amp;pkgFin=000000BP&amp;specCode=&amp;waferSize=12&amp;procId=12-BP-PSV-EP-LF-PI-TCN-TG-02&amp;PSVTYPE=PI&amp;RDLTYPE=CU&amp;PSVLAYERNO=1&amp;GOLDEN_PN=N" TargetMode="External"/><Relationship Id="rId1" Type="http://schemas.openxmlformats.org/officeDocument/2006/relationships/hyperlink" Target="http://pdm-prod.spil.com.tw/Windchill/netmarkets/jsp/ext/report/others/Bumping/CreateBumpingItemExcelP.jsp?itemNo=MAYC602301&amp;customer=MARVELL&amp;customerGrp=&amp;deviceId=%25&amp;deviceGrp=DE3005-CH&amp;locId=CH-F29A&amp;mask=MA00074%20Rev.A&amp;pin=602&amp;pkg=EP%20REPSV-12-LF&amp;pkgFin=000000BP&amp;specCode=&amp;waferSize=12&amp;procId=12-BP-PSV-EP-LF-PI-TCN-TG-03&amp;PSVTYPE=PI&amp;RDLTYPE=NA&amp;PSVLAYERNO=NA&amp;GOLDEN_PN=N"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D18"/>
  <sheetViews>
    <sheetView topLeftCell="A7" workbookViewId="0">
      <selection activeCell="B27" sqref="B27"/>
    </sheetView>
  </sheetViews>
  <sheetFormatPr defaultRowHeight="16.5"/>
  <cols>
    <col min="1" max="1" width="13.75" customWidth="1"/>
    <col min="2" max="2" width="11.875" customWidth="1"/>
    <col min="3" max="3" width="15.625" customWidth="1"/>
    <col min="4" max="4" width="82.625" bestFit="1" customWidth="1"/>
  </cols>
  <sheetData>
    <row r="1" spans="1:4" ht="33" thickBot="1">
      <c r="A1" s="170" t="s">
        <v>299</v>
      </c>
      <c r="B1" s="171" t="s">
        <v>300</v>
      </c>
      <c r="C1" s="172" t="s">
        <v>301</v>
      </c>
      <c r="D1" s="173" t="s">
        <v>302</v>
      </c>
    </row>
    <row r="2" spans="1:4">
      <c r="A2" s="163" t="s">
        <v>315</v>
      </c>
      <c r="B2" s="164" t="s">
        <v>316</v>
      </c>
      <c r="C2" s="165" t="s">
        <v>317</v>
      </c>
      <c r="D2" s="166" t="s">
        <v>318</v>
      </c>
    </row>
    <row r="3" spans="1:4">
      <c r="A3" s="167" t="s">
        <v>319</v>
      </c>
      <c r="B3" s="97" t="s">
        <v>316</v>
      </c>
      <c r="C3" s="98" t="s">
        <v>320</v>
      </c>
      <c r="D3" s="168" t="s">
        <v>321</v>
      </c>
    </row>
    <row r="4" spans="1:4">
      <c r="A4" s="167" t="s">
        <v>322</v>
      </c>
      <c r="B4" s="97" t="s">
        <v>316</v>
      </c>
      <c r="C4" s="98" t="s">
        <v>323</v>
      </c>
      <c r="D4" s="169" t="s">
        <v>324</v>
      </c>
    </row>
    <row r="5" spans="1:4">
      <c r="A5" s="167" t="s">
        <v>325</v>
      </c>
      <c r="B5" s="97" t="s">
        <v>316</v>
      </c>
      <c r="C5" s="98" t="s">
        <v>356</v>
      </c>
      <c r="D5" s="174" t="s">
        <v>326</v>
      </c>
    </row>
    <row r="6" spans="1:4">
      <c r="A6" s="175"/>
      <c r="B6" s="176"/>
      <c r="C6" s="177"/>
      <c r="D6" s="174" t="s">
        <v>327</v>
      </c>
    </row>
    <row r="7" spans="1:4">
      <c r="A7" s="175"/>
      <c r="B7" s="176"/>
      <c r="C7" s="177"/>
      <c r="D7" s="174" t="s">
        <v>329</v>
      </c>
    </row>
    <row r="8" spans="1:4">
      <c r="A8" s="167"/>
      <c r="B8" s="97"/>
      <c r="C8" s="98"/>
      <c r="D8" s="168" t="s">
        <v>328</v>
      </c>
    </row>
    <row r="9" spans="1:4">
      <c r="A9" s="167" t="s">
        <v>361</v>
      </c>
      <c r="B9" s="97" t="s">
        <v>364</v>
      </c>
      <c r="C9" s="98" t="s">
        <v>362</v>
      </c>
      <c r="D9" s="168" t="s">
        <v>363</v>
      </c>
    </row>
    <row r="10" spans="1:4">
      <c r="A10" s="167" t="s">
        <v>365</v>
      </c>
      <c r="B10" s="98" t="s">
        <v>366</v>
      </c>
      <c r="C10" s="98" t="s">
        <v>367</v>
      </c>
      <c r="D10" s="174" t="s">
        <v>368</v>
      </c>
    </row>
    <row r="11" spans="1:4">
      <c r="A11" s="167" t="s">
        <v>390</v>
      </c>
      <c r="B11" s="98" t="s">
        <v>391</v>
      </c>
      <c r="C11" s="98" t="s">
        <v>392</v>
      </c>
      <c r="D11" s="174" t="s">
        <v>393</v>
      </c>
    </row>
    <row r="12" spans="1:4">
      <c r="A12" s="167" t="s">
        <v>412</v>
      </c>
      <c r="B12" s="98" t="s">
        <v>391</v>
      </c>
      <c r="C12" s="98" t="s">
        <v>401</v>
      </c>
      <c r="D12" s="174" t="s">
        <v>403</v>
      </c>
    </row>
    <row r="13" spans="1:4">
      <c r="A13" s="167"/>
      <c r="B13" s="97"/>
      <c r="C13" s="98"/>
      <c r="D13" s="178" t="s">
        <v>411</v>
      </c>
    </row>
    <row r="14" spans="1:4">
      <c r="A14" s="167" t="s">
        <v>535</v>
      </c>
      <c r="B14" s="98" t="s">
        <v>366</v>
      </c>
      <c r="C14" s="98" t="s">
        <v>447</v>
      </c>
      <c r="D14" s="178" t="s">
        <v>448</v>
      </c>
    </row>
    <row r="15" spans="1:4">
      <c r="A15" s="167" t="s">
        <v>536</v>
      </c>
      <c r="B15" s="98" t="s">
        <v>366</v>
      </c>
      <c r="C15" s="98" t="s">
        <v>530</v>
      </c>
      <c r="D15" s="178" t="s">
        <v>531</v>
      </c>
    </row>
    <row r="16" spans="1:4">
      <c r="A16" s="167"/>
      <c r="B16" s="98"/>
      <c r="C16" s="98"/>
      <c r="D16" s="178" t="s">
        <v>545</v>
      </c>
    </row>
    <row r="17" spans="1:4" ht="17.25" thickBot="1">
      <c r="A17" s="180" t="s">
        <v>546</v>
      </c>
      <c r="B17" s="181" t="s">
        <v>547</v>
      </c>
      <c r="C17" s="181" t="s">
        <v>548</v>
      </c>
      <c r="D17" s="179" t="s">
        <v>550</v>
      </c>
    </row>
    <row r="18" spans="1:4">
      <c r="A18" s="208"/>
      <c r="B18" s="208"/>
      <c r="C18" s="208"/>
      <c r="D18" s="209"/>
    </row>
  </sheetData>
  <phoneticPr fontId="8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sheetPr>
    <pageSetUpPr fitToPage="1"/>
  </sheetPr>
  <dimension ref="A1:M46"/>
  <sheetViews>
    <sheetView zoomScale="40" zoomScaleNormal="40" workbookViewId="0">
      <pane xSplit="7" ySplit="3" topLeftCell="H4" activePane="bottomRight" state="frozen"/>
      <selection pane="topRight" activeCell="I1" sqref="I1"/>
      <selection pane="bottomLeft" activeCell="A4" sqref="A4"/>
      <selection pane="bottomRight" activeCell="G44" sqref="G1:I1048576"/>
    </sheetView>
  </sheetViews>
  <sheetFormatPr defaultRowHeight="71.25" customHeight="1"/>
  <cols>
    <col min="1" max="2" width="9" style="246" hidden="1" customWidth="1"/>
    <col min="3" max="3" width="21.125" style="246" customWidth="1"/>
    <col min="4" max="4" width="6.75" style="246" customWidth="1"/>
    <col min="5" max="5" width="31.375" style="246" bestFit="1" customWidth="1"/>
    <col min="6" max="6" width="28.625" style="246" customWidth="1"/>
    <col min="7" max="7" width="32.375" style="279" hidden="1" customWidth="1"/>
    <col min="8" max="8" width="28.75" style="279" hidden="1" customWidth="1"/>
    <col min="9" max="9" width="32.25" style="246" hidden="1" customWidth="1"/>
    <col min="10" max="10" width="31.75" style="246" customWidth="1"/>
    <col min="11" max="11" width="19" style="280" customWidth="1"/>
    <col min="12" max="12" width="38.25" style="280" customWidth="1"/>
    <col min="13" max="13" width="30" style="280" customWidth="1"/>
    <col min="14" max="14" width="9.625" style="246" customWidth="1"/>
    <col min="15" max="15" width="8.125" style="246" customWidth="1"/>
    <col min="16" max="16384" width="9" style="246"/>
  </cols>
  <sheetData>
    <row r="1" spans="2:13" ht="71.25" hidden="1" customHeight="1" thickBot="1">
      <c r="D1" s="501"/>
      <c r="E1" s="501"/>
      <c r="F1" s="501"/>
      <c r="G1" s="502"/>
      <c r="H1" s="502"/>
      <c r="I1" s="502"/>
      <c r="J1" s="281" t="s">
        <v>240</v>
      </c>
      <c r="K1" s="282" t="e">
        <f>MIN(#REF!)</f>
        <v>#REF!</v>
      </c>
      <c r="L1" s="249"/>
      <c r="M1" s="249"/>
    </row>
    <row r="2" spans="2:13" s="251" customFormat="1" ht="28.5" customHeight="1">
      <c r="C2" s="503" t="s">
        <v>282</v>
      </c>
      <c r="D2" s="504" t="s">
        <v>511</v>
      </c>
      <c r="E2" s="504"/>
      <c r="F2" s="504"/>
      <c r="G2" s="505" t="s">
        <v>544</v>
      </c>
      <c r="H2" s="505" t="s">
        <v>512</v>
      </c>
      <c r="I2" s="507" t="s">
        <v>513</v>
      </c>
      <c r="J2" s="252"/>
      <c r="K2" s="254"/>
      <c r="L2" s="254"/>
      <c r="M2" s="254"/>
    </row>
    <row r="3" spans="2:13" s="251" customFormat="1" ht="89.25" customHeight="1" thickBot="1">
      <c r="C3" s="596"/>
      <c r="D3" s="504"/>
      <c r="E3" s="504"/>
      <c r="F3" s="504"/>
      <c r="G3" s="506"/>
      <c r="H3" s="506"/>
      <c r="I3" s="506"/>
      <c r="J3" s="256" t="s">
        <v>691</v>
      </c>
      <c r="K3" s="257" t="s">
        <v>692</v>
      </c>
      <c r="L3" s="258" t="s">
        <v>693</v>
      </c>
      <c r="M3" s="257" t="s">
        <v>694</v>
      </c>
    </row>
    <row r="4" spans="2:13" s="265" customFormat="1" ht="39.950000000000003" customHeight="1" thickTop="1">
      <c r="B4" s="660"/>
      <c r="C4" s="544" t="s">
        <v>920</v>
      </c>
      <c r="D4" s="661">
        <v>1</v>
      </c>
      <c r="E4" s="648" t="s">
        <v>790</v>
      </c>
      <c r="F4" s="649"/>
      <c r="G4" s="666" t="s">
        <v>791</v>
      </c>
      <c r="H4" s="548"/>
      <c r="I4" s="548"/>
      <c r="J4" s="540" t="s">
        <v>792</v>
      </c>
      <c r="K4" s="568"/>
      <c r="L4" s="330" t="s">
        <v>795</v>
      </c>
      <c r="M4" s="342"/>
    </row>
    <row r="5" spans="2:13" s="265" customFormat="1" ht="39.950000000000003" customHeight="1">
      <c r="B5" s="660"/>
      <c r="C5" s="517"/>
      <c r="D5" s="662"/>
      <c r="E5" s="664"/>
      <c r="F5" s="665"/>
      <c r="G5" s="667"/>
      <c r="H5" s="528"/>
      <c r="I5" s="528"/>
      <c r="J5" s="542"/>
      <c r="K5" s="569"/>
      <c r="L5" s="330" t="s">
        <v>796</v>
      </c>
      <c r="M5" s="342"/>
    </row>
    <row r="6" spans="2:13" s="265" customFormat="1" ht="39.950000000000003" customHeight="1">
      <c r="B6" s="660"/>
      <c r="C6" s="517"/>
      <c r="D6" s="662"/>
      <c r="E6" s="664"/>
      <c r="F6" s="665"/>
      <c r="G6" s="667"/>
      <c r="H6" s="528"/>
      <c r="I6" s="528"/>
      <c r="J6" s="541"/>
      <c r="K6" s="570"/>
      <c r="L6" s="330" t="s">
        <v>797</v>
      </c>
      <c r="M6" s="342"/>
    </row>
    <row r="7" spans="2:13" s="265" customFormat="1" ht="39.950000000000003" customHeight="1">
      <c r="B7" s="660"/>
      <c r="C7" s="517"/>
      <c r="D7" s="662"/>
      <c r="E7" s="664"/>
      <c r="F7" s="665"/>
      <c r="G7" s="667"/>
      <c r="H7" s="528"/>
      <c r="I7" s="528"/>
      <c r="J7" s="540" t="s">
        <v>793</v>
      </c>
      <c r="K7" s="568"/>
      <c r="L7" s="330" t="s">
        <v>795</v>
      </c>
      <c r="M7" s="342"/>
    </row>
    <row r="8" spans="2:13" s="265" customFormat="1" ht="39.950000000000003" customHeight="1">
      <c r="B8" s="660"/>
      <c r="C8" s="517"/>
      <c r="D8" s="662"/>
      <c r="E8" s="664"/>
      <c r="F8" s="665"/>
      <c r="G8" s="667"/>
      <c r="H8" s="528"/>
      <c r="I8" s="528"/>
      <c r="J8" s="542"/>
      <c r="K8" s="569"/>
      <c r="L8" s="330" t="s">
        <v>796</v>
      </c>
      <c r="M8" s="342"/>
    </row>
    <row r="9" spans="2:13" s="265" customFormat="1" ht="39.950000000000003" customHeight="1">
      <c r="B9" s="660"/>
      <c r="C9" s="517"/>
      <c r="D9" s="662"/>
      <c r="E9" s="664"/>
      <c r="F9" s="665"/>
      <c r="G9" s="667"/>
      <c r="H9" s="528"/>
      <c r="I9" s="528"/>
      <c r="J9" s="541"/>
      <c r="K9" s="570"/>
      <c r="L9" s="330" t="s">
        <v>797</v>
      </c>
      <c r="M9" s="342"/>
    </row>
    <row r="10" spans="2:13" s="265" customFormat="1" ht="39.950000000000003" customHeight="1">
      <c r="B10" s="660"/>
      <c r="C10" s="517"/>
      <c r="D10" s="662"/>
      <c r="E10" s="664"/>
      <c r="F10" s="665"/>
      <c r="G10" s="667"/>
      <c r="H10" s="528"/>
      <c r="I10" s="528"/>
      <c r="J10" s="540" t="s">
        <v>794</v>
      </c>
      <c r="K10" s="568"/>
      <c r="L10" s="330" t="s">
        <v>795</v>
      </c>
      <c r="M10" s="342"/>
    </row>
    <row r="11" spans="2:13" s="265" customFormat="1" ht="39.950000000000003" customHeight="1">
      <c r="B11" s="660"/>
      <c r="C11" s="517"/>
      <c r="D11" s="662"/>
      <c r="E11" s="664"/>
      <c r="F11" s="665"/>
      <c r="G11" s="667"/>
      <c r="H11" s="528"/>
      <c r="I11" s="528"/>
      <c r="J11" s="542"/>
      <c r="K11" s="569"/>
      <c r="L11" s="330" t="s">
        <v>796</v>
      </c>
      <c r="M11" s="342"/>
    </row>
    <row r="12" spans="2:13" s="265" customFormat="1" ht="39.950000000000003" customHeight="1">
      <c r="B12" s="660"/>
      <c r="C12" s="517"/>
      <c r="D12" s="662"/>
      <c r="E12" s="664"/>
      <c r="F12" s="665"/>
      <c r="G12" s="667"/>
      <c r="H12" s="528"/>
      <c r="I12" s="528"/>
      <c r="J12" s="542"/>
      <c r="K12" s="569"/>
      <c r="L12" s="330" t="s">
        <v>797</v>
      </c>
      <c r="M12" s="342"/>
    </row>
    <row r="13" spans="2:13" s="265" customFormat="1" ht="39.950000000000003" customHeight="1">
      <c r="B13" s="660"/>
      <c r="C13" s="517"/>
      <c r="D13" s="662"/>
      <c r="E13" s="664"/>
      <c r="F13" s="665"/>
      <c r="G13" s="667"/>
      <c r="H13" s="528"/>
      <c r="I13" s="528"/>
      <c r="J13" s="542"/>
      <c r="K13" s="569"/>
      <c r="L13" s="266" t="s">
        <v>798</v>
      </c>
      <c r="M13" s="333"/>
    </row>
    <row r="14" spans="2:13" s="265" customFormat="1" ht="39.950000000000003" customHeight="1">
      <c r="B14" s="660"/>
      <c r="C14" s="517"/>
      <c r="D14" s="662"/>
      <c r="E14" s="664"/>
      <c r="F14" s="665"/>
      <c r="G14" s="667"/>
      <c r="H14" s="528"/>
      <c r="I14" s="528"/>
      <c r="J14" s="542"/>
      <c r="K14" s="569"/>
      <c r="L14" s="266" t="s">
        <v>799</v>
      </c>
      <c r="M14" s="333"/>
    </row>
    <row r="15" spans="2:13" s="265" customFormat="1" ht="39.950000000000003" customHeight="1">
      <c r="B15" s="660"/>
      <c r="C15" s="517"/>
      <c r="D15" s="662"/>
      <c r="E15" s="664"/>
      <c r="F15" s="665"/>
      <c r="G15" s="667"/>
      <c r="H15" s="528"/>
      <c r="I15" s="528"/>
      <c r="J15" s="542"/>
      <c r="K15" s="569"/>
      <c r="L15" s="266" t="s">
        <v>800</v>
      </c>
      <c r="M15" s="333"/>
    </row>
    <row r="16" spans="2:13" s="265" customFormat="1" ht="39.950000000000003" customHeight="1">
      <c r="B16" s="660"/>
      <c r="C16" s="517"/>
      <c r="D16" s="662"/>
      <c r="E16" s="664"/>
      <c r="F16" s="665"/>
      <c r="G16" s="667"/>
      <c r="H16" s="528"/>
      <c r="I16" s="528"/>
      <c r="J16" s="542"/>
      <c r="K16" s="569"/>
      <c r="L16" s="266" t="s">
        <v>798</v>
      </c>
      <c r="M16" s="333"/>
    </row>
    <row r="17" spans="2:13" s="265" customFormat="1" ht="39.950000000000003" customHeight="1">
      <c r="B17" s="660"/>
      <c r="C17" s="518"/>
      <c r="D17" s="663"/>
      <c r="E17" s="664"/>
      <c r="F17" s="665"/>
      <c r="G17" s="668"/>
      <c r="H17" s="529"/>
      <c r="I17" s="529"/>
      <c r="J17" s="542"/>
      <c r="K17" s="570"/>
      <c r="L17" s="266" t="s">
        <v>800</v>
      </c>
      <c r="M17" s="333"/>
    </row>
    <row r="18" spans="2:13" s="265" customFormat="1" ht="39.950000000000003" customHeight="1">
      <c r="B18" s="660"/>
      <c r="C18" s="500" t="s">
        <v>920</v>
      </c>
      <c r="D18" s="669">
        <v>2</v>
      </c>
      <c r="E18" s="670" t="s">
        <v>176</v>
      </c>
      <c r="F18" s="670"/>
      <c r="G18" s="615" t="s">
        <v>925</v>
      </c>
      <c r="H18" s="656"/>
      <c r="I18" s="656"/>
      <c r="J18" s="540" t="s">
        <v>792</v>
      </c>
      <c r="K18" s="568" t="s">
        <v>972</v>
      </c>
      <c r="L18" s="330" t="s">
        <v>795</v>
      </c>
      <c r="M18" s="342" t="s">
        <v>1003</v>
      </c>
    </row>
    <row r="19" spans="2:13" s="265" customFormat="1" ht="39.950000000000003" customHeight="1">
      <c r="B19" s="660"/>
      <c r="C19" s="500"/>
      <c r="D19" s="669"/>
      <c r="E19" s="670"/>
      <c r="F19" s="670"/>
      <c r="G19" s="615"/>
      <c r="H19" s="656"/>
      <c r="I19" s="656"/>
      <c r="J19" s="542"/>
      <c r="K19" s="569"/>
      <c r="L19" s="330" t="s">
        <v>796</v>
      </c>
      <c r="M19" s="342" t="s">
        <v>1004</v>
      </c>
    </row>
    <row r="20" spans="2:13" s="265" customFormat="1" ht="39.950000000000003" customHeight="1">
      <c r="B20" s="660"/>
      <c r="C20" s="500"/>
      <c r="D20" s="669"/>
      <c r="E20" s="670"/>
      <c r="F20" s="670"/>
      <c r="G20" s="615"/>
      <c r="H20" s="656"/>
      <c r="I20" s="656"/>
      <c r="J20" s="541"/>
      <c r="K20" s="570"/>
      <c r="L20" s="330" t="s">
        <v>797</v>
      </c>
      <c r="M20" s="342" t="s">
        <v>1003</v>
      </c>
    </row>
    <row r="21" spans="2:13" s="265" customFormat="1" ht="39.950000000000003" customHeight="1">
      <c r="B21" s="660"/>
      <c r="C21" s="500"/>
      <c r="D21" s="669"/>
      <c r="E21" s="670"/>
      <c r="F21" s="670"/>
      <c r="G21" s="615"/>
      <c r="H21" s="656"/>
      <c r="I21" s="656"/>
      <c r="J21" s="540" t="s">
        <v>793</v>
      </c>
      <c r="K21" s="568" t="s">
        <v>972</v>
      </c>
      <c r="L21" s="330" t="s">
        <v>795</v>
      </c>
      <c r="M21" s="342" t="s">
        <v>1003</v>
      </c>
    </row>
    <row r="22" spans="2:13" s="265" customFormat="1" ht="39.950000000000003" customHeight="1">
      <c r="B22" s="660"/>
      <c r="C22" s="500"/>
      <c r="D22" s="669"/>
      <c r="E22" s="670"/>
      <c r="F22" s="670"/>
      <c r="G22" s="615"/>
      <c r="H22" s="656"/>
      <c r="I22" s="656"/>
      <c r="J22" s="542"/>
      <c r="K22" s="569"/>
      <c r="L22" s="330" t="s">
        <v>796</v>
      </c>
      <c r="M22" s="342" t="s">
        <v>1004</v>
      </c>
    </row>
    <row r="23" spans="2:13" s="265" customFormat="1" ht="39.950000000000003" customHeight="1">
      <c r="B23" s="660"/>
      <c r="C23" s="500"/>
      <c r="D23" s="669"/>
      <c r="E23" s="670"/>
      <c r="F23" s="670"/>
      <c r="G23" s="615"/>
      <c r="H23" s="656"/>
      <c r="I23" s="656"/>
      <c r="J23" s="541"/>
      <c r="K23" s="570"/>
      <c r="L23" s="330" t="s">
        <v>797</v>
      </c>
      <c r="M23" s="342" t="s">
        <v>1003</v>
      </c>
    </row>
    <row r="24" spans="2:13" s="265" customFormat="1" ht="39.950000000000003" customHeight="1">
      <c r="B24" s="660"/>
      <c r="C24" s="500"/>
      <c r="D24" s="669"/>
      <c r="E24" s="670"/>
      <c r="F24" s="670"/>
      <c r="G24" s="615"/>
      <c r="H24" s="656"/>
      <c r="I24" s="656"/>
      <c r="J24" s="671" t="s">
        <v>794</v>
      </c>
      <c r="K24" s="616" t="s">
        <v>972</v>
      </c>
      <c r="L24" s="330" t="s">
        <v>795</v>
      </c>
      <c r="M24" s="342" t="s">
        <v>1003</v>
      </c>
    </row>
    <row r="25" spans="2:13" s="265" customFormat="1" ht="39.950000000000003" customHeight="1">
      <c r="B25" s="660"/>
      <c r="C25" s="500"/>
      <c r="D25" s="669"/>
      <c r="E25" s="670"/>
      <c r="F25" s="670"/>
      <c r="G25" s="615"/>
      <c r="H25" s="656"/>
      <c r="I25" s="656"/>
      <c r="J25" s="671"/>
      <c r="K25" s="616"/>
      <c r="L25" s="330" t="s">
        <v>796</v>
      </c>
      <c r="M25" s="342" t="s">
        <v>1004</v>
      </c>
    </row>
    <row r="26" spans="2:13" s="265" customFormat="1" ht="39.950000000000003" customHeight="1">
      <c r="B26" s="660"/>
      <c r="C26" s="500"/>
      <c r="D26" s="669"/>
      <c r="E26" s="670"/>
      <c r="F26" s="670"/>
      <c r="G26" s="615"/>
      <c r="H26" s="656"/>
      <c r="I26" s="656"/>
      <c r="J26" s="671"/>
      <c r="K26" s="616"/>
      <c r="L26" s="330" t="s">
        <v>797</v>
      </c>
      <c r="M26" s="342" t="s">
        <v>1003</v>
      </c>
    </row>
    <row r="27" spans="2:13" s="265" customFormat="1" ht="39.950000000000003" hidden="1" customHeight="1">
      <c r="B27" s="660"/>
      <c r="C27" s="518" t="s">
        <v>920</v>
      </c>
      <c r="D27" s="663">
        <v>3</v>
      </c>
      <c r="E27" s="607" t="s">
        <v>917</v>
      </c>
      <c r="F27" s="607"/>
      <c r="G27" s="526" t="s">
        <v>918</v>
      </c>
      <c r="H27" s="528" t="s">
        <v>918</v>
      </c>
      <c r="I27" s="528" t="s">
        <v>919</v>
      </c>
      <c r="J27" s="566" t="s">
        <v>912</v>
      </c>
      <c r="K27" s="528"/>
      <c r="L27" s="272" t="s">
        <v>798</v>
      </c>
      <c r="M27" s="333"/>
    </row>
    <row r="28" spans="2:13" s="265" customFormat="1" ht="39.950000000000003" hidden="1" customHeight="1">
      <c r="B28" s="660"/>
      <c r="C28" s="500"/>
      <c r="D28" s="669"/>
      <c r="E28" s="614"/>
      <c r="F28" s="614"/>
      <c r="G28" s="526"/>
      <c r="H28" s="528"/>
      <c r="I28" s="528"/>
      <c r="J28" s="566"/>
      <c r="K28" s="528"/>
      <c r="L28" s="266" t="s">
        <v>799</v>
      </c>
      <c r="M28" s="333"/>
    </row>
    <row r="29" spans="2:13" s="265" customFormat="1" ht="39.950000000000003" hidden="1" customHeight="1">
      <c r="B29" s="660"/>
      <c r="C29" s="500"/>
      <c r="D29" s="669"/>
      <c r="E29" s="614"/>
      <c r="F29" s="614"/>
      <c r="G29" s="526"/>
      <c r="H29" s="528"/>
      <c r="I29" s="528"/>
      <c r="J29" s="566"/>
      <c r="K29" s="528"/>
      <c r="L29" s="266" t="s">
        <v>800</v>
      </c>
      <c r="M29" s="333"/>
    </row>
    <row r="30" spans="2:13" s="265" customFormat="1" ht="39.950000000000003" hidden="1" customHeight="1">
      <c r="B30" s="660"/>
      <c r="C30" s="500"/>
      <c r="D30" s="669"/>
      <c r="E30" s="614"/>
      <c r="F30" s="614"/>
      <c r="G30" s="526"/>
      <c r="H30" s="528"/>
      <c r="I30" s="528"/>
      <c r="J30" s="566"/>
      <c r="K30" s="528"/>
      <c r="L30" s="266" t="s">
        <v>798</v>
      </c>
      <c r="M30" s="333"/>
    </row>
    <row r="31" spans="2:13" s="265" customFormat="1" ht="39.950000000000003" hidden="1" customHeight="1">
      <c r="B31" s="660"/>
      <c r="C31" s="500"/>
      <c r="D31" s="669"/>
      <c r="E31" s="614"/>
      <c r="F31" s="614"/>
      <c r="G31" s="526"/>
      <c r="H31" s="528"/>
      <c r="I31" s="528"/>
      <c r="J31" s="567"/>
      <c r="K31" s="529"/>
      <c r="L31" s="266" t="s">
        <v>800</v>
      </c>
      <c r="M31" s="333"/>
    </row>
    <row r="32" spans="2:13" s="265" customFormat="1" ht="39.950000000000003" hidden="1" customHeight="1">
      <c r="B32" s="660"/>
      <c r="C32" s="500"/>
      <c r="D32" s="669"/>
      <c r="E32" s="614"/>
      <c r="F32" s="614"/>
      <c r="G32" s="526"/>
      <c r="H32" s="528"/>
      <c r="I32" s="528"/>
      <c r="J32" s="565" t="s">
        <v>913</v>
      </c>
      <c r="K32" s="548"/>
      <c r="L32" s="266" t="s">
        <v>798</v>
      </c>
      <c r="M32" s="333"/>
    </row>
    <row r="33" spans="2:13" s="265" customFormat="1" ht="39.950000000000003" hidden="1" customHeight="1">
      <c r="B33" s="660"/>
      <c r="C33" s="500"/>
      <c r="D33" s="669"/>
      <c r="E33" s="614"/>
      <c r="F33" s="614"/>
      <c r="G33" s="526"/>
      <c r="H33" s="528"/>
      <c r="I33" s="528"/>
      <c r="J33" s="566"/>
      <c r="K33" s="528"/>
      <c r="L33" s="266" t="s">
        <v>799</v>
      </c>
      <c r="M33" s="333"/>
    </row>
    <row r="34" spans="2:13" s="265" customFormat="1" ht="39.950000000000003" hidden="1" customHeight="1">
      <c r="B34" s="660"/>
      <c r="C34" s="500"/>
      <c r="D34" s="669"/>
      <c r="E34" s="614"/>
      <c r="F34" s="614"/>
      <c r="G34" s="526"/>
      <c r="H34" s="528"/>
      <c r="I34" s="528"/>
      <c r="J34" s="566"/>
      <c r="K34" s="528"/>
      <c r="L34" s="266" t="s">
        <v>800</v>
      </c>
      <c r="M34" s="333"/>
    </row>
    <row r="35" spans="2:13" s="265" customFormat="1" ht="39.950000000000003" hidden="1" customHeight="1">
      <c r="B35" s="660"/>
      <c r="C35" s="500"/>
      <c r="D35" s="669"/>
      <c r="E35" s="614"/>
      <c r="F35" s="614"/>
      <c r="G35" s="526"/>
      <c r="H35" s="528"/>
      <c r="I35" s="528"/>
      <c r="J35" s="566"/>
      <c r="K35" s="528"/>
      <c r="L35" s="266" t="s">
        <v>798</v>
      </c>
      <c r="M35" s="333"/>
    </row>
    <row r="36" spans="2:13" s="265" customFormat="1" ht="39.950000000000003" hidden="1" customHeight="1">
      <c r="B36" s="660"/>
      <c r="C36" s="500"/>
      <c r="D36" s="669"/>
      <c r="E36" s="614"/>
      <c r="F36" s="614"/>
      <c r="G36" s="526"/>
      <c r="H36" s="528"/>
      <c r="I36" s="528"/>
      <c r="J36" s="567"/>
      <c r="K36" s="529"/>
      <c r="L36" s="266" t="s">
        <v>800</v>
      </c>
      <c r="M36" s="333"/>
    </row>
    <row r="37" spans="2:13" s="265" customFormat="1" ht="39.950000000000003" hidden="1" customHeight="1">
      <c r="B37" s="660"/>
      <c r="C37" s="500"/>
      <c r="D37" s="669"/>
      <c r="E37" s="614"/>
      <c r="F37" s="614"/>
      <c r="G37" s="526"/>
      <c r="H37" s="528"/>
      <c r="I37" s="528"/>
      <c r="J37" s="565" t="s">
        <v>914</v>
      </c>
      <c r="K37" s="548"/>
      <c r="L37" s="266" t="s">
        <v>798</v>
      </c>
      <c r="M37" s="333"/>
    </row>
    <row r="38" spans="2:13" s="265" customFormat="1" ht="39.950000000000003" hidden="1" customHeight="1">
      <c r="B38" s="660"/>
      <c r="C38" s="500"/>
      <c r="D38" s="669"/>
      <c r="E38" s="614"/>
      <c r="F38" s="614"/>
      <c r="G38" s="526"/>
      <c r="H38" s="528"/>
      <c r="I38" s="528"/>
      <c r="J38" s="566"/>
      <c r="K38" s="528"/>
      <c r="L38" s="266" t="s">
        <v>799</v>
      </c>
      <c r="M38" s="333"/>
    </row>
    <row r="39" spans="2:13" s="265" customFormat="1" ht="39.950000000000003" hidden="1" customHeight="1">
      <c r="B39" s="660"/>
      <c r="C39" s="500"/>
      <c r="D39" s="669"/>
      <c r="E39" s="614"/>
      <c r="F39" s="614"/>
      <c r="G39" s="526"/>
      <c r="H39" s="528"/>
      <c r="I39" s="528"/>
      <c r="J39" s="566"/>
      <c r="K39" s="528"/>
      <c r="L39" s="266" t="s">
        <v>800</v>
      </c>
      <c r="M39" s="333"/>
    </row>
    <row r="40" spans="2:13" s="265" customFormat="1" ht="39.950000000000003" hidden="1" customHeight="1">
      <c r="B40" s="660"/>
      <c r="C40" s="500"/>
      <c r="D40" s="669"/>
      <c r="E40" s="614"/>
      <c r="F40" s="614"/>
      <c r="G40" s="526"/>
      <c r="H40" s="528"/>
      <c r="I40" s="528"/>
      <c r="J40" s="566"/>
      <c r="K40" s="528"/>
      <c r="L40" s="266" t="s">
        <v>798</v>
      </c>
      <c r="M40" s="333"/>
    </row>
    <row r="41" spans="2:13" s="265" customFormat="1" ht="39.950000000000003" hidden="1" customHeight="1">
      <c r="B41" s="660"/>
      <c r="C41" s="500"/>
      <c r="D41" s="669"/>
      <c r="E41" s="614"/>
      <c r="F41" s="614"/>
      <c r="G41" s="526"/>
      <c r="H41" s="528"/>
      <c r="I41" s="528"/>
      <c r="J41" s="567"/>
      <c r="K41" s="529"/>
      <c r="L41" s="266" t="s">
        <v>800</v>
      </c>
      <c r="M41" s="333"/>
    </row>
    <row r="42" spans="2:13" s="265" customFormat="1" ht="87" hidden="1" customHeight="1">
      <c r="B42" s="660"/>
      <c r="C42" s="500"/>
      <c r="D42" s="669"/>
      <c r="E42" s="614"/>
      <c r="F42" s="614"/>
      <c r="G42" s="526"/>
      <c r="H42" s="528"/>
      <c r="I42" s="528"/>
      <c r="J42" s="326" t="s">
        <v>915</v>
      </c>
      <c r="K42" s="334"/>
      <c r="L42" s="330" t="s">
        <v>802</v>
      </c>
      <c r="M42" s="342"/>
    </row>
    <row r="43" spans="2:13" s="265" customFormat="1" ht="87" hidden="1" customHeight="1">
      <c r="B43" s="660"/>
      <c r="C43" s="500"/>
      <c r="D43" s="669"/>
      <c r="E43" s="614"/>
      <c r="F43" s="614"/>
      <c r="G43" s="527"/>
      <c r="H43" s="529"/>
      <c r="I43" s="529"/>
      <c r="J43" s="326" t="s">
        <v>916</v>
      </c>
      <c r="K43" s="334"/>
      <c r="L43" s="330" t="s">
        <v>803</v>
      </c>
      <c r="M43" s="342"/>
    </row>
    <row r="44" spans="2:13" ht="71.25" hidden="1" customHeight="1"/>
    <row r="45" spans="2:13" ht="71.25" hidden="1" customHeight="1"/>
    <row r="46" spans="2:13" ht="71.25" hidden="1" customHeight="1"/>
  </sheetData>
  <mergeCells count="43">
    <mergeCell ref="H18:H26"/>
    <mergeCell ref="I18:I26"/>
    <mergeCell ref="I27:I43"/>
    <mergeCell ref="J18:J20"/>
    <mergeCell ref="K18:K20"/>
    <mergeCell ref="J21:J23"/>
    <mergeCell ref="K21:K23"/>
    <mergeCell ref="J24:J26"/>
    <mergeCell ref="K24:K26"/>
    <mergeCell ref="H27:H43"/>
    <mergeCell ref="J27:J31"/>
    <mergeCell ref="K27:K31"/>
    <mergeCell ref="J32:J36"/>
    <mergeCell ref="K32:K36"/>
    <mergeCell ref="J37:J41"/>
    <mergeCell ref="K37:K41"/>
    <mergeCell ref="H4:H17"/>
    <mergeCell ref="I4:I17"/>
    <mergeCell ref="J4:J6"/>
    <mergeCell ref="K4:K6"/>
    <mergeCell ref="J7:J9"/>
    <mergeCell ref="K7:K9"/>
    <mergeCell ref="J10:J17"/>
    <mergeCell ref="K10:K17"/>
    <mergeCell ref="B4:B43"/>
    <mergeCell ref="C4:C17"/>
    <mergeCell ref="D4:D17"/>
    <mergeCell ref="E4:F17"/>
    <mergeCell ref="G4:G17"/>
    <mergeCell ref="C18:C26"/>
    <mergeCell ref="D18:D26"/>
    <mergeCell ref="E18:F26"/>
    <mergeCell ref="G18:G26"/>
    <mergeCell ref="C27:C43"/>
    <mergeCell ref="D27:D43"/>
    <mergeCell ref="E27:F43"/>
    <mergeCell ref="G27:G43"/>
    <mergeCell ref="D1:I1"/>
    <mergeCell ref="C2:C3"/>
    <mergeCell ref="D2:F3"/>
    <mergeCell ref="G2:G3"/>
    <mergeCell ref="H2:H3"/>
    <mergeCell ref="I2:I3"/>
  </mergeCells>
  <phoneticPr fontId="83" type="noConversion"/>
  <conditionalFormatting sqref="J27:J43 J18:J24 C18 C4 J4:J9">
    <cfRule type="cellIs" dxfId="11" priority="1" stopIfTrue="1" operator="equal">
      <formula>"Y"</formula>
    </cfRule>
  </conditionalFormatting>
  <pageMargins left="0.70866141732283472" right="0.70866141732283472" top="0.74803149606299213" bottom="0.74803149606299213" header="0.31496062992125984" footer="0.31496062992125984"/>
  <pageSetup scale="15" fitToHeight="3" orientation="portrait" verticalDpi="200" r:id="rId1"/>
</worksheet>
</file>

<file path=xl/worksheets/sheet11.xml><?xml version="1.0" encoding="utf-8"?>
<worksheet xmlns="http://schemas.openxmlformats.org/spreadsheetml/2006/main" xmlns:r="http://schemas.openxmlformats.org/officeDocument/2006/relationships">
  <sheetPr>
    <pageSetUpPr fitToPage="1"/>
  </sheetPr>
  <dimension ref="A1:M46"/>
  <sheetViews>
    <sheetView zoomScale="40" zoomScaleNormal="40" workbookViewId="0">
      <pane xSplit="7" ySplit="3" topLeftCell="H4" activePane="bottomRight" state="frozen"/>
      <selection pane="topRight" activeCell="I1" sqref="I1"/>
      <selection pane="bottomLeft" activeCell="A4" sqref="A4"/>
      <selection pane="bottomRight" activeCell="G47" sqref="G1:I1048576"/>
    </sheetView>
  </sheetViews>
  <sheetFormatPr defaultRowHeight="71.25" customHeight="1"/>
  <cols>
    <col min="1" max="2" width="9" style="246" hidden="1" customWidth="1"/>
    <col min="3" max="3" width="21.125" style="246" customWidth="1"/>
    <col min="4" max="4" width="6.75" style="246" customWidth="1"/>
    <col min="5" max="5" width="31.375" style="246" bestFit="1" customWidth="1"/>
    <col min="6" max="6" width="28.625" style="246" customWidth="1"/>
    <col min="7" max="7" width="32.375" style="279" hidden="1" customWidth="1"/>
    <col min="8" max="8" width="28.75" style="279" hidden="1" customWidth="1"/>
    <col min="9" max="9" width="32.25" style="246" hidden="1" customWidth="1"/>
    <col min="10" max="10" width="31.75" style="246" customWidth="1"/>
    <col min="11" max="11" width="19" style="280" customWidth="1"/>
    <col min="12" max="12" width="38.25" style="280" customWidth="1"/>
    <col min="13" max="13" width="30" style="280" customWidth="1"/>
    <col min="14" max="14" width="19.875" style="246" customWidth="1"/>
    <col min="15" max="15" width="9.625" style="246" customWidth="1"/>
    <col min="16" max="16" width="8.125" style="246" customWidth="1"/>
    <col min="17" max="16384" width="9" style="246"/>
  </cols>
  <sheetData>
    <row r="1" spans="2:13" ht="71.25" hidden="1" customHeight="1" thickBot="1">
      <c r="D1" s="501"/>
      <c r="E1" s="501"/>
      <c r="F1" s="501"/>
      <c r="G1" s="502"/>
      <c r="H1" s="502"/>
      <c r="I1" s="502"/>
      <c r="J1" s="281" t="s">
        <v>684</v>
      </c>
      <c r="K1" s="282" t="e">
        <f>MIN(#REF!)</f>
        <v>#REF!</v>
      </c>
      <c r="L1" s="249"/>
      <c r="M1" s="249"/>
    </row>
    <row r="2" spans="2:13" s="251" customFormat="1" ht="28.5" customHeight="1">
      <c r="C2" s="503" t="s">
        <v>690</v>
      </c>
      <c r="D2" s="504" t="s">
        <v>764</v>
      </c>
      <c r="E2" s="504"/>
      <c r="F2" s="504"/>
      <c r="G2" s="505" t="s">
        <v>687</v>
      </c>
      <c r="H2" s="505" t="s">
        <v>688</v>
      </c>
      <c r="I2" s="507" t="s">
        <v>689</v>
      </c>
      <c r="J2" s="252"/>
      <c r="K2" s="254"/>
      <c r="L2" s="254"/>
      <c r="M2" s="254"/>
    </row>
    <row r="3" spans="2:13" s="251" customFormat="1" ht="89.25" customHeight="1" thickBot="1">
      <c r="C3" s="596"/>
      <c r="D3" s="504"/>
      <c r="E3" s="504"/>
      <c r="F3" s="504"/>
      <c r="G3" s="506"/>
      <c r="H3" s="506"/>
      <c r="I3" s="506"/>
      <c r="J3" s="256" t="s">
        <v>691</v>
      </c>
      <c r="K3" s="257" t="s">
        <v>692</v>
      </c>
      <c r="L3" s="258" t="s">
        <v>693</v>
      </c>
      <c r="M3" s="257" t="s">
        <v>694</v>
      </c>
    </row>
    <row r="4" spans="2:13" s="265" customFormat="1" ht="39.950000000000003" customHeight="1" thickTop="1">
      <c r="B4" s="660"/>
      <c r="C4" s="672" t="s">
        <v>801</v>
      </c>
      <c r="D4" s="492">
        <v>1</v>
      </c>
      <c r="E4" s="494" t="s">
        <v>804</v>
      </c>
      <c r="F4" s="495"/>
      <c r="G4" s="562" t="s">
        <v>805</v>
      </c>
      <c r="H4" s="548">
        <v>12</v>
      </c>
      <c r="I4" s="548">
        <v>12</v>
      </c>
      <c r="J4" s="565" t="s">
        <v>806</v>
      </c>
      <c r="K4" s="637"/>
      <c r="L4" s="266" t="s">
        <v>798</v>
      </c>
      <c r="M4" s="287"/>
    </row>
    <row r="5" spans="2:13" s="265" customFormat="1" ht="39.950000000000003" customHeight="1">
      <c r="B5" s="660"/>
      <c r="C5" s="490"/>
      <c r="D5" s="673"/>
      <c r="E5" s="643"/>
      <c r="F5" s="644"/>
      <c r="G5" s="526"/>
      <c r="H5" s="528"/>
      <c r="I5" s="528"/>
      <c r="J5" s="566"/>
      <c r="K5" s="592"/>
      <c r="L5" s="266" t="s">
        <v>799</v>
      </c>
      <c r="M5" s="287"/>
    </row>
    <row r="6" spans="2:13" s="265" customFormat="1" ht="39.950000000000003" customHeight="1">
      <c r="B6" s="660"/>
      <c r="C6" s="490"/>
      <c r="D6" s="673"/>
      <c r="E6" s="643"/>
      <c r="F6" s="644"/>
      <c r="G6" s="526"/>
      <c r="H6" s="528"/>
      <c r="I6" s="528"/>
      <c r="J6" s="566"/>
      <c r="K6" s="592"/>
      <c r="L6" s="266" t="s">
        <v>800</v>
      </c>
      <c r="M6" s="287"/>
    </row>
    <row r="7" spans="2:13" s="265" customFormat="1" ht="39.950000000000003" customHeight="1">
      <c r="B7" s="660"/>
      <c r="C7" s="490"/>
      <c r="D7" s="673"/>
      <c r="E7" s="643"/>
      <c r="F7" s="644"/>
      <c r="G7" s="526"/>
      <c r="H7" s="528"/>
      <c r="I7" s="528"/>
      <c r="J7" s="566"/>
      <c r="K7" s="592"/>
      <c r="L7" s="266" t="s">
        <v>798</v>
      </c>
      <c r="M7" s="287"/>
    </row>
    <row r="8" spans="2:13" s="265" customFormat="1" ht="39.950000000000003" customHeight="1">
      <c r="B8" s="660"/>
      <c r="C8" s="491"/>
      <c r="D8" s="493"/>
      <c r="E8" s="496"/>
      <c r="F8" s="497"/>
      <c r="G8" s="527"/>
      <c r="H8" s="529"/>
      <c r="I8" s="529"/>
      <c r="J8" s="567"/>
      <c r="K8" s="593"/>
      <c r="L8" s="266" t="s">
        <v>800</v>
      </c>
      <c r="M8" s="287"/>
    </row>
    <row r="9" spans="2:13" s="265" customFormat="1" ht="39.950000000000003" customHeight="1">
      <c r="B9" s="660"/>
      <c r="C9" s="672" t="s">
        <v>801</v>
      </c>
      <c r="D9" s="492">
        <v>2</v>
      </c>
      <c r="E9" s="494" t="s">
        <v>807</v>
      </c>
      <c r="F9" s="495"/>
      <c r="G9" s="562" t="s">
        <v>808</v>
      </c>
      <c r="H9" s="548">
        <v>1.3660000000000001</v>
      </c>
      <c r="I9" s="548">
        <v>1.502</v>
      </c>
      <c r="J9" s="565" t="s">
        <v>809</v>
      </c>
      <c r="K9" s="637" t="s">
        <v>970</v>
      </c>
      <c r="L9" s="266" t="s">
        <v>1005</v>
      </c>
      <c r="M9" s="287"/>
    </row>
    <row r="10" spans="2:13" s="265" customFormat="1" ht="39.950000000000003" customHeight="1">
      <c r="B10" s="660"/>
      <c r="C10" s="490"/>
      <c r="D10" s="673"/>
      <c r="E10" s="643"/>
      <c r="F10" s="644"/>
      <c r="G10" s="526"/>
      <c r="H10" s="528"/>
      <c r="I10" s="528"/>
      <c r="J10" s="566"/>
      <c r="K10" s="592"/>
      <c r="L10" s="266" t="s">
        <v>1006</v>
      </c>
      <c r="M10" s="287"/>
    </row>
    <row r="11" spans="2:13" s="265" customFormat="1" ht="39.950000000000003" customHeight="1">
      <c r="B11" s="660"/>
      <c r="C11" s="490"/>
      <c r="D11" s="673"/>
      <c r="E11" s="643"/>
      <c r="F11" s="644"/>
      <c r="G11" s="526"/>
      <c r="H11" s="528"/>
      <c r="I11" s="528"/>
      <c r="J11" s="566"/>
      <c r="K11" s="592"/>
      <c r="L11" s="266" t="s">
        <v>800</v>
      </c>
      <c r="M11" s="287"/>
    </row>
    <row r="12" spans="2:13" s="265" customFormat="1" ht="39.950000000000003" customHeight="1">
      <c r="B12" s="660"/>
      <c r="C12" s="490"/>
      <c r="D12" s="673"/>
      <c r="E12" s="643"/>
      <c r="F12" s="644"/>
      <c r="G12" s="526"/>
      <c r="H12" s="528"/>
      <c r="I12" s="528"/>
      <c r="J12" s="566"/>
      <c r="K12" s="592"/>
      <c r="L12" s="266" t="s">
        <v>1005</v>
      </c>
      <c r="M12" s="287"/>
    </row>
    <row r="13" spans="2:13" s="265" customFormat="1" ht="39.950000000000003" customHeight="1">
      <c r="B13" s="660"/>
      <c r="C13" s="491"/>
      <c r="D13" s="493"/>
      <c r="E13" s="496"/>
      <c r="F13" s="497"/>
      <c r="G13" s="527"/>
      <c r="H13" s="529"/>
      <c r="I13" s="529"/>
      <c r="J13" s="567"/>
      <c r="K13" s="593"/>
      <c r="L13" s="266" t="s">
        <v>800</v>
      </c>
      <c r="M13" s="287"/>
    </row>
    <row r="14" spans="2:13" s="265" customFormat="1" ht="39.950000000000003" customHeight="1">
      <c r="B14" s="660"/>
      <c r="C14" s="672" t="s">
        <v>801</v>
      </c>
      <c r="D14" s="492">
        <v>3</v>
      </c>
      <c r="E14" s="494" t="s">
        <v>901</v>
      </c>
      <c r="F14" s="495"/>
      <c r="G14" s="562" t="s">
        <v>810</v>
      </c>
      <c r="H14" s="638">
        <v>0.20080000000000001</v>
      </c>
      <c r="I14" s="657">
        <v>0.22789999999999999</v>
      </c>
      <c r="J14" s="565" t="s">
        <v>809</v>
      </c>
      <c r="K14" s="637" t="s">
        <v>971</v>
      </c>
      <c r="L14" s="266" t="s">
        <v>1005</v>
      </c>
      <c r="M14" s="287"/>
    </row>
    <row r="15" spans="2:13" s="265" customFormat="1" ht="39.950000000000003" customHeight="1">
      <c r="B15" s="660"/>
      <c r="C15" s="490"/>
      <c r="D15" s="673"/>
      <c r="E15" s="643"/>
      <c r="F15" s="644"/>
      <c r="G15" s="526"/>
      <c r="H15" s="639"/>
      <c r="I15" s="658"/>
      <c r="J15" s="566"/>
      <c r="K15" s="592"/>
      <c r="L15" s="266" t="s">
        <v>1006</v>
      </c>
      <c r="M15" s="287"/>
    </row>
    <row r="16" spans="2:13" s="265" customFormat="1" ht="39.950000000000003" customHeight="1">
      <c r="B16" s="660"/>
      <c r="C16" s="490"/>
      <c r="D16" s="673"/>
      <c r="E16" s="643"/>
      <c r="F16" s="644"/>
      <c r="G16" s="526"/>
      <c r="H16" s="639"/>
      <c r="I16" s="658"/>
      <c r="J16" s="566"/>
      <c r="K16" s="592"/>
      <c r="L16" s="266" t="s">
        <v>800</v>
      </c>
      <c r="M16" s="287"/>
    </row>
    <row r="17" spans="2:13" s="265" customFormat="1" ht="39.950000000000003" customHeight="1">
      <c r="B17" s="660"/>
      <c r="C17" s="490"/>
      <c r="D17" s="673"/>
      <c r="E17" s="643"/>
      <c r="F17" s="644"/>
      <c r="G17" s="526"/>
      <c r="H17" s="639"/>
      <c r="I17" s="658"/>
      <c r="J17" s="566"/>
      <c r="K17" s="592"/>
      <c r="L17" s="266" t="s">
        <v>1005</v>
      </c>
      <c r="M17" s="287"/>
    </row>
    <row r="18" spans="2:13" s="265" customFormat="1" ht="39.950000000000003" customHeight="1">
      <c r="B18" s="660"/>
      <c r="C18" s="491"/>
      <c r="D18" s="493"/>
      <c r="E18" s="496"/>
      <c r="F18" s="497"/>
      <c r="G18" s="527"/>
      <c r="H18" s="677"/>
      <c r="I18" s="659"/>
      <c r="J18" s="567"/>
      <c r="K18" s="593"/>
      <c r="L18" s="266" t="s">
        <v>800</v>
      </c>
      <c r="M18" s="287"/>
    </row>
    <row r="19" spans="2:13" s="265" customFormat="1" ht="39.950000000000003" customHeight="1">
      <c r="B19" s="660"/>
      <c r="C19" s="500" t="s">
        <v>663</v>
      </c>
      <c r="D19" s="676">
        <v>4</v>
      </c>
      <c r="E19" s="614" t="s">
        <v>869</v>
      </c>
      <c r="F19" s="614"/>
      <c r="G19" s="615" t="s">
        <v>476</v>
      </c>
      <c r="H19" s="656">
        <v>39.950000000000003</v>
      </c>
      <c r="I19" s="656">
        <v>45.33</v>
      </c>
      <c r="J19" s="674" t="s">
        <v>662</v>
      </c>
      <c r="K19" s="675" t="s">
        <v>987</v>
      </c>
      <c r="L19" s="266" t="s">
        <v>1005</v>
      </c>
      <c r="M19" s="332"/>
    </row>
    <row r="20" spans="2:13" s="265" customFormat="1" ht="39.950000000000003" customHeight="1">
      <c r="B20" s="660"/>
      <c r="C20" s="500"/>
      <c r="D20" s="676"/>
      <c r="E20" s="614"/>
      <c r="F20" s="614"/>
      <c r="G20" s="615"/>
      <c r="H20" s="656"/>
      <c r="I20" s="656"/>
      <c r="J20" s="674"/>
      <c r="K20" s="675"/>
      <c r="L20" s="266" t="s">
        <v>1006</v>
      </c>
      <c r="M20" s="332"/>
    </row>
    <row r="21" spans="2:13" s="265" customFormat="1" ht="39.950000000000003" customHeight="1">
      <c r="B21" s="660"/>
      <c r="C21" s="500"/>
      <c r="D21" s="676"/>
      <c r="E21" s="614"/>
      <c r="F21" s="614"/>
      <c r="G21" s="615"/>
      <c r="H21" s="656"/>
      <c r="I21" s="656"/>
      <c r="J21" s="674"/>
      <c r="K21" s="675"/>
      <c r="L21" s="266" t="s">
        <v>800</v>
      </c>
      <c r="M21" s="332"/>
    </row>
    <row r="22" spans="2:13" s="265" customFormat="1" ht="39.950000000000003" customHeight="1">
      <c r="B22" s="660"/>
      <c r="C22" s="672" t="s">
        <v>801</v>
      </c>
      <c r="D22" s="492">
        <v>5</v>
      </c>
      <c r="E22" s="494" t="s">
        <v>811</v>
      </c>
      <c r="F22" s="495"/>
      <c r="G22" s="562" t="s">
        <v>812</v>
      </c>
      <c r="H22" s="548">
        <v>120</v>
      </c>
      <c r="I22" s="548">
        <v>120</v>
      </c>
      <c r="J22" s="565" t="s">
        <v>809</v>
      </c>
      <c r="K22" s="637"/>
      <c r="L22" s="266" t="s">
        <v>798</v>
      </c>
      <c r="M22" s="287"/>
    </row>
    <row r="23" spans="2:13" s="265" customFormat="1" ht="39.950000000000003" customHeight="1">
      <c r="B23" s="660"/>
      <c r="C23" s="490"/>
      <c r="D23" s="673"/>
      <c r="E23" s="643"/>
      <c r="F23" s="644"/>
      <c r="G23" s="526"/>
      <c r="H23" s="528"/>
      <c r="I23" s="528"/>
      <c r="J23" s="566"/>
      <c r="K23" s="592"/>
      <c r="L23" s="266" t="s">
        <v>799</v>
      </c>
      <c r="M23" s="287"/>
    </row>
    <row r="24" spans="2:13" s="265" customFormat="1" ht="39.950000000000003" customHeight="1">
      <c r="B24" s="660"/>
      <c r="C24" s="490"/>
      <c r="D24" s="673"/>
      <c r="E24" s="643"/>
      <c r="F24" s="644"/>
      <c r="G24" s="526"/>
      <c r="H24" s="528"/>
      <c r="I24" s="528"/>
      <c r="J24" s="566"/>
      <c r="K24" s="592"/>
      <c r="L24" s="266" t="s">
        <v>800</v>
      </c>
      <c r="M24" s="287"/>
    </row>
    <row r="25" spans="2:13" s="265" customFormat="1" ht="39.950000000000003" customHeight="1">
      <c r="B25" s="660"/>
      <c r="C25" s="490"/>
      <c r="D25" s="673"/>
      <c r="E25" s="643"/>
      <c r="F25" s="644"/>
      <c r="G25" s="526"/>
      <c r="H25" s="528"/>
      <c r="I25" s="528"/>
      <c r="J25" s="566"/>
      <c r="K25" s="592"/>
      <c r="L25" s="266" t="s">
        <v>798</v>
      </c>
      <c r="M25" s="287"/>
    </row>
    <row r="26" spans="2:13" s="265" customFormat="1" ht="39.950000000000003" customHeight="1">
      <c r="B26" s="660"/>
      <c r="C26" s="491"/>
      <c r="D26" s="493"/>
      <c r="E26" s="496"/>
      <c r="F26" s="497"/>
      <c r="G26" s="527"/>
      <c r="H26" s="529"/>
      <c r="I26" s="529"/>
      <c r="J26" s="567"/>
      <c r="K26" s="593"/>
      <c r="L26" s="266" t="s">
        <v>800</v>
      </c>
      <c r="M26" s="287"/>
    </row>
    <row r="27" spans="2:13" s="265" customFormat="1" ht="39.950000000000003" customHeight="1">
      <c r="B27" s="660"/>
      <c r="C27" s="672" t="s">
        <v>801</v>
      </c>
      <c r="D27" s="680">
        <v>6</v>
      </c>
      <c r="E27" s="494" t="s">
        <v>813</v>
      </c>
      <c r="F27" s="495"/>
      <c r="G27" s="562" t="s">
        <v>814</v>
      </c>
      <c r="H27" s="548">
        <v>165</v>
      </c>
      <c r="I27" s="548">
        <v>165</v>
      </c>
      <c r="J27" s="565" t="s">
        <v>809</v>
      </c>
      <c r="K27" s="637"/>
      <c r="L27" s="266" t="s">
        <v>798</v>
      </c>
      <c r="M27" s="287"/>
    </row>
    <row r="28" spans="2:13" s="265" customFormat="1" ht="39.950000000000003" customHeight="1">
      <c r="B28" s="660"/>
      <c r="C28" s="490"/>
      <c r="D28" s="681"/>
      <c r="E28" s="643"/>
      <c r="F28" s="644"/>
      <c r="G28" s="526"/>
      <c r="H28" s="528"/>
      <c r="I28" s="528"/>
      <c r="J28" s="566"/>
      <c r="K28" s="592"/>
      <c r="L28" s="266" t="s">
        <v>799</v>
      </c>
      <c r="M28" s="287"/>
    </row>
    <row r="29" spans="2:13" s="265" customFormat="1" ht="39.950000000000003" customHeight="1">
      <c r="B29" s="660"/>
      <c r="C29" s="490"/>
      <c r="D29" s="681"/>
      <c r="E29" s="643"/>
      <c r="F29" s="644"/>
      <c r="G29" s="526"/>
      <c r="H29" s="528"/>
      <c r="I29" s="528"/>
      <c r="J29" s="566"/>
      <c r="K29" s="592"/>
      <c r="L29" s="266" t="s">
        <v>800</v>
      </c>
      <c r="M29" s="287"/>
    </row>
    <row r="30" spans="2:13" s="265" customFormat="1" ht="39.950000000000003" customHeight="1">
      <c r="B30" s="660"/>
      <c r="C30" s="490"/>
      <c r="D30" s="681"/>
      <c r="E30" s="643"/>
      <c r="F30" s="644"/>
      <c r="G30" s="526"/>
      <c r="H30" s="528"/>
      <c r="I30" s="528"/>
      <c r="J30" s="566"/>
      <c r="K30" s="592"/>
      <c r="L30" s="266" t="s">
        <v>798</v>
      </c>
      <c r="M30" s="287"/>
    </row>
    <row r="31" spans="2:13" s="265" customFormat="1" ht="39.950000000000003" customHeight="1">
      <c r="B31" s="660"/>
      <c r="C31" s="491"/>
      <c r="D31" s="682"/>
      <c r="E31" s="496"/>
      <c r="F31" s="497"/>
      <c r="G31" s="527"/>
      <c r="H31" s="529"/>
      <c r="I31" s="529"/>
      <c r="J31" s="567"/>
      <c r="K31" s="593"/>
      <c r="L31" s="266" t="s">
        <v>800</v>
      </c>
      <c r="M31" s="287"/>
    </row>
    <row r="32" spans="2:13" s="265" customFormat="1" ht="39.950000000000003" customHeight="1">
      <c r="B32" s="660"/>
      <c r="C32" s="672" t="s">
        <v>801</v>
      </c>
      <c r="D32" s="492">
        <v>7</v>
      </c>
      <c r="E32" s="494" t="s">
        <v>815</v>
      </c>
      <c r="F32" s="495"/>
      <c r="G32" s="562" t="s">
        <v>816</v>
      </c>
      <c r="H32" s="548">
        <v>65</v>
      </c>
      <c r="I32" s="548">
        <v>65</v>
      </c>
      <c r="J32" s="565" t="s">
        <v>809</v>
      </c>
      <c r="K32" s="637"/>
      <c r="L32" s="266" t="s">
        <v>798</v>
      </c>
      <c r="M32" s="287"/>
    </row>
    <row r="33" spans="2:13" s="265" customFormat="1" ht="39.950000000000003" customHeight="1">
      <c r="B33" s="660"/>
      <c r="C33" s="490"/>
      <c r="D33" s="673"/>
      <c r="E33" s="643"/>
      <c r="F33" s="644"/>
      <c r="G33" s="526"/>
      <c r="H33" s="528"/>
      <c r="I33" s="528"/>
      <c r="J33" s="566"/>
      <c r="K33" s="592"/>
      <c r="L33" s="266" t="s">
        <v>799</v>
      </c>
      <c r="M33" s="287"/>
    </row>
    <row r="34" spans="2:13" s="265" customFormat="1" ht="39.950000000000003" customHeight="1">
      <c r="B34" s="660"/>
      <c r="C34" s="490"/>
      <c r="D34" s="673"/>
      <c r="E34" s="643"/>
      <c r="F34" s="644"/>
      <c r="G34" s="526"/>
      <c r="H34" s="528"/>
      <c r="I34" s="528"/>
      <c r="J34" s="566"/>
      <c r="K34" s="592"/>
      <c r="L34" s="266" t="s">
        <v>800</v>
      </c>
      <c r="M34" s="287"/>
    </row>
    <row r="35" spans="2:13" s="265" customFormat="1" ht="39.950000000000003" customHeight="1">
      <c r="B35" s="660"/>
      <c r="C35" s="490"/>
      <c r="D35" s="673"/>
      <c r="E35" s="643"/>
      <c r="F35" s="644"/>
      <c r="G35" s="526"/>
      <c r="H35" s="528"/>
      <c r="I35" s="528"/>
      <c r="J35" s="566"/>
      <c r="K35" s="592"/>
      <c r="L35" s="266" t="s">
        <v>798</v>
      </c>
      <c r="M35" s="287"/>
    </row>
    <row r="36" spans="2:13" s="265" customFormat="1" ht="39.950000000000003" customHeight="1" thickBot="1">
      <c r="B36" s="660"/>
      <c r="C36" s="491"/>
      <c r="D36" s="493"/>
      <c r="E36" s="678"/>
      <c r="F36" s="679"/>
      <c r="G36" s="527"/>
      <c r="H36" s="529"/>
      <c r="I36" s="529"/>
      <c r="J36" s="567"/>
      <c r="K36" s="593"/>
      <c r="L36" s="266" t="s">
        <v>800</v>
      </c>
      <c r="M36" s="287"/>
    </row>
    <row r="37" spans="2:13" s="265" customFormat="1" ht="39.950000000000003" customHeight="1">
      <c r="B37" s="246"/>
      <c r="C37" s="672" t="s">
        <v>663</v>
      </c>
      <c r="D37" s="492">
        <v>8</v>
      </c>
      <c r="E37" s="654" t="s">
        <v>1007</v>
      </c>
      <c r="F37" s="655"/>
      <c r="G37" s="666" t="s">
        <v>1008</v>
      </c>
      <c r="H37" s="548" t="s">
        <v>1009</v>
      </c>
      <c r="I37" s="548" t="s">
        <v>1010</v>
      </c>
      <c r="J37" s="565" t="s">
        <v>809</v>
      </c>
      <c r="K37" s="637" t="s">
        <v>970</v>
      </c>
      <c r="L37" s="266" t="s">
        <v>798</v>
      </c>
      <c r="M37" s="364"/>
    </row>
    <row r="38" spans="2:13" s="265" customFormat="1" ht="39.950000000000003" customHeight="1">
      <c r="B38" s="246"/>
      <c r="C38" s="490"/>
      <c r="D38" s="673"/>
      <c r="E38" s="643"/>
      <c r="F38" s="644"/>
      <c r="G38" s="667"/>
      <c r="H38" s="528"/>
      <c r="I38" s="528"/>
      <c r="J38" s="566"/>
      <c r="K38" s="592"/>
      <c r="L38" s="266" t="s">
        <v>799</v>
      </c>
      <c r="M38" s="364"/>
    </row>
    <row r="39" spans="2:13" s="265" customFormat="1" ht="39.950000000000003" customHeight="1">
      <c r="B39" s="246"/>
      <c r="C39" s="490"/>
      <c r="D39" s="673"/>
      <c r="E39" s="643"/>
      <c r="F39" s="644"/>
      <c r="G39" s="667"/>
      <c r="H39" s="528"/>
      <c r="I39" s="528"/>
      <c r="J39" s="566"/>
      <c r="K39" s="592"/>
      <c r="L39" s="266" t="s">
        <v>800</v>
      </c>
      <c r="M39" s="364"/>
    </row>
    <row r="40" spans="2:13" s="265" customFormat="1" ht="39.950000000000003" customHeight="1">
      <c r="B40" s="246"/>
      <c r="C40" s="490"/>
      <c r="D40" s="673"/>
      <c r="E40" s="643"/>
      <c r="F40" s="644"/>
      <c r="G40" s="667"/>
      <c r="H40" s="528"/>
      <c r="I40" s="528"/>
      <c r="J40" s="566"/>
      <c r="K40" s="592"/>
      <c r="L40" s="266" t="s">
        <v>798</v>
      </c>
      <c r="M40" s="364"/>
    </row>
    <row r="41" spans="2:13" s="265" customFormat="1" ht="39.950000000000003" customHeight="1">
      <c r="B41" s="246"/>
      <c r="C41" s="490"/>
      <c r="D41" s="673"/>
      <c r="E41" s="643"/>
      <c r="F41" s="644"/>
      <c r="G41" s="667"/>
      <c r="H41" s="528"/>
      <c r="I41" s="528"/>
      <c r="J41" s="567"/>
      <c r="K41" s="593"/>
      <c r="L41" s="266" t="s">
        <v>800</v>
      </c>
      <c r="M41" s="364"/>
    </row>
    <row r="42" spans="2:13" s="265" customFormat="1" ht="39.950000000000003" customHeight="1">
      <c r="B42" s="246"/>
      <c r="C42" s="490"/>
      <c r="D42" s="673"/>
      <c r="E42" s="643"/>
      <c r="F42" s="644"/>
      <c r="G42" s="667"/>
      <c r="H42" s="528"/>
      <c r="I42" s="528"/>
      <c r="J42" s="565" t="s">
        <v>1011</v>
      </c>
      <c r="K42" s="637" t="s">
        <v>970</v>
      </c>
      <c r="L42" s="266" t="s">
        <v>798</v>
      </c>
      <c r="M42" s="364"/>
    </row>
    <row r="43" spans="2:13" s="265" customFormat="1" ht="39.950000000000003" customHeight="1">
      <c r="B43" s="246"/>
      <c r="C43" s="490"/>
      <c r="D43" s="673"/>
      <c r="E43" s="643"/>
      <c r="F43" s="644"/>
      <c r="G43" s="667"/>
      <c r="H43" s="528"/>
      <c r="I43" s="528"/>
      <c r="J43" s="566"/>
      <c r="K43" s="592"/>
      <c r="L43" s="266" t="s">
        <v>799</v>
      </c>
      <c r="M43" s="364"/>
    </row>
    <row r="44" spans="2:13" s="265" customFormat="1" ht="39.950000000000003" customHeight="1">
      <c r="B44" s="246"/>
      <c r="C44" s="490"/>
      <c r="D44" s="673"/>
      <c r="E44" s="643"/>
      <c r="F44" s="644"/>
      <c r="G44" s="667"/>
      <c r="H44" s="528"/>
      <c r="I44" s="528"/>
      <c r="J44" s="566"/>
      <c r="K44" s="592"/>
      <c r="L44" s="266" t="s">
        <v>800</v>
      </c>
      <c r="M44" s="364"/>
    </row>
    <row r="45" spans="2:13" s="265" customFormat="1" ht="39.950000000000003" customHeight="1">
      <c r="B45" s="246"/>
      <c r="C45" s="490"/>
      <c r="D45" s="673"/>
      <c r="E45" s="643"/>
      <c r="F45" s="644"/>
      <c r="G45" s="667"/>
      <c r="H45" s="528"/>
      <c r="I45" s="528"/>
      <c r="J45" s="566"/>
      <c r="K45" s="592"/>
      <c r="L45" s="266" t="s">
        <v>798</v>
      </c>
      <c r="M45" s="364"/>
    </row>
    <row r="46" spans="2:13" s="265" customFormat="1" ht="39.950000000000003" customHeight="1">
      <c r="B46" s="246"/>
      <c r="C46" s="491"/>
      <c r="D46" s="493"/>
      <c r="E46" s="496"/>
      <c r="F46" s="497"/>
      <c r="G46" s="668"/>
      <c r="H46" s="529"/>
      <c r="I46" s="529"/>
      <c r="J46" s="567"/>
      <c r="K46" s="593"/>
      <c r="L46" s="266" t="s">
        <v>800</v>
      </c>
      <c r="M46" s="364"/>
    </row>
  </sheetData>
  <mergeCells count="73">
    <mergeCell ref="J37:J41"/>
    <mergeCell ref="K37:K41"/>
    <mergeCell ref="J42:J46"/>
    <mergeCell ref="K42:K46"/>
    <mergeCell ref="E37:F46"/>
    <mergeCell ref="G37:G46"/>
    <mergeCell ref="H37:H46"/>
    <mergeCell ref="I37:I46"/>
    <mergeCell ref="C37:C46"/>
    <mergeCell ref="D37:D46"/>
    <mergeCell ref="J27:J31"/>
    <mergeCell ref="K27:K31"/>
    <mergeCell ref="C32:C36"/>
    <mergeCell ref="D32:D36"/>
    <mergeCell ref="E32:F36"/>
    <mergeCell ref="G32:G36"/>
    <mergeCell ref="H32:H36"/>
    <mergeCell ref="I32:I36"/>
    <mergeCell ref="J32:J36"/>
    <mergeCell ref="K32:K36"/>
    <mergeCell ref="C27:C31"/>
    <mergeCell ref="D27:D31"/>
    <mergeCell ref="E27:F31"/>
    <mergeCell ref="G27:G31"/>
    <mergeCell ref="H27:H31"/>
    <mergeCell ref="I27:I31"/>
    <mergeCell ref="I22:I26"/>
    <mergeCell ref="J22:J26"/>
    <mergeCell ref="K22:K26"/>
    <mergeCell ref="C14:C18"/>
    <mergeCell ref="D14:D18"/>
    <mergeCell ref="E14:F18"/>
    <mergeCell ref="G14:G18"/>
    <mergeCell ref="H14:H18"/>
    <mergeCell ref="C19:C21"/>
    <mergeCell ref="D19:D21"/>
    <mergeCell ref="E19:F21"/>
    <mergeCell ref="G19:G21"/>
    <mergeCell ref="H19:H21"/>
    <mergeCell ref="C22:C26"/>
    <mergeCell ref="D22:D26"/>
    <mergeCell ref="E22:F26"/>
    <mergeCell ref="G22:G26"/>
    <mergeCell ref="H22:H26"/>
    <mergeCell ref="H9:H13"/>
    <mergeCell ref="I19:I21"/>
    <mergeCell ref="J19:J21"/>
    <mergeCell ref="K19:K21"/>
    <mergeCell ref="J4:J8"/>
    <mergeCell ref="K4:K8"/>
    <mergeCell ref="I9:I13"/>
    <mergeCell ref="J9:J13"/>
    <mergeCell ref="K9:K13"/>
    <mergeCell ref="I4:I8"/>
    <mergeCell ref="J14:J18"/>
    <mergeCell ref="K14:K18"/>
    <mergeCell ref="I14:I18"/>
    <mergeCell ref="B4:B36"/>
    <mergeCell ref="D1:I1"/>
    <mergeCell ref="C2:C3"/>
    <mergeCell ref="D2:F3"/>
    <mergeCell ref="G2:G3"/>
    <mergeCell ref="H2:H3"/>
    <mergeCell ref="I2:I3"/>
    <mergeCell ref="C4:C8"/>
    <mergeCell ref="D4:D8"/>
    <mergeCell ref="E4:F8"/>
    <mergeCell ref="G4:G8"/>
    <mergeCell ref="H4:H8"/>
    <mergeCell ref="C9:C13"/>
    <mergeCell ref="D9:D13"/>
    <mergeCell ref="E9:F13"/>
    <mergeCell ref="G9:G13"/>
  </mergeCells>
  <phoneticPr fontId="83" type="noConversion"/>
  <conditionalFormatting sqref="C4:C32 J4:J32">
    <cfRule type="cellIs" dxfId="10" priority="3" stopIfTrue="1" operator="equal">
      <formula>"Y"</formula>
    </cfRule>
  </conditionalFormatting>
  <conditionalFormatting sqref="J37 C37">
    <cfRule type="cellIs" dxfId="9" priority="2" stopIfTrue="1" operator="equal">
      <formula>"Y"</formula>
    </cfRule>
  </conditionalFormatting>
  <conditionalFormatting sqref="J42">
    <cfRule type="cellIs" dxfId="8" priority="1" stopIfTrue="1" operator="equal">
      <formula>"Y"</formula>
    </cfRule>
  </conditionalFormatting>
  <pageMargins left="0.70866141732283472" right="0.70866141732283472" top="0.74803149606299213" bottom="0.74803149606299213" header="0.31496062992125984" footer="0.31496062992125984"/>
  <pageSetup scale="15" fitToHeight="3" orientation="portrait" verticalDpi="200" r:id="rId1"/>
</worksheet>
</file>

<file path=xl/worksheets/sheet12.xml><?xml version="1.0" encoding="utf-8"?>
<worksheet xmlns="http://schemas.openxmlformats.org/spreadsheetml/2006/main" xmlns:r="http://schemas.openxmlformats.org/officeDocument/2006/relationships">
  <sheetPr>
    <pageSetUpPr fitToPage="1"/>
  </sheetPr>
  <dimension ref="A1:M4"/>
  <sheetViews>
    <sheetView zoomScale="40" zoomScaleNormal="40" workbookViewId="0">
      <pane xSplit="7" ySplit="3" topLeftCell="H4" activePane="bottomRight" state="frozen"/>
      <selection pane="topRight" activeCell="I1" sqref="I1"/>
      <selection pane="bottomLeft" activeCell="A4" sqref="A4"/>
      <selection pane="bottomRight" activeCell="G4" sqref="G1:I1048576"/>
    </sheetView>
  </sheetViews>
  <sheetFormatPr defaultRowHeight="71.25" customHeight="1"/>
  <cols>
    <col min="1" max="2" width="9" style="246" hidden="1" customWidth="1"/>
    <col min="3" max="3" width="21.125" style="246" customWidth="1"/>
    <col min="4" max="4" width="6.75" style="246" customWidth="1"/>
    <col min="5" max="5" width="31.375" style="246" bestFit="1" customWidth="1"/>
    <col min="6" max="6" width="28.625" style="246" customWidth="1"/>
    <col min="7" max="7" width="32.375" style="279" hidden="1" customWidth="1"/>
    <col min="8" max="8" width="28.75" style="279" hidden="1" customWidth="1"/>
    <col min="9" max="9" width="32.25" style="246" hidden="1" customWidth="1"/>
    <col min="10" max="10" width="31.75" style="246" customWidth="1"/>
    <col min="11" max="11" width="19" style="280" customWidth="1"/>
    <col min="12" max="12" width="38.25" style="280" customWidth="1"/>
    <col min="13" max="13" width="30" style="280" customWidth="1"/>
    <col min="14" max="14" width="19.875" style="246" customWidth="1"/>
    <col min="15" max="15" width="9.625" style="246" customWidth="1"/>
    <col min="16" max="16" width="8.125" style="246" customWidth="1"/>
    <col min="17" max="16384" width="9" style="246"/>
  </cols>
  <sheetData>
    <row r="1" spans="2:13" ht="71.25" hidden="1" customHeight="1" thickBot="1">
      <c r="D1" s="501"/>
      <c r="E1" s="501"/>
      <c r="F1" s="501"/>
      <c r="G1" s="502"/>
      <c r="H1" s="502"/>
      <c r="I1" s="502"/>
      <c r="J1" s="281" t="s">
        <v>240</v>
      </c>
      <c r="K1" s="282" t="e">
        <f>MIN(#REF!)</f>
        <v>#REF!</v>
      </c>
      <c r="L1" s="249"/>
      <c r="M1" s="249"/>
    </row>
    <row r="2" spans="2:13" s="251" customFormat="1" ht="28.5" customHeight="1">
      <c r="C2" s="503" t="s">
        <v>282</v>
      </c>
      <c r="D2" s="504" t="s">
        <v>511</v>
      </c>
      <c r="E2" s="504"/>
      <c r="F2" s="504"/>
      <c r="G2" s="505" t="s">
        <v>544</v>
      </c>
      <c r="H2" s="505" t="s">
        <v>512</v>
      </c>
      <c r="I2" s="507" t="s">
        <v>513</v>
      </c>
      <c r="J2" s="252"/>
      <c r="K2" s="254"/>
      <c r="L2" s="254"/>
      <c r="M2" s="254"/>
    </row>
    <row r="3" spans="2:13" s="251" customFormat="1" ht="89.25" customHeight="1" thickBot="1">
      <c r="C3" s="596"/>
      <c r="D3" s="504"/>
      <c r="E3" s="504"/>
      <c r="F3" s="504"/>
      <c r="G3" s="506"/>
      <c r="H3" s="506"/>
      <c r="I3" s="506"/>
      <c r="J3" s="256" t="s">
        <v>691</v>
      </c>
      <c r="K3" s="257" t="s">
        <v>692</v>
      </c>
      <c r="L3" s="258" t="s">
        <v>693</v>
      </c>
      <c r="M3" s="257" t="s">
        <v>694</v>
      </c>
    </row>
    <row r="4" spans="2:13" s="265" customFormat="1" ht="96.75" customHeight="1" thickTop="1">
      <c r="B4" s="371"/>
      <c r="C4" s="377" t="s">
        <v>1017</v>
      </c>
      <c r="D4" s="378">
        <v>1</v>
      </c>
      <c r="E4" s="635" t="s">
        <v>460</v>
      </c>
      <c r="F4" s="636"/>
      <c r="G4" s="374" t="s">
        <v>1019</v>
      </c>
      <c r="H4" s="370" t="s">
        <v>1020</v>
      </c>
      <c r="I4" s="370" t="s">
        <v>1020</v>
      </c>
      <c r="J4" s="372" t="s">
        <v>1021</v>
      </c>
      <c r="K4" s="373"/>
      <c r="L4" s="266" t="s">
        <v>1022</v>
      </c>
      <c r="M4" s="370"/>
    </row>
  </sheetData>
  <mergeCells count="7">
    <mergeCell ref="E4:F4"/>
    <mergeCell ref="D1:I1"/>
    <mergeCell ref="C2:C3"/>
    <mergeCell ref="D2:F3"/>
    <mergeCell ref="G2:G3"/>
    <mergeCell ref="H2:H3"/>
    <mergeCell ref="I2:I3"/>
  </mergeCells>
  <phoneticPr fontId="83" type="noConversion"/>
  <conditionalFormatting sqref="C4 J4">
    <cfRule type="cellIs" dxfId="7" priority="3" stopIfTrue="1" operator="equal">
      <formula>"Y"</formula>
    </cfRule>
  </conditionalFormatting>
  <pageMargins left="0.70866141732283472" right="0.70866141732283472" top="0.74803149606299213" bottom="0.74803149606299213" header="0.31496062992125984" footer="0.31496062992125984"/>
  <pageSetup scale="15" fitToHeight="3" orientation="portrait" verticalDpi="200" r:id="rId1"/>
</worksheet>
</file>

<file path=xl/worksheets/sheet13.xml><?xml version="1.0" encoding="utf-8"?>
<worksheet xmlns="http://schemas.openxmlformats.org/spreadsheetml/2006/main" xmlns:r="http://schemas.openxmlformats.org/officeDocument/2006/relationships">
  <sheetPr>
    <tabColor rgb="FF0000FF"/>
    <pageSetUpPr fitToPage="1"/>
  </sheetPr>
  <dimension ref="A1:N51"/>
  <sheetViews>
    <sheetView zoomScale="40" zoomScaleNormal="40" workbookViewId="0">
      <pane xSplit="7" ySplit="3" topLeftCell="H40" activePane="bottomRight" state="frozen"/>
      <selection pane="topRight" activeCell="I1" sqref="I1"/>
      <selection pane="bottomLeft" activeCell="A4" sqref="A4"/>
      <selection pane="bottomRight" activeCell="N34" sqref="N34"/>
    </sheetView>
  </sheetViews>
  <sheetFormatPr defaultRowHeight="71.25" customHeight="1"/>
  <cols>
    <col min="1" max="2" width="9" style="246" hidden="1" customWidth="1"/>
    <col min="3" max="3" width="21.125" style="246" customWidth="1"/>
    <col min="4" max="4" width="6.75" style="246" customWidth="1"/>
    <col min="5" max="5" width="31.375" style="246" bestFit="1" customWidth="1"/>
    <col min="6" max="6" width="31.5" style="246" customWidth="1"/>
    <col min="7" max="7" width="32.375" style="279" hidden="1" customWidth="1"/>
    <col min="8" max="8" width="28.75" style="279" hidden="1" customWidth="1"/>
    <col min="9" max="9" width="32.25" style="246" hidden="1" customWidth="1"/>
    <col min="10" max="10" width="31.75" style="246" customWidth="1"/>
    <col min="11" max="11" width="22.75" style="280" customWidth="1"/>
    <col min="12" max="12" width="38.25" style="280" customWidth="1"/>
    <col min="13" max="13" width="27.5" style="280" customWidth="1"/>
    <col min="14" max="14" width="19.875" style="246" customWidth="1"/>
    <col min="15" max="15" width="5.625" style="246" customWidth="1"/>
    <col min="16" max="16" width="19.875" style="246" customWidth="1"/>
    <col min="17" max="17" width="9.625" style="246" customWidth="1"/>
    <col min="18" max="18" width="8.125" style="246" customWidth="1"/>
    <col min="19" max="16384" width="9" style="246"/>
  </cols>
  <sheetData>
    <row r="1" spans="2:14" ht="71.25" hidden="1" customHeight="1" thickBot="1">
      <c r="D1" s="502"/>
      <c r="E1" s="502"/>
      <c r="F1" s="502"/>
      <c r="G1" s="502"/>
      <c r="H1" s="502"/>
      <c r="I1" s="502"/>
      <c r="J1" s="281" t="s">
        <v>240</v>
      </c>
      <c r="K1" s="282" t="e">
        <f>MIN(#REF!)</f>
        <v>#REF!</v>
      </c>
      <c r="L1" s="249"/>
      <c r="M1" s="249"/>
      <c r="N1" s="250"/>
    </row>
    <row r="2" spans="2:14" s="251" customFormat="1" ht="28.5" customHeight="1">
      <c r="C2" s="508" t="s">
        <v>282</v>
      </c>
      <c r="D2" s="576" t="s">
        <v>511</v>
      </c>
      <c r="E2" s="510"/>
      <c r="F2" s="511"/>
      <c r="G2" s="505" t="s">
        <v>544</v>
      </c>
      <c r="H2" s="505" t="s">
        <v>512</v>
      </c>
      <c r="I2" s="507" t="s">
        <v>513</v>
      </c>
      <c r="J2" s="252"/>
      <c r="K2" s="254"/>
      <c r="L2" s="254"/>
      <c r="M2" s="254"/>
    </row>
    <row r="3" spans="2:14" s="251" customFormat="1" ht="89.25" customHeight="1" thickBot="1">
      <c r="C3" s="508"/>
      <c r="D3" s="513"/>
      <c r="E3" s="513"/>
      <c r="F3" s="514"/>
      <c r="G3" s="506"/>
      <c r="H3" s="506"/>
      <c r="I3" s="506"/>
      <c r="J3" s="256" t="s">
        <v>691</v>
      </c>
      <c r="K3" s="257" t="s">
        <v>692</v>
      </c>
      <c r="L3" s="258" t="s">
        <v>693</v>
      </c>
      <c r="M3" s="257" t="s">
        <v>694</v>
      </c>
    </row>
    <row r="4" spans="2:14" s="265" customFormat="1" ht="45" hidden="1" customHeight="1" thickTop="1">
      <c r="B4" s="579"/>
      <c r="C4" s="500" t="s">
        <v>855</v>
      </c>
      <c r="D4" s="683">
        <v>1</v>
      </c>
      <c r="E4" s="585" t="s">
        <v>864</v>
      </c>
      <c r="F4" s="585"/>
      <c r="G4" s="615"/>
      <c r="H4" s="656"/>
      <c r="I4" s="656"/>
      <c r="J4" s="674" t="s">
        <v>880</v>
      </c>
      <c r="K4" s="684" t="s">
        <v>705</v>
      </c>
      <c r="L4" s="335" t="s">
        <v>856</v>
      </c>
      <c r="M4" s="332" t="s">
        <v>706</v>
      </c>
    </row>
    <row r="5" spans="2:14" s="265" customFormat="1" ht="45" hidden="1" customHeight="1">
      <c r="B5" s="579"/>
      <c r="C5" s="500"/>
      <c r="D5" s="683"/>
      <c r="E5" s="585"/>
      <c r="F5" s="585"/>
      <c r="G5" s="615"/>
      <c r="H5" s="656"/>
      <c r="I5" s="656"/>
      <c r="J5" s="674"/>
      <c r="K5" s="684"/>
      <c r="L5" s="335" t="s">
        <v>857</v>
      </c>
      <c r="M5" s="332" t="s">
        <v>706</v>
      </c>
    </row>
    <row r="6" spans="2:14" s="265" customFormat="1" ht="45" hidden="1" customHeight="1">
      <c r="B6" s="246"/>
      <c r="C6" s="500"/>
      <c r="D6" s="683"/>
      <c r="E6" s="585"/>
      <c r="F6" s="585"/>
      <c r="G6" s="615"/>
      <c r="H6" s="656"/>
      <c r="I6" s="656"/>
      <c r="J6" s="674" t="s">
        <v>875</v>
      </c>
      <c r="K6" s="684" t="s">
        <v>705</v>
      </c>
      <c r="L6" s="335" t="s">
        <v>856</v>
      </c>
      <c r="M6" s="332" t="s">
        <v>706</v>
      </c>
    </row>
    <row r="7" spans="2:14" s="265" customFormat="1" ht="45" hidden="1" customHeight="1">
      <c r="B7" s="246"/>
      <c r="C7" s="500"/>
      <c r="D7" s="683"/>
      <c r="E7" s="585"/>
      <c r="F7" s="585"/>
      <c r="G7" s="615"/>
      <c r="H7" s="656"/>
      <c r="I7" s="656"/>
      <c r="J7" s="674"/>
      <c r="K7" s="684"/>
      <c r="L7" s="335" t="s">
        <v>857</v>
      </c>
      <c r="M7" s="332" t="s">
        <v>706</v>
      </c>
    </row>
    <row r="8" spans="2:14" s="265" customFormat="1" ht="45" hidden="1" customHeight="1">
      <c r="B8" s="246"/>
      <c r="C8" s="500"/>
      <c r="D8" s="683"/>
      <c r="E8" s="585"/>
      <c r="F8" s="585"/>
      <c r="G8" s="615"/>
      <c r="H8" s="656"/>
      <c r="I8" s="656"/>
      <c r="J8" s="674" t="s">
        <v>859</v>
      </c>
      <c r="K8" s="684" t="s">
        <v>705</v>
      </c>
      <c r="L8" s="335" t="s">
        <v>856</v>
      </c>
      <c r="M8" s="332" t="s">
        <v>706</v>
      </c>
    </row>
    <row r="9" spans="2:14" s="265" customFormat="1" ht="45" hidden="1" customHeight="1">
      <c r="B9" s="246"/>
      <c r="C9" s="500"/>
      <c r="D9" s="683"/>
      <c r="E9" s="585"/>
      <c r="F9" s="585"/>
      <c r="G9" s="615"/>
      <c r="H9" s="656"/>
      <c r="I9" s="656"/>
      <c r="J9" s="674"/>
      <c r="K9" s="684"/>
      <c r="L9" s="335" t="s">
        <v>857</v>
      </c>
      <c r="M9" s="332" t="s">
        <v>706</v>
      </c>
    </row>
    <row r="10" spans="2:14" s="265" customFormat="1" ht="45" hidden="1" customHeight="1">
      <c r="B10" s="246"/>
      <c r="C10" s="500"/>
      <c r="D10" s="683"/>
      <c r="E10" s="585"/>
      <c r="F10" s="585"/>
      <c r="G10" s="615"/>
      <c r="H10" s="656"/>
      <c r="I10" s="656"/>
      <c r="J10" s="674" t="s">
        <v>876</v>
      </c>
      <c r="K10" s="684" t="s">
        <v>705</v>
      </c>
      <c r="L10" s="335" t="s">
        <v>856</v>
      </c>
      <c r="M10" s="332" t="s">
        <v>706</v>
      </c>
    </row>
    <row r="11" spans="2:14" s="265" customFormat="1" ht="45" hidden="1" customHeight="1">
      <c r="B11" s="246"/>
      <c r="C11" s="500"/>
      <c r="D11" s="683"/>
      <c r="E11" s="585"/>
      <c r="F11" s="585"/>
      <c r="G11" s="615"/>
      <c r="H11" s="656"/>
      <c r="I11" s="656"/>
      <c r="J11" s="674"/>
      <c r="K11" s="684"/>
      <c r="L11" s="335" t="s">
        <v>857</v>
      </c>
      <c r="M11" s="332" t="s">
        <v>706</v>
      </c>
    </row>
    <row r="12" spans="2:14" s="265" customFormat="1" ht="45" hidden="1" customHeight="1">
      <c r="B12" s="246"/>
      <c r="C12" s="500" t="s">
        <v>855</v>
      </c>
      <c r="D12" s="683">
        <v>2</v>
      </c>
      <c r="E12" s="585" t="s">
        <v>865</v>
      </c>
      <c r="F12" s="585"/>
      <c r="G12" s="615"/>
      <c r="H12" s="656"/>
      <c r="I12" s="656"/>
      <c r="J12" s="674" t="s">
        <v>880</v>
      </c>
      <c r="K12" s="684" t="s">
        <v>705</v>
      </c>
      <c r="L12" s="335" t="s">
        <v>856</v>
      </c>
      <c r="M12" s="332" t="s">
        <v>706</v>
      </c>
    </row>
    <row r="13" spans="2:14" s="265" customFormat="1" ht="45" hidden="1" customHeight="1">
      <c r="B13" s="246"/>
      <c r="C13" s="500"/>
      <c r="D13" s="683"/>
      <c r="E13" s="585"/>
      <c r="F13" s="585"/>
      <c r="G13" s="615"/>
      <c r="H13" s="656"/>
      <c r="I13" s="656"/>
      <c r="J13" s="674"/>
      <c r="K13" s="684"/>
      <c r="L13" s="335" t="s">
        <v>857</v>
      </c>
      <c r="M13" s="332" t="s">
        <v>706</v>
      </c>
    </row>
    <row r="14" spans="2:14" s="265" customFormat="1" ht="45" hidden="1" customHeight="1">
      <c r="B14" s="246"/>
      <c r="C14" s="500"/>
      <c r="D14" s="683"/>
      <c r="E14" s="585"/>
      <c r="F14" s="585"/>
      <c r="G14" s="615"/>
      <c r="H14" s="656"/>
      <c r="I14" s="656"/>
      <c r="J14" s="674" t="s">
        <v>858</v>
      </c>
      <c r="K14" s="684" t="s">
        <v>705</v>
      </c>
      <c r="L14" s="335" t="s">
        <v>856</v>
      </c>
      <c r="M14" s="332" t="s">
        <v>706</v>
      </c>
    </row>
    <row r="15" spans="2:14" s="265" customFormat="1" ht="45" hidden="1" customHeight="1">
      <c r="B15" s="246"/>
      <c r="C15" s="500"/>
      <c r="D15" s="683"/>
      <c r="E15" s="585"/>
      <c r="F15" s="585"/>
      <c r="G15" s="615"/>
      <c r="H15" s="656"/>
      <c r="I15" s="656"/>
      <c r="J15" s="674"/>
      <c r="K15" s="684"/>
      <c r="L15" s="335" t="s">
        <v>857</v>
      </c>
      <c r="M15" s="332" t="s">
        <v>706</v>
      </c>
    </row>
    <row r="16" spans="2:14" s="265" customFormat="1" ht="45" hidden="1" customHeight="1">
      <c r="B16" s="246"/>
      <c r="C16" s="500"/>
      <c r="D16" s="683"/>
      <c r="E16" s="585"/>
      <c r="F16" s="585"/>
      <c r="G16" s="615"/>
      <c r="H16" s="656"/>
      <c r="I16" s="656"/>
      <c r="J16" s="674" t="s">
        <v>859</v>
      </c>
      <c r="K16" s="684" t="s">
        <v>705</v>
      </c>
      <c r="L16" s="335" t="s">
        <v>856</v>
      </c>
      <c r="M16" s="332" t="s">
        <v>706</v>
      </c>
    </row>
    <row r="17" spans="2:13" s="265" customFormat="1" ht="45" hidden="1" customHeight="1">
      <c r="B17" s="246"/>
      <c r="C17" s="500"/>
      <c r="D17" s="683"/>
      <c r="E17" s="585"/>
      <c r="F17" s="585"/>
      <c r="G17" s="615"/>
      <c r="H17" s="656"/>
      <c r="I17" s="656"/>
      <c r="J17" s="674"/>
      <c r="K17" s="684"/>
      <c r="L17" s="335" t="s">
        <v>857</v>
      </c>
      <c r="M17" s="332" t="s">
        <v>706</v>
      </c>
    </row>
    <row r="18" spans="2:13" s="265" customFormat="1" ht="45" hidden="1" customHeight="1">
      <c r="B18" s="246"/>
      <c r="C18" s="500"/>
      <c r="D18" s="683"/>
      <c r="E18" s="585"/>
      <c r="F18" s="585"/>
      <c r="G18" s="615"/>
      <c r="H18" s="656"/>
      <c r="I18" s="656"/>
      <c r="J18" s="674" t="s">
        <v>860</v>
      </c>
      <c r="K18" s="684" t="s">
        <v>705</v>
      </c>
      <c r="L18" s="335" t="s">
        <v>856</v>
      </c>
      <c r="M18" s="332" t="s">
        <v>706</v>
      </c>
    </row>
    <row r="19" spans="2:13" s="265" customFormat="1" ht="45" hidden="1" customHeight="1">
      <c r="B19" s="246"/>
      <c r="C19" s="500"/>
      <c r="D19" s="683"/>
      <c r="E19" s="585"/>
      <c r="F19" s="585"/>
      <c r="G19" s="615"/>
      <c r="H19" s="656"/>
      <c r="I19" s="656"/>
      <c r="J19" s="674"/>
      <c r="K19" s="684"/>
      <c r="L19" s="335" t="s">
        <v>857</v>
      </c>
      <c r="M19" s="332" t="s">
        <v>706</v>
      </c>
    </row>
    <row r="20" spans="2:13" s="265" customFormat="1" ht="45" hidden="1" customHeight="1">
      <c r="B20" s="246"/>
      <c r="C20" s="500"/>
      <c r="D20" s="683"/>
      <c r="E20" s="585"/>
      <c r="F20" s="585"/>
      <c r="G20" s="615"/>
      <c r="H20" s="656"/>
      <c r="I20" s="656"/>
      <c r="J20" s="674" t="s">
        <v>883</v>
      </c>
      <c r="K20" s="684" t="s">
        <v>705</v>
      </c>
      <c r="L20" s="335" t="s">
        <v>856</v>
      </c>
      <c r="M20" s="332" t="s">
        <v>706</v>
      </c>
    </row>
    <row r="21" spans="2:13" s="265" customFormat="1" ht="45" hidden="1" customHeight="1">
      <c r="B21" s="246"/>
      <c r="C21" s="500"/>
      <c r="D21" s="683"/>
      <c r="E21" s="585"/>
      <c r="F21" s="585"/>
      <c r="G21" s="615"/>
      <c r="H21" s="656"/>
      <c r="I21" s="656"/>
      <c r="J21" s="674"/>
      <c r="K21" s="684"/>
      <c r="L21" s="335" t="s">
        <v>857</v>
      </c>
      <c r="M21" s="332" t="s">
        <v>706</v>
      </c>
    </row>
    <row r="22" spans="2:13" s="265" customFormat="1" ht="45" hidden="1" customHeight="1">
      <c r="B22" s="246"/>
      <c r="C22" s="500"/>
      <c r="D22" s="683"/>
      <c r="E22" s="585"/>
      <c r="F22" s="585"/>
      <c r="G22" s="615"/>
      <c r="H22" s="656"/>
      <c r="I22" s="656"/>
      <c r="J22" s="674" t="s">
        <v>862</v>
      </c>
      <c r="K22" s="684" t="s">
        <v>705</v>
      </c>
      <c r="L22" s="335" t="s">
        <v>856</v>
      </c>
      <c r="M22" s="332" t="s">
        <v>706</v>
      </c>
    </row>
    <row r="23" spans="2:13" s="265" customFormat="1" ht="45" hidden="1" customHeight="1">
      <c r="B23" s="246"/>
      <c r="C23" s="500"/>
      <c r="D23" s="683"/>
      <c r="E23" s="585"/>
      <c r="F23" s="585"/>
      <c r="G23" s="615"/>
      <c r="H23" s="656"/>
      <c r="I23" s="656"/>
      <c r="J23" s="674"/>
      <c r="K23" s="684"/>
      <c r="L23" s="335" t="s">
        <v>857</v>
      </c>
      <c r="M23" s="332" t="s">
        <v>706</v>
      </c>
    </row>
    <row r="24" spans="2:13" s="265" customFormat="1" ht="45" hidden="1" customHeight="1">
      <c r="B24" s="246"/>
      <c r="C24" s="500" t="s">
        <v>855</v>
      </c>
      <c r="D24" s="683">
        <v>3</v>
      </c>
      <c r="E24" s="685" t="s">
        <v>866</v>
      </c>
      <c r="F24" s="686"/>
      <c r="G24" s="615"/>
      <c r="H24" s="656"/>
      <c r="I24" s="656"/>
      <c r="J24" s="674" t="s">
        <v>886</v>
      </c>
      <c r="K24" s="684" t="s">
        <v>705</v>
      </c>
      <c r="L24" s="335" t="s">
        <v>856</v>
      </c>
      <c r="M24" s="332" t="s">
        <v>706</v>
      </c>
    </row>
    <row r="25" spans="2:13" s="265" customFormat="1" ht="45" hidden="1" customHeight="1">
      <c r="B25" s="246"/>
      <c r="C25" s="500"/>
      <c r="D25" s="683"/>
      <c r="E25" s="522"/>
      <c r="F25" s="523"/>
      <c r="G25" s="615"/>
      <c r="H25" s="656"/>
      <c r="I25" s="656"/>
      <c r="J25" s="674"/>
      <c r="K25" s="684"/>
      <c r="L25" s="335" t="s">
        <v>857</v>
      </c>
      <c r="M25" s="332" t="s">
        <v>706</v>
      </c>
    </row>
    <row r="26" spans="2:13" s="265" customFormat="1" ht="45" hidden="1" customHeight="1">
      <c r="B26" s="246"/>
      <c r="C26" s="500"/>
      <c r="D26" s="683"/>
      <c r="E26" s="522"/>
      <c r="F26" s="523"/>
      <c r="G26" s="615"/>
      <c r="H26" s="656"/>
      <c r="I26" s="656"/>
      <c r="J26" s="674" t="s">
        <v>878</v>
      </c>
      <c r="K26" s="684" t="s">
        <v>705</v>
      </c>
      <c r="L26" s="335" t="s">
        <v>856</v>
      </c>
      <c r="M26" s="332" t="s">
        <v>706</v>
      </c>
    </row>
    <row r="27" spans="2:13" s="265" customFormat="1" ht="45" hidden="1" customHeight="1">
      <c r="B27" s="246"/>
      <c r="C27" s="500"/>
      <c r="D27" s="683"/>
      <c r="E27" s="524"/>
      <c r="F27" s="525"/>
      <c r="G27" s="615"/>
      <c r="H27" s="656"/>
      <c r="I27" s="656"/>
      <c r="J27" s="674"/>
      <c r="K27" s="684"/>
      <c r="L27" s="335" t="s">
        <v>857</v>
      </c>
      <c r="M27" s="332" t="s">
        <v>706</v>
      </c>
    </row>
    <row r="28" spans="2:13" s="265" customFormat="1" ht="45" customHeight="1" thickTop="1">
      <c r="B28" s="246"/>
      <c r="C28" s="500" t="s">
        <v>855</v>
      </c>
      <c r="D28" s="683">
        <v>4</v>
      </c>
      <c r="E28" s="685" t="s">
        <v>868</v>
      </c>
      <c r="F28" s="686"/>
      <c r="G28" s="615" t="s">
        <v>922</v>
      </c>
      <c r="H28" s="656"/>
      <c r="I28" s="656"/>
      <c r="J28" s="674" t="s">
        <v>877</v>
      </c>
      <c r="K28" s="616" t="s">
        <v>970</v>
      </c>
      <c r="L28" s="335" t="s">
        <v>1028</v>
      </c>
      <c r="M28" s="332"/>
    </row>
    <row r="29" spans="2:13" s="265" customFormat="1" ht="45" customHeight="1">
      <c r="B29" s="246"/>
      <c r="C29" s="500"/>
      <c r="D29" s="683"/>
      <c r="E29" s="522"/>
      <c r="F29" s="523"/>
      <c r="G29" s="615"/>
      <c r="H29" s="656"/>
      <c r="I29" s="656"/>
      <c r="J29" s="674"/>
      <c r="K29" s="616"/>
      <c r="L29" s="335" t="s">
        <v>1029</v>
      </c>
      <c r="M29" s="332"/>
    </row>
    <row r="30" spans="2:13" s="265" customFormat="1" ht="45" customHeight="1">
      <c r="B30" s="246"/>
      <c r="C30" s="500"/>
      <c r="D30" s="683"/>
      <c r="E30" s="522"/>
      <c r="F30" s="523"/>
      <c r="G30" s="615"/>
      <c r="H30" s="656"/>
      <c r="I30" s="656"/>
      <c r="J30" s="674" t="s">
        <v>878</v>
      </c>
      <c r="K30" s="616" t="s">
        <v>970</v>
      </c>
      <c r="L30" s="335" t="s">
        <v>1028</v>
      </c>
      <c r="M30" s="332"/>
    </row>
    <row r="31" spans="2:13" s="265" customFormat="1" ht="45" customHeight="1">
      <c r="B31" s="246"/>
      <c r="C31" s="500"/>
      <c r="D31" s="683"/>
      <c r="E31" s="524"/>
      <c r="F31" s="525"/>
      <c r="G31" s="615"/>
      <c r="H31" s="656"/>
      <c r="I31" s="656"/>
      <c r="J31" s="674"/>
      <c r="K31" s="616"/>
      <c r="L31" s="335" t="s">
        <v>1029</v>
      </c>
      <c r="M31" s="332"/>
    </row>
    <row r="32" spans="2:13" s="265" customFormat="1" ht="45" customHeight="1">
      <c r="B32" s="246"/>
      <c r="C32" s="500" t="s">
        <v>855</v>
      </c>
      <c r="D32" s="683">
        <v>5</v>
      </c>
      <c r="E32" s="685" t="s">
        <v>901</v>
      </c>
      <c r="F32" s="686"/>
      <c r="G32" s="615" t="s">
        <v>911</v>
      </c>
      <c r="H32" s="687"/>
      <c r="I32" s="687"/>
      <c r="J32" s="674" t="s">
        <v>877</v>
      </c>
      <c r="K32" s="616" t="s">
        <v>970</v>
      </c>
      <c r="L32" s="335" t="s">
        <v>1028</v>
      </c>
      <c r="M32" s="332"/>
    </row>
    <row r="33" spans="2:13" s="265" customFormat="1" ht="45" customHeight="1">
      <c r="B33" s="246"/>
      <c r="C33" s="500"/>
      <c r="D33" s="683"/>
      <c r="E33" s="522"/>
      <c r="F33" s="523"/>
      <c r="G33" s="615"/>
      <c r="H33" s="687"/>
      <c r="I33" s="687"/>
      <c r="J33" s="674"/>
      <c r="K33" s="616"/>
      <c r="L33" s="335" t="s">
        <v>1029</v>
      </c>
      <c r="M33" s="332"/>
    </row>
    <row r="34" spans="2:13" s="265" customFormat="1" ht="45" customHeight="1">
      <c r="B34" s="246"/>
      <c r="C34" s="500"/>
      <c r="D34" s="683"/>
      <c r="E34" s="522"/>
      <c r="F34" s="523"/>
      <c r="G34" s="615"/>
      <c r="H34" s="687"/>
      <c r="I34" s="687"/>
      <c r="J34" s="674" t="s">
        <v>878</v>
      </c>
      <c r="K34" s="616" t="s">
        <v>970</v>
      </c>
      <c r="L34" s="335" t="s">
        <v>1028</v>
      </c>
      <c r="M34" s="332"/>
    </row>
    <row r="35" spans="2:13" s="265" customFormat="1" ht="45" customHeight="1">
      <c r="B35" s="246"/>
      <c r="C35" s="500"/>
      <c r="D35" s="683"/>
      <c r="E35" s="524"/>
      <c r="F35" s="525"/>
      <c r="G35" s="615"/>
      <c r="H35" s="687"/>
      <c r="I35" s="687"/>
      <c r="J35" s="674"/>
      <c r="K35" s="616"/>
      <c r="L35" s="335" t="s">
        <v>1029</v>
      </c>
      <c r="M35" s="332"/>
    </row>
    <row r="36" spans="2:13" s="265" customFormat="1" ht="45" customHeight="1">
      <c r="B36" s="246"/>
      <c r="C36" s="500" t="s">
        <v>855</v>
      </c>
      <c r="D36" s="683">
        <v>6</v>
      </c>
      <c r="E36" s="685" t="s">
        <v>869</v>
      </c>
      <c r="F36" s="686"/>
      <c r="G36" s="615" t="s">
        <v>923</v>
      </c>
      <c r="H36" s="656"/>
      <c r="I36" s="656"/>
      <c r="J36" s="674" t="s">
        <v>877</v>
      </c>
      <c r="K36" s="616" t="s">
        <v>972</v>
      </c>
      <c r="L36" s="335" t="s">
        <v>1028</v>
      </c>
      <c r="M36" s="332"/>
    </row>
    <row r="37" spans="2:13" s="265" customFormat="1" ht="45" customHeight="1">
      <c r="B37" s="246"/>
      <c r="C37" s="500"/>
      <c r="D37" s="683"/>
      <c r="E37" s="522"/>
      <c r="F37" s="523"/>
      <c r="G37" s="615"/>
      <c r="H37" s="656"/>
      <c r="I37" s="656"/>
      <c r="J37" s="674"/>
      <c r="K37" s="616"/>
      <c r="L37" s="335" t="s">
        <v>1029</v>
      </c>
      <c r="M37" s="332"/>
    </row>
    <row r="38" spans="2:13" s="265" customFormat="1" ht="45" customHeight="1">
      <c r="B38" s="246"/>
      <c r="C38" s="500"/>
      <c r="D38" s="683"/>
      <c r="E38" s="522"/>
      <c r="F38" s="523"/>
      <c r="G38" s="615"/>
      <c r="H38" s="656"/>
      <c r="I38" s="656"/>
      <c r="J38" s="674" t="s">
        <v>878</v>
      </c>
      <c r="K38" s="616" t="s">
        <v>972</v>
      </c>
      <c r="L38" s="335" t="s">
        <v>1028</v>
      </c>
      <c r="M38" s="332"/>
    </row>
    <row r="39" spans="2:13" s="265" customFormat="1" ht="45" customHeight="1">
      <c r="B39" s="246"/>
      <c r="C39" s="500"/>
      <c r="D39" s="683"/>
      <c r="E39" s="524"/>
      <c r="F39" s="525"/>
      <c r="G39" s="615"/>
      <c r="H39" s="656"/>
      <c r="I39" s="656"/>
      <c r="J39" s="674"/>
      <c r="K39" s="616"/>
      <c r="L39" s="335" t="s">
        <v>857</v>
      </c>
      <c r="M39" s="332"/>
    </row>
    <row r="40" spans="2:13" s="265" customFormat="1" ht="45" customHeight="1">
      <c r="B40" s="246"/>
      <c r="C40" s="500" t="s">
        <v>855</v>
      </c>
      <c r="D40" s="683">
        <v>7</v>
      </c>
      <c r="E40" s="685" t="s">
        <v>871</v>
      </c>
      <c r="F40" s="686"/>
      <c r="G40" s="615"/>
      <c r="H40" s="656"/>
      <c r="I40" s="656"/>
      <c r="J40" s="674" t="s">
        <v>877</v>
      </c>
      <c r="K40" s="616" t="s">
        <v>969</v>
      </c>
      <c r="L40" s="335" t="s">
        <v>856</v>
      </c>
      <c r="M40" s="332"/>
    </row>
    <row r="41" spans="2:13" s="265" customFormat="1" ht="45" customHeight="1">
      <c r="B41" s="246"/>
      <c r="C41" s="500"/>
      <c r="D41" s="683"/>
      <c r="E41" s="522"/>
      <c r="F41" s="523"/>
      <c r="G41" s="615"/>
      <c r="H41" s="656"/>
      <c r="I41" s="656"/>
      <c r="J41" s="674"/>
      <c r="K41" s="616"/>
      <c r="L41" s="335" t="s">
        <v>857</v>
      </c>
      <c r="M41" s="332"/>
    </row>
    <row r="42" spans="2:13" s="265" customFormat="1" ht="45" customHeight="1">
      <c r="B42" s="246"/>
      <c r="C42" s="500"/>
      <c r="D42" s="683"/>
      <c r="E42" s="522"/>
      <c r="F42" s="523"/>
      <c r="G42" s="615"/>
      <c r="H42" s="656"/>
      <c r="I42" s="656"/>
      <c r="J42" s="674" t="s">
        <v>878</v>
      </c>
      <c r="K42" s="616" t="s">
        <v>969</v>
      </c>
      <c r="L42" s="335" t="s">
        <v>856</v>
      </c>
      <c r="M42" s="332"/>
    </row>
    <row r="43" spans="2:13" s="265" customFormat="1" ht="45" customHeight="1">
      <c r="B43" s="246"/>
      <c r="C43" s="500"/>
      <c r="D43" s="683"/>
      <c r="E43" s="524"/>
      <c r="F43" s="525"/>
      <c r="G43" s="615"/>
      <c r="H43" s="656"/>
      <c r="I43" s="656"/>
      <c r="J43" s="674"/>
      <c r="K43" s="616"/>
      <c r="L43" s="335" t="s">
        <v>857</v>
      </c>
      <c r="M43" s="332"/>
    </row>
    <row r="44" spans="2:13" s="265" customFormat="1" ht="45" customHeight="1">
      <c r="B44" s="246"/>
      <c r="C44" s="500" t="s">
        <v>855</v>
      </c>
      <c r="D44" s="683">
        <v>8</v>
      </c>
      <c r="E44" s="685" t="s">
        <v>872</v>
      </c>
      <c r="F44" s="686"/>
      <c r="G44" s="615"/>
      <c r="H44" s="656"/>
      <c r="I44" s="656"/>
      <c r="J44" s="674" t="s">
        <v>877</v>
      </c>
      <c r="K44" s="616" t="s">
        <v>969</v>
      </c>
      <c r="L44" s="335" t="s">
        <v>856</v>
      </c>
      <c r="M44" s="332"/>
    </row>
    <row r="45" spans="2:13" s="265" customFormat="1" ht="45" customHeight="1">
      <c r="B45" s="246"/>
      <c r="C45" s="500"/>
      <c r="D45" s="683"/>
      <c r="E45" s="522"/>
      <c r="F45" s="523"/>
      <c r="G45" s="615"/>
      <c r="H45" s="656"/>
      <c r="I45" s="656"/>
      <c r="J45" s="674"/>
      <c r="K45" s="616"/>
      <c r="L45" s="335" t="s">
        <v>857</v>
      </c>
      <c r="M45" s="332"/>
    </row>
    <row r="46" spans="2:13" s="265" customFormat="1" ht="45" customHeight="1">
      <c r="B46" s="246"/>
      <c r="C46" s="500"/>
      <c r="D46" s="683"/>
      <c r="E46" s="522"/>
      <c r="F46" s="523"/>
      <c r="G46" s="615"/>
      <c r="H46" s="656"/>
      <c r="I46" s="656"/>
      <c r="J46" s="674" t="s">
        <v>878</v>
      </c>
      <c r="K46" s="616" t="s">
        <v>969</v>
      </c>
      <c r="L46" s="335" t="s">
        <v>856</v>
      </c>
      <c r="M46" s="332"/>
    </row>
    <row r="47" spans="2:13" s="265" customFormat="1" ht="45" customHeight="1">
      <c r="B47" s="246"/>
      <c r="C47" s="500"/>
      <c r="D47" s="683"/>
      <c r="E47" s="524"/>
      <c r="F47" s="525"/>
      <c r="G47" s="615"/>
      <c r="H47" s="656"/>
      <c r="I47" s="656"/>
      <c r="J47" s="674"/>
      <c r="K47" s="616"/>
      <c r="L47" s="335" t="s">
        <v>857</v>
      </c>
      <c r="M47" s="332"/>
    </row>
    <row r="48" spans="2:13" s="265" customFormat="1" ht="45" customHeight="1">
      <c r="B48" s="246"/>
      <c r="C48" s="500" t="s">
        <v>855</v>
      </c>
      <c r="D48" s="683">
        <v>9</v>
      </c>
      <c r="E48" s="685" t="s">
        <v>874</v>
      </c>
      <c r="F48" s="686"/>
      <c r="G48" s="615"/>
      <c r="H48" s="656"/>
      <c r="I48" s="656"/>
      <c r="J48" s="674" t="s">
        <v>877</v>
      </c>
      <c r="K48" s="616" t="s">
        <v>969</v>
      </c>
      <c r="L48" s="335" t="s">
        <v>856</v>
      </c>
      <c r="M48" s="332"/>
    </row>
    <row r="49" spans="2:13" s="265" customFormat="1" ht="45" customHeight="1">
      <c r="B49" s="246"/>
      <c r="C49" s="500"/>
      <c r="D49" s="683"/>
      <c r="E49" s="522"/>
      <c r="F49" s="523"/>
      <c r="G49" s="615"/>
      <c r="H49" s="656"/>
      <c r="I49" s="656"/>
      <c r="J49" s="674"/>
      <c r="K49" s="616"/>
      <c r="L49" s="335" t="s">
        <v>857</v>
      </c>
      <c r="M49" s="332"/>
    </row>
    <row r="50" spans="2:13" s="265" customFormat="1" ht="45" customHeight="1">
      <c r="B50" s="246"/>
      <c r="C50" s="500"/>
      <c r="D50" s="683"/>
      <c r="E50" s="522"/>
      <c r="F50" s="523"/>
      <c r="G50" s="615"/>
      <c r="H50" s="656"/>
      <c r="I50" s="656"/>
      <c r="J50" s="674" t="s">
        <v>878</v>
      </c>
      <c r="K50" s="616" t="s">
        <v>969</v>
      </c>
      <c r="L50" s="335" t="s">
        <v>856</v>
      </c>
      <c r="M50" s="332"/>
    </row>
    <row r="51" spans="2:13" s="265" customFormat="1" ht="45" customHeight="1">
      <c r="B51" s="246"/>
      <c r="C51" s="500"/>
      <c r="D51" s="683"/>
      <c r="E51" s="524"/>
      <c r="F51" s="525"/>
      <c r="G51" s="615"/>
      <c r="H51" s="656"/>
      <c r="I51" s="656"/>
      <c r="J51" s="674"/>
      <c r="K51" s="616"/>
      <c r="L51" s="335" t="s">
        <v>857</v>
      </c>
      <c r="M51" s="332"/>
    </row>
  </sheetData>
  <mergeCells count="109">
    <mergeCell ref="J32:J33"/>
    <mergeCell ref="K32:K33"/>
    <mergeCell ref="J34:J35"/>
    <mergeCell ref="K34:K35"/>
    <mergeCell ref="H44:H47"/>
    <mergeCell ref="I44:I47"/>
    <mergeCell ref="J40:J41"/>
    <mergeCell ref="K40:K41"/>
    <mergeCell ref="J42:J43"/>
    <mergeCell ref="K42:K43"/>
    <mergeCell ref="J38:J39"/>
    <mergeCell ref="K38:K39"/>
    <mergeCell ref="J36:J37"/>
    <mergeCell ref="K36:K37"/>
    <mergeCell ref="C36:C39"/>
    <mergeCell ref="D36:D39"/>
    <mergeCell ref="E36:F39"/>
    <mergeCell ref="G36:G39"/>
    <mergeCell ref="H36:H39"/>
    <mergeCell ref="I36:I39"/>
    <mergeCell ref="C32:C35"/>
    <mergeCell ref="D32:D35"/>
    <mergeCell ref="E32:F35"/>
    <mergeCell ref="G32:G35"/>
    <mergeCell ref="H32:H35"/>
    <mergeCell ref="I32:I35"/>
    <mergeCell ref="C40:C43"/>
    <mergeCell ref="D40:D43"/>
    <mergeCell ref="E40:F43"/>
    <mergeCell ref="G40:G43"/>
    <mergeCell ref="H40:H43"/>
    <mergeCell ref="I40:I43"/>
    <mergeCell ref="J48:J49"/>
    <mergeCell ref="K48:K49"/>
    <mergeCell ref="J50:J51"/>
    <mergeCell ref="K50:K51"/>
    <mergeCell ref="J44:J45"/>
    <mergeCell ref="K44:K45"/>
    <mergeCell ref="J46:J47"/>
    <mergeCell ref="K46:K47"/>
    <mergeCell ref="C44:C47"/>
    <mergeCell ref="D44:D47"/>
    <mergeCell ref="E44:F47"/>
    <mergeCell ref="G44:G47"/>
    <mergeCell ref="C48:C51"/>
    <mergeCell ref="D48:D51"/>
    <mergeCell ref="E48:F51"/>
    <mergeCell ref="G48:G51"/>
    <mergeCell ref="H48:H51"/>
    <mergeCell ref="I48:I51"/>
    <mergeCell ref="J26:J27"/>
    <mergeCell ref="K26:K27"/>
    <mergeCell ref="J28:J29"/>
    <mergeCell ref="K28:K29"/>
    <mergeCell ref="J30:J31"/>
    <mergeCell ref="K30:K31"/>
    <mergeCell ref="J22:J23"/>
    <mergeCell ref="K22:K23"/>
    <mergeCell ref="C24:C27"/>
    <mergeCell ref="D24:D27"/>
    <mergeCell ref="G24:G27"/>
    <mergeCell ref="H24:H27"/>
    <mergeCell ref="I24:I27"/>
    <mergeCell ref="J24:J25"/>
    <mergeCell ref="K24:K25"/>
    <mergeCell ref="E24:F27"/>
    <mergeCell ref="C28:C31"/>
    <mergeCell ref="D28:D31"/>
    <mergeCell ref="E28:F31"/>
    <mergeCell ref="G28:G31"/>
    <mergeCell ref="H28:H31"/>
    <mergeCell ref="I28:I31"/>
    <mergeCell ref="J16:J17"/>
    <mergeCell ref="K16:K17"/>
    <mergeCell ref="J18:J19"/>
    <mergeCell ref="K18:K19"/>
    <mergeCell ref="J20:J21"/>
    <mergeCell ref="K20:K21"/>
    <mergeCell ref="C12:C23"/>
    <mergeCell ref="D12:D23"/>
    <mergeCell ref="E12:F23"/>
    <mergeCell ref="G12:G23"/>
    <mergeCell ref="H12:H23"/>
    <mergeCell ref="I12:I23"/>
    <mergeCell ref="J12:J13"/>
    <mergeCell ref="K12:K13"/>
    <mergeCell ref="J14:J15"/>
    <mergeCell ref="J10:J11"/>
    <mergeCell ref="K10:K11"/>
    <mergeCell ref="J6:J7"/>
    <mergeCell ref="K6:K7"/>
    <mergeCell ref="J8:J9"/>
    <mergeCell ref="K8:K9"/>
    <mergeCell ref="K4:K5"/>
    <mergeCell ref="J4:J5"/>
    <mergeCell ref="K14:K15"/>
    <mergeCell ref="B4:B5"/>
    <mergeCell ref="D1:I1"/>
    <mergeCell ref="C2:C3"/>
    <mergeCell ref="D2:F3"/>
    <mergeCell ref="G2:G3"/>
    <mergeCell ref="H2:H3"/>
    <mergeCell ref="I2:I3"/>
    <mergeCell ref="C4:C11"/>
    <mergeCell ref="D4:D11"/>
    <mergeCell ref="E4:F11"/>
    <mergeCell ref="G4:G11"/>
    <mergeCell ref="H4:H11"/>
    <mergeCell ref="I4:I11"/>
  </mergeCells>
  <phoneticPr fontId="83" type="noConversion"/>
  <conditionalFormatting sqref="J26 J24 J10 J4 J6 J8 J12 J14 J16 J18 J20 J22 J30 J28 J38 J36 J42 J40 J46 J44 J50 J48 J34 J32">
    <cfRule type="cellIs" dxfId="6" priority="6" stopIfTrue="1" operator="equal">
      <formula>"Y"</formula>
    </cfRule>
  </conditionalFormatting>
  <pageMargins left="0.70866141732283472" right="0.70866141732283472" top="0.74803149606299213" bottom="0.74803149606299213" header="0.31496062992125984" footer="0.31496062992125984"/>
  <pageSetup scale="15" fitToHeight="3" orientation="portrait" verticalDpi="200" r:id="rId1"/>
</worksheet>
</file>

<file path=xl/worksheets/sheet14.xml><?xml version="1.0" encoding="utf-8"?>
<worksheet xmlns="http://schemas.openxmlformats.org/spreadsheetml/2006/main" xmlns:r="http://schemas.openxmlformats.org/officeDocument/2006/relationships">
  <sheetPr>
    <pageSetUpPr fitToPage="1"/>
  </sheetPr>
  <dimension ref="A1:AC30"/>
  <sheetViews>
    <sheetView zoomScale="40" zoomScaleNormal="40" workbookViewId="0">
      <pane xSplit="7" ySplit="3" topLeftCell="H4" activePane="bottomRight" state="frozen"/>
      <selection pane="topRight" activeCell="I1" sqref="I1"/>
      <selection pane="bottomLeft" activeCell="A4" sqref="A4"/>
      <selection pane="bottomRight" activeCell="P14" sqref="P14"/>
    </sheetView>
  </sheetViews>
  <sheetFormatPr defaultRowHeight="71.25" customHeight="1"/>
  <cols>
    <col min="1" max="2" width="9" style="246" hidden="1" customWidth="1"/>
    <col min="3" max="3" width="9" style="246" customWidth="1"/>
    <col min="4" max="4" width="6.75" style="246" customWidth="1"/>
    <col min="5" max="5" width="31.375" style="246" bestFit="1" customWidth="1"/>
    <col min="6" max="6" width="28.625" style="246" customWidth="1"/>
    <col min="7" max="7" width="32.375" style="279" hidden="1" customWidth="1"/>
    <col min="8" max="8" width="28.75" style="279" hidden="1" customWidth="1"/>
    <col min="9" max="9" width="32.25" style="246" hidden="1" customWidth="1"/>
    <col min="10" max="10" width="37.375" style="246" customWidth="1"/>
    <col min="11" max="11" width="19" style="280" customWidth="1"/>
    <col min="12" max="12" width="38.25" style="280" customWidth="1"/>
    <col min="13" max="13" width="29.75" style="280" customWidth="1"/>
    <col min="14" max="16384" width="9" style="246"/>
  </cols>
  <sheetData>
    <row r="1" spans="2:29" ht="71.25" hidden="1" customHeight="1" thickBot="1">
      <c r="C1" s="502" t="s">
        <v>817</v>
      </c>
      <c r="D1" s="502"/>
      <c r="E1" s="502"/>
      <c r="F1" s="502"/>
      <c r="G1" s="502"/>
      <c r="H1" s="502"/>
      <c r="I1" s="502"/>
      <c r="J1" s="281" t="s">
        <v>684</v>
      </c>
      <c r="K1" s="282">
        <f>MIN(K4:K4)</f>
        <v>0</v>
      </c>
      <c r="L1" s="249"/>
      <c r="M1" s="249"/>
    </row>
    <row r="2" spans="2:29" s="251" customFormat="1" ht="28.5" customHeight="1">
      <c r="C2" s="688" t="s">
        <v>764</v>
      </c>
      <c r="D2" s="507"/>
      <c r="E2" s="507"/>
      <c r="F2" s="507"/>
      <c r="G2" s="505" t="s">
        <v>687</v>
      </c>
      <c r="H2" s="505" t="s">
        <v>688</v>
      </c>
      <c r="I2" s="507" t="s">
        <v>689</v>
      </c>
      <c r="J2" s="575"/>
      <c r="K2" s="575"/>
      <c r="L2" s="575"/>
      <c r="M2" s="575"/>
    </row>
    <row r="3" spans="2:29" s="251" customFormat="1" ht="89.25" customHeight="1" thickBot="1">
      <c r="C3" s="689"/>
      <c r="D3" s="506"/>
      <c r="E3" s="506"/>
      <c r="F3" s="506"/>
      <c r="G3" s="506"/>
      <c r="H3" s="506"/>
      <c r="I3" s="506"/>
      <c r="J3" s="256" t="s">
        <v>691</v>
      </c>
      <c r="K3" s="257" t="s">
        <v>692</v>
      </c>
      <c r="L3" s="258" t="s">
        <v>693</v>
      </c>
      <c r="M3" s="257" t="s">
        <v>694</v>
      </c>
    </row>
    <row r="4" spans="2:29" s="87" customFormat="1" ht="26.25" hidden="1" thickTop="1">
      <c r="C4" s="690" t="s">
        <v>818</v>
      </c>
      <c r="D4" s="691"/>
      <c r="E4" s="691"/>
      <c r="F4" s="692"/>
      <c r="G4" s="259" t="s">
        <v>700</v>
      </c>
      <c r="H4" s="260" t="s">
        <v>701</v>
      </c>
      <c r="I4" s="260"/>
      <c r="J4" s="261"/>
      <c r="K4" s="263"/>
      <c r="L4" s="262"/>
      <c r="M4" s="263"/>
      <c r="S4" s="88"/>
      <c r="T4" s="88"/>
      <c r="U4" s="88"/>
      <c r="V4" s="88"/>
      <c r="W4" s="88"/>
      <c r="X4" s="88"/>
      <c r="Y4" s="88"/>
      <c r="Z4" s="88"/>
      <c r="AA4" s="88"/>
      <c r="AB4" s="88"/>
      <c r="AC4" s="88"/>
    </row>
    <row r="5" spans="2:29" s="265" customFormat="1" ht="80.25" hidden="1" customHeight="1" thickTop="1">
      <c r="B5" s="660"/>
      <c r="C5" s="693" t="s">
        <v>819</v>
      </c>
      <c r="D5" s="683">
        <v>1</v>
      </c>
      <c r="E5" s="694" t="s">
        <v>790</v>
      </c>
      <c r="F5" s="694"/>
      <c r="G5" s="666" t="s">
        <v>791</v>
      </c>
      <c r="H5" s="548">
        <v>50</v>
      </c>
      <c r="I5" s="548">
        <v>50</v>
      </c>
      <c r="J5" s="271" t="s">
        <v>792</v>
      </c>
      <c r="K5" s="200"/>
      <c r="L5" s="271"/>
      <c r="M5" s="298"/>
    </row>
    <row r="6" spans="2:29" s="265" customFormat="1" ht="80.25" hidden="1" customHeight="1">
      <c r="B6" s="660"/>
      <c r="C6" s="693"/>
      <c r="D6" s="683"/>
      <c r="E6" s="694"/>
      <c r="F6" s="694"/>
      <c r="G6" s="526"/>
      <c r="H6" s="528"/>
      <c r="I6" s="528"/>
      <c r="J6" s="271" t="s">
        <v>793</v>
      </c>
      <c r="K6" s="200"/>
      <c r="L6" s="271"/>
      <c r="M6" s="298"/>
    </row>
    <row r="7" spans="2:29" s="265" customFormat="1" ht="80.25" hidden="1" customHeight="1">
      <c r="B7" s="660"/>
      <c r="C7" s="693"/>
      <c r="D7" s="683"/>
      <c r="E7" s="694"/>
      <c r="F7" s="694"/>
      <c r="G7" s="527"/>
      <c r="H7" s="529"/>
      <c r="I7" s="529"/>
      <c r="J7" s="271" t="s">
        <v>794</v>
      </c>
      <c r="K7" s="308"/>
      <c r="L7" s="269"/>
      <c r="M7" s="298"/>
    </row>
    <row r="8" spans="2:29" s="265" customFormat="1" ht="39.950000000000003" customHeight="1" thickTop="1">
      <c r="B8" s="660"/>
      <c r="C8" s="697" t="s">
        <v>820</v>
      </c>
      <c r="D8" s="683">
        <v>1</v>
      </c>
      <c r="E8" s="698" t="s">
        <v>821</v>
      </c>
      <c r="F8" s="699"/>
      <c r="G8" s="702"/>
      <c r="H8" s="656"/>
      <c r="I8" s="656"/>
      <c r="J8" s="544" t="s">
        <v>822</v>
      </c>
      <c r="K8" s="597"/>
      <c r="L8" s="271" t="s">
        <v>823</v>
      </c>
      <c r="M8" s="200"/>
    </row>
    <row r="9" spans="2:29" s="265" customFormat="1" ht="39.950000000000003" customHeight="1">
      <c r="B9" s="660"/>
      <c r="C9" s="695"/>
      <c r="D9" s="683"/>
      <c r="E9" s="700"/>
      <c r="F9" s="701"/>
      <c r="G9" s="702"/>
      <c r="H9" s="656"/>
      <c r="I9" s="656"/>
      <c r="J9" s="517"/>
      <c r="K9" s="598"/>
      <c r="L9" s="271" t="s">
        <v>824</v>
      </c>
      <c r="M9" s="200"/>
    </row>
    <row r="10" spans="2:29" s="265" customFormat="1" ht="62.25" customHeight="1">
      <c r="B10" s="660"/>
      <c r="C10" s="695"/>
      <c r="D10" s="683"/>
      <c r="E10" s="700"/>
      <c r="F10" s="701"/>
      <c r="G10" s="702"/>
      <c r="H10" s="656"/>
      <c r="I10" s="656"/>
      <c r="J10" s="517"/>
      <c r="K10" s="599"/>
      <c r="L10" s="270" t="s">
        <v>825</v>
      </c>
      <c r="M10" s="295"/>
    </row>
    <row r="11" spans="2:29" s="265" customFormat="1" ht="79.5" customHeight="1">
      <c r="B11" s="660"/>
      <c r="C11" s="311" t="s">
        <v>826</v>
      </c>
      <c r="D11" s="312">
        <v>2</v>
      </c>
      <c r="E11" s="703" t="s">
        <v>827</v>
      </c>
      <c r="F11" s="704"/>
      <c r="G11" s="313"/>
      <c r="H11" s="314"/>
      <c r="I11" s="314"/>
      <c r="J11" s="267" t="s">
        <v>828</v>
      </c>
      <c r="K11" s="200"/>
      <c r="L11" s="271" t="s">
        <v>829</v>
      </c>
      <c r="M11" s="267"/>
    </row>
    <row r="12" spans="2:29" s="265" customFormat="1" ht="39.950000000000003" customHeight="1">
      <c r="B12" s="660"/>
      <c r="C12" s="695" t="s">
        <v>826</v>
      </c>
      <c r="D12" s="683">
        <v>3</v>
      </c>
      <c r="E12" s="694" t="s">
        <v>830</v>
      </c>
      <c r="F12" s="694"/>
      <c r="G12" s="615"/>
      <c r="H12" s="656"/>
      <c r="I12" s="656"/>
      <c r="J12" s="544" t="s">
        <v>831</v>
      </c>
      <c r="K12" s="597"/>
      <c r="L12" s="269" t="s">
        <v>832</v>
      </c>
      <c r="M12" s="308"/>
    </row>
    <row r="13" spans="2:29" s="265" customFormat="1" ht="39.950000000000003" customHeight="1">
      <c r="B13" s="660"/>
      <c r="C13" s="695"/>
      <c r="D13" s="683"/>
      <c r="E13" s="624"/>
      <c r="F13" s="624"/>
      <c r="G13" s="615"/>
      <c r="H13" s="656"/>
      <c r="I13" s="656"/>
      <c r="J13" s="517"/>
      <c r="K13" s="599"/>
      <c r="L13" s="270" t="s">
        <v>833</v>
      </c>
      <c r="M13" s="200"/>
    </row>
    <row r="14" spans="2:29" s="265" customFormat="1" ht="39.950000000000003" customHeight="1">
      <c r="B14" s="660"/>
      <c r="C14" s="695" t="s">
        <v>826</v>
      </c>
      <c r="D14" s="683">
        <v>4</v>
      </c>
      <c r="E14" s="694" t="s">
        <v>834</v>
      </c>
      <c r="F14" s="694"/>
      <c r="G14" s="615"/>
      <c r="H14" s="656"/>
      <c r="I14" s="656"/>
      <c r="J14" s="544" t="s">
        <v>835</v>
      </c>
      <c r="K14" s="597"/>
      <c r="L14" s="271" t="s">
        <v>832</v>
      </c>
      <c r="M14" s="308"/>
    </row>
    <row r="15" spans="2:29" s="265" customFormat="1" ht="39.950000000000003" customHeight="1">
      <c r="B15" s="660"/>
      <c r="C15" s="695"/>
      <c r="D15" s="683"/>
      <c r="E15" s="694"/>
      <c r="F15" s="694"/>
      <c r="G15" s="615"/>
      <c r="H15" s="656"/>
      <c r="I15" s="656"/>
      <c r="J15" s="518"/>
      <c r="K15" s="599"/>
      <c r="L15" s="271" t="s">
        <v>833</v>
      </c>
      <c r="M15" s="200"/>
    </row>
    <row r="16" spans="2:29" s="265" customFormat="1" ht="58.5" customHeight="1">
      <c r="B16" s="660"/>
      <c r="C16" s="695"/>
      <c r="D16" s="683"/>
      <c r="E16" s="694"/>
      <c r="F16" s="694"/>
      <c r="G16" s="615"/>
      <c r="H16" s="656"/>
      <c r="I16" s="656"/>
      <c r="J16" s="267" t="s">
        <v>836</v>
      </c>
      <c r="K16" s="200"/>
      <c r="L16" s="271" t="s">
        <v>837</v>
      </c>
      <c r="M16" s="200"/>
    </row>
    <row r="17" spans="2:13" s="265" customFormat="1" ht="39.950000000000003" customHeight="1">
      <c r="B17" s="660"/>
      <c r="C17" s="695"/>
      <c r="D17" s="683"/>
      <c r="E17" s="694"/>
      <c r="F17" s="694"/>
      <c r="G17" s="615"/>
      <c r="H17" s="656"/>
      <c r="I17" s="656"/>
      <c r="J17" s="544" t="s">
        <v>838</v>
      </c>
      <c r="K17" s="548"/>
      <c r="L17" s="272" t="s">
        <v>839</v>
      </c>
      <c r="M17" s="200"/>
    </row>
    <row r="18" spans="2:13" s="265" customFormat="1" ht="39.950000000000003" customHeight="1">
      <c r="B18" s="660"/>
      <c r="C18" s="695"/>
      <c r="D18" s="683"/>
      <c r="E18" s="694"/>
      <c r="F18" s="694"/>
      <c r="G18" s="615"/>
      <c r="H18" s="656"/>
      <c r="I18" s="656"/>
      <c r="J18" s="518"/>
      <c r="K18" s="529"/>
      <c r="L18" s="266" t="s">
        <v>839</v>
      </c>
      <c r="M18" s="200"/>
    </row>
    <row r="19" spans="2:13" s="265" customFormat="1" ht="63" customHeight="1">
      <c r="B19" s="660"/>
      <c r="C19" s="695"/>
      <c r="D19" s="683"/>
      <c r="E19" s="694"/>
      <c r="F19" s="694"/>
      <c r="G19" s="615"/>
      <c r="H19" s="656"/>
      <c r="I19" s="656"/>
      <c r="J19" s="544" t="s">
        <v>840</v>
      </c>
      <c r="K19" s="548"/>
      <c r="L19" s="266" t="s">
        <v>841</v>
      </c>
      <c r="M19" s="200"/>
    </row>
    <row r="20" spans="2:13" s="265" customFormat="1" ht="60.75" customHeight="1">
      <c r="B20" s="660"/>
      <c r="C20" s="695"/>
      <c r="D20" s="683"/>
      <c r="E20" s="694"/>
      <c r="F20" s="694"/>
      <c r="G20" s="615"/>
      <c r="H20" s="656"/>
      <c r="I20" s="656"/>
      <c r="J20" s="518"/>
      <c r="K20" s="529"/>
      <c r="L20" s="266" t="s">
        <v>841</v>
      </c>
      <c r="M20" s="200"/>
    </row>
    <row r="21" spans="2:13" s="265" customFormat="1" ht="39.950000000000003" customHeight="1">
      <c r="B21" s="660"/>
      <c r="C21" s="695"/>
      <c r="D21" s="683"/>
      <c r="E21" s="694"/>
      <c r="F21" s="694"/>
      <c r="G21" s="615"/>
      <c r="H21" s="656"/>
      <c r="I21" s="656"/>
      <c r="J21" s="273" t="s">
        <v>842</v>
      </c>
      <c r="K21" s="287"/>
      <c r="L21" s="266" t="s">
        <v>843</v>
      </c>
      <c r="M21" s="287"/>
    </row>
    <row r="22" spans="2:13" s="265" customFormat="1" ht="87" customHeight="1">
      <c r="B22" s="660"/>
      <c r="C22" s="695"/>
      <c r="D22" s="683"/>
      <c r="E22" s="694"/>
      <c r="F22" s="694"/>
      <c r="G22" s="615"/>
      <c r="H22" s="656"/>
      <c r="I22" s="656"/>
      <c r="J22" s="273" t="s">
        <v>844</v>
      </c>
      <c r="K22" s="200"/>
      <c r="L22" s="271" t="s">
        <v>845</v>
      </c>
      <c r="M22" s="267"/>
    </row>
    <row r="23" spans="2:13" s="265" customFormat="1" ht="39.950000000000003" customHeight="1">
      <c r="B23" s="660"/>
      <c r="C23" s="695" t="s">
        <v>826</v>
      </c>
      <c r="D23" s="683">
        <v>5</v>
      </c>
      <c r="E23" s="696" t="s">
        <v>846</v>
      </c>
      <c r="F23" s="696"/>
      <c r="G23" s="615"/>
      <c r="H23" s="656"/>
      <c r="I23" s="656"/>
      <c r="J23" s="544" t="s">
        <v>831</v>
      </c>
      <c r="K23" s="597"/>
      <c r="L23" s="271" t="s">
        <v>832</v>
      </c>
      <c r="M23" s="308"/>
    </row>
    <row r="24" spans="2:13" s="265" customFormat="1" ht="39.950000000000003" customHeight="1">
      <c r="B24" s="660"/>
      <c r="C24" s="695"/>
      <c r="D24" s="683"/>
      <c r="E24" s="694"/>
      <c r="F24" s="694"/>
      <c r="G24" s="615"/>
      <c r="H24" s="656"/>
      <c r="I24" s="656"/>
      <c r="J24" s="518"/>
      <c r="K24" s="599"/>
      <c r="L24" s="271" t="s">
        <v>833</v>
      </c>
      <c r="M24" s="200"/>
    </row>
    <row r="25" spans="2:13" s="265" customFormat="1" ht="39.950000000000003" customHeight="1">
      <c r="B25" s="660"/>
      <c r="C25" s="695" t="s">
        <v>826</v>
      </c>
      <c r="D25" s="683">
        <v>6</v>
      </c>
      <c r="E25" s="694" t="s">
        <v>847</v>
      </c>
      <c r="F25" s="694"/>
      <c r="G25" s="615"/>
      <c r="H25" s="656"/>
      <c r="I25" s="656"/>
      <c r="J25" s="544" t="s">
        <v>831</v>
      </c>
      <c r="K25" s="597"/>
      <c r="L25" s="271" t="s">
        <v>832</v>
      </c>
      <c r="M25" s="308"/>
    </row>
    <row r="26" spans="2:13" s="265" customFormat="1" ht="39.950000000000003" customHeight="1">
      <c r="B26" s="660"/>
      <c r="C26" s="695"/>
      <c r="D26" s="683"/>
      <c r="E26" s="694"/>
      <c r="F26" s="694"/>
      <c r="G26" s="615"/>
      <c r="H26" s="656"/>
      <c r="I26" s="656"/>
      <c r="J26" s="518"/>
      <c r="K26" s="599"/>
      <c r="L26" s="271" t="s">
        <v>833</v>
      </c>
      <c r="M26" s="200"/>
    </row>
    <row r="27" spans="2:13" s="265" customFormat="1" ht="39.950000000000003" customHeight="1">
      <c r="B27" s="660"/>
      <c r="C27" s="695" t="s">
        <v>826</v>
      </c>
      <c r="D27" s="683">
        <v>7</v>
      </c>
      <c r="E27" s="694" t="s">
        <v>848</v>
      </c>
      <c r="F27" s="694"/>
      <c r="G27" s="615"/>
      <c r="H27" s="656"/>
      <c r="I27" s="656"/>
      <c r="J27" s="544" t="s">
        <v>831</v>
      </c>
      <c r="K27" s="597"/>
      <c r="L27" s="271" t="s">
        <v>832</v>
      </c>
      <c r="M27" s="308"/>
    </row>
    <row r="28" spans="2:13" s="265" customFormat="1" ht="39.950000000000003" customHeight="1">
      <c r="B28" s="660"/>
      <c r="C28" s="695"/>
      <c r="D28" s="683"/>
      <c r="E28" s="694"/>
      <c r="F28" s="694"/>
      <c r="G28" s="615"/>
      <c r="H28" s="656"/>
      <c r="I28" s="656"/>
      <c r="J28" s="518"/>
      <c r="K28" s="599"/>
      <c r="L28" s="271" t="s">
        <v>833</v>
      </c>
      <c r="M28" s="200"/>
    </row>
    <row r="29" spans="2:13" s="265" customFormat="1" ht="39.950000000000003" customHeight="1">
      <c r="B29" s="660"/>
      <c r="C29" s="311" t="s">
        <v>826</v>
      </c>
      <c r="D29" s="312">
        <v>8</v>
      </c>
      <c r="E29" s="624" t="s">
        <v>849</v>
      </c>
      <c r="F29" s="624"/>
      <c r="G29" s="313"/>
      <c r="H29" s="314"/>
      <c r="I29" s="314"/>
      <c r="J29" s="295" t="s">
        <v>850</v>
      </c>
      <c r="K29" s="308"/>
      <c r="L29" s="270" t="s">
        <v>851</v>
      </c>
      <c r="M29" s="200"/>
    </row>
    <row r="30" spans="2:13" s="265" customFormat="1" ht="39.950000000000003" customHeight="1">
      <c r="B30" s="660"/>
      <c r="C30" s="315" t="s">
        <v>826</v>
      </c>
      <c r="D30" s="312">
        <v>9</v>
      </c>
      <c r="E30" s="694" t="s">
        <v>852</v>
      </c>
      <c r="F30" s="694"/>
      <c r="G30" s="313"/>
      <c r="H30" s="314"/>
      <c r="I30" s="314"/>
      <c r="J30" s="316" t="s">
        <v>853</v>
      </c>
      <c r="K30" s="200"/>
      <c r="L30" s="271" t="s">
        <v>837</v>
      </c>
      <c r="M30" s="200"/>
    </row>
  </sheetData>
  <autoFilter ref="A4:AC30">
    <filterColumn colId="2" showButton="0"/>
    <filterColumn colId="3" showButton="0"/>
    <filterColumn colId="4" showButton="0"/>
    <filterColumn colId="10"/>
    <filterColumn colId="11"/>
    <filterColumn colId="12"/>
  </autoFilter>
  <mergeCells count="69">
    <mergeCell ref="G27:G28"/>
    <mergeCell ref="H27:H28"/>
    <mergeCell ref="J27:J28"/>
    <mergeCell ref="K27:K28"/>
    <mergeCell ref="E29:F29"/>
    <mergeCell ref="I27:I28"/>
    <mergeCell ref="H23:H24"/>
    <mergeCell ref="I23:I24"/>
    <mergeCell ref="J23:J24"/>
    <mergeCell ref="K23:K24"/>
    <mergeCell ref="C25:C26"/>
    <mergeCell ref="D25:D26"/>
    <mergeCell ref="E25:F26"/>
    <mergeCell ref="G25:G26"/>
    <mergeCell ref="H25:H26"/>
    <mergeCell ref="G23:G24"/>
    <mergeCell ref="I25:I26"/>
    <mergeCell ref="J25:J26"/>
    <mergeCell ref="K25:K26"/>
    <mergeCell ref="G14:G22"/>
    <mergeCell ref="H14:H22"/>
    <mergeCell ref="I14:I22"/>
    <mergeCell ref="J14:J15"/>
    <mergeCell ref="K14:K15"/>
    <mergeCell ref="J17:J18"/>
    <mergeCell ref="K17:K18"/>
    <mergeCell ref="J19:J20"/>
    <mergeCell ref="K19:K20"/>
    <mergeCell ref="J8:J10"/>
    <mergeCell ref="K8:K10"/>
    <mergeCell ref="E11:F11"/>
    <mergeCell ref="C12:C13"/>
    <mergeCell ref="D12:D13"/>
    <mergeCell ref="E12:F13"/>
    <mergeCell ref="G12:G13"/>
    <mergeCell ref="H12:H13"/>
    <mergeCell ref="I12:I13"/>
    <mergeCell ref="J12:J13"/>
    <mergeCell ref="K12:K13"/>
    <mergeCell ref="H5:H7"/>
    <mergeCell ref="I5:I7"/>
    <mergeCell ref="C8:C10"/>
    <mergeCell ref="D8:D10"/>
    <mergeCell ref="E8:F10"/>
    <mergeCell ref="G8:G10"/>
    <mergeCell ref="H8:H10"/>
    <mergeCell ref="I8:I10"/>
    <mergeCell ref="G5:G7"/>
    <mergeCell ref="C4:F4"/>
    <mergeCell ref="B5:B30"/>
    <mergeCell ref="C5:C7"/>
    <mergeCell ref="D5:D7"/>
    <mergeCell ref="E5:F7"/>
    <mergeCell ref="C23:C24"/>
    <mergeCell ref="D23:D24"/>
    <mergeCell ref="E23:F24"/>
    <mergeCell ref="C14:C22"/>
    <mergeCell ref="D14:D22"/>
    <mergeCell ref="E14:F22"/>
    <mergeCell ref="C27:C28"/>
    <mergeCell ref="D27:D28"/>
    <mergeCell ref="E27:F28"/>
    <mergeCell ref="E30:F30"/>
    <mergeCell ref="J2:M2"/>
    <mergeCell ref="C1:I1"/>
    <mergeCell ref="C2:F3"/>
    <mergeCell ref="G2:G3"/>
    <mergeCell ref="H2:H3"/>
    <mergeCell ref="I2:I3"/>
  </mergeCells>
  <phoneticPr fontId="83" type="noConversion"/>
  <conditionalFormatting sqref="J5:J8 J23 J11:J12 J25:J28">
    <cfRule type="cellIs" dxfId="5" priority="1" stopIfTrue="1" operator="equal">
      <formula>"Y"</formula>
    </cfRule>
  </conditionalFormatting>
  <pageMargins left="0.70866141732283472" right="0.70866141732283472" top="0.74803149606299213" bottom="0.74803149606299213" header="0.31496062992125984" footer="0.31496062992125984"/>
  <pageSetup scale="15" fitToHeight="3" orientation="portrait" verticalDpi="200" r:id="rId1"/>
</worksheet>
</file>

<file path=xl/worksheets/sheet15.xml><?xml version="1.0" encoding="utf-8"?>
<worksheet xmlns="http://schemas.openxmlformats.org/spreadsheetml/2006/main" xmlns:r="http://schemas.openxmlformats.org/officeDocument/2006/relationships">
  <sheetPr>
    <tabColor rgb="FF7030A0"/>
    <pageSetUpPr fitToPage="1"/>
  </sheetPr>
  <dimension ref="A1:U31"/>
  <sheetViews>
    <sheetView zoomScale="40" zoomScaleNormal="40" workbookViewId="0">
      <pane xSplit="7" ySplit="3" topLeftCell="H4" activePane="bottomRight" state="frozen"/>
      <selection pane="topRight" activeCell="I1" sqref="I1"/>
      <selection pane="bottomLeft" activeCell="A4" sqref="A4"/>
      <selection pane="bottomRight" activeCell="J11" sqref="J11:J12"/>
    </sheetView>
  </sheetViews>
  <sheetFormatPr defaultRowHeight="71.25" customHeight="1"/>
  <cols>
    <col min="1" max="2" width="9" style="246" hidden="1" customWidth="1"/>
    <col min="3" max="3" width="21.125" style="246" customWidth="1"/>
    <col min="4" max="4" width="6.75" style="278" customWidth="1"/>
    <col min="5" max="5" width="31.375" style="246" bestFit="1" customWidth="1"/>
    <col min="6" max="6" width="28.625" style="246" customWidth="1"/>
    <col min="7" max="7" width="32.375" style="279" customWidth="1"/>
    <col min="8" max="8" width="28.75" style="279" customWidth="1"/>
    <col min="9" max="9" width="32.25" style="246" customWidth="1"/>
    <col min="10" max="10" width="31.75" style="246" customWidth="1"/>
    <col min="11" max="11" width="19" style="280" customWidth="1"/>
    <col min="12" max="12" width="38.25" style="280" customWidth="1"/>
    <col min="13" max="13" width="29.5" style="280" customWidth="1"/>
    <col min="14" max="14" width="7.125" style="280" customWidth="1"/>
    <col min="15" max="15" width="6.75" style="280" customWidth="1"/>
    <col min="16" max="16" width="6.875" style="280" customWidth="1"/>
    <col min="17" max="20" width="38.125" style="280" customWidth="1"/>
    <col min="21" max="21" width="19.875" style="246" customWidth="1"/>
    <col min="22" max="22" width="5.625" style="246" customWidth="1"/>
    <col min="23" max="23" width="19.875" style="246" customWidth="1"/>
    <col min="24" max="24" width="9.625" style="246" customWidth="1"/>
    <col min="25" max="25" width="8.125" style="246" customWidth="1"/>
    <col min="26" max="16384" width="9" style="246"/>
  </cols>
  <sheetData>
    <row r="1" spans="2:21" ht="71.25" hidden="1" customHeight="1" thickBot="1">
      <c r="D1" s="501"/>
      <c r="E1" s="501"/>
      <c r="F1" s="501"/>
      <c r="G1" s="502"/>
      <c r="H1" s="502"/>
      <c r="I1" s="502"/>
      <c r="J1" s="281" t="s">
        <v>240</v>
      </c>
      <c r="K1" s="282" t="e">
        <f>MIN(#REF!)</f>
        <v>#REF!</v>
      </c>
      <c r="L1" s="249"/>
      <c r="M1" s="249"/>
      <c r="N1" s="249"/>
      <c r="O1" s="249"/>
      <c r="P1" s="249"/>
      <c r="Q1" s="249"/>
      <c r="R1" s="249"/>
      <c r="S1" s="249"/>
      <c r="T1" s="249"/>
      <c r="U1" s="250"/>
    </row>
    <row r="2" spans="2:21" s="251" customFormat="1" ht="28.5" customHeight="1">
      <c r="C2" s="503" t="s">
        <v>282</v>
      </c>
      <c r="D2" s="504" t="s">
        <v>511</v>
      </c>
      <c r="E2" s="504"/>
      <c r="F2" s="504"/>
      <c r="G2" s="505" t="s">
        <v>544</v>
      </c>
      <c r="H2" s="505" t="s">
        <v>512</v>
      </c>
      <c r="I2" s="507" t="s">
        <v>513</v>
      </c>
      <c r="J2" s="252"/>
      <c r="K2" s="254"/>
      <c r="L2" s="254"/>
      <c r="M2" s="254"/>
      <c r="N2" s="254"/>
      <c r="O2" s="254"/>
      <c r="P2" s="254"/>
      <c r="Q2" s="254"/>
      <c r="R2" s="254"/>
      <c r="S2" s="254"/>
      <c r="T2" s="255"/>
    </row>
    <row r="3" spans="2:21" s="251" customFormat="1" ht="89.25" customHeight="1" thickBot="1">
      <c r="C3" s="596"/>
      <c r="D3" s="504"/>
      <c r="E3" s="504"/>
      <c r="F3" s="504"/>
      <c r="G3" s="506"/>
      <c r="H3" s="506"/>
      <c r="I3" s="506"/>
      <c r="J3" s="256" t="s">
        <v>691</v>
      </c>
      <c r="K3" s="257" t="s">
        <v>692</v>
      </c>
      <c r="L3" s="258" t="s">
        <v>693</v>
      </c>
      <c r="M3" s="257" t="s">
        <v>694</v>
      </c>
      <c r="N3" s="705" t="s">
        <v>695</v>
      </c>
      <c r="O3" s="706"/>
      <c r="P3" s="707"/>
      <c r="Q3" s="337" t="s">
        <v>696</v>
      </c>
      <c r="R3" s="337" t="s">
        <v>697</v>
      </c>
      <c r="S3" s="337" t="s">
        <v>698</v>
      </c>
      <c r="T3" s="337" t="s">
        <v>699</v>
      </c>
    </row>
    <row r="4" spans="2:21" s="265" customFormat="1" ht="45" customHeight="1" thickTop="1">
      <c r="B4" s="515"/>
      <c r="C4" s="544" t="s">
        <v>284</v>
      </c>
      <c r="D4" s="519">
        <v>8</v>
      </c>
      <c r="E4" s="606" t="s">
        <v>176</v>
      </c>
      <c r="F4" s="606"/>
      <c r="G4" s="526" t="s">
        <v>923</v>
      </c>
      <c r="H4" s="548">
        <v>39.950000000000003</v>
      </c>
      <c r="I4" s="548">
        <v>45.33</v>
      </c>
      <c r="J4" s="565" t="s">
        <v>761</v>
      </c>
      <c r="K4" s="548" t="s">
        <v>909</v>
      </c>
      <c r="L4" s="325" t="s">
        <v>904</v>
      </c>
      <c r="M4" s="331" t="s">
        <v>928</v>
      </c>
      <c r="N4" s="321"/>
      <c r="O4" s="321"/>
      <c r="P4" s="321"/>
      <c r="Q4" s="324"/>
      <c r="R4" s="324"/>
      <c r="S4" s="324"/>
      <c r="T4" s="324"/>
    </row>
    <row r="5" spans="2:21" s="265" customFormat="1" ht="45" customHeight="1">
      <c r="B5" s="515"/>
      <c r="C5" s="517"/>
      <c r="D5" s="520"/>
      <c r="E5" s="606"/>
      <c r="F5" s="606"/>
      <c r="G5" s="526"/>
      <c r="H5" s="528"/>
      <c r="I5" s="528"/>
      <c r="J5" s="566"/>
      <c r="K5" s="528"/>
      <c r="L5" s="330" t="s">
        <v>905</v>
      </c>
      <c r="M5" s="331" t="s">
        <v>928</v>
      </c>
      <c r="N5" s="319"/>
      <c r="O5" s="319"/>
      <c r="P5" s="319"/>
      <c r="Q5" s="332"/>
      <c r="R5" s="332"/>
      <c r="S5" s="332"/>
      <c r="T5" s="332"/>
    </row>
    <row r="6" spans="2:21" s="265" customFormat="1" ht="73.5" customHeight="1">
      <c r="B6" s="515"/>
      <c r="C6" s="517"/>
      <c r="D6" s="520"/>
      <c r="E6" s="606"/>
      <c r="F6" s="606"/>
      <c r="G6" s="526"/>
      <c r="H6" s="528"/>
      <c r="I6" s="528"/>
      <c r="J6" s="566"/>
      <c r="K6" s="528"/>
      <c r="L6" s="330" t="s">
        <v>906</v>
      </c>
      <c r="M6" s="334" t="s">
        <v>928</v>
      </c>
      <c r="N6" s="320"/>
      <c r="O6" s="320"/>
      <c r="P6" s="320"/>
      <c r="Q6" s="332"/>
      <c r="R6" s="332"/>
      <c r="S6" s="332"/>
      <c r="T6" s="332"/>
    </row>
    <row r="7" spans="2:21" s="265" customFormat="1" ht="45" customHeight="1">
      <c r="B7" s="515"/>
      <c r="C7" s="517"/>
      <c r="D7" s="520"/>
      <c r="E7" s="606"/>
      <c r="F7" s="606"/>
      <c r="G7" s="526"/>
      <c r="H7" s="528"/>
      <c r="I7" s="528"/>
      <c r="J7" s="566"/>
      <c r="K7" s="528"/>
      <c r="L7" s="330" t="s">
        <v>907</v>
      </c>
      <c r="M7" s="334" t="s">
        <v>928</v>
      </c>
      <c r="N7" s="320"/>
      <c r="O7" s="320"/>
      <c r="P7" s="320"/>
      <c r="Q7" s="332"/>
      <c r="R7" s="332"/>
      <c r="S7" s="332"/>
      <c r="T7" s="332"/>
    </row>
    <row r="8" spans="2:21" s="265" customFormat="1" ht="71.25" customHeight="1" thickBot="1">
      <c r="B8" s="515"/>
      <c r="C8" s="559"/>
      <c r="D8" s="521"/>
      <c r="E8" s="640"/>
      <c r="F8" s="640"/>
      <c r="G8" s="563"/>
      <c r="H8" s="564"/>
      <c r="I8" s="564"/>
      <c r="J8" s="588"/>
      <c r="K8" s="564"/>
      <c r="L8" s="305" t="s">
        <v>908</v>
      </c>
      <c r="M8" s="334" t="s">
        <v>928</v>
      </c>
      <c r="N8" s="306"/>
      <c r="O8" s="306"/>
      <c r="P8" s="306"/>
      <c r="Q8" s="307"/>
      <c r="R8" s="307"/>
      <c r="S8" s="307"/>
      <c r="T8" s="307"/>
    </row>
    <row r="9" spans="2:21" s="265" customFormat="1" ht="66" customHeight="1">
      <c r="B9" s="246"/>
      <c r="C9" s="544" t="s">
        <v>657</v>
      </c>
      <c r="D9" s="645">
        <v>5</v>
      </c>
      <c r="E9" s="494" t="s">
        <v>176</v>
      </c>
      <c r="F9" s="495"/>
      <c r="G9" s="562" t="s">
        <v>923</v>
      </c>
      <c r="H9" s="656">
        <v>39.950000000000003</v>
      </c>
      <c r="I9" s="656">
        <v>45.33</v>
      </c>
      <c r="J9" s="540" t="s">
        <v>781</v>
      </c>
      <c r="K9" s="597" t="s">
        <v>924</v>
      </c>
      <c r="L9" s="329" t="s">
        <v>773</v>
      </c>
      <c r="M9" s="331" t="s">
        <v>928</v>
      </c>
      <c r="N9" s="320"/>
      <c r="O9" s="320"/>
      <c r="P9" s="320"/>
      <c r="Q9" s="332"/>
      <c r="R9" s="332"/>
      <c r="S9" s="332"/>
      <c r="T9" s="332"/>
    </row>
    <row r="10" spans="2:21" s="265" customFormat="1" ht="66" customHeight="1">
      <c r="B10" s="246"/>
      <c r="C10" s="517"/>
      <c r="D10" s="642"/>
      <c r="E10" s="643"/>
      <c r="F10" s="644"/>
      <c r="G10" s="526"/>
      <c r="H10" s="656"/>
      <c r="I10" s="656"/>
      <c r="J10" s="542"/>
      <c r="K10" s="598"/>
      <c r="L10" s="329" t="s">
        <v>774</v>
      </c>
      <c r="M10" s="331" t="s">
        <v>928</v>
      </c>
      <c r="N10" s="320"/>
      <c r="O10" s="320"/>
      <c r="P10" s="320"/>
      <c r="Q10" s="332"/>
      <c r="R10" s="332"/>
      <c r="S10" s="332"/>
      <c r="T10" s="332"/>
    </row>
    <row r="11" spans="2:21" s="265" customFormat="1" ht="66" customHeight="1">
      <c r="B11" s="246"/>
      <c r="C11" s="517"/>
      <c r="D11" s="642"/>
      <c r="E11" s="643"/>
      <c r="F11" s="644"/>
      <c r="G11" s="526"/>
      <c r="H11" s="656"/>
      <c r="I11" s="656"/>
      <c r="J11" s="540" t="s">
        <v>782</v>
      </c>
      <c r="K11" s="548" t="s">
        <v>924</v>
      </c>
      <c r="L11" s="325" t="s">
        <v>783</v>
      </c>
      <c r="M11" s="331" t="s">
        <v>928</v>
      </c>
      <c r="N11" s="320"/>
      <c r="O11" s="320"/>
      <c r="P11" s="320"/>
      <c r="Q11" s="332"/>
      <c r="R11" s="332"/>
      <c r="S11" s="332"/>
      <c r="T11" s="332"/>
    </row>
    <row r="12" spans="2:21" s="265" customFormat="1" ht="66" customHeight="1">
      <c r="B12" s="246"/>
      <c r="C12" s="517"/>
      <c r="D12" s="642"/>
      <c r="E12" s="643"/>
      <c r="F12" s="644"/>
      <c r="G12" s="526"/>
      <c r="H12" s="656"/>
      <c r="I12" s="656"/>
      <c r="J12" s="542"/>
      <c r="K12" s="528"/>
      <c r="L12" s="325" t="s">
        <v>784</v>
      </c>
      <c r="M12" s="334" t="s">
        <v>928</v>
      </c>
      <c r="N12" s="321"/>
      <c r="O12" s="321"/>
      <c r="P12" s="321"/>
      <c r="Q12" s="332"/>
      <c r="R12" s="332"/>
      <c r="S12" s="332"/>
      <c r="T12" s="332"/>
    </row>
    <row r="13" spans="2:21" s="265" customFormat="1" ht="66" customHeight="1">
      <c r="B13" s="246"/>
      <c r="C13" s="517"/>
      <c r="D13" s="642"/>
      <c r="E13" s="643"/>
      <c r="F13" s="644"/>
      <c r="G13" s="526"/>
      <c r="H13" s="656"/>
      <c r="I13" s="656"/>
      <c r="J13" s="565" t="s">
        <v>785</v>
      </c>
      <c r="K13" s="597" t="s">
        <v>926</v>
      </c>
      <c r="L13" s="325" t="s">
        <v>773</v>
      </c>
      <c r="M13" s="331" t="s">
        <v>928</v>
      </c>
      <c r="N13" s="320"/>
      <c r="O13" s="320"/>
      <c r="P13" s="320"/>
      <c r="Q13" s="332"/>
      <c r="R13" s="332"/>
      <c r="S13" s="332"/>
      <c r="T13" s="332"/>
    </row>
    <row r="14" spans="2:21" s="265" customFormat="1" ht="66" customHeight="1">
      <c r="B14" s="246"/>
      <c r="C14" s="517"/>
      <c r="D14" s="642"/>
      <c r="E14" s="643"/>
      <c r="F14" s="644"/>
      <c r="G14" s="526"/>
      <c r="H14" s="656"/>
      <c r="I14" s="656"/>
      <c r="J14" s="566"/>
      <c r="K14" s="598"/>
      <c r="L14" s="325" t="s">
        <v>776</v>
      </c>
      <c r="M14" s="331" t="s">
        <v>928</v>
      </c>
      <c r="N14" s="320"/>
      <c r="O14" s="320"/>
      <c r="P14" s="320"/>
      <c r="Q14" s="332"/>
      <c r="R14" s="332"/>
      <c r="S14" s="332"/>
      <c r="T14" s="332"/>
    </row>
    <row r="15" spans="2:21" s="265" customFormat="1" ht="66" customHeight="1">
      <c r="B15" s="246"/>
      <c r="C15" s="517"/>
      <c r="D15" s="642"/>
      <c r="E15" s="643"/>
      <c r="F15" s="644"/>
      <c r="G15" s="526"/>
      <c r="H15" s="656"/>
      <c r="I15" s="656"/>
      <c r="J15" s="566"/>
      <c r="K15" s="598"/>
      <c r="L15" s="325" t="s">
        <v>777</v>
      </c>
      <c r="M15" s="331" t="s">
        <v>928</v>
      </c>
      <c r="N15" s="292" t="s">
        <v>748</v>
      </c>
      <c r="O15" s="292" t="s">
        <v>749</v>
      </c>
      <c r="P15" s="292" t="s">
        <v>750</v>
      </c>
      <c r="Q15" s="332"/>
      <c r="R15" s="332"/>
      <c r="S15" s="332"/>
      <c r="T15" s="332"/>
    </row>
    <row r="16" spans="2:21" s="265" customFormat="1" ht="39.950000000000003" customHeight="1">
      <c r="B16" s="246"/>
      <c r="C16" s="500" t="s">
        <v>920</v>
      </c>
      <c r="D16" s="669">
        <v>2</v>
      </c>
      <c r="E16" s="670" t="s">
        <v>176</v>
      </c>
      <c r="F16" s="670"/>
      <c r="G16" s="615" t="s">
        <v>925</v>
      </c>
      <c r="H16" s="656">
        <v>39.950000000000003</v>
      </c>
      <c r="I16" s="656">
        <v>45.33</v>
      </c>
      <c r="J16" s="540" t="s">
        <v>792</v>
      </c>
      <c r="K16" s="597" t="s">
        <v>909</v>
      </c>
      <c r="L16" s="330" t="s">
        <v>795</v>
      </c>
      <c r="M16" s="334" t="s">
        <v>929</v>
      </c>
      <c r="N16" s="268" t="s">
        <v>748</v>
      </c>
      <c r="O16" s="268" t="s">
        <v>749</v>
      </c>
      <c r="P16" s="268" t="s">
        <v>750</v>
      </c>
      <c r="Q16" s="334"/>
      <c r="R16" s="334"/>
      <c r="S16" s="334"/>
      <c r="T16" s="309"/>
    </row>
    <row r="17" spans="2:20" s="265" customFormat="1" ht="39.950000000000003" customHeight="1">
      <c r="B17" s="246"/>
      <c r="C17" s="500"/>
      <c r="D17" s="669"/>
      <c r="E17" s="670"/>
      <c r="F17" s="670"/>
      <c r="G17" s="615"/>
      <c r="H17" s="656"/>
      <c r="I17" s="656"/>
      <c r="J17" s="542"/>
      <c r="K17" s="598"/>
      <c r="L17" s="330" t="s">
        <v>796</v>
      </c>
      <c r="M17" s="334" t="s">
        <v>930</v>
      </c>
      <c r="N17" s="268"/>
      <c r="O17" s="268"/>
      <c r="P17" s="268"/>
      <c r="Q17" s="334"/>
      <c r="R17" s="334"/>
      <c r="S17" s="334"/>
      <c r="T17" s="309"/>
    </row>
    <row r="18" spans="2:20" s="265" customFormat="1" ht="39.950000000000003" customHeight="1">
      <c r="B18" s="246"/>
      <c r="C18" s="500"/>
      <c r="D18" s="669"/>
      <c r="E18" s="670"/>
      <c r="F18" s="670"/>
      <c r="G18" s="615"/>
      <c r="H18" s="656"/>
      <c r="I18" s="656"/>
      <c r="J18" s="541"/>
      <c r="K18" s="599"/>
      <c r="L18" s="330" t="s">
        <v>797</v>
      </c>
      <c r="M18" s="334" t="s">
        <v>929</v>
      </c>
      <c r="N18" s="268"/>
      <c r="O18" s="268"/>
      <c r="P18" s="268"/>
      <c r="Q18" s="334"/>
      <c r="R18" s="334"/>
      <c r="S18" s="334"/>
      <c r="T18" s="309"/>
    </row>
    <row r="19" spans="2:20" s="265" customFormat="1" ht="39.950000000000003" customHeight="1">
      <c r="B19" s="246"/>
      <c r="C19" s="500"/>
      <c r="D19" s="669"/>
      <c r="E19" s="670"/>
      <c r="F19" s="670"/>
      <c r="G19" s="615"/>
      <c r="H19" s="656"/>
      <c r="I19" s="656"/>
      <c r="J19" s="540" t="s">
        <v>793</v>
      </c>
      <c r="K19" s="597" t="s">
        <v>909</v>
      </c>
      <c r="L19" s="330" t="s">
        <v>795</v>
      </c>
      <c r="M19" s="334" t="s">
        <v>929</v>
      </c>
      <c r="N19" s="268" t="s">
        <v>748</v>
      </c>
      <c r="O19" s="268" t="s">
        <v>749</v>
      </c>
      <c r="P19" s="268" t="s">
        <v>750</v>
      </c>
      <c r="Q19" s="334"/>
      <c r="R19" s="334"/>
      <c r="S19" s="334"/>
      <c r="T19" s="309"/>
    </row>
    <row r="20" spans="2:20" s="265" customFormat="1" ht="39.950000000000003" customHeight="1">
      <c r="B20" s="246"/>
      <c r="C20" s="500"/>
      <c r="D20" s="669"/>
      <c r="E20" s="670"/>
      <c r="F20" s="670"/>
      <c r="G20" s="615"/>
      <c r="H20" s="656"/>
      <c r="I20" s="656"/>
      <c r="J20" s="542"/>
      <c r="K20" s="598"/>
      <c r="L20" s="330" t="s">
        <v>796</v>
      </c>
      <c r="M20" s="334" t="s">
        <v>930</v>
      </c>
      <c r="N20" s="268"/>
      <c r="O20" s="268"/>
      <c r="P20" s="268"/>
      <c r="Q20" s="323"/>
      <c r="R20" s="323"/>
      <c r="S20" s="323"/>
      <c r="T20" s="310"/>
    </row>
    <row r="21" spans="2:20" s="265" customFormat="1" ht="39.950000000000003" customHeight="1">
      <c r="B21" s="246"/>
      <c r="C21" s="500"/>
      <c r="D21" s="669"/>
      <c r="E21" s="670"/>
      <c r="F21" s="670"/>
      <c r="G21" s="615"/>
      <c r="H21" s="656"/>
      <c r="I21" s="656"/>
      <c r="J21" s="541"/>
      <c r="K21" s="599"/>
      <c r="L21" s="330" t="s">
        <v>797</v>
      </c>
      <c r="M21" s="334" t="s">
        <v>929</v>
      </c>
      <c r="N21" s="268"/>
      <c r="O21" s="268"/>
      <c r="P21" s="268"/>
      <c r="Q21" s="323"/>
      <c r="R21" s="323"/>
      <c r="S21" s="323"/>
      <c r="T21" s="310"/>
    </row>
    <row r="22" spans="2:20" s="265" customFormat="1" ht="39.950000000000003" customHeight="1">
      <c r="B22" s="246"/>
      <c r="C22" s="500"/>
      <c r="D22" s="669"/>
      <c r="E22" s="670"/>
      <c r="F22" s="670"/>
      <c r="G22" s="615"/>
      <c r="H22" s="656"/>
      <c r="I22" s="656"/>
      <c r="J22" s="671" t="s">
        <v>794</v>
      </c>
      <c r="K22" s="684" t="s">
        <v>927</v>
      </c>
      <c r="L22" s="330" t="s">
        <v>795</v>
      </c>
      <c r="M22" s="334" t="s">
        <v>929</v>
      </c>
      <c r="N22" s="268"/>
      <c r="O22" s="268"/>
      <c r="P22" s="268"/>
      <c r="Q22" s="323"/>
      <c r="R22" s="323"/>
      <c r="S22" s="323"/>
      <c r="T22" s="310"/>
    </row>
    <row r="23" spans="2:20" s="265" customFormat="1" ht="39.950000000000003" customHeight="1">
      <c r="B23" s="246"/>
      <c r="C23" s="500"/>
      <c r="D23" s="669"/>
      <c r="E23" s="670"/>
      <c r="F23" s="670"/>
      <c r="G23" s="615"/>
      <c r="H23" s="656"/>
      <c r="I23" s="656"/>
      <c r="J23" s="671"/>
      <c r="K23" s="684"/>
      <c r="L23" s="330" t="s">
        <v>796</v>
      </c>
      <c r="M23" s="334" t="s">
        <v>930</v>
      </c>
      <c r="N23" s="268"/>
      <c r="O23" s="268"/>
      <c r="P23" s="268"/>
      <c r="Q23" s="323"/>
      <c r="R23" s="323"/>
      <c r="S23" s="323"/>
      <c r="T23" s="310"/>
    </row>
    <row r="24" spans="2:20" s="265" customFormat="1" ht="39.950000000000003" customHeight="1">
      <c r="B24" s="246"/>
      <c r="C24" s="500"/>
      <c r="D24" s="669"/>
      <c r="E24" s="670"/>
      <c r="F24" s="670"/>
      <c r="G24" s="615"/>
      <c r="H24" s="656"/>
      <c r="I24" s="656"/>
      <c r="J24" s="671"/>
      <c r="K24" s="684"/>
      <c r="L24" s="330" t="s">
        <v>797</v>
      </c>
      <c r="M24" s="334" t="s">
        <v>929</v>
      </c>
      <c r="N24" s="331"/>
      <c r="O24" s="331"/>
      <c r="P24" s="331"/>
      <c r="Q24" s="323"/>
      <c r="R24" s="323"/>
      <c r="S24" s="323"/>
      <c r="T24" s="310"/>
    </row>
    <row r="25" spans="2:20" s="265" customFormat="1" ht="39.950000000000003" customHeight="1">
      <c r="B25" s="246"/>
      <c r="C25" s="500" t="s">
        <v>663</v>
      </c>
      <c r="D25" s="676">
        <v>4</v>
      </c>
      <c r="E25" s="614" t="s">
        <v>869</v>
      </c>
      <c r="F25" s="614"/>
      <c r="G25" s="615" t="s">
        <v>476</v>
      </c>
      <c r="H25" s="656">
        <v>39.950000000000003</v>
      </c>
      <c r="I25" s="656">
        <v>45.33</v>
      </c>
      <c r="J25" s="674" t="s">
        <v>662</v>
      </c>
      <c r="K25" s="656" t="s">
        <v>926</v>
      </c>
      <c r="L25" s="266" t="s">
        <v>798</v>
      </c>
      <c r="M25" s="332" t="s">
        <v>928</v>
      </c>
      <c r="N25" s="321"/>
      <c r="O25" s="321"/>
      <c r="P25" s="321"/>
      <c r="Q25" s="332"/>
      <c r="R25" s="332"/>
      <c r="S25" s="332"/>
      <c r="T25" s="289"/>
    </row>
    <row r="26" spans="2:20" s="265" customFormat="1" ht="39.950000000000003" customHeight="1">
      <c r="B26" s="246"/>
      <c r="C26" s="500"/>
      <c r="D26" s="676"/>
      <c r="E26" s="614"/>
      <c r="F26" s="614"/>
      <c r="G26" s="615"/>
      <c r="H26" s="656"/>
      <c r="I26" s="656"/>
      <c r="J26" s="674"/>
      <c r="K26" s="656"/>
      <c r="L26" s="266" t="s">
        <v>799</v>
      </c>
      <c r="M26" s="332" t="s">
        <v>928</v>
      </c>
      <c r="N26" s="320"/>
      <c r="O26" s="320"/>
      <c r="P26" s="320"/>
      <c r="Q26" s="332"/>
      <c r="R26" s="332"/>
      <c r="S26" s="332"/>
      <c r="T26" s="289"/>
    </row>
    <row r="27" spans="2:20" s="265" customFormat="1" ht="39.950000000000003" customHeight="1">
      <c r="B27" s="246"/>
      <c r="C27" s="500"/>
      <c r="D27" s="676"/>
      <c r="E27" s="614"/>
      <c r="F27" s="614"/>
      <c r="G27" s="615"/>
      <c r="H27" s="656"/>
      <c r="I27" s="656"/>
      <c r="J27" s="674"/>
      <c r="K27" s="656"/>
      <c r="L27" s="266" t="s">
        <v>800</v>
      </c>
      <c r="M27" s="332" t="s">
        <v>928</v>
      </c>
      <c r="N27" s="320"/>
      <c r="O27" s="320"/>
      <c r="P27" s="320"/>
      <c r="Q27" s="332"/>
      <c r="R27" s="332"/>
      <c r="S27" s="332"/>
      <c r="T27" s="289"/>
    </row>
    <row r="28" spans="2:20" s="265" customFormat="1" ht="45" customHeight="1">
      <c r="B28" s="246"/>
      <c r="C28" s="500" t="s">
        <v>855</v>
      </c>
      <c r="D28" s="683">
        <v>6</v>
      </c>
      <c r="E28" s="685" t="s">
        <v>869</v>
      </c>
      <c r="F28" s="686"/>
      <c r="G28" s="615" t="s">
        <v>923</v>
      </c>
      <c r="H28" s="656">
        <v>39.950000000000003</v>
      </c>
      <c r="I28" s="656">
        <v>45.33</v>
      </c>
      <c r="J28" s="674" t="s">
        <v>877</v>
      </c>
      <c r="K28" s="684" t="s">
        <v>909</v>
      </c>
      <c r="L28" s="335" t="s">
        <v>856</v>
      </c>
      <c r="M28" s="332" t="s">
        <v>929</v>
      </c>
      <c r="N28" s="292" t="s">
        <v>748</v>
      </c>
      <c r="O28" s="292" t="s">
        <v>749</v>
      </c>
      <c r="P28" s="292" t="s">
        <v>750</v>
      </c>
      <c r="Q28" s="324"/>
      <c r="R28" s="324"/>
      <c r="S28" s="324"/>
      <c r="T28" s="290"/>
    </row>
    <row r="29" spans="2:20" s="265" customFormat="1" ht="45" customHeight="1">
      <c r="B29" s="246"/>
      <c r="C29" s="500"/>
      <c r="D29" s="683"/>
      <c r="E29" s="522"/>
      <c r="F29" s="523"/>
      <c r="G29" s="615"/>
      <c r="H29" s="656"/>
      <c r="I29" s="656"/>
      <c r="J29" s="674"/>
      <c r="K29" s="684"/>
      <c r="L29" s="335" t="s">
        <v>857</v>
      </c>
      <c r="M29" s="332" t="s">
        <v>929</v>
      </c>
      <c r="N29" s="292" t="s">
        <v>748</v>
      </c>
      <c r="O29" s="292" t="s">
        <v>749</v>
      </c>
      <c r="P29" s="292" t="s">
        <v>750</v>
      </c>
      <c r="Q29" s="322"/>
      <c r="R29" s="322"/>
      <c r="S29" s="322"/>
      <c r="T29" s="285"/>
    </row>
    <row r="30" spans="2:20" s="265" customFormat="1" ht="45" customHeight="1">
      <c r="B30" s="246"/>
      <c r="C30" s="500"/>
      <c r="D30" s="683"/>
      <c r="E30" s="522"/>
      <c r="F30" s="523"/>
      <c r="G30" s="615"/>
      <c r="H30" s="656"/>
      <c r="I30" s="656"/>
      <c r="J30" s="674" t="s">
        <v>878</v>
      </c>
      <c r="K30" s="684" t="s">
        <v>909</v>
      </c>
      <c r="L30" s="335" t="s">
        <v>856</v>
      </c>
      <c r="M30" s="332" t="s">
        <v>929</v>
      </c>
      <c r="N30" s="292" t="s">
        <v>748</v>
      </c>
      <c r="O30" s="292" t="s">
        <v>749</v>
      </c>
      <c r="P30" s="292" t="s">
        <v>750</v>
      </c>
      <c r="Q30" s="324"/>
      <c r="R30" s="324"/>
      <c r="S30" s="324"/>
      <c r="T30" s="290"/>
    </row>
    <row r="31" spans="2:20" s="265" customFormat="1" ht="45" customHeight="1">
      <c r="B31" s="246"/>
      <c r="C31" s="500"/>
      <c r="D31" s="683"/>
      <c r="E31" s="524"/>
      <c r="F31" s="525"/>
      <c r="G31" s="615"/>
      <c r="H31" s="656"/>
      <c r="I31" s="656"/>
      <c r="J31" s="674"/>
      <c r="K31" s="684"/>
      <c r="L31" s="335" t="s">
        <v>857</v>
      </c>
      <c r="M31" s="332" t="s">
        <v>929</v>
      </c>
      <c r="N31" s="292" t="s">
        <v>748</v>
      </c>
      <c r="O31" s="292" t="s">
        <v>749</v>
      </c>
      <c r="P31" s="292" t="s">
        <v>750</v>
      </c>
      <c r="Q31" s="322"/>
      <c r="R31" s="322"/>
      <c r="S31" s="322"/>
      <c r="T31" s="285"/>
    </row>
  </sheetData>
  <mergeCells count="58">
    <mergeCell ref="K28:K29"/>
    <mergeCell ref="J30:J31"/>
    <mergeCell ref="K30:K31"/>
    <mergeCell ref="D28:D31"/>
    <mergeCell ref="E28:F31"/>
    <mergeCell ref="G28:G31"/>
    <mergeCell ref="H28:H31"/>
    <mergeCell ref="I28:I31"/>
    <mergeCell ref="J28:J29"/>
    <mergeCell ref="G25:G27"/>
    <mergeCell ref="H25:H27"/>
    <mergeCell ref="I25:I27"/>
    <mergeCell ref="J25:J27"/>
    <mergeCell ref="K25:K27"/>
    <mergeCell ref="H9:H15"/>
    <mergeCell ref="I9:I15"/>
    <mergeCell ref="J9:J10"/>
    <mergeCell ref="K9:K10"/>
    <mergeCell ref="J11:J12"/>
    <mergeCell ref="K11:K12"/>
    <mergeCell ref="J13:J15"/>
    <mergeCell ref="K13:K15"/>
    <mergeCell ref="C9:C15"/>
    <mergeCell ref="D9:D15"/>
    <mergeCell ref="E9:F15"/>
    <mergeCell ref="G9:G15"/>
    <mergeCell ref="C4:C8"/>
    <mergeCell ref="D4:D8"/>
    <mergeCell ref="E4:F8"/>
    <mergeCell ref="G4:G8"/>
    <mergeCell ref="C28:C31"/>
    <mergeCell ref="J16:J18"/>
    <mergeCell ref="K16:K18"/>
    <mergeCell ref="J19:J21"/>
    <mergeCell ref="K19:K21"/>
    <mergeCell ref="C16:C24"/>
    <mergeCell ref="D16:D24"/>
    <mergeCell ref="E16:F24"/>
    <mergeCell ref="G16:G24"/>
    <mergeCell ref="H16:H24"/>
    <mergeCell ref="I16:I24"/>
    <mergeCell ref="J22:J24"/>
    <mergeCell ref="K22:K24"/>
    <mergeCell ref="C25:C27"/>
    <mergeCell ref="D25:D27"/>
    <mergeCell ref="E25:F27"/>
    <mergeCell ref="N3:P3"/>
    <mergeCell ref="B4:B8"/>
    <mergeCell ref="D1:I1"/>
    <mergeCell ref="C2:C3"/>
    <mergeCell ref="D2:F3"/>
    <mergeCell ref="G2:G3"/>
    <mergeCell ref="H2:H3"/>
    <mergeCell ref="I2:I3"/>
    <mergeCell ref="I4:I8"/>
    <mergeCell ref="J4:J8"/>
    <mergeCell ref="K4:K8"/>
    <mergeCell ref="H4:H8"/>
  </mergeCells>
  <phoneticPr fontId="83" type="noConversion"/>
  <conditionalFormatting sqref="J4 C4 N4:P7">
    <cfRule type="cellIs" dxfId="4" priority="5" stopIfTrue="1" operator="equal">
      <formula>"Y"</formula>
    </cfRule>
  </conditionalFormatting>
  <conditionalFormatting sqref="J13 J9:J11 C9 N9:P15">
    <cfRule type="cellIs" dxfId="3" priority="4" stopIfTrue="1" operator="equal">
      <formula>"Y"</formula>
    </cfRule>
  </conditionalFormatting>
  <conditionalFormatting sqref="J16:J22 C16 N16:P24">
    <cfRule type="cellIs" dxfId="2" priority="3" stopIfTrue="1" operator="equal">
      <formula>"Y"</formula>
    </cfRule>
  </conditionalFormatting>
  <conditionalFormatting sqref="C25:C27 J25:J27 N25:P27">
    <cfRule type="cellIs" dxfId="1" priority="2" stopIfTrue="1" operator="equal">
      <formula>"Y"</formula>
    </cfRule>
  </conditionalFormatting>
  <conditionalFormatting sqref="J30 J28 N28:P31">
    <cfRule type="cellIs" dxfId="0" priority="1" stopIfTrue="1" operator="equal">
      <formula>"Y"</formula>
    </cfRule>
  </conditionalFormatting>
  <pageMargins left="0.70866141732283472" right="0.70866141732283472" top="0.74803149606299213" bottom="0.74803149606299213" header="0.31496062992125984" footer="0.31496062992125984"/>
  <pageSetup scale="15" fitToHeight="3" orientation="portrait" verticalDpi="200" r:id="rId1"/>
</worksheet>
</file>

<file path=xl/worksheets/sheet16.xml><?xml version="1.0" encoding="utf-8"?>
<worksheet xmlns="http://schemas.openxmlformats.org/spreadsheetml/2006/main" xmlns:r="http://schemas.openxmlformats.org/officeDocument/2006/relationships">
  <sheetPr>
    <pageSetUpPr fitToPage="1"/>
  </sheetPr>
  <dimension ref="A1:O7"/>
  <sheetViews>
    <sheetView topLeftCell="A2" zoomScale="40" zoomScaleNormal="40" workbookViewId="0">
      <selection activeCell="M11" sqref="M11"/>
    </sheetView>
  </sheetViews>
  <sheetFormatPr defaultRowHeight="71.25" customHeight="1"/>
  <cols>
    <col min="1" max="3" width="28.75" style="279" customWidth="1"/>
    <col min="4" max="7" width="5.625" style="246" customWidth="1"/>
    <col min="8" max="8" width="22" style="246" customWidth="1"/>
    <col min="9" max="11" width="10.625" style="246" customWidth="1"/>
    <col min="12" max="12" width="49.5" style="246" customWidth="1"/>
    <col min="13" max="15" width="32.25" style="246" customWidth="1"/>
    <col min="16" max="16384" width="9" style="246"/>
  </cols>
  <sheetData>
    <row r="1" spans="1:15" ht="71.25" hidden="1" customHeight="1" thickBot="1">
      <c r="A1" s="501"/>
      <c r="B1" s="501"/>
      <c r="C1" s="501"/>
      <c r="D1" s="336"/>
      <c r="E1" s="336"/>
      <c r="F1" s="336"/>
      <c r="G1" s="336"/>
      <c r="H1" s="336"/>
      <c r="I1" s="336"/>
      <c r="J1" s="336"/>
      <c r="K1" s="336"/>
      <c r="L1" s="336"/>
      <c r="M1" s="336"/>
      <c r="N1" s="336"/>
    </row>
    <row r="2" spans="1:15" s="251" customFormat="1" ht="89.25" customHeight="1">
      <c r="A2" s="708" t="s">
        <v>931</v>
      </c>
      <c r="B2" s="708" t="s">
        <v>932</v>
      </c>
      <c r="C2" s="708" t="s">
        <v>933</v>
      </c>
      <c r="D2" s="710" t="s">
        <v>934</v>
      </c>
      <c r="E2" s="711"/>
      <c r="F2" s="711"/>
      <c r="G2" s="712"/>
      <c r="H2" s="710" t="s">
        <v>947</v>
      </c>
      <c r="I2" s="716" t="s">
        <v>935</v>
      </c>
      <c r="J2" s="717"/>
      <c r="K2" s="718"/>
      <c r="L2" s="719" t="s">
        <v>936</v>
      </c>
      <c r="M2" s="719" t="s">
        <v>937</v>
      </c>
      <c r="N2" s="719" t="s">
        <v>942</v>
      </c>
      <c r="O2" s="719" t="s">
        <v>854</v>
      </c>
    </row>
    <row r="3" spans="1:15" s="251" customFormat="1" ht="89.25" customHeight="1">
      <c r="A3" s="709"/>
      <c r="B3" s="709"/>
      <c r="C3" s="709"/>
      <c r="D3" s="713"/>
      <c r="E3" s="714"/>
      <c r="F3" s="714"/>
      <c r="G3" s="715"/>
      <c r="H3" s="713"/>
      <c r="I3" s="359" t="s">
        <v>938</v>
      </c>
      <c r="J3" s="359" t="s">
        <v>939</v>
      </c>
      <c r="K3" s="359" t="s">
        <v>940</v>
      </c>
      <c r="L3" s="720"/>
      <c r="M3" s="720"/>
      <c r="N3" s="720"/>
      <c r="O3" s="720"/>
    </row>
    <row r="4" spans="1:15" s="265" customFormat="1" ht="97.5" customHeight="1">
      <c r="A4" s="301" t="s">
        <v>941</v>
      </c>
      <c r="B4" s="327" t="s">
        <v>943</v>
      </c>
      <c r="C4" s="379" t="s">
        <v>1023</v>
      </c>
      <c r="D4" s="362" t="s">
        <v>944</v>
      </c>
      <c r="E4" s="362" t="s">
        <v>945</v>
      </c>
      <c r="F4" s="327">
        <v>0</v>
      </c>
      <c r="G4" s="327"/>
      <c r="H4" s="328">
        <v>3</v>
      </c>
      <c r="I4" s="327">
        <v>3</v>
      </c>
      <c r="J4" s="327"/>
      <c r="K4" s="327"/>
      <c r="L4" s="380" t="s">
        <v>1025</v>
      </c>
      <c r="M4" s="327" t="s">
        <v>946</v>
      </c>
      <c r="N4" s="379" t="s">
        <v>1024</v>
      </c>
      <c r="O4" s="360">
        <v>42148</v>
      </c>
    </row>
    <row r="5" spans="1:15" s="265" customFormat="1" ht="45" customHeight="1">
      <c r="A5" s="301"/>
      <c r="B5" s="327"/>
      <c r="C5" s="327"/>
      <c r="D5" s="327"/>
      <c r="E5" s="327"/>
      <c r="F5" s="327"/>
      <c r="G5" s="327"/>
      <c r="H5" s="327"/>
      <c r="I5" s="327"/>
      <c r="J5" s="327"/>
      <c r="K5" s="327"/>
      <c r="L5" s="327"/>
      <c r="M5" s="327"/>
      <c r="N5" s="327"/>
      <c r="O5" s="360"/>
    </row>
    <row r="6" spans="1:15" s="265" customFormat="1" ht="45" customHeight="1">
      <c r="A6" s="301"/>
      <c r="B6" s="327"/>
      <c r="C6" s="327"/>
      <c r="D6" s="327"/>
      <c r="E6" s="327"/>
      <c r="F6" s="327"/>
      <c r="G6" s="327"/>
      <c r="H6" s="327"/>
      <c r="I6" s="327"/>
      <c r="J6" s="327"/>
      <c r="K6" s="327"/>
      <c r="L6" s="327"/>
      <c r="M6" s="327"/>
      <c r="N6" s="327"/>
      <c r="O6" s="360"/>
    </row>
    <row r="7" spans="1:15" s="265" customFormat="1" ht="45" customHeight="1">
      <c r="A7" s="301"/>
      <c r="B7" s="327"/>
      <c r="C7" s="327"/>
      <c r="D7" s="301"/>
      <c r="E7" s="301"/>
      <c r="F7" s="301"/>
      <c r="G7" s="301"/>
      <c r="H7" s="301"/>
      <c r="I7" s="301"/>
      <c r="J7" s="301"/>
      <c r="K7" s="301"/>
      <c r="L7" s="301"/>
      <c r="M7" s="301"/>
      <c r="N7" s="301"/>
      <c r="O7" s="361"/>
    </row>
  </sheetData>
  <mergeCells count="11">
    <mergeCell ref="H2:H3"/>
    <mergeCell ref="I2:K2"/>
    <mergeCell ref="L2:L3"/>
    <mergeCell ref="M2:M3"/>
    <mergeCell ref="O2:O3"/>
    <mergeCell ref="N2:N3"/>
    <mergeCell ref="A1:C1"/>
    <mergeCell ref="A2:A3"/>
    <mergeCell ref="B2:B3"/>
    <mergeCell ref="C2:C3"/>
    <mergeCell ref="D2:G3"/>
  </mergeCells>
  <phoneticPr fontId="83" type="noConversion"/>
  <pageMargins left="0.70866141732283472" right="0.70866141732283472" top="0.74803149606299213" bottom="0.74803149606299213" header="0.31496062992125984" footer="0.31496062992125984"/>
  <pageSetup scale="27" fitToHeight="3" orientation="portrait" verticalDpi="200" r:id="rId1"/>
</worksheet>
</file>

<file path=xl/worksheets/sheet2.xml><?xml version="1.0" encoding="utf-8"?>
<worksheet xmlns="http://schemas.openxmlformats.org/spreadsheetml/2006/main" xmlns:r="http://schemas.openxmlformats.org/officeDocument/2006/relationships">
  <sheetPr>
    <pageSetUpPr fitToPage="1"/>
  </sheetPr>
  <dimension ref="A1:AY131"/>
  <sheetViews>
    <sheetView topLeftCell="A82" zoomScale="40" zoomScaleNormal="40" workbookViewId="0">
      <pane xSplit="4" topLeftCell="E1" activePane="topRight" state="frozen"/>
      <selection pane="topRight" activeCell="A86" sqref="A86"/>
    </sheetView>
  </sheetViews>
  <sheetFormatPr defaultRowHeight="71.25" customHeight="1"/>
  <cols>
    <col min="1" max="1" width="4.875" style="1" customWidth="1"/>
    <col min="2" max="2" width="8.375" style="1" customWidth="1"/>
    <col min="3" max="3" width="31.375" style="1" bestFit="1" customWidth="1"/>
    <col min="4" max="4" width="32" style="1" customWidth="1"/>
    <col min="5" max="5" width="27.375" style="161" customWidth="1"/>
    <col min="6" max="6" width="36.375" style="161" hidden="1" customWidth="1"/>
    <col min="7" max="7" width="50.625" style="161" customWidth="1"/>
    <col min="8" max="8" width="50.625" style="1" customWidth="1"/>
    <col min="9" max="9" width="9.5" style="1" customWidth="1"/>
    <col min="10" max="10" width="35.875" style="1" customWidth="1"/>
    <col min="11" max="11" width="32.625" style="1" customWidth="1"/>
    <col min="12" max="12" width="20.5" style="101" bestFit="1" customWidth="1"/>
    <col min="13" max="13" width="111.125" style="117" bestFit="1" customWidth="1"/>
    <col min="14" max="14" width="11.5" style="1" customWidth="1"/>
    <col min="15" max="15" width="11.875" style="1" customWidth="1"/>
    <col min="16" max="16" width="19.875" style="1" customWidth="1"/>
    <col min="17" max="17" width="5.625" style="1" customWidth="1"/>
    <col min="18" max="18" width="19.875" style="1" customWidth="1"/>
    <col min="19" max="19" width="9.625" style="1" customWidth="1"/>
    <col min="20" max="20" width="8.125" style="1" customWidth="1"/>
    <col min="21" max="16384" width="9" style="1"/>
  </cols>
  <sheetData>
    <row r="1" spans="1:51" ht="71.25" customHeight="1">
      <c r="A1" s="376" t="s">
        <v>198</v>
      </c>
      <c r="B1" s="376"/>
      <c r="C1" s="376"/>
      <c r="D1" s="376"/>
      <c r="E1" s="376"/>
      <c r="F1" s="376"/>
      <c r="G1" s="376"/>
      <c r="H1" s="376"/>
      <c r="I1" s="376"/>
      <c r="J1" s="182" t="s">
        <v>240</v>
      </c>
      <c r="K1" s="183" t="str">
        <f>IF(COUNTIF(L4:L68,"RC(Lv.3)")&gt;0,"RC(Lv.3)",IF(COUNTIF(L4:L68,"MC(Lv.4)")&gt;0,"MC(Lv.4)","LC(Lv.5)"))</f>
        <v>LC(Lv.5)</v>
      </c>
      <c r="M1" s="119"/>
      <c r="N1" s="120"/>
      <c r="O1" s="120"/>
      <c r="P1" s="21"/>
    </row>
    <row r="2" spans="1:51" s="84" customFormat="1" ht="28.5" customHeight="1">
      <c r="A2" s="399" t="s">
        <v>511</v>
      </c>
      <c r="B2" s="399"/>
      <c r="C2" s="399"/>
      <c r="D2" s="399"/>
      <c r="E2" s="398" t="s">
        <v>544</v>
      </c>
      <c r="F2" s="398" t="s">
        <v>528</v>
      </c>
      <c r="G2" s="398" t="s">
        <v>512</v>
      </c>
      <c r="H2" s="399" t="s">
        <v>513</v>
      </c>
      <c r="I2" s="398" t="s">
        <v>308</v>
      </c>
      <c r="J2" s="407" t="s">
        <v>309</v>
      </c>
      <c r="K2" s="407"/>
      <c r="L2" s="407"/>
      <c r="M2" s="407"/>
      <c r="N2" s="407"/>
      <c r="O2" s="407"/>
    </row>
    <row r="3" spans="1:51" s="84" customFormat="1" ht="89.25" customHeight="1">
      <c r="A3" s="399"/>
      <c r="B3" s="399"/>
      <c r="C3" s="399"/>
      <c r="D3" s="399"/>
      <c r="E3" s="399"/>
      <c r="F3" s="398"/>
      <c r="G3" s="399"/>
      <c r="H3" s="399"/>
      <c r="I3" s="399"/>
      <c r="J3" s="184" t="s">
        <v>282</v>
      </c>
      <c r="K3" s="184" t="s">
        <v>283</v>
      </c>
      <c r="L3" s="185" t="s">
        <v>549</v>
      </c>
      <c r="M3" s="186" t="s">
        <v>310</v>
      </c>
      <c r="N3" s="187" t="s">
        <v>311</v>
      </c>
      <c r="O3" s="184" t="s">
        <v>312</v>
      </c>
    </row>
    <row r="4" spans="1:51" s="87" customFormat="1" ht="26.25">
      <c r="A4" s="400" t="s">
        <v>234</v>
      </c>
      <c r="B4" s="400"/>
      <c r="C4" s="400"/>
      <c r="D4" s="400"/>
      <c r="E4" s="144" t="s">
        <v>313</v>
      </c>
      <c r="F4" s="188" t="s">
        <v>519</v>
      </c>
      <c r="G4" s="123" t="str">
        <f>VLOOKUP($G$6,'Plating Solder POR'!$A:$AX,16,0)</f>
        <v>12-BP-PSV-EP-LF-PI-TCN-9D-70</v>
      </c>
      <c r="H4" s="123"/>
      <c r="I4" s="344" t="str">
        <f>IF(G4=H4,"N","Y")</f>
        <v>Y</v>
      </c>
      <c r="J4" s="189"/>
      <c r="K4" s="190"/>
      <c r="L4" s="130"/>
      <c r="M4" s="191"/>
      <c r="N4" s="347"/>
      <c r="O4" s="348"/>
      <c r="P4" s="85"/>
      <c r="Q4" s="86"/>
      <c r="R4" s="86"/>
      <c r="S4" s="86"/>
      <c r="T4" s="86"/>
      <c r="AO4" s="88"/>
      <c r="AP4" s="88"/>
      <c r="AQ4" s="88"/>
      <c r="AR4" s="88"/>
      <c r="AS4" s="88"/>
      <c r="AT4" s="88"/>
      <c r="AU4" s="88"/>
      <c r="AV4" s="88"/>
      <c r="AW4" s="88"/>
      <c r="AX4" s="88"/>
      <c r="AY4" s="88"/>
    </row>
    <row r="5" spans="1:51" s="84" customFormat="1" ht="71.25" customHeight="1">
      <c r="A5" s="406" t="s">
        <v>232</v>
      </c>
      <c r="B5" s="121">
        <v>1</v>
      </c>
      <c r="C5" s="411" t="s">
        <v>514</v>
      </c>
      <c r="D5" s="411"/>
      <c r="E5" s="122" t="s">
        <v>313</v>
      </c>
      <c r="F5" s="133" t="s">
        <v>519</v>
      </c>
      <c r="G5" s="123" t="str">
        <f>VLOOKUP($G$6,'Plating Solder POR'!$A:$AX,15,0)</f>
        <v>VeriSilicon-CN</v>
      </c>
      <c r="H5" s="123" t="s">
        <v>1051</v>
      </c>
      <c r="I5" s="345" t="s">
        <v>903</v>
      </c>
      <c r="J5" s="124" t="s">
        <v>902</v>
      </c>
      <c r="K5" s="124" t="s">
        <v>902</v>
      </c>
      <c r="L5" s="125" t="s">
        <v>902</v>
      </c>
      <c r="M5" s="126" t="s">
        <v>902</v>
      </c>
      <c r="N5" s="125" t="s">
        <v>902</v>
      </c>
      <c r="O5" s="125" t="s">
        <v>902</v>
      </c>
    </row>
    <row r="6" spans="1:51" s="84" customFormat="1" ht="71.25" customHeight="1">
      <c r="A6" s="406"/>
      <c r="B6" s="121">
        <v>2</v>
      </c>
      <c r="C6" s="411" t="s">
        <v>167</v>
      </c>
      <c r="D6" s="411"/>
      <c r="E6" s="122" t="s">
        <v>313</v>
      </c>
      <c r="F6" s="133" t="s">
        <v>519</v>
      </c>
      <c r="G6" s="123" t="s">
        <v>437</v>
      </c>
      <c r="H6" s="123" t="s">
        <v>1056</v>
      </c>
      <c r="I6" s="345" t="s">
        <v>903</v>
      </c>
      <c r="J6" s="124" t="s">
        <v>902</v>
      </c>
      <c r="K6" s="124" t="s">
        <v>902</v>
      </c>
      <c r="L6" s="125" t="s">
        <v>902</v>
      </c>
      <c r="M6" s="126" t="s">
        <v>902</v>
      </c>
      <c r="N6" s="125" t="s">
        <v>902</v>
      </c>
      <c r="O6" s="125" t="s">
        <v>902</v>
      </c>
    </row>
    <row r="7" spans="1:51" s="84" customFormat="1" ht="51">
      <c r="A7" s="406"/>
      <c r="B7" s="121">
        <v>3</v>
      </c>
      <c r="C7" s="411" t="s">
        <v>171</v>
      </c>
      <c r="D7" s="411"/>
      <c r="E7" s="127" t="s">
        <v>445</v>
      </c>
      <c r="F7" s="133" t="s">
        <v>519</v>
      </c>
      <c r="G7" s="123" t="str">
        <f>VLOOKUP($G$6,'Plating Solder POR'!$A:$AX,19,0)</f>
        <v>3.9*4.3</v>
      </c>
      <c r="H7" s="123" t="s">
        <v>1079</v>
      </c>
      <c r="I7" s="344" t="str">
        <f>IF(G7=H7,"N","Y")</f>
        <v>Y</v>
      </c>
      <c r="J7" s="129" t="str">
        <f>IF(I7=關聯表!G5,關聯表!E5,關聯表!H5)</f>
        <v>Assembly
Reliability</v>
      </c>
      <c r="K7" s="129" t="str">
        <f>IF(I7=關聯表!G5,關聯表!F5,關聯表!H5)</f>
        <v>Bump crack
RT fail</v>
      </c>
      <c r="L7" s="130"/>
      <c r="M7" s="317"/>
      <c r="N7" s="130"/>
      <c r="O7" s="349"/>
    </row>
    <row r="8" spans="1:51" s="84" customFormat="1" ht="71.25" customHeight="1">
      <c r="A8" s="406"/>
      <c r="B8" s="121">
        <v>4</v>
      </c>
      <c r="C8" s="411" t="s">
        <v>272</v>
      </c>
      <c r="D8" s="411"/>
      <c r="E8" s="127" t="s">
        <v>222</v>
      </c>
      <c r="F8" s="127"/>
      <c r="G8" s="130" t="str">
        <f>VLOOKUP($G$6,'Plating Solder POR'!$A:$AX,47,0)</f>
        <v>Vertical probe</v>
      </c>
      <c r="H8" s="392" t="s">
        <v>1052</v>
      </c>
      <c r="I8" s="344" t="str">
        <f>IF(G8=H8,"N","Y")</f>
        <v>Y</v>
      </c>
      <c r="J8" s="129" t="str">
        <f>IF(I8=關聯表!G6,關聯表!E6,關聯表!H6)</f>
        <v>CP</v>
      </c>
      <c r="K8" s="129" t="str">
        <f>IF(I8=關聯表!G6,關聯表!F6,關聯表!H6)</f>
        <v>Probe card damage</v>
      </c>
      <c r="L8" s="130"/>
      <c r="M8" s="317"/>
      <c r="N8" s="130"/>
      <c r="O8" s="349"/>
    </row>
    <row r="9" spans="1:51" s="89" customFormat="1" ht="71.25" customHeight="1">
      <c r="A9" s="406"/>
      <c r="B9" s="121">
        <v>5</v>
      </c>
      <c r="C9" s="411" t="s">
        <v>212</v>
      </c>
      <c r="D9" s="411"/>
      <c r="E9" s="131" t="s">
        <v>521</v>
      </c>
      <c r="F9" s="131"/>
      <c r="G9" s="123" t="str">
        <f>VLOOKUP($G$6,'Plating Solder POR'!$A:$AX,24,0)</f>
        <v>N</v>
      </c>
      <c r="H9" s="123" t="s">
        <v>1053</v>
      </c>
      <c r="I9" s="344" t="str">
        <f t="shared" ref="I9:I22" si="0">IF(G9=H9,"N","Y")</f>
        <v>Y</v>
      </c>
      <c r="J9" s="129" t="str">
        <f>IF(I9=關聯表!G7,關聯表!E7,關聯表!H7)</f>
        <v>UBM
PHOTO
PLAT</v>
      </c>
      <c r="K9" s="129" t="str">
        <f>IF(I9=關聯表!G7,關聯表!F7,關聯表!H7)</f>
        <v>UBM poor coverage
Pad damage
Pad damage</v>
      </c>
      <c r="L9" s="130"/>
      <c r="M9" s="317"/>
      <c r="N9" s="130"/>
      <c r="O9" s="350"/>
    </row>
    <row r="10" spans="1:51" s="84" customFormat="1" ht="71.25" customHeight="1">
      <c r="A10" s="410" t="s">
        <v>233</v>
      </c>
      <c r="B10" s="192">
        <v>6</v>
      </c>
      <c r="C10" s="403" t="s">
        <v>169</v>
      </c>
      <c r="D10" s="403"/>
      <c r="E10" s="131" t="s">
        <v>221</v>
      </c>
      <c r="F10" s="133" t="s">
        <v>519</v>
      </c>
      <c r="G10" s="123" t="str">
        <f>VLOOKUP($G$6,'Plating Solder POR'!$A:$AX,5,0)</f>
        <v>GF</v>
      </c>
      <c r="H10" s="123" t="s">
        <v>1054</v>
      </c>
      <c r="I10" s="344" t="str">
        <f t="shared" si="0"/>
        <v>Y</v>
      </c>
      <c r="J10" s="129" t="str">
        <f>IF(I10=關聯表!G8,關聯表!E8,關聯表!H8)</f>
        <v>Assembly
Reliability</v>
      </c>
      <c r="K10" s="129" t="str">
        <f>IF(I10=關聯表!G8,關聯表!F8,關聯表!H8)</f>
        <v>Low K crack
RT fail</v>
      </c>
      <c r="L10" s="130"/>
      <c r="M10" s="391"/>
      <c r="N10" s="408"/>
      <c r="O10" s="409"/>
    </row>
    <row r="11" spans="1:51" s="84" customFormat="1" ht="71.25" customHeight="1">
      <c r="A11" s="410"/>
      <c r="B11" s="192">
        <v>7</v>
      </c>
      <c r="C11" s="403" t="s">
        <v>303</v>
      </c>
      <c r="D11" s="403"/>
      <c r="E11" s="131" t="s">
        <v>304</v>
      </c>
      <c r="F11" s="133" t="s">
        <v>519</v>
      </c>
      <c r="G11" s="123">
        <f>VLOOKUP($G$6,'Plating Solder POR'!$A:$AX,4,0)</f>
        <v>28</v>
      </c>
      <c r="H11" s="123" t="s">
        <v>1055</v>
      </c>
      <c r="I11" s="344" t="str">
        <f t="shared" si="0"/>
        <v>Y</v>
      </c>
      <c r="J11" s="129" t="str">
        <f>IF(I11=關聯表!G48,關聯表!E48,關聯表!H48)</f>
        <v>Assembly
Reliability</v>
      </c>
      <c r="K11" s="129" t="str">
        <f>IF(I11=關聯表!G48,關聯表!F48,關聯表!H48)</f>
        <v>Low K crack
RT fail</v>
      </c>
      <c r="L11" s="130"/>
      <c r="M11" s="390"/>
      <c r="N11" s="408"/>
      <c r="O11" s="409"/>
    </row>
    <row r="12" spans="1:51" s="84" customFormat="1" ht="71.25" customHeight="1">
      <c r="A12" s="410"/>
      <c r="B12" s="192">
        <v>8</v>
      </c>
      <c r="C12" s="403" t="s">
        <v>170</v>
      </c>
      <c r="D12" s="403"/>
      <c r="E12" s="131" t="s">
        <v>27</v>
      </c>
      <c r="F12" s="133" t="s">
        <v>519</v>
      </c>
      <c r="G12" s="123" t="str">
        <f>VLOOKUP($G$6,'Plating Solder POR'!$A:$AX,13,0)</f>
        <v>ELK</v>
      </c>
      <c r="H12" s="123" t="s">
        <v>1057</v>
      </c>
      <c r="I12" s="344" t="str">
        <f t="shared" si="0"/>
        <v>Y</v>
      </c>
      <c r="J12" s="129" t="str">
        <f>IF(I12=關聯表!G9,關聯表!E9,關聯表!H9)</f>
        <v>Assembly
Reliability</v>
      </c>
      <c r="K12" s="129" t="str">
        <f>IF(I12=關聯表!G9,關聯表!F9,關聯表!H9)</f>
        <v>Low K crack
RT fail</v>
      </c>
      <c r="L12" s="130"/>
      <c r="M12" s="132"/>
      <c r="N12" s="130"/>
      <c r="O12" s="349"/>
    </row>
    <row r="13" spans="1:51" s="84" customFormat="1" ht="71.25" customHeight="1">
      <c r="A13" s="410"/>
      <c r="B13" s="192">
        <v>9</v>
      </c>
      <c r="C13" s="403" t="s">
        <v>235</v>
      </c>
      <c r="D13" s="403"/>
      <c r="E13" s="133" t="s">
        <v>223</v>
      </c>
      <c r="F13" s="133"/>
      <c r="G13" s="123" t="str">
        <f>VLOOKUP($G$6,'Plating Solder POR'!$A:$AX,21,0)</f>
        <v>Al</v>
      </c>
      <c r="H13" s="123" t="s">
        <v>1069</v>
      </c>
      <c r="I13" s="344" t="str">
        <f t="shared" si="0"/>
        <v>Y</v>
      </c>
      <c r="J13" s="129" t="str">
        <f>IF(I13=關聯表!G10,關聯表!E10,關聯表!H10)</f>
        <v>UBM
Assembly</v>
      </c>
      <c r="K13" s="129" t="str">
        <f>IF(I13=關聯表!G10,關聯表!F10,關聯表!H10)</f>
        <v>BS/BP fail
RT fail</v>
      </c>
      <c r="L13" s="130"/>
      <c r="M13" s="134"/>
      <c r="N13" s="130"/>
      <c r="O13" s="350"/>
    </row>
    <row r="14" spans="1:51" s="89" customFormat="1" ht="71.25" customHeight="1">
      <c r="A14" s="410"/>
      <c r="B14" s="192">
        <v>10</v>
      </c>
      <c r="C14" s="403" t="s">
        <v>236</v>
      </c>
      <c r="D14" s="403"/>
      <c r="E14" s="131" t="s">
        <v>521</v>
      </c>
      <c r="F14" s="131"/>
      <c r="G14" s="123" t="str">
        <f>VLOOKUP($G$6,'Plating Solder POR'!$A:$AX,24,0)</f>
        <v>N</v>
      </c>
      <c r="H14" s="123" t="s">
        <v>1058</v>
      </c>
      <c r="I14" s="344" t="str">
        <f t="shared" si="0"/>
        <v>Y</v>
      </c>
      <c r="J14" s="129" t="str">
        <f>IF(I14=關聯表!G11,關聯表!E11,關聯表!H11)</f>
        <v>PHOTO
PLAT</v>
      </c>
      <c r="K14" s="129" t="str">
        <f>IF(I14=關聯表!G11,關聯表!F11,關聯表!H11)</f>
        <v>Pad damage</v>
      </c>
      <c r="L14" s="130"/>
      <c r="M14" s="317"/>
      <c r="N14" s="130"/>
      <c r="O14" s="350"/>
    </row>
    <row r="15" spans="1:51" s="84" customFormat="1" ht="71.25" customHeight="1">
      <c r="A15" s="410"/>
      <c r="B15" s="192">
        <v>11</v>
      </c>
      <c r="C15" s="403" t="s">
        <v>237</v>
      </c>
      <c r="D15" s="403"/>
      <c r="E15" s="128" t="s">
        <v>5</v>
      </c>
      <c r="F15" s="128"/>
      <c r="G15" s="123" t="str">
        <f>VLOOKUP($G$6,'Plating Solder POR'!$A:$AX,22,0)</f>
        <v>SiN</v>
      </c>
      <c r="H15" s="392" t="s">
        <v>1061</v>
      </c>
      <c r="I15" s="344" t="str">
        <f t="shared" si="0"/>
        <v>Y</v>
      </c>
      <c r="J15" s="129" t="str">
        <f>IF(I15=關聯表!G12,關聯表!E12,關聯表!H12)</f>
        <v>PI1
UBM
PHOTO
PLAT
ETCH
Reliability</v>
      </c>
      <c r="K15" s="129" t="str">
        <f>IF(I15=關聯表!G12,關聯表!F12,關聯表!H12)</f>
        <v>1.PI profile
   non-smooth
2.Metal film 
   dis-continuity
UBM poor coverage
Pad damage
Pad damage
PSV roughness
RT fail</v>
      </c>
      <c r="L15" s="130"/>
      <c r="M15" s="317"/>
      <c r="N15" s="130"/>
      <c r="O15" s="350"/>
    </row>
    <row r="16" spans="1:51" s="89" customFormat="1" ht="71.25" customHeight="1">
      <c r="A16" s="410"/>
      <c r="B16" s="192">
        <v>12</v>
      </c>
      <c r="C16" s="403" t="s">
        <v>456</v>
      </c>
      <c r="D16" s="403"/>
      <c r="E16" s="133" t="s">
        <v>12</v>
      </c>
      <c r="F16" s="133" t="s">
        <v>519</v>
      </c>
      <c r="G16" s="123" t="str">
        <f>VLOOKUP($G$6,'Plating Solder POR'!$A:$AX,26,0)</f>
        <v>Y</v>
      </c>
      <c r="H16" s="123" t="s">
        <v>1059</v>
      </c>
      <c r="I16" s="344" t="str">
        <f t="shared" si="0"/>
        <v>Y</v>
      </c>
      <c r="J16" s="129" t="str">
        <f>IF(I16=關聯表!G13,關聯表!E13,關聯表!H13)</f>
        <v>PI1
UBM
PLAT
ETCH</v>
      </c>
      <c r="K16" s="129" t="str">
        <f>IF(I16=關聯表!G13,關聯表!F13,關聯表!H13)</f>
        <v>PI delam
Poor step coverage
1. Metal peeling
2. BH/BC OOS
Metal peeling</v>
      </c>
      <c r="L16" s="130"/>
      <c r="M16" s="317"/>
      <c r="N16" s="130"/>
      <c r="O16" s="350"/>
    </row>
    <row r="17" spans="1:15" s="84" customFormat="1" ht="71.25" customHeight="1">
      <c r="A17" s="405" t="s">
        <v>457</v>
      </c>
      <c r="B17" s="194">
        <v>13</v>
      </c>
      <c r="C17" s="412" t="s">
        <v>458</v>
      </c>
      <c r="D17" s="412"/>
      <c r="E17" s="133" t="s">
        <v>459</v>
      </c>
      <c r="F17" s="133" t="s">
        <v>519</v>
      </c>
      <c r="G17" s="123" t="str">
        <f>VLOOKUP($G$6,'Plating Solder POR'!$A:$AX,3,0)</f>
        <v>EP REPSV-12-LF</v>
      </c>
      <c r="H17" s="123" t="s">
        <v>1062</v>
      </c>
      <c r="I17" s="345" t="s">
        <v>903</v>
      </c>
      <c r="J17" s="124" t="s">
        <v>902</v>
      </c>
      <c r="K17" s="124" t="s">
        <v>902</v>
      </c>
      <c r="L17" s="124" t="s">
        <v>902</v>
      </c>
      <c r="M17" s="125" t="s">
        <v>902</v>
      </c>
      <c r="N17" s="125" t="s">
        <v>902</v>
      </c>
      <c r="O17" s="125" t="s">
        <v>902</v>
      </c>
    </row>
    <row r="18" spans="1:15" s="84" customFormat="1" ht="71.25" customHeight="1">
      <c r="A18" s="405"/>
      <c r="B18" s="147">
        <v>14</v>
      </c>
      <c r="C18" s="402" t="s">
        <v>603</v>
      </c>
      <c r="D18" s="402"/>
      <c r="E18" s="193" t="s">
        <v>604</v>
      </c>
      <c r="F18" s="128"/>
      <c r="G18" s="130" t="str">
        <f>VLOOKUP($G$6,'Plating Solder POR'!$A:$AX,27,0)</f>
        <v>HD4104</v>
      </c>
      <c r="H18" s="392" t="s">
        <v>1061</v>
      </c>
      <c r="I18" s="344" t="str">
        <f t="shared" si="0"/>
        <v>Y</v>
      </c>
      <c r="J18" s="129" t="str">
        <f>IF(I18=關聯表!G15,關聯表!E15,關聯表!H15)</f>
        <v xml:space="preserve">PI1
UBM
ETCH
DESCUM
Assembly
</v>
      </c>
      <c r="K18" s="129" t="str">
        <f>IF(I18=關聯表!G15,關聯表!F15,關聯表!H15)</f>
        <v>1.PI CD OOS
2.PI residue
3. RS OOS
4. PI THK abnormal
5. PI Crack
6. Abnormal PI profile
1. BR OOS
2. UBM dis-connnection/poor step coverage
3. UBM peeling
1.PI roughness OOS
2.Metal residue
3. Undercut OOS
4.BL OOS
5. Irregular bump/Bump wrinkle
6. Solder burst
1. BR OOS
2. Metal residue
3. PI damage
4. PI roughness OOC
5. PI delamination
6. BL OOS
1.Glue residual
2.Bump crack
3.UBM crack
4.Md/UF delam</v>
      </c>
      <c r="L18" s="130"/>
      <c r="M18" s="317"/>
      <c r="N18" s="130"/>
      <c r="O18" s="350"/>
    </row>
    <row r="19" spans="1:15" s="84" customFormat="1" ht="123.75" customHeight="1">
      <c r="A19" s="405"/>
      <c r="B19" s="201">
        <v>15</v>
      </c>
      <c r="C19" s="402" t="s">
        <v>607</v>
      </c>
      <c r="D19" s="402"/>
      <c r="E19" s="193" t="s">
        <v>605</v>
      </c>
      <c r="F19" s="193"/>
      <c r="G19" s="130" t="str">
        <f>VLOOKUP($G$6,'Plating Solder POR'!$A:$BD,56,0)</f>
        <v>5um</v>
      </c>
      <c r="H19" s="392" t="s">
        <v>1061</v>
      </c>
      <c r="I19" s="344" t="str">
        <f t="shared" ref="I19" si="1">IF(G19=H19,"N","Y")</f>
        <v>Y</v>
      </c>
      <c r="J19" s="129" t="str">
        <f>IF(I19=關聯表!G49,關聯表!E49,關聯表!H49)</f>
        <v xml:space="preserve">PI1
UBM
PPHO
PLAT
DESCUM
Assembly
</v>
      </c>
      <c r="K19" s="129" t="str">
        <f>IF(I19=關聯表!G49,關聯表!F49,關聯表!H49)</f>
        <v>1.PI CD OOS
2.PI residue
3. RS OOS
4. PI THK abnormal
5. PI Crack
6. Abnormal PI profile
1. BR OOS
2. UBM dis-connnection/poor step coverage
3. UBM peeling
1.PR Under develop/
PR Over develop
2.PR CD out of spec
3. PR thickness OOS
4. Poor coating
1. Ni bubble, missing Ni
2.Bump Void OOS
(deeper plating THK)
1. BR OOS
2. PI residue
3. PI damage
4. PI delamination
1.Glue residual
2.Bump crack
3.UBM crack
4.Md/UF delam</v>
      </c>
      <c r="L19" s="130"/>
      <c r="M19" s="317"/>
      <c r="N19" s="130"/>
      <c r="O19" s="350"/>
    </row>
    <row r="20" spans="1:15" s="84" customFormat="1" ht="126" customHeight="1">
      <c r="A20" s="405"/>
      <c r="B20" s="201">
        <v>16</v>
      </c>
      <c r="C20" s="402" t="s">
        <v>1007</v>
      </c>
      <c r="D20" s="402"/>
      <c r="E20" s="363" t="s">
        <v>1008</v>
      </c>
      <c r="F20" s="128"/>
      <c r="G20" s="123" t="str">
        <f>VLOOKUP($G$6,'Plating Solder POR'!$A:$AX,17,)</f>
        <v>Ti1K/Cu5K/Ni3um</v>
      </c>
      <c r="H20" s="392" t="s">
        <v>1061</v>
      </c>
      <c r="I20" s="344" t="str">
        <f t="shared" si="0"/>
        <v>Y</v>
      </c>
      <c r="J20" s="129" t="str">
        <f>IF(I20=關聯表!G16,關聯表!E16,關聯表!H16)</f>
        <v>ETCH
Assembly</v>
      </c>
      <c r="K20" s="129" t="str">
        <f>IF(I20=關聯表!G16,關聯表!F16,關聯表!H16)</f>
        <v xml:space="preserve">1. Metal residue
2. BL OOS
Bump Crack </v>
      </c>
      <c r="L20" s="130"/>
      <c r="M20" s="317"/>
      <c r="N20" s="130"/>
      <c r="O20" s="350"/>
    </row>
    <row r="21" spans="1:15" s="84" customFormat="1" ht="71.25" customHeight="1">
      <c r="A21" s="405"/>
      <c r="B21" s="147">
        <v>17</v>
      </c>
      <c r="C21" s="402" t="s">
        <v>1018</v>
      </c>
      <c r="D21" s="402"/>
      <c r="E21" s="369" t="s">
        <v>1019</v>
      </c>
      <c r="F21" s="127"/>
      <c r="G21" s="123">
        <f>VLOOKUP($G$6,'Plating Solder POR'!$A:$AX,34,0)</f>
        <v>1.8</v>
      </c>
      <c r="H21" s="195" t="s">
        <v>1073</v>
      </c>
      <c r="I21" s="344" t="str">
        <f t="shared" si="0"/>
        <v>Y</v>
      </c>
      <c r="J21" s="129" t="str">
        <f>IF(I21=關聯表!G17,關聯表!E17,關聯表!H17)</f>
        <v>2RFL
Assembly
Reliability</v>
      </c>
      <c r="K21" s="129" t="str">
        <f>IF(I21=關聯表!G17,關聯表!F17,關聯表!H17)</f>
        <v>Irregular bump
1.Non-wetting 
2.Bump bridge 
RT fail</v>
      </c>
      <c r="L21" s="130"/>
      <c r="M21" s="317"/>
      <c r="N21" s="130"/>
      <c r="O21" s="349"/>
    </row>
    <row r="22" spans="1:15" s="84" customFormat="1" ht="112.5" customHeight="1">
      <c r="A22" s="397" t="s">
        <v>461</v>
      </c>
      <c r="B22" s="135">
        <v>18</v>
      </c>
      <c r="C22" s="401" t="s">
        <v>462</v>
      </c>
      <c r="D22" s="401"/>
      <c r="E22" s="128" t="s">
        <v>463</v>
      </c>
      <c r="F22" s="128" t="s">
        <v>520</v>
      </c>
      <c r="G22" s="123">
        <f>VLOOKUP($G$6,'Plating Solder POR'!$A:$AX,31,0)</f>
        <v>30</v>
      </c>
      <c r="H22" s="123" t="s">
        <v>1066</v>
      </c>
      <c r="I22" s="344" t="str">
        <f t="shared" si="0"/>
        <v>Y</v>
      </c>
      <c r="J22" s="129" t="str">
        <f>IF(I22=關聯表!G18,關聯表!E18,關聯表!H18)</f>
        <v>PI1</v>
      </c>
      <c r="K22" s="129" t="str">
        <f>IF(I22=關聯表!G18,關聯表!F18,關聯表!H18)</f>
        <v>1.PI CD OOS
2.RS OOS</v>
      </c>
      <c r="L22" s="130"/>
      <c r="M22" s="317"/>
      <c r="N22" s="130"/>
      <c r="O22" s="349"/>
    </row>
    <row r="23" spans="1:15" s="90" customFormat="1" ht="71.25" customHeight="1">
      <c r="A23" s="397"/>
      <c r="B23" s="135">
        <v>19</v>
      </c>
      <c r="C23" s="401" t="s">
        <v>464</v>
      </c>
      <c r="D23" s="401"/>
      <c r="E23" s="136" t="s">
        <v>522</v>
      </c>
      <c r="F23" s="136" t="s">
        <v>520</v>
      </c>
      <c r="G23" s="130" t="s">
        <v>7</v>
      </c>
      <c r="H23" s="392" t="s">
        <v>1064</v>
      </c>
      <c r="I23" s="346" t="str">
        <f t="shared" ref="I23:I38" si="2">IF(G23=H23,"N","Y")</f>
        <v>Y</v>
      </c>
      <c r="J23" s="129" t="str">
        <f>IF(I23=關聯表!G19,關聯表!E19,關聯表!H19)</f>
        <v>PPHO</v>
      </c>
      <c r="K23" s="129" t="str">
        <f>IF(I23=關聯表!G19,關聯表!F19,關聯表!H19)</f>
        <v>PR bubble</v>
      </c>
      <c r="L23" s="130"/>
      <c r="M23" s="138"/>
      <c r="N23" s="351"/>
      <c r="O23" s="352"/>
    </row>
    <row r="24" spans="1:15" s="91" customFormat="1" ht="71.25" customHeight="1">
      <c r="A24" s="397"/>
      <c r="B24" s="135">
        <v>20</v>
      </c>
      <c r="C24" s="401" t="s">
        <v>465</v>
      </c>
      <c r="D24" s="401"/>
      <c r="E24" s="137" t="s">
        <v>523</v>
      </c>
      <c r="F24" s="137" t="s">
        <v>520</v>
      </c>
      <c r="G24" s="139">
        <f>VLOOKUP($G$6,'Plating Solder POR'!$A:$AX,32,0)</f>
        <v>7.5</v>
      </c>
      <c r="H24" s="392" t="s">
        <v>1065</v>
      </c>
      <c r="I24" s="346" t="str">
        <f t="shared" si="2"/>
        <v>Y</v>
      </c>
      <c r="J24" s="129" t="str">
        <f>IF(I24=關聯表!G20,關聯表!E20,關聯表!H20)</f>
        <v>PI1</v>
      </c>
      <c r="K24" s="129" t="str">
        <f>IF(I24=關聯表!G20,關聯表!F20,關聯表!H20)</f>
        <v>PI delamination</v>
      </c>
      <c r="L24" s="130"/>
      <c r="M24" s="317"/>
      <c r="N24" s="353"/>
      <c r="O24" s="354"/>
    </row>
    <row r="25" spans="1:15" s="84" customFormat="1" ht="71.25" customHeight="1">
      <c r="A25" s="397"/>
      <c r="B25" s="135">
        <v>21</v>
      </c>
      <c r="C25" s="401" t="s">
        <v>466</v>
      </c>
      <c r="D25" s="401"/>
      <c r="E25" s="140" t="s">
        <v>524</v>
      </c>
      <c r="F25" s="140" t="s">
        <v>520</v>
      </c>
      <c r="G25" s="343" t="str">
        <f>VLOOKUP($G$6,'Plating Solder POR'!$A:$AX,33,0)</f>
        <v>Outside DIE edge 5um</v>
      </c>
      <c r="H25" s="392" t="s">
        <v>1067</v>
      </c>
      <c r="I25" s="344" t="str">
        <f t="shared" si="2"/>
        <v>Y</v>
      </c>
      <c r="J25" s="129" t="str">
        <f>IF(I25=關聯表!G21,關聯表!E21,關聯表!H21)</f>
        <v>PI1
PPHO
Assembly</v>
      </c>
      <c r="K25" s="129" t="str">
        <f>IF(I25=關聯表!G21,關聯表!F21,關聯表!H21)</f>
        <v>1. PI delamination
2. PI Bubble
PR bubble
PI crack (pull out)</v>
      </c>
      <c r="L25" s="130"/>
      <c r="M25" s="317"/>
      <c r="N25" s="130"/>
      <c r="O25" s="349"/>
    </row>
    <row r="26" spans="1:15" s="84" customFormat="1" ht="71.25" customHeight="1">
      <c r="A26" s="397"/>
      <c r="B26" s="135">
        <v>22</v>
      </c>
      <c r="C26" s="401" t="s">
        <v>467</v>
      </c>
      <c r="D26" s="401"/>
      <c r="E26" s="127" t="s">
        <v>468</v>
      </c>
      <c r="F26" s="127" t="s">
        <v>520</v>
      </c>
      <c r="G26" s="123">
        <f>VLOOKUP($G$6,'Plating Solder POR'!$A:$AX,14,0)</f>
        <v>50</v>
      </c>
      <c r="H26" s="392" t="s">
        <v>1061</v>
      </c>
      <c r="I26" s="344" t="str">
        <f t="shared" si="2"/>
        <v>Y</v>
      </c>
      <c r="J26" s="129" t="str">
        <f>IF(I26=關聯表!G22,關聯表!E22,關聯表!H22)</f>
        <v>PPHO
PR STRIP</v>
      </c>
      <c r="K26" s="129" t="str">
        <f>IF(I26=關聯表!G22,關聯表!F22,關聯表!H22)</f>
        <v>1.PR Under develop/
PR Over develop
2.PR CD out of spec
3. PR thickness OOS
4. Poor coating
1. PR residue on bump
2. PR residue around bump
3. Metal residue</v>
      </c>
      <c r="L26" s="130"/>
      <c r="M26" s="317"/>
      <c r="N26" s="130"/>
      <c r="O26" s="349"/>
    </row>
    <row r="27" spans="1:15" s="84" customFormat="1" ht="306" customHeight="1">
      <c r="A27" s="397"/>
      <c r="B27" s="135">
        <v>23</v>
      </c>
      <c r="C27" s="401" t="s">
        <v>469</v>
      </c>
      <c r="D27" s="401"/>
      <c r="E27" s="137" t="s">
        <v>470</v>
      </c>
      <c r="F27" s="137" t="s">
        <v>520</v>
      </c>
      <c r="G27" s="123">
        <f>VLOOKUP($G$6,'Plating Solder POR'!$A:$AX,30,0)</f>
        <v>80</v>
      </c>
      <c r="H27" s="392" t="s">
        <v>1071</v>
      </c>
      <c r="I27" s="344" t="str">
        <f t="shared" si="2"/>
        <v>Y</v>
      </c>
      <c r="J27" s="357" t="str">
        <f>IF(I27=關聯表!G23,關聯表!E23,關聯表!H23)</f>
        <v>PPHO
PLAT
Assembly</v>
      </c>
      <c r="K27" s="357" t="str">
        <f>IF(I27=關聯表!G23,關聯表!F23,關聯表!H23)</f>
        <v>Under develop
1. Ni bubble (small UBM size )
2.BC/BH OOS
3.Bump Void OOS( larger UBM size) 
1.Bump bridge
2.Non-wetting 
3.Bump crack</v>
      </c>
      <c r="L27" s="130"/>
      <c r="M27" s="317"/>
      <c r="N27" s="130"/>
      <c r="O27" s="349"/>
    </row>
    <row r="28" spans="1:15" s="84" customFormat="1" ht="102.75" customHeight="1">
      <c r="A28" s="397"/>
      <c r="B28" s="135">
        <v>24</v>
      </c>
      <c r="C28" s="401" t="s">
        <v>515</v>
      </c>
      <c r="D28" s="401"/>
      <c r="E28" s="137" t="s">
        <v>471</v>
      </c>
      <c r="F28" s="137" t="s">
        <v>520</v>
      </c>
      <c r="G28" s="123">
        <f>VLOOKUP($G$6,'Plating Solder POR'!$A:$AX,28,0)</f>
        <v>20</v>
      </c>
      <c r="H28" s="343" t="s">
        <v>1068</v>
      </c>
      <c r="I28" s="344" t="str">
        <f t="shared" si="2"/>
        <v>Y</v>
      </c>
      <c r="J28" s="129" t="str">
        <f>IF(I28=關聯表!G24,關聯表!E24,關聯表!H24)</f>
        <v>ETCH
Assembly</v>
      </c>
      <c r="K28" s="129" t="str">
        <f>IF(I28=關聯表!G24,關聯表!F24,關聯表!H24)</f>
        <v xml:space="preserve">Pad damage
Bump Crack </v>
      </c>
      <c r="L28" s="130"/>
      <c r="M28" s="317"/>
      <c r="N28" s="130"/>
      <c r="O28" s="349"/>
    </row>
    <row r="29" spans="1:15" s="84" customFormat="1" ht="71.25" customHeight="1">
      <c r="A29" s="397"/>
      <c r="B29" s="135">
        <v>25</v>
      </c>
      <c r="C29" s="401" t="s">
        <v>472</v>
      </c>
      <c r="D29" s="401"/>
      <c r="E29" s="137" t="s">
        <v>473</v>
      </c>
      <c r="F29" s="137" t="s">
        <v>520</v>
      </c>
      <c r="G29" s="123" t="str">
        <f>VLOOKUP($G$6,'Plating Solder POR'!$A:$AX,29,0)</f>
        <v>NA</v>
      </c>
      <c r="H29" s="392" t="s">
        <v>1061</v>
      </c>
      <c r="I29" s="344" t="str">
        <f t="shared" si="2"/>
        <v>Y</v>
      </c>
      <c r="J29" s="129" t="str">
        <f>IF(I29=關聯表!G25,關聯表!E25,關聯表!H25)</f>
        <v xml:space="preserve">
Assembly</v>
      </c>
      <c r="K29" s="129" t="str">
        <f>IF(I29=關聯表!G25,關聯表!F25,關聯表!H25)</f>
        <v xml:space="preserve">
Bump Crack </v>
      </c>
      <c r="L29" s="130"/>
      <c r="M29" s="317"/>
      <c r="N29" s="130"/>
      <c r="O29" s="350"/>
    </row>
    <row r="30" spans="1:15" s="84" customFormat="1" ht="291" customHeight="1">
      <c r="A30" s="397"/>
      <c r="B30" s="135">
        <v>26</v>
      </c>
      <c r="C30" s="401" t="s">
        <v>474</v>
      </c>
      <c r="D30" s="401"/>
      <c r="E30" s="318" t="s">
        <v>921</v>
      </c>
      <c r="F30" s="128" t="s">
        <v>520</v>
      </c>
      <c r="G30" s="123">
        <f>VLOOKUP($G$6,'Plating Solder POR'!$A:$AX,35,0)</f>
        <v>0.747</v>
      </c>
      <c r="H30" s="392" t="s">
        <v>1061</v>
      </c>
      <c r="I30" s="344" t="str">
        <f t="shared" si="2"/>
        <v>Y</v>
      </c>
      <c r="J30" s="357" t="str">
        <f>IF(I30=關聯表!G26,關聯表!E26,關聯表!H26)</f>
        <v>PPHO
PLAT
ETCH
DESCUM</v>
      </c>
      <c r="K30" s="357" t="str">
        <f>IF(I30=關聯表!G26,關聯表!F26,關聯表!H26)</f>
        <v xml:space="preserve">Under develop
1.BC/BH OOS
2.Composition
3.Bump Void OOS
Metal residue
1. Metal residue
2. BL OOS
</v>
      </c>
      <c r="L30" s="130"/>
      <c r="M30" s="317"/>
      <c r="N30" s="142"/>
      <c r="O30" s="197"/>
    </row>
    <row r="31" spans="1:15" s="84" customFormat="1" ht="289.5" customHeight="1">
      <c r="A31" s="397"/>
      <c r="B31" s="135">
        <v>27</v>
      </c>
      <c r="C31" s="401" t="s">
        <v>901</v>
      </c>
      <c r="D31" s="401"/>
      <c r="E31" s="140" t="s">
        <v>910</v>
      </c>
      <c r="F31" s="140" t="s">
        <v>520</v>
      </c>
      <c r="G31" s="143">
        <f>VLOOKUP($G$6,'Plating Solder POR'!$A:$AY,51,0)</f>
        <v>0.11364564228431523</v>
      </c>
      <c r="H31" s="392" t="s">
        <v>1061</v>
      </c>
      <c r="I31" s="344" t="str">
        <f>IF(G31=H31,"N","Y")</f>
        <v>Y</v>
      </c>
      <c r="J31" s="357" t="str">
        <f>IF(I31=關聯表!G26,關聯表!E26,關聯表!H26)</f>
        <v>PPHO
PLAT
ETCH
DESCUM</v>
      </c>
      <c r="K31" s="357" t="str">
        <f>IF(I31=關聯表!G26,關聯表!F26,關聯表!H26)</f>
        <v xml:space="preserve">Under develop
1.BC/BH OOS
2.Composition
3.Bump Void OOS
Metal residue
1. Metal residue
2. BL OOS
</v>
      </c>
      <c r="L31" s="130"/>
      <c r="M31" s="317"/>
      <c r="N31" s="129"/>
      <c r="O31" s="350"/>
    </row>
    <row r="32" spans="1:15" s="84" customFormat="1" ht="71.25" customHeight="1">
      <c r="A32" s="397"/>
      <c r="B32" s="135">
        <v>28</v>
      </c>
      <c r="C32" s="401" t="s">
        <v>477</v>
      </c>
      <c r="D32" s="401"/>
      <c r="E32" s="128" t="s">
        <v>525</v>
      </c>
      <c r="F32" s="128" t="s">
        <v>520</v>
      </c>
      <c r="G32" s="123">
        <f>VLOOKUP($G$6,'Plating Solder POR'!$A:$AX,45,0)</f>
        <v>102</v>
      </c>
      <c r="H32" s="392" t="s">
        <v>1061</v>
      </c>
      <c r="I32" s="344" t="str">
        <f t="shared" si="2"/>
        <v>Y</v>
      </c>
      <c r="J32" s="124" t="s">
        <v>902</v>
      </c>
      <c r="K32" s="124" t="s">
        <v>902</v>
      </c>
      <c r="L32" s="130"/>
      <c r="M32" s="125" t="s">
        <v>902</v>
      </c>
      <c r="N32" s="125" t="s">
        <v>902</v>
      </c>
      <c r="O32" s="125" t="s">
        <v>902</v>
      </c>
    </row>
    <row r="33" spans="1:15" s="84" customFormat="1" ht="71.25" customHeight="1">
      <c r="A33" s="397"/>
      <c r="B33" s="135">
        <v>29</v>
      </c>
      <c r="C33" s="401" t="s">
        <v>478</v>
      </c>
      <c r="D33" s="401"/>
      <c r="E33" s="127" t="s">
        <v>479</v>
      </c>
      <c r="F33" s="127" t="s">
        <v>520</v>
      </c>
      <c r="G33" s="123">
        <f>VLOOKUP($G$6,'Plating Solder POR'!$A:$AX,44,0)</f>
        <v>46.5</v>
      </c>
      <c r="H33" s="392" t="s">
        <v>1061</v>
      </c>
      <c r="I33" s="344" t="str">
        <f t="shared" si="2"/>
        <v>Y</v>
      </c>
      <c r="J33" s="129" t="str">
        <f>IF(I33=關聯表!G28,關聯表!E28,關聯表!H28)</f>
        <v>ETCH
DESCUM</v>
      </c>
      <c r="K33" s="129" t="str">
        <f>IF(I33=關聯表!G28,關聯表!F28,關聯表!H28)</f>
        <v>Metal residue
1. Metal residue
2. BL OOS</v>
      </c>
      <c r="L33" s="130"/>
      <c r="M33" s="317"/>
      <c r="N33" s="130"/>
      <c r="O33" s="349"/>
    </row>
    <row r="34" spans="1:15" s="84" customFormat="1" ht="71.25" customHeight="1">
      <c r="A34" s="397"/>
      <c r="B34" s="145">
        <v>30</v>
      </c>
      <c r="C34" s="404" t="s">
        <v>480</v>
      </c>
      <c r="D34" s="404"/>
      <c r="E34" s="128" t="s">
        <v>481</v>
      </c>
      <c r="F34" s="128" t="s">
        <v>520</v>
      </c>
      <c r="G34" s="123">
        <f>VLOOKUP($G$6,'Plating Solder POR'!$A:$AX,20,0)</f>
        <v>148.5</v>
      </c>
      <c r="H34" s="392" t="s">
        <v>1070</v>
      </c>
      <c r="I34" s="344" t="str">
        <f t="shared" si="2"/>
        <v>Y</v>
      </c>
      <c r="J34" s="129" t="str">
        <f>IF(I34=關聯表!G29,關聯表!E29,關聯表!H29)</f>
        <v>ETCH
DESCUM
Assembly
Reliability</v>
      </c>
      <c r="K34" s="129" t="str">
        <f>IF(I34=關聯表!G29,關聯表!F29,關聯表!H29)</f>
        <v>Metal residue
1. Metal residue
2. BL OOS
1.Bump bridge
2. MD/UF Void
RT fail</v>
      </c>
      <c r="L34" s="130"/>
      <c r="M34" s="317"/>
      <c r="N34" s="130"/>
      <c r="O34" s="349"/>
    </row>
    <row r="35" spans="1:15" s="84" customFormat="1" ht="71.25" customHeight="1">
      <c r="A35" s="397"/>
      <c r="B35" s="135">
        <v>31</v>
      </c>
      <c r="C35" s="401" t="s">
        <v>482</v>
      </c>
      <c r="D35" s="401"/>
      <c r="E35" s="127" t="s">
        <v>483</v>
      </c>
      <c r="F35" s="127" t="s">
        <v>520</v>
      </c>
      <c r="G35" s="123">
        <f>VLOOKUP($G$6,'Plating Solder POR'!$A:$AX,36,0)</f>
        <v>70</v>
      </c>
      <c r="H35" s="141" t="s">
        <v>1080</v>
      </c>
      <c r="I35" s="344" t="str">
        <f t="shared" si="2"/>
        <v>Y</v>
      </c>
      <c r="J35" s="129" t="str">
        <f>IF(I35=關聯表!G30,關聯表!E30,關聯表!H30)</f>
        <v>ETCH
CP
Assembly</v>
      </c>
      <c r="K35" s="129" t="str">
        <f>IF(I35=關聯表!G30,關聯表!F30,關聯表!H30)</f>
        <v>Metal residue
OS fail
1.Glue residual
2.Bump bridge
3.Non-wetting 
4.MD/UF delam
5.MD/UF Void</v>
      </c>
      <c r="L35" s="130"/>
      <c r="M35" s="317"/>
      <c r="N35" s="130"/>
      <c r="O35" s="349"/>
    </row>
    <row r="36" spans="1:15" s="84" customFormat="1" ht="71.25" customHeight="1">
      <c r="A36" s="397"/>
      <c r="B36" s="135">
        <v>32</v>
      </c>
      <c r="C36" s="401" t="s">
        <v>484</v>
      </c>
      <c r="D36" s="401"/>
      <c r="E36" s="144" t="s">
        <v>313</v>
      </c>
      <c r="F36" s="144" t="s">
        <v>520</v>
      </c>
      <c r="G36" s="123">
        <f>VLOOKUP($G$6,'Plating Solder POR'!$A:$AX,46,0)</f>
        <v>93</v>
      </c>
      <c r="H36" s="141" t="s">
        <v>1081</v>
      </c>
      <c r="I36" s="344" t="str">
        <f>IF(G36=H36,"N","Y")</f>
        <v>Y</v>
      </c>
      <c r="J36" s="124" t="s">
        <v>902</v>
      </c>
      <c r="K36" s="124" t="s">
        <v>902</v>
      </c>
      <c r="L36" s="130"/>
      <c r="M36" s="125" t="s">
        <v>902</v>
      </c>
      <c r="N36" s="125" t="s">
        <v>902</v>
      </c>
      <c r="O36" s="125" t="s">
        <v>902</v>
      </c>
    </row>
    <row r="37" spans="1:15" s="84" customFormat="1" ht="409.5" customHeight="1">
      <c r="A37" s="397"/>
      <c r="B37" s="135">
        <v>33</v>
      </c>
      <c r="C37" s="401" t="s">
        <v>485</v>
      </c>
      <c r="D37" s="401"/>
      <c r="E37" s="140" t="s">
        <v>1027</v>
      </c>
      <c r="F37" s="140" t="s">
        <v>520</v>
      </c>
      <c r="G37" s="123">
        <f>VLOOKUP($G$6,'Plating Solder POR'!$A:$AX,23,0)</f>
        <v>22.61</v>
      </c>
      <c r="H37" s="392" t="s">
        <v>1076</v>
      </c>
      <c r="I37" s="344" t="str">
        <f t="shared" si="2"/>
        <v>Y</v>
      </c>
      <c r="J37" s="357" t="str">
        <f>IF(I37=關聯表!G32,關聯表!E32,關聯表!H32)</f>
        <v>PPHO
PLAT
PR STRIP
DESCUM
Assembly
Reliability</v>
      </c>
      <c r="K37" s="357" t="str">
        <f>IF(I37=關聯表!G32,關聯表!F32,關聯表!H32)</f>
        <v>Under develop
1.BC/BH OOS
2.Composition
3.Bump Void OOS
1. PR residue on bump
2. PR residue around bump
3. Metal residue
1. Metal residue
2. BL OOS
1.Coating /Debris 
   residual
2.Flux residue
3.Bump crack
4. MD/UF void
RT fail</v>
      </c>
      <c r="L37" s="130"/>
      <c r="M37" s="317"/>
      <c r="N37" s="129"/>
      <c r="O37" s="350"/>
    </row>
    <row r="38" spans="1:15" s="84" customFormat="1" ht="71.25" customHeight="1">
      <c r="A38" s="196"/>
      <c r="B38" s="135">
        <v>34</v>
      </c>
      <c r="C38" s="414" t="s">
        <v>654</v>
      </c>
      <c r="D38" s="415"/>
      <c r="E38" s="140" t="s">
        <v>652</v>
      </c>
      <c r="F38" s="140"/>
      <c r="G38" s="123">
        <v>1</v>
      </c>
      <c r="H38" s="392" t="s">
        <v>1061</v>
      </c>
      <c r="I38" s="344" t="str">
        <f t="shared" si="2"/>
        <v>Y</v>
      </c>
      <c r="J38" s="129" t="str">
        <f>IF(I38=關聯表!G50,關聯表!E50,關聯表!H50)</f>
        <v>PLAT</v>
      </c>
      <c r="K38" s="129" t="str">
        <f>IF(I38=關聯表!G50,關聯表!F50,關聯表!H50)</f>
        <v>BC/BH OOS</v>
      </c>
      <c r="L38" s="130"/>
      <c r="M38" s="317"/>
      <c r="N38" s="129"/>
      <c r="O38" s="350"/>
    </row>
    <row r="39" spans="1:15" s="84" customFormat="1" ht="71.25" customHeight="1">
      <c r="A39" s="426" t="s">
        <v>486</v>
      </c>
      <c r="B39" s="198">
        <v>35</v>
      </c>
      <c r="C39" s="416" t="s">
        <v>487</v>
      </c>
      <c r="D39" s="416"/>
      <c r="E39" s="427" t="s">
        <v>488</v>
      </c>
      <c r="F39" s="428"/>
      <c r="G39" s="429"/>
      <c r="H39" s="396" t="s">
        <v>1074</v>
      </c>
      <c r="I39" s="344" t="str">
        <f t="shared" ref="I39:I46" si="3">IF(E39=H39,"N","Y")</f>
        <v>Y</v>
      </c>
      <c r="J39" s="129" t="str">
        <f>IF(I39=關聯表!G33,關聯表!E33,關聯表!H33)</f>
        <v>Assembly
FT
Reliability</v>
      </c>
      <c r="K39" s="129" t="str">
        <f>IF(I39=關聯表!G33,關聯表!F33,關聯表!H33)</f>
        <v>1.Non-wetting 
2.Bump bridge 
OS fail
RT fail</v>
      </c>
      <c r="L39" s="130"/>
      <c r="M39" s="317"/>
      <c r="N39" s="130"/>
      <c r="O39" s="350"/>
    </row>
    <row r="40" spans="1:15" s="84" customFormat="1" ht="71.25" customHeight="1">
      <c r="A40" s="426"/>
      <c r="B40" s="198">
        <v>36</v>
      </c>
      <c r="C40" s="416" t="s">
        <v>482</v>
      </c>
      <c r="D40" s="416"/>
      <c r="E40" s="413" t="s">
        <v>489</v>
      </c>
      <c r="F40" s="413"/>
      <c r="G40" s="413"/>
      <c r="H40" s="396" t="s">
        <v>1082</v>
      </c>
      <c r="I40" s="344" t="str">
        <f t="shared" si="3"/>
        <v>Y</v>
      </c>
      <c r="J40" s="129" t="str">
        <f>IF(I40=關聯表!G34,關聯表!E34,關聯表!H34)</f>
        <v>CP
Assembly
FT</v>
      </c>
      <c r="K40" s="129" t="str">
        <f>IF(I40=關聯表!G34,關聯表!F34,關聯表!H34)</f>
        <v>OS fail
Non Wetting
OS fail</v>
      </c>
      <c r="L40" s="130"/>
      <c r="M40" s="317"/>
      <c r="N40" s="130"/>
      <c r="O40" s="350"/>
    </row>
    <row r="41" spans="1:15" s="84" customFormat="1" ht="71.25" customHeight="1">
      <c r="A41" s="426"/>
      <c r="B41" s="198">
        <v>37</v>
      </c>
      <c r="C41" s="416" t="s">
        <v>490</v>
      </c>
      <c r="D41" s="416"/>
      <c r="E41" s="413" t="s">
        <v>489</v>
      </c>
      <c r="F41" s="413"/>
      <c r="G41" s="413"/>
      <c r="H41" s="396" t="s">
        <v>1083</v>
      </c>
      <c r="I41" s="344" t="str">
        <f t="shared" si="3"/>
        <v>Y</v>
      </c>
      <c r="J41" s="129" t="str">
        <f>IF(I41=關聯表!G35,關聯表!E35,關聯表!H35)</f>
        <v>Assembly
FT</v>
      </c>
      <c r="K41" s="129" t="str">
        <f>IF(I41=關聯表!G35,關聯表!F35,關聯表!H35)</f>
        <v>Bridge
OS fail</v>
      </c>
      <c r="L41" s="130"/>
      <c r="M41" s="317"/>
      <c r="N41" s="130"/>
      <c r="O41" s="350"/>
    </row>
    <row r="42" spans="1:15" s="84" customFormat="1" ht="76.5">
      <c r="A42" s="426"/>
      <c r="B42" s="198">
        <v>38</v>
      </c>
      <c r="C42" s="416" t="s">
        <v>491</v>
      </c>
      <c r="D42" s="416"/>
      <c r="E42" s="413" t="s">
        <v>492</v>
      </c>
      <c r="F42" s="413"/>
      <c r="G42" s="413"/>
      <c r="H42" s="387" t="s">
        <v>1060</v>
      </c>
      <c r="I42" s="344" t="str">
        <f t="shared" si="3"/>
        <v>Y</v>
      </c>
      <c r="J42" s="129" t="str">
        <f>IF(I42=關聯表!G36,關聯表!E36,關聯表!H36)</f>
        <v>CP
Assembly
FT</v>
      </c>
      <c r="K42" s="129" t="str">
        <f>IF(I42=關聯表!G36,關聯表!F36,關聯表!H36)</f>
        <v>OS fail
Non Wetting
OS fail</v>
      </c>
      <c r="L42" s="130"/>
      <c r="M42" s="317"/>
      <c r="N42" s="130"/>
      <c r="O42" s="350"/>
    </row>
    <row r="43" spans="1:15" s="84" customFormat="1" ht="69" customHeight="1">
      <c r="A43" s="426"/>
      <c r="B43" s="198">
        <v>39</v>
      </c>
      <c r="C43" s="416" t="s">
        <v>493</v>
      </c>
      <c r="D43" s="416"/>
      <c r="E43" s="413" t="s">
        <v>526</v>
      </c>
      <c r="F43" s="413"/>
      <c r="G43" s="413"/>
      <c r="H43" s="387" t="s">
        <v>1060</v>
      </c>
      <c r="I43" s="344" t="str">
        <f t="shared" si="3"/>
        <v>Y</v>
      </c>
      <c r="J43" s="129" t="str">
        <f>IF(I43=關聯表!G37,關聯表!E37,關聯表!H37)</f>
        <v>Assembly
Reliability</v>
      </c>
      <c r="K43" s="129" t="str">
        <f>IF(I43=關聯表!G37,關聯表!F37,關聯表!H37)</f>
        <v>Bump crack
RT fail</v>
      </c>
      <c r="L43" s="130"/>
      <c r="M43" s="317"/>
      <c r="N43" s="130"/>
      <c r="O43" s="350"/>
    </row>
    <row r="44" spans="1:15" s="84" customFormat="1" ht="71.25" customHeight="1">
      <c r="A44" s="426"/>
      <c r="B44" s="198">
        <v>40</v>
      </c>
      <c r="C44" s="416" t="s">
        <v>494</v>
      </c>
      <c r="D44" s="416"/>
      <c r="E44" s="413" t="s">
        <v>495</v>
      </c>
      <c r="F44" s="413"/>
      <c r="G44" s="413"/>
      <c r="H44" s="387" t="s">
        <v>1060</v>
      </c>
      <c r="I44" s="344" t="str">
        <f t="shared" si="3"/>
        <v>Y</v>
      </c>
      <c r="J44" s="129" t="str">
        <f>IF(I44=關聯表!G38,關聯表!E38,關聯表!H38)</f>
        <v>Assembly
FT</v>
      </c>
      <c r="K44" s="129" t="str">
        <f>IF(I44=關聯表!G38,關聯表!F38,關聯表!H38)</f>
        <v>Bump crack
OS fail</v>
      </c>
      <c r="L44" s="130"/>
      <c r="M44" s="317"/>
      <c r="N44" s="130"/>
      <c r="O44" s="350"/>
    </row>
    <row r="45" spans="1:15" s="84" customFormat="1" ht="71.25" customHeight="1">
      <c r="A45" s="426"/>
      <c r="B45" s="198">
        <v>41</v>
      </c>
      <c r="C45" s="416" t="s">
        <v>496</v>
      </c>
      <c r="D45" s="416"/>
      <c r="E45" s="413" t="s">
        <v>159</v>
      </c>
      <c r="F45" s="413"/>
      <c r="G45" s="413"/>
      <c r="H45" s="387" t="s">
        <v>1060</v>
      </c>
      <c r="I45" s="344" t="str">
        <f t="shared" si="3"/>
        <v>Y</v>
      </c>
      <c r="J45" s="129" t="str">
        <f>IF(I45=關聯表!G39,關聯表!E39,關聯表!H39)</f>
        <v>Assembly
FT</v>
      </c>
      <c r="K45" s="129" t="str">
        <f>IF(I45=關聯表!G39,關聯表!F39,關聯表!H39)</f>
        <v>1.Glue residual
2.MD/UF Delam 
OS fail</v>
      </c>
      <c r="L45" s="130"/>
      <c r="M45" s="317"/>
      <c r="N45" s="130"/>
      <c r="O45" s="350"/>
    </row>
    <row r="46" spans="1:15" s="84" customFormat="1" ht="114.75" customHeight="1">
      <c r="A46" s="426"/>
      <c r="B46" s="198">
        <v>42</v>
      </c>
      <c r="C46" s="416" t="s">
        <v>497</v>
      </c>
      <c r="D46" s="416"/>
      <c r="E46" s="430" t="str">
        <f>VLOOKUP($G$6,'Plating Solder POR'!$A:$AX,11,0)</f>
        <v>&lt;30 mohm</v>
      </c>
      <c r="F46" s="430"/>
      <c r="G46" s="430"/>
      <c r="H46" s="388" t="s">
        <v>1077</v>
      </c>
      <c r="I46" s="344" t="str">
        <f t="shared" si="3"/>
        <v>Y</v>
      </c>
      <c r="J46" s="129" t="str">
        <f>IF(I46=關聯表!G40,關聯表!E40,關聯表!H40)</f>
        <v>CP
FT</v>
      </c>
      <c r="K46" s="129" t="str">
        <f>IF(I46=關聯表!G40,關聯表!F40,關聯表!H40)</f>
        <v>Function fail
Function fail</v>
      </c>
      <c r="L46" s="130"/>
      <c r="M46" s="317"/>
      <c r="N46" s="130"/>
      <c r="O46" s="350"/>
    </row>
    <row r="47" spans="1:15" s="84" customFormat="1" ht="71.25" customHeight="1">
      <c r="A47" s="419" t="s">
        <v>498</v>
      </c>
      <c r="B47" s="420">
        <v>43</v>
      </c>
      <c r="C47" s="423" t="s">
        <v>571</v>
      </c>
      <c r="D47" s="202" t="s">
        <v>187</v>
      </c>
      <c r="E47" s="128" t="s">
        <v>573</v>
      </c>
      <c r="F47" s="128" t="s">
        <v>520</v>
      </c>
      <c r="G47" s="203" t="s">
        <v>602</v>
      </c>
      <c r="H47" s="387" t="s">
        <v>1060</v>
      </c>
      <c r="I47" s="344" t="str">
        <f>IF(AND(H47&gt;=58,H47&lt;=25747),"N","Y")</f>
        <v>Y</v>
      </c>
      <c r="J47" s="129" t="str">
        <f>IF(I47=關聯表!G51,關聯表!E51,關聯表!H51)</f>
        <v>FV &amp; 2D</v>
      </c>
      <c r="K47" s="129" t="str">
        <f>IF(I47=關聯表!G51,關聯表!F51,關聯表!H51)</f>
        <v>Alignment shift</v>
      </c>
      <c r="L47" s="130"/>
      <c r="M47" s="317"/>
      <c r="N47" s="130"/>
      <c r="O47" s="350"/>
    </row>
    <row r="48" spans="1:15" s="84" customFormat="1" ht="71.25" customHeight="1">
      <c r="A48" s="419"/>
      <c r="B48" s="421"/>
      <c r="C48" s="424"/>
      <c r="D48" s="146" t="s">
        <v>575</v>
      </c>
      <c r="E48" s="128" t="s">
        <v>576</v>
      </c>
      <c r="F48" s="128"/>
      <c r="G48" s="203" t="s">
        <v>577</v>
      </c>
      <c r="H48" s="387" t="s">
        <v>1060</v>
      </c>
      <c r="I48" s="344" t="str">
        <f>IF(G48=H48,"N","Y")</f>
        <v>Y</v>
      </c>
      <c r="J48" s="129" t="str">
        <f>IF(I48=關聯表!G52,關聯表!E52,關聯表!H52)</f>
        <v>FV &amp; 2D</v>
      </c>
      <c r="K48" s="129" t="str">
        <f>IF(I48=關聯表!G52,關聯表!F52,關聯表!H52)</f>
        <v>1st reject rate too high &amp; defect escaped</v>
      </c>
      <c r="L48" s="130"/>
      <c r="M48" s="317"/>
      <c r="N48" s="130"/>
      <c r="O48" s="350"/>
    </row>
    <row r="49" spans="1:51" s="84" customFormat="1" ht="71.25" customHeight="1">
      <c r="A49" s="419"/>
      <c r="B49" s="421"/>
      <c r="C49" s="424"/>
      <c r="D49" s="146" t="s">
        <v>578</v>
      </c>
      <c r="E49" s="131" t="s">
        <v>574</v>
      </c>
      <c r="F49" s="128"/>
      <c r="G49" s="203" t="s">
        <v>579</v>
      </c>
      <c r="H49" s="375" t="s">
        <v>1063</v>
      </c>
      <c r="I49" s="344" t="str">
        <f>IF(AND(H49&gt;=22,H49&lt;=240),"N","Y")</f>
        <v>Y</v>
      </c>
      <c r="J49" s="129" t="str">
        <f>IF(I49=關聯表!G53,關聯表!E53,關聯表!H53)</f>
        <v>2D</v>
      </c>
      <c r="K49" s="129" t="str">
        <f>IF(I49=關聯表!G53,關聯表!F53,關聯表!H53)</f>
        <v>Defect escaped</v>
      </c>
      <c r="L49" s="130"/>
      <c r="M49" s="317"/>
      <c r="N49" s="130"/>
      <c r="O49" s="350"/>
    </row>
    <row r="50" spans="1:51" s="84" customFormat="1" ht="71.25" customHeight="1">
      <c r="A50" s="419"/>
      <c r="B50" s="421"/>
      <c r="C50" s="424"/>
      <c r="D50" s="146" t="s">
        <v>188</v>
      </c>
      <c r="E50" s="131" t="s">
        <v>574</v>
      </c>
      <c r="F50" s="128" t="s">
        <v>520</v>
      </c>
      <c r="G50" s="203" t="s">
        <v>580</v>
      </c>
      <c r="H50" s="141" t="s">
        <v>1072</v>
      </c>
      <c r="I50" s="344" t="str">
        <f>IF(AND(H50&gt;=84,H50&lt;=127),"N","Y")</f>
        <v>Y</v>
      </c>
      <c r="J50" s="129" t="str">
        <f>IF(I50=關聯表!G54,關聯表!E54,關聯表!H54)</f>
        <v>FV</v>
      </c>
      <c r="K50" s="129" t="str">
        <f>IF(I50=關聯表!G54,關聯表!F54,關聯表!H54)</f>
        <v>Defect escaped</v>
      </c>
      <c r="L50" s="130"/>
      <c r="M50" s="317"/>
      <c r="N50" s="130"/>
      <c r="O50" s="350"/>
    </row>
    <row r="51" spans="1:51" s="84" customFormat="1" ht="71.25" customHeight="1">
      <c r="A51" s="419"/>
      <c r="B51" s="421"/>
      <c r="C51" s="424"/>
      <c r="D51" s="146" t="s">
        <v>581</v>
      </c>
      <c r="E51" s="131">
        <v>2</v>
      </c>
      <c r="F51" s="193" t="s">
        <v>520</v>
      </c>
      <c r="G51" s="203" t="s">
        <v>582</v>
      </c>
      <c r="H51" s="389" t="s">
        <v>1026</v>
      </c>
      <c r="I51" s="344" t="str">
        <f>IF(AND(H51&gt;=10,H51&lt;=78),"N","Y")</f>
        <v>Y</v>
      </c>
      <c r="J51" s="129" t="str">
        <f>IF(I51=關聯表!G55,關聯表!E55,關聯表!H55)</f>
        <v>FV &amp; 2D</v>
      </c>
      <c r="K51" s="129" t="str">
        <f>IF(I51=關聯表!G55,關聯表!F55,關聯表!H55)</f>
        <v>Defect escaped</v>
      </c>
      <c r="L51" s="130"/>
      <c r="M51" s="317"/>
      <c r="N51" s="130"/>
      <c r="O51" s="350"/>
    </row>
    <row r="52" spans="1:51" s="84" customFormat="1" ht="71.25" customHeight="1">
      <c r="A52" s="419"/>
      <c r="B52" s="421"/>
      <c r="C52" s="424"/>
      <c r="D52" s="146" t="s">
        <v>583</v>
      </c>
      <c r="E52" s="131">
        <v>2</v>
      </c>
      <c r="F52" s="193" t="s">
        <v>520</v>
      </c>
      <c r="G52" s="203" t="s">
        <v>584</v>
      </c>
      <c r="H52" s="389" t="s">
        <v>1026</v>
      </c>
      <c r="I52" s="344" t="str">
        <f>IF(AND(H52&gt;=10,H52&lt;=29),"N","Y")</f>
        <v>Y</v>
      </c>
      <c r="J52" s="129" t="str">
        <f>IF(I52=關聯表!G56,關聯表!E56,關聯表!H56)</f>
        <v>FV &amp; 2D</v>
      </c>
      <c r="K52" s="129" t="str">
        <f>IF(I52=關聯表!G56,關聯表!F56,關聯表!H56)</f>
        <v>Defect escaped</v>
      </c>
      <c r="L52" s="130"/>
      <c r="M52" s="317"/>
      <c r="N52" s="130"/>
      <c r="O52" s="350"/>
    </row>
    <row r="53" spans="1:51" s="84" customFormat="1" ht="93.75" customHeight="1">
      <c r="A53" s="419"/>
      <c r="B53" s="422"/>
      <c r="C53" s="425"/>
      <c r="D53" s="146" t="s">
        <v>585</v>
      </c>
      <c r="E53" s="131" t="s">
        <v>576</v>
      </c>
      <c r="F53" s="193"/>
      <c r="G53" s="203" t="s">
        <v>576</v>
      </c>
      <c r="H53" s="389" t="s">
        <v>1026</v>
      </c>
      <c r="I53" s="344" t="str">
        <f>IF(G53=H53,"N","Y")</f>
        <v>N</v>
      </c>
      <c r="J53" s="129" t="str">
        <f>IF(I53=關聯表!G57,關聯表!E57,關聯表!H57)</f>
        <v>--</v>
      </c>
      <c r="K53" s="129" t="str">
        <f>IF(I53=關聯表!G57,關聯表!F57,關聯表!H57)</f>
        <v>--</v>
      </c>
      <c r="L53" s="130"/>
      <c r="M53" s="317"/>
      <c r="N53" s="130"/>
      <c r="O53" s="350"/>
    </row>
    <row r="54" spans="1:51" s="84" customFormat="1" ht="71.25" customHeight="1">
      <c r="A54" s="419"/>
      <c r="B54" s="420">
        <v>44</v>
      </c>
      <c r="C54" s="423" t="s">
        <v>586</v>
      </c>
      <c r="D54" s="202" t="s">
        <v>187</v>
      </c>
      <c r="E54" s="193" t="s">
        <v>573</v>
      </c>
      <c r="F54" s="193" t="s">
        <v>520</v>
      </c>
      <c r="G54" s="203" t="s">
        <v>572</v>
      </c>
      <c r="H54" s="387" t="s">
        <v>1060</v>
      </c>
      <c r="I54" s="344" t="str">
        <f>IF(AND(H54&gt;=58,H54&lt;=25747),"N","Y")</f>
        <v>Y</v>
      </c>
      <c r="J54" s="129" t="str">
        <f>IF(I54=關聯表!G58,關聯表!E58,關聯表!H58)</f>
        <v>3D</v>
      </c>
      <c r="K54" s="129" t="str">
        <f>IF(I54=關聯表!G58,關聯表!F58,關聯表!H58)</f>
        <v>Alignment shift</v>
      </c>
      <c r="L54" s="130"/>
      <c r="M54" s="317"/>
      <c r="N54" s="130"/>
      <c r="O54" s="350"/>
    </row>
    <row r="55" spans="1:51" s="84" customFormat="1" ht="71.25" customHeight="1">
      <c r="A55" s="419"/>
      <c r="B55" s="421"/>
      <c r="C55" s="424"/>
      <c r="D55" s="146" t="s">
        <v>587</v>
      </c>
      <c r="E55" s="193" t="s">
        <v>588</v>
      </c>
      <c r="F55" s="193" t="s">
        <v>520</v>
      </c>
      <c r="G55" s="203" t="s">
        <v>589</v>
      </c>
      <c r="H55" s="392" t="s">
        <v>1078</v>
      </c>
      <c r="I55" s="344" t="str">
        <f>IF(AND(H55&gt;=172,H55&lt;=18510),"N","Y")</f>
        <v>Y</v>
      </c>
      <c r="J55" s="129" t="str">
        <f>IF(I55=關聯表!G59,關聯表!E59,關聯表!H59)</f>
        <v>3D</v>
      </c>
      <c r="K55" s="129" t="str">
        <f>IF(I55=關聯表!G59,關聯表!F59,關聯表!H59)</f>
        <v>M/C limit</v>
      </c>
      <c r="L55" s="130"/>
      <c r="M55" s="317"/>
      <c r="N55" s="130"/>
      <c r="O55" s="350"/>
    </row>
    <row r="56" spans="1:51" s="84" customFormat="1" ht="71.25" customHeight="1">
      <c r="A56" s="419"/>
      <c r="B56" s="421"/>
      <c r="C56" s="424"/>
      <c r="D56" s="146" t="s">
        <v>590</v>
      </c>
      <c r="E56" s="131" t="s">
        <v>591</v>
      </c>
      <c r="F56" s="193" t="s">
        <v>520</v>
      </c>
      <c r="G56" s="203" t="s">
        <v>592</v>
      </c>
      <c r="H56" s="141" t="s">
        <v>1075</v>
      </c>
      <c r="I56" s="344" t="str">
        <f>IF(AND(H56&gt;=65,H56&lt;=108),"N","Y")</f>
        <v>Y</v>
      </c>
      <c r="J56" s="129" t="str">
        <f>IF(I56=關聯表!G60,關聯表!E60,關聯表!H60)</f>
        <v>BH/Cop</v>
      </c>
      <c r="K56" s="129" t="str">
        <f>IF(I56=關聯表!G60,關聯表!F60,關聯表!H60)</f>
        <v>Data incorrect</v>
      </c>
      <c r="L56" s="130"/>
      <c r="M56" s="317"/>
      <c r="N56" s="130"/>
      <c r="O56" s="350"/>
    </row>
    <row r="57" spans="1:51" s="84" customFormat="1" ht="71.25" customHeight="1">
      <c r="A57" s="419"/>
      <c r="B57" s="422"/>
      <c r="C57" s="425"/>
      <c r="D57" s="146" t="s">
        <v>188</v>
      </c>
      <c r="E57" s="131" t="s">
        <v>593</v>
      </c>
      <c r="F57" s="193" t="s">
        <v>520</v>
      </c>
      <c r="G57" s="203" t="s">
        <v>594</v>
      </c>
      <c r="H57" s="141" t="s">
        <v>1072</v>
      </c>
      <c r="I57" s="344" t="str">
        <f>IF(AND(H57&gt;=84,H57&lt;=138),"N","Y")</f>
        <v>Y</v>
      </c>
      <c r="J57" s="129" t="str">
        <f>IF(I57=關聯表!G61,關聯表!E61,關聯表!H61)</f>
        <v>BH/BD/Cop</v>
      </c>
      <c r="K57" s="129" t="str">
        <f>IF(I57=關聯表!G61,關聯表!F61,關聯表!H61)</f>
        <v>Data incorrect</v>
      </c>
      <c r="L57" s="130"/>
      <c r="M57" s="317"/>
      <c r="N57" s="130"/>
      <c r="O57" s="350"/>
    </row>
    <row r="58" spans="1:51" s="84" customFormat="1" ht="71.25" customHeight="1">
      <c r="A58" s="419"/>
      <c r="B58" s="147">
        <v>45</v>
      </c>
      <c r="C58" s="148" t="s">
        <v>499</v>
      </c>
      <c r="D58" s="146" t="s">
        <v>188</v>
      </c>
      <c r="E58" s="131" t="s">
        <v>595</v>
      </c>
      <c r="F58" s="128"/>
      <c r="G58" s="203" t="s">
        <v>596</v>
      </c>
      <c r="H58" s="141" t="s">
        <v>1072</v>
      </c>
      <c r="I58" s="344" t="str">
        <f>IF(AND(H58&gt;=30,H58&lt;=326),"N","Y")</f>
        <v>Y</v>
      </c>
      <c r="J58" s="129" t="str">
        <f>IF(I58=關聯表!G62,關聯表!E62,關聯表!H62)</f>
        <v>RS</v>
      </c>
      <c r="K58" s="129" t="str">
        <f>IF(I58=關聯表!G62,關聯表!F62,關聯表!H62)</f>
        <v>Data incorrect</v>
      </c>
      <c r="L58" s="130"/>
      <c r="M58" s="317"/>
      <c r="N58" s="130"/>
      <c r="O58" s="350"/>
    </row>
    <row r="59" spans="1:51" s="84" customFormat="1" ht="103.5" customHeight="1">
      <c r="A59" s="419"/>
      <c r="B59" s="147">
        <v>46</v>
      </c>
      <c r="C59" s="148" t="s">
        <v>500</v>
      </c>
      <c r="D59" s="146" t="s">
        <v>188</v>
      </c>
      <c r="E59" s="127" t="s">
        <v>597</v>
      </c>
      <c r="F59" s="128" t="s">
        <v>520</v>
      </c>
      <c r="G59" s="127" t="s">
        <v>598</v>
      </c>
      <c r="H59" s="141" t="s">
        <v>1072</v>
      </c>
      <c r="I59" s="344" t="str">
        <f>IF(AND(H59&gt;=30,H59&lt;=326),"N","Y")</f>
        <v>Y</v>
      </c>
      <c r="J59" s="129" t="str">
        <f>IF(I59=關聯表!G63,關聯表!E63,關聯表!H63)</f>
        <v>Void</v>
      </c>
      <c r="K59" s="129" t="str">
        <f>IF(I59=關聯表!G63,關聯表!F63,關聯表!H63)</f>
        <v>Void escaped</v>
      </c>
      <c r="L59" s="130"/>
      <c r="M59" s="317"/>
      <c r="N59" s="130"/>
      <c r="O59" s="350"/>
    </row>
    <row r="60" spans="1:51" s="84" customFormat="1" ht="71.25" customHeight="1">
      <c r="A60" s="419"/>
      <c r="B60" s="147">
        <v>47</v>
      </c>
      <c r="C60" s="148" t="s">
        <v>501</v>
      </c>
      <c r="D60" s="146" t="s">
        <v>188</v>
      </c>
      <c r="E60" s="127" t="s">
        <v>599</v>
      </c>
      <c r="F60" s="128" t="s">
        <v>520</v>
      </c>
      <c r="G60" s="127" t="s">
        <v>600</v>
      </c>
      <c r="H60" s="141" t="s">
        <v>1072</v>
      </c>
      <c r="I60" s="344" t="str">
        <f>IF(AND(H60&gt;=23,H60&lt;=326),"N","Y")</f>
        <v>Y</v>
      </c>
      <c r="J60" s="129" t="str">
        <f>IF(I60=關聯表!G64,關聯表!E64,關聯表!H64)</f>
        <v>Shear test</v>
      </c>
      <c r="K60" s="129" t="str">
        <f>IF(I60=關聯表!G64,關聯表!F64,關聯表!H64)</f>
        <v>Data incorrect</v>
      </c>
      <c r="L60" s="130"/>
      <c r="M60" s="317"/>
      <c r="N60" s="130"/>
      <c r="O60" s="350"/>
    </row>
    <row r="61" spans="1:51" s="84" customFormat="1" ht="71.25" customHeight="1">
      <c r="A61" s="419"/>
      <c r="B61" s="147">
        <v>48</v>
      </c>
      <c r="C61" s="148" t="s">
        <v>502</v>
      </c>
      <c r="D61" s="146" t="s">
        <v>188</v>
      </c>
      <c r="E61" s="127" t="s">
        <v>601</v>
      </c>
      <c r="F61" s="128" t="s">
        <v>520</v>
      </c>
      <c r="G61" s="127" t="s">
        <v>601</v>
      </c>
      <c r="H61" s="141" t="s">
        <v>1072</v>
      </c>
      <c r="I61" s="344" t="str">
        <f>IF(OR(AND(H61&gt;=83,H61&lt;=140),AND(H61&gt;=200,H61&lt;=326)),"N","Y")</f>
        <v>Y</v>
      </c>
      <c r="J61" s="129" t="str">
        <f>IF(I61=關聯表!G65,關聯表!E65,關聯表!H65)</f>
        <v>Pull test</v>
      </c>
      <c r="K61" s="129" t="str">
        <f>IF(I61=關聯表!G65,關聯表!F65,關聯表!H65)</f>
        <v>Data incorrect</v>
      </c>
      <c r="L61" s="130"/>
      <c r="M61" s="317"/>
      <c r="N61" s="130"/>
      <c r="O61" s="350"/>
    </row>
    <row r="62" spans="1:51" s="87" customFormat="1" ht="71.25" customHeight="1">
      <c r="A62" s="417" t="s">
        <v>503</v>
      </c>
      <c r="B62" s="204">
        <v>49</v>
      </c>
      <c r="C62" s="205" t="s">
        <v>504</v>
      </c>
      <c r="D62" s="205"/>
      <c r="E62" s="133" t="s">
        <v>527</v>
      </c>
      <c r="F62" s="128" t="s">
        <v>520</v>
      </c>
      <c r="G62" s="149">
        <f>VLOOKUP($G$6,'Plating Solder POR'!$A:$AX,49,0)</f>
        <v>55.5</v>
      </c>
      <c r="H62" s="387" t="s">
        <v>1060</v>
      </c>
      <c r="I62" s="344" t="str">
        <f t="shared" ref="I62:I68" si="4">IF(G62=H62,"N","Y")</f>
        <v>Y</v>
      </c>
      <c r="J62" s="129" t="str">
        <f>IF(I62=關聯表!G41,關聯表!E41,關聯表!H41)</f>
        <v>Assembly</v>
      </c>
      <c r="K62" s="129" t="str">
        <f>IF(I62=關聯表!G41,關聯表!F41,關聯表!H41)</f>
        <v>Bump bridge</v>
      </c>
      <c r="L62" s="130"/>
      <c r="M62" s="206"/>
      <c r="N62" s="355"/>
      <c r="O62" s="355"/>
      <c r="P62" s="85"/>
      <c r="Q62" s="86"/>
      <c r="R62" s="86"/>
      <c r="S62" s="86"/>
      <c r="T62" s="86"/>
      <c r="AO62" s="88"/>
      <c r="AP62" s="88"/>
      <c r="AQ62" s="88"/>
      <c r="AR62" s="88"/>
      <c r="AS62" s="88"/>
      <c r="AT62" s="88"/>
      <c r="AU62" s="88"/>
      <c r="AV62" s="88"/>
      <c r="AW62" s="88"/>
      <c r="AX62" s="88"/>
      <c r="AY62" s="88"/>
    </row>
    <row r="63" spans="1:51" s="84" customFormat="1" ht="71.25" customHeight="1">
      <c r="A63" s="417"/>
      <c r="B63" s="150">
        <v>50</v>
      </c>
      <c r="C63" s="151" t="s">
        <v>505</v>
      </c>
      <c r="D63" s="151"/>
      <c r="E63" s="144" t="s">
        <v>313</v>
      </c>
      <c r="F63" s="128" t="s">
        <v>520</v>
      </c>
      <c r="G63" s="149">
        <f>VLOOKUP($G$6,'Plating Solder POR'!$A:$AX,50,0)</f>
        <v>72</v>
      </c>
      <c r="H63" s="387" t="s">
        <v>1060</v>
      </c>
      <c r="I63" s="344" t="str">
        <f t="shared" si="4"/>
        <v>Y</v>
      </c>
      <c r="J63" s="129" t="str">
        <f>IF(I63=關聯表!G42,關聯表!E42,關聯表!H42)</f>
        <v>--</v>
      </c>
      <c r="K63" s="129" t="str">
        <f>IF(I63=關聯表!G42,關聯表!F42,關聯表!H42)</f>
        <v>--</v>
      </c>
      <c r="L63" s="130"/>
      <c r="M63" s="125" t="s">
        <v>902</v>
      </c>
      <c r="N63" s="125" t="s">
        <v>902</v>
      </c>
      <c r="O63" s="125" t="s">
        <v>902</v>
      </c>
    </row>
    <row r="64" spans="1:51" s="84" customFormat="1" ht="71.25" customHeight="1">
      <c r="A64" s="417"/>
      <c r="B64" s="150">
        <v>51</v>
      </c>
      <c r="C64" s="151" t="s">
        <v>506</v>
      </c>
      <c r="D64" s="151"/>
      <c r="E64" s="127" t="s">
        <v>507</v>
      </c>
      <c r="F64" s="128" t="s">
        <v>520</v>
      </c>
      <c r="G64" s="154">
        <f>VLOOKUP($G$6,'Plating Solder POR'!$A:$AX,37,0)</f>
        <v>1.1000000000000001</v>
      </c>
      <c r="H64" s="387" t="s">
        <v>1060</v>
      </c>
      <c r="I64" s="344" t="str">
        <f t="shared" si="4"/>
        <v>Y</v>
      </c>
      <c r="J64" s="129" t="str">
        <f>IF(I64=關聯表!G43,關聯表!E43,關聯表!H43)</f>
        <v>Assembly</v>
      </c>
      <c r="K64" s="129" t="str">
        <f>IF(I64=關聯表!G43,關聯表!F43,關聯表!H43)</f>
        <v>Bump crack</v>
      </c>
      <c r="L64" s="130"/>
      <c r="M64" s="132"/>
      <c r="N64" s="130"/>
      <c r="O64" s="349"/>
    </row>
    <row r="65" spans="1:51" s="84" customFormat="1" ht="71.25" customHeight="1">
      <c r="A65" s="418" t="s">
        <v>508</v>
      </c>
      <c r="B65" s="152">
        <v>52</v>
      </c>
      <c r="C65" s="153" t="s">
        <v>2</v>
      </c>
      <c r="D65" s="153"/>
      <c r="E65" s="144" t="s">
        <v>313</v>
      </c>
      <c r="F65" s="144"/>
      <c r="G65" s="154" t="str">
        <f>VLOOKUP($G$6,'Plating Solder POR'!$A:$AX,39,0)</f>
        <v>NA</v>
      </c>
      <c r="H65" s="123" t="s">
        <v>899</v>
      </c>
      <c r="I65" s="344" t="str">
        <f t="shared" si="4"/>
        <v>N</v>
      </c>
      <c r="J65" s="129"/>
      <c r="K65" s="129"/>
      <c r="L65" s="130"/>
      <c r="M65" s="134"/>
      <c r="N65" s="130"/>
      <c r="O65" s="350"/>
    </row>
    <row r="66" spans="1:51" s="87" customFormat="1" ht="71.25" customHeight="1">
      <c r="A66" s="418"/>
      <c r="B66" s="152">
        <v>53</v>
      </c>
      <c r="C66" s="153" t="s">
        <v>3</v>
      </c>
      <c r="D66" s="153"/>
      <c r="E66" s="144" t="s">
        <v>313</v>
      </c>
      <c r="F66" s="144"/>
      <c r="G66" s="154" t="str">
        <f>VLOOKUP($G$6,'Plating Solder POR'!$A:$AX,40,0)</f>
        <v>NA</v>
      </c>
      <c r="H66" s="123" t="s">
        <v>899</v>
      </c>
      <c r="I66" s="344" t="str">
        <f t="shared" si="4"/>
        <v>N</v>
      </c>
      <c r="J66" s="129"/>
      <c r="K66" s="129"/>
      <c r="L66" s="130"/>
      <c r="M66" s="155"/>
      <c r="N66" s="347"/>
      <c r="O66" s="356"/>
      <c r="P66" s="92"/>
      <c r="Q66" s="93"/>
      <c r="R66" s="92"/>
      <c r="S66" s="94"/>
      <c r="T66" s="94"/>
      <c r="AO66" s="88"/>
      <c r="AP66" s="88"/>
      <c r="AQ66" s="88"/>
      <c r="AR66" s="88"/>
      <c r="AS66" s="88"/>
      <c r="AT66" s="88"/>
      <c r="AU66" s="88"/>
      <c r="AV66" s="88"/>
      <c r="AW66" s="88"/>
      <c r="AX66" s="88"/>
      <c r="AY66" s="88"/>
    </row>
    <row r="67" spans="1:51" s="87" customFormat="1" ht="71.25" customHeight="1">
      <c r="A67" s="418"/>
      <c r="B67" s="152">
        <v>54</v>
      </c>
      <c r="C67" s="153" t="s">
        <v>509</v>
      </c>
      <c r="D67" s="153"/>
      <c r="E67" s="144" t="s">
        <v>313</v>
      </c>
      <c r="F67" s="144"/>
      <c r="G67" s="154" t="str">
        <f>VLOOKUP($G$6,'Plating Solder POR'!$A:$AX,41,0)</f>
        <v>NA</v>
      </c>
      <c r="H67" s="123" t="s">
        <v>899</v>
      </c>
      <c r="I67" s="344" t="str">
        <f t="shared" si="4"/>
        <v>N</v>
      </c>
      <c r="J67" s="129"/>
      <c r="K67" s="129"/>
      <c r="L67" s="130"/>
      <c r="M67" s="155"/>
      <c r="N67" s="347"/>
      <c r="O67" s="356"/>
      <c r="P67" s="92"/>
      <c r="Q67" s="93"/>
      <c r="R67" s="92"/>
      <c r="S67" s="94"/>
      <c r="T67" s="94"/>
      <c r="AO67" s="88"/>
      <c r="AP67" s="88"/>
      <c r="AQ67" s="88"/>
      <c r="AR67" s="88"/>
      <c r="AS67" s="88"/>
      <c r="AT67" s="88"/>
      <c r="AU67" s="88"/>
      <c r="AV67" s="88"/>
      <c r="AW67" s="88"/>
      <c r="AX67" s="88"/>
      <c r="AY67" s="88"/>
    </row>
    <row r="68" spans="1:51" s="87" customFormat="1" ht="71.25" customHeight="1">
      <c r="A68" s="418"/>
      <c r="B68" s="152">
        <v>55</v>
      </c>
      <c r="C68" s="153" t="s">
        <v>4</v>
      </c>
      <c r="D68" s="153"/>
      <c r="E68" s="122" t="s">
        <v>313</v>
      </c>
      <c r="F68" s="122"/>
      <c r="G68" s="154" t="str">
        <f>VLOOKUP($G$6,'Plating Solder POR'!$A:$AX,42,0)</f>
        <v>NA</v>
      </c>
      <c r="H68" s="123" t="s">
        <v>899</v>
      </c>
      <c r="I68" s="344" t="str">
        <f t="shared" si="4"/>
        <v>N</v>
      </c>
      <c r="J68" s="129"/>
      <c r="K68" s="129"/>
      <c r="L68" s="130"/>
      <c r="M68" s="134"/>
      <c r="N68" s="355"/>
      <c r="O68" s="355"/>
      <c r="P68" s="85"/>
      <c r="Q68" s="86"/>
      <c r="R68" s="86"/>
      <c r="S68" s="86"/>
      <c r="T68" s="86"/>
      <c r="AO68" s="88"/>
      <c r="AP68" s="88"/>
      <c r="AQ68" s="88"/>
      <c r="AR68" s="88"/>
      <c r="AS68" s="88"/>
      <c r="AT68" s="88"/>
      <c r="AU68" s="88"/>
      <c r="AV68" s="88"/>
      <c r="AW68" s="88"/>
      <c r="AX68" s="88"/>
      <c r="AY68" s="88"/>
    </row>
    <row r="69" spans="1:51" s="29" customFormat="1" ht="71.25" customHeight="1">
      <c r="A69" s="156"/>
      <c r="B69" s="157" t="s">
        <v>551</v>
      </c>
      <c r="C69" s="157"/>
      <c r="D69" s="158"/>
      <c r="E69" s="158"/>
      <c r="F69" s="158"/>
      <c r="G69" s="158"/>
      <c r="H69" s="158"/>
      <c r="I69" s="158"/>
      <c r="J69" s="158"/>
      <c r="K69" s="158"/>
      <c r="L69" s="157"/>
      <c r="M69" s="159"/>
      <c r="N69" s="158"/>
      <c r="O69" s="160" t="s">
        <v>510</v>
      </c>
    </row>
    <row r="70" spans="1:51" ht="71.25" customHeight="1">
      <c r="A70" s="23"/>
      <c r="B70" s="23"/>
      <c r="C70" s="23"/>
      <c r="D70" s="22"/>
      <c r="G70" s="207"/>
      <c r="H70" s="207"/>
    </row>
    <row r="71" spans="1:51" ht="71.25" customHeight="1">
      <c r="F71" s="207"/>
      <c r="G71" s="207"/>
      <c r="H71" s="207"/>
      <c r="J71" s="207"/>
    </row>
    <row r="72" spans="1:51" ht="71.25" customHeight="1">
      <c r="F72" s="207"/>
      <c r="G72" s="207"/>
      <c r="H72" s="207"/>
    </row>
    <row r="73" spans="1:51" ht="71.25" customHeight="1">
      <c r="F73" s="207"/>
      <c r="G73" s="207"/>
      <c r="H73" s="207"/>
    </row>
    <row r="75" spans="1:51" s="22" customFormat="1" ht="71.25" customHeight="1">
      <c r="A75" s="14" t="s">
        <v>25</v>
      </c>
      <c r="B75" s="24"/>
      <c r="C75" s="24"/>
      <c r="E75" s="162"/>
      <c r="F75" s="162"/>
      <c r="G75" s="162"/>
      <c r="L75" s="102"/>
      <c r="M75" s="118"/>
    </row>
    <row r="76" spans="1:51" s="22" customFormat="1" ht="71.25" customHeight="1">
      <c r="A76" s="14" t="s">
        <v>32</v>
      </c>
      <c r="B76" s="24"/>
      <c r="C76" s="24"/>
      <c r="E76" s="162"/>
      <c r="F76" s="162"/>
      <c r="G76" s="162"/>
      <c r="L76" s="102"/>
      <c r="M76" s="118"/>
    </row>
    <row r="77" spans="1:51" s="22" customFormat="1" ht="71.25" customHeight="1">
      <c r="A77" s="14" t="s">
        <v>36</v>
      </c>
      <c r="B77" s="24"/>
      <c r="C77" s="24"/>
      <c r="E77" s="162"/>
      <c r="F77" s="162"/>
      <c r="G77" s="162"/>
      <c r="L77" s="102"/>
      <c r="M77" s="118"/>
    </row>
    <row r="78" spans="1:51" s="22" customFormat="1" ht="71.25" customHeight="1">
      <c r="A78" s="14" t="s">
        <v>42</v>
      </c>
      <c r="B78" s="24"/>
      <c r="C78" s="24"/>
      <c r="E78" s="162"/>
      <c r="F78" s="162"/>
      <c r="G78" s="162"/>
      <c r="L78" s="102"/>
      <c r="M78" s="118"/>
    </row>
    <row r="79" spans="1:51" s="22" customFormat="1" ht="71.25" customHeight="1">
      <c r="A79" s="15" t="s">
        <v>112</v>
      </c>
      <c r="B79" s="25"/>
      <c r="C79" s="25"/>
      <c r="E79" s="162"/>
      <c r="F79" s="162"/>
      <c r="G79" s="162"/>
      <c r="L79" s="102"/>
      <c r="M79" s="118"/>
    </row>
    <row r="80" spans="1:51" s="22" customFormat="1" ht="71.25" customHeight="1">
      <c r="A80" s="14" t="s">
        <v>8</v>
      </c>
      <c r="B80" s="24"/>
      <c r="C80" s="24"/>
      <c r="E80" s="162"/>
      <c r="F80" s="162"/>
      <c r="G80" s="162"/>
      <c r="L80" s="102"/>
      <c r="M80" s="118"/>
    </row>
    <row r="81" spans="1:13" s="22" customFormat="1" ht="71.25" customHeight="1">
      <c r="A81" s="34" t="s">
        <v>148</v>
      </c>
      <c r="B81" s="71"/>
      <c r="C81" s="71"/>
      <c r="E81" s="162"/>
      <c r="F81" s="162"/>
      <c r="G81" s="162"/>
      <c r="L81" s="102"/>
      <c r="M81" s="118"/>
    </row>
    <row r="82" spans="1:13" s="22" customFormat="1" ht="71.25" customHeight="1">
      <c r="A82" s="14" t="s">
        <v>56</v>
      </c>
      <c r="B82" s="24"/>
      <c r="C82" s="24"/>
      <c r="E82" s="162"/>
      <c r="F82" s="162"/>
      <c r="G82" s="162"/>
      <c r="L82" s="102"/>
      <c r="M82" s="118"/>
    </row>
    <row r="83" spans="1:13" s="22" customFormat="1" ht="71.25" customHeight="1">
      <c r="A83" s="14" t="s">
        <v>58</v>
      </c>
      <c r="B83" s="24"/>
      <c r="C83" s="24"/>
      <c r="E83" s="162"/>
      <c r="F83" s="162"/>
      <c r="G83" s="162"/>
      <c r="L83" s="102"/>
      <c r="M83" s="118"/>
    </row>
    <row r="84" spans="1:13" s="22" customFormat="1" ht="71.25" customHeight="1">
      <c r="A84" s="14" t="s">
        <v>61</v>
      </c>
      <c r="B84" s="24"/>
      <c r="C84" s="24"/>
      <c r="E84" s="162"/>
      <c r="F84" s="162"/>
      <c r="G84" s="162"/>
      <c r="L84" s="102"/>
      <c r="M84" s="118"/>
    </row>
    <row r="85" spans="1:13" s="22" customFormat="1" ht="71.25" customHeight="1">
      <c r="A85" s="14" t="s">
        <v>65</v>
      </c>
      <c r="B85" s="24"/>
      <c r="C85" s="24"/>
      <c r="E85" s="162"/>
      <c r="F85" s="162"/>
      <c r="G85" s="162"/>
      <c r="L85" s="102"/>
      <c r="M85" s="118"/>
    </row>
    <row r="86" spans="1:13" s="22" customFormat="1" ht="71.25" customHeight="1">
      <c r="A86" s="14" t="s">
        <v>71</v>
      </c>
      <c r="B86" s="24"/>
      <c r="C86" s="24"/>
      <c r="E86" s="162"/>
      <c r="F86" s="162"/>
      <c r="G86" s="162"/>
      <c r="L86" s="102"/>
      <c r="M86" s="118"/>
    </row>
    <row r="87" spans="1:13" s="22" customFormat="1" ht="71.25" customHeight="1">
      <c r="A87" s="14" t="s">
        <v>77</v>
      </c>
      <c r="B87" s="24"/>
      <c r="C87" s="24"/>
      <c r="E87" s="162"/>
      <c r="F87" s="162"/>
      <c r="G87" s="162"/>
      <c r="L87" s="102"/>
      <c r="M87" s="118"/>
    </row>
    <row r="88" spans="1:13" s="22" customFormat="1" ht="71.25" customHeight="1">
      <c r="A88" s="14" t="s">
        <v>79</v>
      </c>
      <c r="B88" s="24"/>
      <c r="C88" s="24"/>
      <c r="E88" s="162"/>
      <c r="F88" s="162"/>
      <c r="G88" s="162"/>
      <c r="L88" s="102"/>
      <c r="M88" s="118"/>
    </row>
    <row r="89" spans="1:13" s="22" customFormat="1" ht="71.25" customHeight="1">
      <c r="A89" s="14" t="s">
        <v>89</v>
      </c>
      <c r="B89" s="24"/>
      <c r="C89" s="24"/>
      <c r="E89" s="162"/>
      <c r="F89" s="162"/>
      <c r="G89" s="162"/>
      <c r="L89" s="102"/>
      <c r="M89" s="118"/>
    </row>
    <row r="90" spans="1:13" s="22" customFormat="1" ht="71.25" customHeight="1">
      <c r="A90" s="14" t="s">
        <v>96</v>
      </c>
      <c r="B90" s="24"/>
      <c r="C90" s="24"/>
      <c r="E90" s="162"/>
      <c r="F90" s="162"/>
      <c r="G90" s="162"/>
      <c r="L90" s="102"/>
      <c r="M90" s="118"/>
    </row>
    <row r="91" spans="1:13" s="22" customFormat="1" ht="71.25" customHeight="1">
      <c r="A91" s="14" t="s">
        <v>99</v>
      </c>
      <c r="B91" s="24"/>
      <c r="C91" s="24"/>
      <c r="E91" s="162"/>
      <c r="F91" s="162"/>
      <c r="G91" s="162"/>
      <c r="L91" s="102"/>
      <c r="M91" s="118"/>
    </row>
    <row r="92" spans="1:13" s="22" customFormat="1" ht="71.25" customHeight="1">
      <c r="A92" s="14" t="s">
        <v>106</v>
      </c>
      <c r="B92" s="24"/>
      <c r="C92" s="24"/>
      <c r="E92" s="162"/>
      <c r="F92" s="162"/>
      <c r="G92" s="162"/>
      <c r="L92" s="102"/>
      <c r="M92" s="118"/>
    </row>
    <row r="93" spans="1:13" s="22" customFormat="1" ht="71.25" customHeight="1">
      <c r="A93" s="14" t="s">
        <v>32</v>
      </c>
      <c r="B93" s="24"/>
      <c r="C93" s="24"/>
      <c r="E93" s="162"/>
      <c r="F93" s="162"/>
      <c r="G93" s="162"/>
      <c r="L93" s="102"/>
      <c r="M93" s="118"/>
    </row>
    <row r="94" spans="1:13" s="22" customFormat="1" ht="71.25" customHeight="1">
      <c r="A94" s="14" t="s">
        <v>25</v>
      </c>
      <c r="B94" s="24"/>
      <c r="C94" s="24"/>
      <c r="E94" s="162"/>
      <c r="F94" s="162"/>
      <c r="G94" s="162"/>
      <c r="L94" s="102"/>
      <c r="M94" s="118"/>
    </row>
    <row r="95" spans="1:13" s="22" customFormat="1" ht="71.25" customHeight="1">
      <c r="A95" s="14" t="s">
        <v>148</v>
      </c>
      <c r="B95" s="24"/>
      <c r="C95" s="24"/>
      <c r="E95" s="162"/>
      <c r="F95" s="162"/>
      <c r="G95" s="162"/>
      <c r="L95" s="102"/>
      <c r="M95" s="118"/>
    </row>
    <row r="96" spans="1:13" s="22" customFormat="1" ht="71.25" customHeight="1">
      <c r="A96" s="14" t="s">
        <v>65</v>
      </c>
      <c r="B96" s="24"/>
      <c r="C96" s="24"/>
      <c r="E96" s="162"/>
      <c r="F96" s="162"/>
      <c r="G96" s="162"/>
      <c r="L96" s="102"/>
      <c r="M96" s="118"/>
    </row>
    <row r="97" spans="1:13" s="22" customFormat="1" ht="71.25" customHeight="1">
      <c r="A97" s="14" t="s">
        <v>42</v>
      </c>
      <c r="B97" s="26"/>
      <c r="C97" s="26"/>
      <c r="E97" s="162"/>
      <c r="F97" s="162"/>
      <c r="G97" s="162"/>
      <c r="L97" s="102"/>
      <c r="M97" s="118"/>
    </row>
    <row r="98" spans="1:13" s="22" customFormat="1" ht="71.25" customHeight="1">
      <c r="A98" s="14" t="s">
        <v>89</v>
      </c>
      <c r="B98" s="24"/>
      <c r="C98" s="24"/>
      <c r="E98" s="162"/>
      <c r="F98" s="162"/>
      <c r="G98" s="162"/>
      <c r="L98" s="102"/>
      <c r="M98" s="118"/>
    </row>
    <row r="99" spans="1:13" s="22" customFormat="1" ht="71.25" customHeight="1">
      <c r="A99" s="14" t="s">
        <v>141</v>
      </c>
      <c r="B99" s="24"/>
      <c r="C99" s="24"/>
      <c r="E99" s="162"/>
      <c r="F99" s="162"/>
      <c r="G99" s="162"/>
      <c r="L99" s="102"/>
      <c r="M99" s="118"/>
    </row>
    <row r="100" spans="1:13" s="22" customFormat="1" ht="71.25" customHeight="1">
      <c r="A100" s="14" t="s">
        <v>218</v>
      </c>
      <c r="B100" s="24"/>
      <c r="C100" s="24"/>
      <c r="E100" s="162"/>
      <c r="F100" s="162"/>
      <c r="G100" s="162"/>
      <c r="L100" s="102"/>
      <c r="M100" s="118"/>
    </row>
    <row r="101" spans="1:13" s="22" customFormat="1" ht="71.25" customHeight="1">
      <c r="A101" s="14" t="s">
        <v>58</v>
      </c>
      <c r="B101" s="24"/>
      <c r="C101" s="24"/>
      <c r="E101" s="162"/>
      <c r="F101" s="162"/>
      <c r="G101" s="162"/>
      <c r="L101" s="102"/>
      <c r="M101" s="118"/>
    </row>
    <row r="102" spans="1:13" s="22" customFormat="1" ht="71.25" customHeight="1">
      <c r="A102" s="14" t="s">
        <v>77</v>
      </c>
      <c r="B102" s="26"/>
      <c r="C102" s="26"/>
      <c r="E102" s="162"/>
      <c r="F102" s="162"/>
      <c r="G102" s="162"/>
      <c r="L102" s="102"/>
      <c r="M102" s="118"/>
    </row>
    <row r="103" spans="1:13" s="22" customFormat="1" ht="71.25" customHeight="1">
      <c r="A103" s="15" t="s">
        <v>153</v>
      </c>
      <c r="B103" s="24"/>
      <c r="C103" s="24"/>
      <c r="E103" s="162"/>
      <c r="F103" s="162"/>
      <c r="G103" s="162"/>
      <c r="L103" s="102"/>
      <c r="M103" s="118"/>
    </row>
    <row r="104" spans="1:13" s="22" customFormat="1" ht="71.25" customHeight="1">
      <c r="A104" s="15" t="s">
        <v>155</v>
      </c>
      <c r="B104" s="26"/>
      <c r="C104" s="26"/>
      <c r="E104" s="162"/>
      <c r="F104" s="162"/>
      <c r="G104" s="162"/>
      <c r="L104" s="102"/>
      <c r="M104" s="118"/>
    </row>
    <row r="105" spans="1:13" s="22" customFormat="1" ht="71.25" customHeight="1">
      <c r="A105" s="15" t="s">
        <v>164</v>
      </c>
      <c r="E105" s="162"/>
      <c r="F105" s="162"/>
      <c r="G105" s="162"/>
      <c r="L105" s="102"/>
      <c r="M105" s="118"/>
    </row>
    <row r="106" spans="1:13" s="22" customFormat="1" ht="71.25" customHeight="1">
      <c r="A106" s="34" t="s">
        <v>182</v>
      </c>
      <c r="E106" s="162"/>
      <c r="F106" s="162"/>
      <c r="G106" s="162"/>
      <c r="L106" s="102"/>
      <c r="M106" s="118"/>
    </row>
    <row r="107" spans="1:13" s="22" customFormat="1" ht="71.25" customHeight="1">
      <c r="A107" s="15" t="s">
        <v>201</v>
      </c>
      <c r="E107" s="162"/>
      <c r="F107" s="162"/>
      <c r="G107" s="162"/>
      <c r="L107" s="102"/>
      <c r="M107" s="118"/>
    </row>
    <row r="108" spans="1:13" s="22" customFormat="1" ht="71.25" customHeight="1">
      <c r="A108" s="15" t="s">
        <v>202</v>
      </c>
      <c r="E108" s="162"/>
      <c r="F108" s="162"/>
      <c r="G108" s="162"/>
      <c r="L108" s="102"/>
      <c r="M108" s="118"/>
    </row>
    <row r="109" spans="1:13" s="22" customFormat="1" ht="71.25" customHeight="1">
      <c r="A109" s="14" t="s">
        <v>271</v>
      </c>
      <c r="E109" s="162"/>
      <c r="F109" s="162"/>
      <c r="G109" s="162"/>
      <c r="L109" s="102"/>
      <c r="M109" s="118"/>
    </row>
    <row r="110" spans="1:13" s="22" customFormat="1" ht="71.25" customHeight="1">
      <c r="A110" s="14" t="s">
        <v>268</v>
      </c>
      <c r="E110" s="162"/>
      <c r="F110" s="162"/>
      <c r="G110" s="162"/>
      <c r="L110" s="102"/>
      <c r="M110" s="118"/>
    </row>
    <row r="111" spans="1:13" s="22" customFormat="1" ht="71.25" customHeight="1">
      <c r="A111" s="14" t="s">
        <v>265</v>
      </c>
      <c r="E111" s="162"/>
      <c r="F111" s="162"/>
      <c r="G111" s="162"/>
      <c r="L111" s="102"/>
      <c r="M111" s="118"/>
    </row>
    <row r="112" spans="1:13" s="22" customFormat="1" ht="71.25" customHeight="1">
      <c r="A112" s="14" t="s">
        <v>261</v>
      </c>
      <c r="E112" s="162"/>
      <c r="F112" s="162"/>
      <c r="G112" s="162"/>
      <c r="L112" s="102"/>
      <c r="M112" s="118"/>
    </row>
    <row r="113" spans="1:13" s="22" customFormat="1" ht="71.25" customHeight="1">
      <c r="A113" s="6" t="s">
        <v>259</v>
      </c>
      <c r="E113" s="162"/>
      <c r="F113" s="162"/>
      <c r="G113" s="162"/>
      <c r="L113" s="102"/>
      <c r="M113" s="118"/>
    </row>
    <row r="114" spans="1:13" s="22" customFormat="1" ht="71.25" customHeight="1">
      <c r="A114" s="6" t="s">
        <v>256</v>
      </c>
      <c r="E114" s="162"/>
      <c r="F114" s="162"/>
      <c r="G114" s="162"/>
      <c r="L114" s="102"/>
      <c r="M114" s="118"/>
    </row>
    <row r="115" spans="1:13" s="22" customFormat="1" ht="71.25" customHeight="1">
      <c r="A115" s="6" t="s">
        <v>254</v>
      </c>
      <c r="E115" s="162"/>
      <c r="F115" s="162"/>
      <c r="G115" s="162"/>
      <c r="L115" s="102"/>
      <c r="M115" s="118"/>
    </row>
    <row r="116" spans="1:13" s="22" customFormat="1" ht="71.25" customHeight="1">
      <c r="A116" s="6" t="s">
        <v>250</v>
      </c>
      <c r="E116" s="162"/>
      <c r="F116" s="162"/>
      <c r="G116" s="162"/>
      <c r="L116" s="102"/>
      <c r="M116" s="118"/>
    </row>
    <row r="117" spans="1:13" s="22" customFormat="1" ht="71.25" customHeight="1">
      <c r="A117" s="6" t="s">
        <v>247</v>
      </c>
      <c r="E117" s="162"/>
      <c r="F117" s="162"/>
      <c r="G117" s="162"/>
      <c r="L117" s="102"/>
      <c r="M117" s="118"/>
    </row>
    <row r="118" spans="1:13" s="22" customFormat="1" ht="71.25" customHeight="1">
      <c r="A118" s="6" t="s">
        <v>245</v>
      </c>
      <c r="E118" s="162"/>
      <c r="F118" s="162"/>
      <c r="G118" s="162"/>
      <c r="L118" s="102"/>
      <c r="M118" s="118"/>
    </row>
    <row r="119" spans="1:13" s="22" customFormat="1" ht="71.25" customHeight="1">
      <c r="A119" s="6" t="s">
        <v>243</v>
      </c>
      <c r="E119" s="162"/>
      <c r="F119" s="162"/>
      <c r="G119" s="162"/>
      <c r="L119" s="102"/>
      <c r="M119" s="118"/>
    </row>
    <row r="120" spans="1:13" ht="71.25" customHeight="1">
      <c r="A120" s="1" t="s">
        <v>292</v>
      </c>
      <c r="H120" s="1" t="s">
        <v>186</v>
      </c>
    </row>
    <row r="121" spans="1:13" ht="71.25" customHeight="1">
      <c r="A121" s="1" t="s">
        <v>413</v>
      </c>
    </row>
    <row r="122" spans="1:13" ht="71.25" customHeight="1">
      <c r="A122" s="103" t="s">
        <v>414</v>
      </c>
    </row>
    <row r="123" spans="1:13" ht="71.25" customHeight="1">
      <c r="A123" s="103" t="s">
        <v>423</v>
      </c>
    </row>
    <row r="124" spans="1:13" ht="71.25" customHeight="1">
      <c r="A124" s="103" t="s">
        <v>415</v>
      </c>
    </row>
    <row r="125" spans="1:13" ht="71.25" customHeight="1">
      <c r="A125" s="103" t="s">
        <v>428</v>
      </c>
    </row>
    <row r="126" spans="1:13" ht="71.25" customHeight="1">
      <c r="A126" s="103" t="s">
        <v>417</v>
      </c>
    </row>
    <row r="127" spans="1:13" ht="71.25" customHeight="1">
      <c r="A127" s="103" t="s">
        <v>438</v>
      </c>
    </row>
    <row r="128" spans="1:13" ht="71.25" customHeight="1">
      <c r="A128" s="14" t="s">
        <v>554</v>
      </c>
    </row>
    <row r="129" spans="1:1" ht="71.25" customHeight="1">
      <c r="A129" s="14" t="s">
        <v>557</v>
      </c>
    </row>
    <row r="130" spans="1:1" ht="71.25" customHeight="1">
      <c r="A130" s="14" t="s">
        <v>562</v>
      </c>
    </row>
    <row r="131" spans="1:1" ht="71.25" customHeight="1">
      <c r="A131" s="14" t="s">
        <v>565</v>
      </c>
    </row>
  </sheetData>
  <autoFilter ref="A3:AY3">
    <filterColumn colId="0" showButton="0"/>
    <filterColumn colId="1" showButton="0"/>
    <filterColumn colId="2" showButton="0"/>
    <filterColumn colId="5"/>
  </autoFilter>
  <mergeCells count="72">
    <mergeCell ref="A39:A46"/>
    <mergeCell ref="E42:G42"/>
    <mergeCell ref="E39:G39"/>
    <mergeCell ref="C42:D42"/>
    <mergeCell ref="C41:D41"/>
    <mergeCell ref="E41:G41"/>
    <mergeCell ref="C39:D39"/>
    <mergeCell ref="C40:D40"/>
    <mergeCell ref="E40:G40"/>
    <mergeCell ref="C43:D43"/>
    <mergeCell ref="E46:G46"/>
    <mergeCell ref="C46:D46"/>
    <mergeCell ref="E45:G45"/>
    <mergeCell ref="C45:D45"/>
    <mergeCell ref="A62:A64"/>
    <mergeCell ref="A65:A68"/>
    <mergeCell ref="A47:A61"/>
    <mergeCell ref="B47:B53"/>
    <mergeCell ref="C47:C53"/>
    <mergeCell ref="B54:B57"/>
    <mergeCell ref="C54:C57"/>
    <mergeCell ref="C32:D32"/>
    <mergeCell ref="C23:D23"/>
    <mergeCell ref="C26:D26"/>
    <mergeCell ref="C27:D27"/>
    <mergeCell ref="E44:G44"/>
    <mergeCell ref="C38:D38"/>
    <mergeCell ref="C37:D37"/>
    <mergeCell ref="E43:G43"/>
    <mergeCell ref="C44:D44"/>
    <mergeCell ref="C29:D29"/>
    <mergeCell ref="C35:D35"/>
    <mergeCell ref="C25:D25"/>
    <mergeCell ref="C31:D31"/>
    <mergeCell ref="A10:A16"/>
    <mergeCell ref="C5:D5"/>
    <mergeCell ref="C15:D15"/>
    <mergeCell ref="C16:D16"/>
    <mergeCell ref="C17:D17"/>
    <mergeCell ref="C11:D11"/>
    <mergeCell ref="C12:D12"/>
    <mergeCell ref="C7:D7"/>
    <mergeCell ref="C8:D8"/>
    <mergeCell ref="C9:D9"/>
    <mergeCell ref="C6:D6"/>
    <mergeCell ref="J2:O2"/>
    <mergeCell ref="N10:N11"/>
    <mergeCell ref="O10:O11"/>
    <mergeCell ref="C30:D30"/>
    <mergeCell ref="F2:F3"/>
    <mergeCell ref="I2:I3"/>
    <mergeCell ref="C19:D19"/>
    <mergeCell ref="C20:D20"/>
    <mergeCell ref="C21:D21"/>
    <mergeCell ref="C28:D28"/>
    <mergeCell ref="C22:D22"/>
    <mergeCell ref="A22:A37"/>
    <mergeCell ref="G2:G3"/>
    <mergeCell ref="H2:H3"/>
    <mergeCell ref="A2:D3"/>
    <mergeCell ref="A4:D4"/>
    <mergeCell ref="E2:E3"/>
    <mergeCell ref="C24:D24"/>
    <mergeCell ref="C18:D18"/>
    <mergeCell ref="C10:D10"/>
    <mergeCell ref="C13:D13"/>
    <mergeCell ref="C14:D14"/>
    <mergeCell ref="C33:D33"/>
    <mergeCell ref="C36:D36"/>
    <mergeCell ref="C34:D34"/>
    <mergeCell ref="A17:A21"/>
    <mergeCell ref="A5:A9"/>
  </mergeCells>
  <phoneticPr fontId="83" type="noConversion"/>
  <conditionalFormatting sqref="I4 I7:I16 J7:K68 I18:I68 M24 L17">
    <cfRule type="cellIs" dxfId="22" priority="19" stopIfTrue="1" operator="equal">
      <formula>"Y"</formula>
    </cfRule>
  </conditionalFormatting>
  <dataValidations count="2">
    <dataValidation type="list" allowBlank="1" showInputMessage="1" showErrorMessage="1" sqref="L4 L7:L16 L18:L68">
      <formula1>"LC(Lv.5), MC(Lv.4),RC(Lv.3)"</formula1>
    </dataValidation>
    <dataValidation type="list" allowBlank="1" showInputMessage="1" showErrorMessage="1" sqref="G6">
      <formula1>$A$75:$A$131</formula1>
    </dataValidation>
  </dataValidations>
  <pageMargins left="0.70866141732283472" right="0.70866141732283472" top="0.74803149606299213" bottom="0.74803149606299213" header="0.31496062992125984" footer="0.31496062992125984"/>
  <pageSetup scale="11" fitToHeight="0" orientation="portrait" verticalDpi="200" r:id="rId1"/>
</worksheet>
</file>

<file path=xl/worksheets/sheet3.xml><?xml version="1.0" encoding="utf-8"?>
<worksheet xmlns="http://schemas.openxmlformats.org/spreadsheetml/2006/main" xmlns:r="http://schemas.openxmlformats.org/officeDocument/2006/relationships">
  <dimension ref="A1:IU69"/>
  <sheetViews>
    <sheetView tabSelected="1" zoomScale="80" zoomScaleNormal="80" workbookViewId="0">
      <pane ySplit="2" topLeftCell="A3" activePane="bottomLeft" state="frozen"/>
      <selection activeCell="B1" sqref="B1"/>
      <selection pane="bottomLeft" activeCell="A2" sqref="A2"/>
    </sheetView>
  </sheetViews>
  <sheetFormatPr defaultColWidth="4.875" defaultRowHeight="16.5"/>
  <cols>
    <col min="1" max="1" width="10.5" style="115" customWidth="1"/>
    <col min="2" max="2" width="16.75" style="3" customWidth="1"/>
    <col min="3" max="3" width="19.875" style="3" bestFit="1" customWidth="1"/>
    <col min="4" max="4" width="13" style="3" customWidth="1"/>
    <col min="5" max="5" width="11.125" style="4" customWidth="1"/>
    <col min="6" max="6" width="11.125" style="3" bestFit="1" customWidth="1"/>
    <col min="7" max="7" width="10.5" style="3" bestFit="1" customWidth="1"/>
    <col min="8" max="8" width="11.125" style="3" bestFit="1" customWidth="1"/>
    <col min="9" max="9" width="10.75" style="3" bestFit="1" customWidth="1"/>
    <col min="10" max="10" width="19.375" style="5" bestFit="1" customWidth="1"/>
    <col min="11" max="11" width="16.375" style="5" bestFit="1" customWidth="1"/>
    <col min="12" max="12" width="10.75" style="5" bestFit="1" customWidth="1"/>
    <col min="13" max="13" width="10.75" style="4" customWidth="1"/>
    <col min="14" max="14" width="15.5" style="5" customWidth="1"/>
    <col min="15" max="15" width="23.375" style="4" bestFit="1" customWidth="1"/>
    <col min="16" max="16" width="36.5" style="3" customWidth="1"/>
    <col min="17" max="17" width="27.125" style="3" customWidth="1"/>
    <col min="18" max="18" width="31.875" style="5" customWidth="1"/>
    <col min="19" max="19" width="15.875" style="5" customWidth="1"/>
    <col min="20" max="21" width="11.125" style="5" customWidth="1"/>
    <col min="22" max="22" width="11.5" style="5" customWidth="1"/>
    <col min="23" max="23" width="10.75" style="5" customWidth="1"/>
    <col min="24" max="24" width="10.625" style="5" customWidth="1"/>
    <col min="25" max="25" width="10.75" style="5" customWidth="1"/>
    <col min="26" max="26" width="11.375" style="5" customWidth="1"/>
    <col min="27" max="27" width="14" style="5" customWidth="1"/>
    <col min="28" max="28" width="11.125" style="5" customWidth="1"/>
    <col min="29" max="29" width="13.375" style="5" customWidth="1"/>
    <col min="30" max="30" width="10" style="5" customWidth="1"/>
    <col min="31" max="31" width="14.625" style="5" customWidth="1"/>
    <col min="32" max="32" width="18.125" style="5" customWidth="1"/>
    <col min="33" max="33" width="25.25" style="5" customWidth="1"/>
    <col min="34" max="34" width="11.125" style="5" customWidth="1"/>
    <col min="35" max="35" width="10.75" style="5" customWidth="1"/>
    <col min="36" max="37" width="10.625" style="5" customWidth="1"/>
    <col min="38" max="38" width="10.25" style="5" customWidth="1"/>
    <col min="39" max="39" width="11.125" style="5" customWidth="1"/>
    <col min="40" max="40" width="10.75" style="5" customWidth="1"/>
    <col min="41" max="41" width="11.125" style="5" customWidth="1"/>
    <col min="42" max="42" width="10.75" style="5" customWidth="1"/>
    <col min="43" max="43" width="25.75" style="3" customWidth="1"/>
    <col min="44" max="45" width="10.75" style="5" customWidth="1"/>
    <col min="46" max="46" width="10.625" style="3" customWidth="1"/>
    <col min="47" max="47" width="16.25" style="3" customWidth="1"/>
    <col min="48" max="48" width="15.375" style="3" customWidth="1"/>
    <col min="49" max="49" width="14.75" style="3" customWidth="1"/>
    <col min="50" max="50" width="21.125" style="3" customWidth="1"/>
    <col min="51" max="51" width="12.5" style="3" customWidth="1"/>
    <col min="52" max="53" width="15.875" style="5" customWidth="1"/>
    <col min="54" max="54" width="14.875" style="81" customWidth="1"/>
    <col min="55" max="55" width="23.125" style="3" bestFit="1" customWidth="1"/>
    <col min="56" max="56" width="16.5" style="5" customWidth="1"/>
    <col min="57" max="16384" width="4.875" style="3"/>
  </cols>
  <sheetData>
    <row r="1" spans="1:56" s="107" customFormat="1" ht="36" customHeight="1">
      <c r="A1" s="114"/>
      <c r="B1" s="109" t="s">
        <v>389</v>
      </c>
      <c r="C1" s="109">
        <v>1</v>
      </c>
      <c r="D1" s="109">
        <v>2</v>
      </c>
      <c r="E1" s="109">
        <v>3</v>
      </c>
      <c r="F1" s="109">
        <v>4</v>
      </c>
      <c r="G1" s="109">
        <v>5</v>
      </c>
      <c r="H1" s="109">
        <v>6</v>
      </c>
      <c r="I1" s="109">
        <v>7</v>
      </c>
      <c r="J1" s="109">
        <v>8</v>
      </c>
      <c r="K1" s="109">
        <v>9</v>
      </c>
      <c r="L1" s="109">
        <v>10</v>
      </c>
      <c r="M1" s="109">
        <v>11</v>
      </c>
      <c r="N1" s="109">
        <v>12</v>
      </c>
      <c r="O1" s="109">
        <v>13</v>
      </c>
      <c r="BB1" s="108"/>
    </row>
    <row r="2" spans="1:56" s="28" customFormat="1" ht="128.25" customHeight="1">
      <c r="A2" s="115"/>
      <c r="B2" s="69" t="s">
        <v>516</v>
      </c>
      <c r="C2" s="70" t="s">
        <v>163</v>
      </c>
      <c r="D2" s="110" t="s">
        <v>533</v>
      </c>
      <c r="E2" s="10" t="s">
        <v>359</v>
      </c>
      <c r="F2" s="10" t="s">
        <v>360</v>
      </c>
      <c r="G2" s="10" t="s">
        <v>331</v>
      </c>
      <c r="H2" s="10" t="s">
        <v>332</v>
      </c>
      <c r="I2" s="10" t="s">
        <v>333</v>
      </c>
      <c r="J2" s="17" t="s">
        <v>334</v>
      </c>
      <c r="K2" s="113" t="s">
        <v>410</v>
      </c>
      <c r="L2" s="17" t="s">
        <v>335</v>
      </c>
      <c r="M2" s="17" t="s">
        <v>336</v>
      </c>
      <c r="N2" s="17" t="s">
        <v>358</v>
      </c>
      <c r="O2" s="17" t="s">
        <v>357</v>
      </c>
      <c r="P2" s="11" t="s">
        <v>130</v>
      </c>
      <c r="Q2" s="2" t="s">
        <v>144</v>
      </c>
      <c r="R2" s="2" t="s">
        <v>16</v>
      </c>
      <c r="S2" s="2" t="s">
        <v>19</v>
      </c>
      <c r="T2" s="2" t="s">
        <v>20</v>
      </c>
      <c r="U2" s="2" t="s">
        <v>17</v>
      </c>
      <c r="V2" s="2" t="s">
        <v>114</v>
      </c>
      <c r="W2" s="2" t="s">
        <v>115</v>
      </c>
      <c r="X2" s="2" t="s">
        <v>21</v>
      </c>
      <c r="Y2" s="2" t="s">
        <v>113</v>
      </c>
      <c r="Z2" s="2" t="s">
        <v>205</v>
      </c>
      <c r="AA2" s="2" t="s">
        <v>1084</v>
      </c>
      <c r="AB2" s="2" t="s">
        <v>22</v>
      </c>
      <c r="AC2" s="2" t="s">
        <v>124</v>
      </c>
      <c r="AD2" s="2" t="s">
        <v>23</v>
      </c>
      <c r="AE2" s="2" t="s">
        <v>273</v>
      </c>
      <c r="AF2" s="2" t="s">
        <v>123</v>
      </c>
      <c r="AG2" s="2" t="s">
        <v>122</v>
      </c>
      <c r="AH2" s="2" t="s">
        <v>18</v>
      </c>
      <c r="AI2" s="2" t="s">
        <v>24</v>
      </c>
      <c r="AJ2" s="2" t="s">
        <v>120</v>
      </c>
      <c r="AK2" s="2" t="s">
        <v>121</v>
      </c>
      <c r="AL2" s="2" t="s">
        <v>653</v>
      </c>
      <c r="AM2" s="9" t="s">
        <v>116</v>
      </c>
      <c r="AN2" s="9" t="s">
        <v>117</v>
      </c>
      <c r="AO2" s="9" t="s">
        <v>118</v>
      </c>
      <c r="AP2" s="8" t="s">
        <v>119</v>
      </c>
      <c r="AQ2" s="8" t="s">
        <v>135</v>
      </c>
      <c r="AR2" s="8" t="s">
        <v>178</v>
      </c>
      <c r="AS2" s="8" t="s">
        <v>181</v>
      </c>
      <c r="AT2" s="8" t="s">
        <v>229</v>
      </c>
      <c r="AU2" s="8" t="s">
        <v>279</v>
      </c>
      <c r="AV2" s="8" t="s">
        <v>446</v>
      </c>
      <c r="AW2" s="8" t="s">
        <v>275</v>
      </c>
      <c r="AX2" s="8" t="s">
        <v>276</v>
      </c>
      <c r="AY2" s="2" t="s">
        <v>451</v>
      </c>
      <c r="AZ2" s="79" t="s">
        <v>305</v>
      </c>
      <c r="BA2" s="79" t="s">
        <v>306</v>
      </c>
      <c r="BB2" s="80" t="s">
        <v>307</v>
      </c>
      <c r="BC2" s="2" t="s">
        <v>354</v>
      </c>
      <c r="BD2" s="2" t="s">
        <v>1085</v>
      </c>
    </row>
    <row r="3" spans="1:56" s="4" customFormat="1">
      <c r="A3" s="14" t="s">
        <v>25</v>
      </c>
      <c r="B3" s="6" t="s">
        <v>131</v>
      </c>
      <c r="C3" s="14" t="s">
        <v>62</v>
      </c>
      <c r="D3" s="7">
        <v>28</v>
      </c>
      <c r="E3" s="7" t="s">
        <v>26</v>
      </c>
      <c r="F3" s="7" t="s">
        <v>5</v>
      </c>
      <c r="G3" s="7" t="s">
        <v>140</v>
      </c>
      <c r="H3" s="7" t="s">
        <v>138</v>
      </c>
      <c r="I3" s="6" t="s">
        <v>6</v>
      </c>
      <c r="J3" s="7" t="s">
        <v>159</v>
      </c>
      <c r="K3" s="7" t="s">
        <v>134</v>
      </c>
      <c r="L3" s="7" t="s">
        <v>6</v>
      </c>
      <c r="M3" s="7" t="s">
        <v>27</v>
      </c>
      <c r="N3" s="7">
        <v>50</v>
      </c>
      <c r="O3" s="14" t="s">
        <v>337</v>
      </c>
      <c r="P3" s="14" t="s">
        <v>31</v>
      </c>
      <c r="Q3" s="14" t="s">
        <v>15</v>
      </c>
      <c r="R3" s="14" t="s">
        <v>25</v>
      </c>
      <c r="S3" s="7" t="s">
        <v>30</v>
      </c>
      <c r="T3" s="7">
        <v>180</v>
      </c>
      <c r="U3" s="7" t="s">
        <v>28</v>
      </c>
      <c r="V3" s="7" t="s">
        <v>29</v>
      </c>
      <c r="W3" s="7">
        <v>19.100000000000001</v>
      </c>
      <c r="X3" s="7" t="s">
        <v>6</v>
      </c>
      <c r="Y3" s="7" t="s">
        <v>6</v>
      </c>
      <c r="Z3" s="7" t="s">
        <v>12</v>
      </c>
      <c r="AA3" s="7" t="s">
        <v>898</v>
      </c>
      <c r="AB3" s="7">
        <v>22.5</v>
      </c>
      <c r="AC3" s="7" t="s">
        <v>7</v>
      </c>
      <c r="AD3" s="7">
        <v>90</v>
      </c>
      <c r="AE3" s="7">
        <v>35</v>
      </c>
      <c r="AF3" s="7">
        <v>17.5</v>
      </c>
      <c r="AG3" s="7">
        <v>5</v>
      </c>
      <c r="AH3" s="7" t="s">
        <v>225</v>
      </c>
      <c r="AI3" s="7">
        <v>0.82</v>
      </c>
      <c r="AJ3" s="7">
        <v>90</v>
      </c>
      <c r="AK3" s="7">
        <v>0.94</v>
      </c>
      <c r="AL3" s="13">
        <v>1</v>
      </c>
      <c r="AM3" s="7" t="s">
        <v>7</v>
      </c>
      <c r="AN3" s="7" t="s">
        <v>7</v>
      </c>
      <c r="AO3" s="7" t="s">
        <v>7</v>
      </c>
      <c r="AP3" s="13" t="s">
        <v>7</v>
      </c>
      <c r="AQ3" s="39"/>
      <c r="AR3" s="7">
        <v>29</v>
      </c>
      <c r="AS3" s="7">
        <v>151</v>
      </c>
      <c r="AT3" s="7">
        <v>112</v>
      </c>
      <c r="AU3" s="72" t="s">
        <v>280</v>
      </c>
      <c r="AV3" s="99">
        <v>6.7</v>
      </c>
      <c r="AW3" s="73">
        <f t="shared" ref="AW3:AW49" si="0">T3-AT3</f>
        <v>68</v>
      </c>
      <c r="AX3" s="74">
        <v>95</v>
      </c>
      <c r="AY3" s="78">
        <f t="shared" ref="AY3:AY49" si="1">PI()*(AD3/2)^2*BB3/(AZ3*BA3*10^6)</f>
        <v>0.12839674071410651</v>
      </c>
      <c r="AZ3" s="7">
        <v>16</v>
      </c>
      <c r="BA3" s="7">
        <v>13</v>
      </c>
      <c r="BB3" s="6">
        <v>4198</v>
      </c>
      <c r="BC3" s="78"/>
      <c r="BD3" s="7" t="s">
        <v>897</v>
      </c>
    </row>
    <row r="4" spans="1:56" s="4" customFormat="1">
      <c r="A4" s="14" t="s">
        <v>32</v>
      </c>
      <c r="B4" s="6" t="s">
        <v>131</v>
      </c>
      <c r="C4" s="14" t="s">
        <v>62</v>
      </c>
      <c r="D4" s="7">
        <v>28</v>
      </c>
      <c r="E4" s="7" t="s">
        <v>26</v>
      </c>
      <c r="F4" s="7" t="s">
        <v>5</v>
      </c>
      <c r="G4" s="7" t="s">
        <v>140</v>
      </c>
      <c r="H4" s="7" t="s">
        <v>138</v>
      </c>
      <c r="I4" s="6" t="s">
        <v>12</v>
      </c>
      <c r="J4" s="7" t="s">
        <v>160</v>
      </c>
      <c r="K4" s="7" t="s">
        <v>134</v>
      </c>
      <c r="L4" s="7" t="s">
        <v>6</v>
      </c>
      <c r="M4" s="7" t="s">
        <v>27</v>
      </c>
      <c r="N4" s="7">
        <v>50</v>
      </c>
      <c r="O4" s="14" t="s">
        <v>337</v>
      </c>
      <c r="P4" s="14" t="s">
        <v>34</v>
      </c>
      <c r="Q4" s="14" t="s">
        <v>15</v>
      </c>
      <c r="R4" s="14" t="s">
        <v>32</v>
      </c>
      <c r="S4" s="7" t="s">
        <v>33</v>
      </c>
      <c r="T4" s="7">
        <v>170</v>
      </c>
      <c r="U4" s="7" t="s">
        <v>28</v>
      </c>
      <c r="V4" s="7" t="s">
        <v>29</v>
      </c>
      <c r="W4" s="7">
        <v>19.399999999999999</v>
      </c>
      <c r="X4" s="7" t="s">
        <v>6</v>
      </c>
      <c r="Y4" s="7" t="s">
        <v>6</v>
      </c>
      <c r="Z4" s="7" t="s">
        <v>12</v>
      </c>
      <c r="AA4" s="7" t="s">
        <v>898</v>
      </c>
      <c r="AB4" s="7">
        <v>21.25</v>
      </c>
      <c r="AC4" s="7" t="s">
        <v>125</v>
      </c>
      <c r="AD4" s="7">
        <v>85</v>
      </c>
      <c r="AE4" s="7">
        <v>32.5</v>
      </c>
      <c r="AF4" s="7">
        <v>16.285</v>
      </c>
      <c r="AG4" s="7">
        <v>5</v>
      </c>
      <c r="AH4" s="7" t="s">
        <v>226</v>
      </c>
      <c r="AI4" s="7">
        <v>0.75</v>
      </c>
      <c r="AJ4" s="7">
        <v>80</v>
      </c>
      <c r="AK4" s="7">
        <v>1</v>
      </c>
      <c r="AL4" s="13">
        <v>0.94</v>
      </c>
      <c r="AM4" s="7" t="s">
        <v>7</v>
      </c>
      <c r="AN4" s="7" t="s">
        <v>7</v>
      </c>
      <c r="AO4" s="7" t="s">
        <v>7</v>
      </c>
      <c r="AP4" s="13" t="s">
        <v>7</v>
      </c>
      <c r="AQ4" s="19"/>
      <c r="AR4" s="7">
        <v>38</v>
      </c>
      <c r="AS4" s="7">
        <v>132</v>
      </c>
      <c r="AT4" s="7">
        <v>102</v>
      </c>
      <c r="AU4" s="68" t="s">
        <v>280</v>
      </c>
      <c r="AV4" s="73">
        <v>6.7</v>
      </c>
      <c r="AW4" s="73">
        <f t="shared" si="0"/>
        <v>68</v>
      </c>
      <c r="AX4" s="73">
        <f t="shared" ref="AX4:AX47" si="2">AD4/AK4</f>
        <v>85</v>
      </c>
      <c r="AY4" s="78">
        <f t="shared" si="1"/>
        <v>0.12112481875748483</v>
      </c>
      <c r="AZ4" s="7">
        <v>10</v>
      </c>
      <c r="BA4" s="7">
        <v>11</v>
      </c>
      <c r="BB4" s="6">
        <v>2348</v>
      </c>
      <c r="BC4" s="78"/>
      <c r="BD4" s="7" t="s">
        <v>897</v>
      </c>
    </row>
    <row r="5" spans="1:56" s="4" customFormat="1">
      <c r="A5" s="14" t="s">
        <v>36</v>
      </c>
      <c r="B5" s="6" t="s">
        <v>131</v>
      </c>
      <c r="C5" s="14" t="s">
        <v>37</v>
      </c>
      <c r="D5" s="7">
        <v>40</v>
      </c>
      <c r="E5" s="7" t="s">
        <v>38</v>
      </c>
      <c r="F5" s="7" t="s">
        <v>5</v>
      </c>
      <c r="G5" s="7" t="s">
        <v>140</v>
      </c>
      <c r="H5" s="7" t="s">
        <v>137</v>
      </c>
      <c r="I5" s="6" t="s">
        <v>6</v>
      </c>
      <c r="J5" s="7" t="s">
        <v>159</v>
      </c>
      <c r="K5" s="7" t="s">
        <v>133</v>
      </c>
      <c r="L5" s="7" t="s">
        <v>12</v>
      </c>
      <c r="M5" s="7" t="s">
        <v>27</v>
      </c>
      <c r="N5" s="7">
        <v>50</v>
      </c>
      <c r="O5" s="14" t="s">
        <v>338</v>
      </c>
      <c r="P5" s="14" t="s">
        <v>41</v>
      </c>
      <c r="Q5" s="14" t="s">
        <v>15</v>
      </c>
      <c r="R5" s="14" t="s">
        <v>540</v>
      </c>
      <c r="S5" s="7" t="s">
        <v>539</v>
      </c>
      <c r="T5" s="7">
        <v>200</v>
      </c>
      <c r="U5" s="7" t="s">
        <v>28</v>
      </c>
      <c r="V5" s="7" t="s">
        <v>40</v>
      </c>
      <c r="W5" s="7">
        <v>11.6</v>
      </c>
      <c r="X5" s="7" t="s">
        <v>6</v>
      </c>
      <c r="Y5" s="7" t="s">
        <v>6</v>
      </c>
      <c r="Z5" s="7" t="s">
        <v>12</v>
      </c>
      <c r="AA5" s="7" t="s">
        <v>898</v>
      </c>
      <c r="AB5" s="7">
        <v>24</v>
      </c>
      <c r="AC5" s="7" t="s">
        <v>125</v>
      </c>
      <c r="AD5" s="7">
        <v>88</v>
      </c>
      <c r="AE5" s="7">
        <v>30</v>
      </c>
      <c r="AF5" s="7">
        <v>15</v>
      </c>
      <c r="AG5" s="7">
        <v>10</v>
      </c>
      <c r="AH5" s="7">
        <v>1.8</v>
      </c>
      <c r="AI5" s="7">
        <v>0.46</v>
      </c>
      <c r="AJ5" s="7">
        <v>90</v>
      </c>
      <c r="AK5" s="7">
        <v>1</v>
      </c>
      <c r="AL5" s="13">
        <v>1.0229999999999999</v>
      </c>
      <c r="AM5" s="7" t="s">
        <v>7</v>
      </c>
      <c r="AN5" s="7" t="s">
        <v>7</v>
      </c>
      <c r="AO5" s="7" t="s">
        <v>7</v>
      </c>
      <c r="AP5" s="13" t="s">
        <v>7</v>
      </c>
      <c r="AQ5" s="19"/>
      <c r="AR5" s="7">
        <v>50</v>
      </c>
      <c r="AS5" s="7">
        <v>150</v>
      </c>
      <c r="AT5" s="7">
        <v>111</v>
      </c>
      <c r="AU5" s="19" t="s">
        <v>278</v>
      </c>
      <c r="AV5" s="73">
        <v>10.42</v>
      </c>
      <c r="AW5" s="73">
        <f t="shared" si="0"/>
        <v>89</v>
      </c>
      <c r="AX5" s="73">
        <f t="shared" si="2"/>
        <v>88</v>
      </c>
      <c r="AY5" s="78">
        <f t="shared" si="1"/>
        <v>7.1879639914134472E-2</v>
      </c>
      <c r="AZ5" s="7">
        <v>4</v>
      </c>
      <c r="BA5" s="7">
        <v>4.4000000000000004</v>
      </c>
      <c r="BB5" s="6">
        <v>208</v>
      </c>
      <c r="BC5" s="78"/>
      <c r="BD5" s="7" t="s">
        <v>897</v>
      </c>
    </row>
    <row r="6" spans="1:56" s="4" customFormat="1">
      <c r="A6" s="14" t="s">
        <v>42</v>
      </c>
      <c r="B6" s="6" t="s">
        <v>131</v>
      </c>
      <c r="C6" s="14" t="s">
        <v>215</v>
      </c>
      <c r="D6" s="7">
        <v>40</v>
      </c>
      <c r="E6" s="7" t="s">
        <v>38</v>
      </c>
      <c r="F6" s="6" t="s">
        <v>5</v>
      </c>
      <c r="G6" s="7" t="s">
        <v>140</v>
      </c>
      <c r="H6" s="7" t="s">
        <v>136</v>
      </c>
      <c r="I6" s="6" t="s">
        <v>6</v>
      </c>
      <c r="J6" s="7" t="s">
        <v>7</v>
      </c>
      <c r="K6" s="7" t="s">
        <v>133</v>
      </c>
      <c r="L6" s="7" t="s">
        <v>6</v>
      </c>
      <c r="M6" s="18" t="s">
        <v>43</v>
      </c>
      <c r="N6" s="7">
        <v>50</v>
      </c>
      <c r="O6" s="14" t="s">
        <v>338</v>
      </c>
      <c r="P6" s="14" t="s">
        <v>47</v>
      </c>
      <c r="Q6" s="14" t="s">
        <v>216</v>
      </c>
      <c r="R6" s="14" t="s">
        <v>42</v>
      </c>
      <c r="S6" s="7" t="s">
        <v>46</v>
      </c>
      <c r="T6" s="7">
        <v>180</v>
      </c>
      <c r="U6" s="7" t="s">
        <v>44</v>
      </c>
      <c r="V6" s="7" t="s">
        <v>40</v>
      </c>
      <c r="W6" s="40">
        <v>11</v>
      </c>
      <c r="X6" s="7" t="s">
        <v>6</v>
      </c>
      <c r="Y6" s="7" t="s">
        <v>6</v>
      </c>
      <c r="Z6" s="7" t="s">
        <v>12</v>
      </c>
      <c r="AA6" s="7" t="s">
        <v>127</v>
      </c>
      <c r="AB6" s="7">
        <v>14</v>
      </c>
      <c r="AC6" s="7">
        <v>3</v>
      </c>
      <c r="AD6" s="7">
        <v>88</v>
      </c>
      <c r="AE6" s="7" t="s">
        <v>45</v>
      </c>
      <c r="AF6" s="7" t="s">
        <v>7</v>
      </c>
      <c r="AG6" s="7" t="s">
        <v>7</v>
      </c>
      <c r="AH6" s="7" t="s">
        <v>226</v>
      </c>
      <c r="AI6" s="7">
        <v>0.44</v>
      </c>
      <c r="AJ6" s="7">
        <v>90</v>
      </c>
      <c r="AK6" s="7">
        <v>1</v>
      </c>
      <c r="AL6" s="13">
        <v>1.0229999999999999</v>
      </c>
      <c r="AM6" s="7" t="s">
        <v>7</v>
      </c>
      <c r="AN6" s="7" t="s">
        <v>7</v>
      </c>
      <c r="AO6" s="7" t="s">
        <v>7</v>
      </c>
      <c r="AP6" s="13" t="s">
        <v>7</v>
      </c>
      <c r="AQ6" s="19"/>
      <c r="AR6" s="7">
        <v>30</v>
      </c>
      <c r="AS6" s="7">
        <v>150</v>
      </c>
      <c r="AT6" s="7">
        <v>111</v>
      </c>
      <c r="AU6" s="68" t="s">
        <v>280</v>
      </c>
      <c r="AV6" s="68"/>
      <c r="AW6" s="73">
        <f t="shared" si="0"/>
        <v>69</v>
      </c>
      <c r="AX6" s="73">
        <f t="shared" si="2"/>
        <v>88</v>
      </c>
      <c r="AY6" s="78">
        <f t="shared" si="1"/>
        <v>6.6903357150848233E-2</v>
      </c>
      <c r="AZ6" s="7">
        <v>10</v>
      </c>
      <c r="BA6" s="7">
        <v>10.4</v>
      </c>
      <c r="BB6" s="6">
        <v>1144</v>
      </c>
      <c r="BC6" s="78"/>
      <c r="BD6" s="7" t="s">
        <v>127</v>
      </c>
    </row>
    <row r="7" spans="1:56" s="16" customFormat="1">
      <c r="A7" s="15" t="s">
        <v>112</v>
      </c>
      <c r="B7" s="6" t="s">
        <v>131</v>
      </c>
      <c r="C7" s="14" t="s">
        <v>37</v>
      </c>
      <c r="D7" s="7">
        <v>65</v>
      </c>
      <c r="E7" s="7" t="s">
        <v>48</v>
      </c>
      <c r="F7" s="7" t="s">
        <v>5</v>
      </c>
      <c r="G7" s="7" t="s">
        <v>140</v>
      </c>
      <c r="H7" s="7" t="s">
        <v>137</v>
      </c>
      <c r="I7" s="6" t="s">
        <v>6</v>
      </c>
      <c r="J7" s="7" t="s">
        <v>159</v>
      </c>
      <c r="K7" s="7" t="s">
        <v>133</v>
      </c>
      <c r="L7" s="7" t="s">
        <v>6</v>
      </c>
      <c r="M7" s="18" t="s">
        <v>49</v>
      </c>
      <c r="N7" s="7">
        <v>50</v>
      </c>
      <c r="O7" s="15" t="s">
        <v>339</v>
      </c>
      <c r="P7" s="14" t="s">
        <v>395</v>
      </c>
      <c r="Q7" s="14" t="s">
        <v>13</v>
      </c>
      <c r="R7" s="15" t="s">
        <v>542</v>
      </c>
      <c r="S7" s="7" t="s">
        <v>52</v>
      </c>
      <c r="T7" s="6">
        <v>198</v>
      </c>
      <c r="U7" s="6" t="s">
        <v>11</v>
      </c>
      <c r="V7" s="7" t="s">
        <v>51</v>
      </c>
      <c r="W7" s="7">
        <v>24.7</v>
      </c>
      <c r="X7" s="7" t="s">
        <v>6</v>
      </c>
      <c r="Y7" s="6" t="s">
        <v>6</v>
      </c>
      <c r="Z7" s="6" t="s">
        <v>50</v>
      </c>
      <c r="AA7" s="7" t="s">
        <v>898</v>
      </c>
      <c r="AB7" s="6">
        <v>19</v>
      </c>
      <c r="AC7" s="6" t="s">
        <v>7</v>
      </c>
      <c r="AD7" s="6">
        <v>110</v>
      </c>
      <c r="AE7" s="6">
        <v>62</v>
      </c>
      <c r="AF7" s="7">
        <v>7</v>
      </c>
      <c r="AG7" s="6">
        <v>10</v>
      </c>
      <c r="AH7" s="7">
        <v>2.2999999999999998</v>
      </c>
      <c r="AI7" s="6">
        <v>1.56</v>
      </c>
      <c r="AJ7" s="6">
        <v>90</v>
      </c>
      <c r="AK7" s="7">
        <v>1</v>
      </c>
      <c r="AL7" s="41">
        <v>0.82</v>
      </c>
      <c r="AM7" s="7" t="s">
        <v>7</v>
      </c>
      <c r="AN7" s="7" t="s">
        <v>7</v>
      </c>
      <c r="AO7" s="7" t="s">
        <v>7</v>
      </c>
      <c r="AP7" s="13" t="s">
        <v>7</v>
      </c>
      <c r="AQ7" s="6"/>
      <c r="AR7" s="7">
        <v>38</v>
      </c>
      <c r="AS7" s="7">
        <v>160</v>
      </c>
      <c r="AT7" s="7">
        <v>123</v>
      </c>
      <c r="AU7" s="68" t="s">
        <v>280</v>
      </c>
      <c r="AV7" s="73"/>
      <c r="AW7" s="73">
        <f t="shared" si="0"/>
        <v>75</v>
      </c>
      <c r="AX7" s="73">
        <f t="shared" si="2"/>
        <v>110</v>
      </c>
      <c r="AY7" s="78">
        <f t="shared" si="1"/>
        <v>0.22832971396054294</v>
      </c>
      <c r="AZ7" s="7">
        <v>16</v>
      </c>
      <c r="BA7" s="7">
        <v>19</v>
      </c>
      <c r="BB7" s="6">
        <v>7304</v>
      </c>
      <c r="BC7" s="78"/>
      <c r="BD7" s="7" t="s">
        <v>897</v>
      </c>
    </row>
    <row r="8" spans="1:56" s="4" customFormat="1">
      <c r="A8" s="14" t="s">
        <v>8</v>
      </c>
      <c r="B8" s="6" t="s">
        <v>131</v>
      </c>
      <c r="C8" s="14" t="s">
        <v>37</v>
      </c>
      <c r="D8" s="7">
        <v>40</v>
      </c>
      <c r="E8" s="7" t="s">
        <v>48</v>
      </c>
      <c r="F8" s="7" t="s">
        <v>5</v>
      </c>
      <c r="G8" s="7" t="s">
        <v>140</v>
      </c>
      <c r="H8" s="7" t="s">
        <v>137</v>
      </c>
      <c r="I8" s="6" t="s">
        <v>6</v>
      </c>
      <c r="J8" s="7" t="s">
        <v>159</v>
      </c>
      <c r="K8" s="7" t="s">
        <v>133</v>
      </c>
      <c r="L8" s="7" t="s">
        <v>6</v>
      </c>
      <c r="M8" s="18" t="s">
        <v>39</v>
      </c>
      <c r="N8" s="7">
        <v>50</v>
      </c>
      <c r="O8" s="14" t="s">
        <v>340</v>
      </c>
      <c r="P8" s="14" t="s">
        <v>396</v>
      </c>
      <c r="Q8" s="14" t="s">
        <v>13</v>
      </c>
      <c r="R8" s="14" t="s">
        <v>541</v>
      </c>
      <c r="S8" s="7" t="s">
        <v>55</v>
      </c>
      <c r="T8" s="7">
        <v>180</v>
      </c>
      <c r="U8" s="7" t="s">
        <v>11</v>
      </c>
      <c r="V8" s="7" t="s">
        <v>54</v>
      </c>
      <c r="W8" s="7">
        <v>23.6</v>
      </c>
      <c r="X8" s="7" t="s">
        <v>6</v>
      </c>
      <c r="Y8" s="7" t="s">
        <v>6</v>
      </c>
      <c r="Z8" s="7" t="s">
        <v>12</v>
      </c>
      <c r="AA8" s="7" t="s">
        <v>898</v>
      </c>
      <c r="AB8" s="7">
        <v>17.5</v>
      </c>
      <c r="AC8" s="7" t="s">
        <v>125</v>
      </c>
      <c r="AD8" s="7">
        <v>90</v>
      </c>
      <c r="AE8" s="7">
        <v>45</v>
      </c>
      <c r="AF8" s="7">
        <v>12.5</v>
      </c>
      <c r="AG8" s="7" t="s">
        <v>14</v>
      </c>
      <c r="AH8" s="7">
        <v>2.2999999999999998</v>
      </c>
      <c r="AI8" s="7">
        <v>0.98599999999999999</v>
      </c>
      <c r="AJ8" s="7">
        <v>90</v>
      </c>
      <c r="AK8" s="7">
        <v>1</v>
      </c>
      <c r="AL8" s="13">
        <v>1</v>
      </c>
      <c r="AM8" s="7" t="s">
        <v>7</v>
      </c>
      <c r="AN8" s="7" t="s">
        <v>7</v>
      </c>
      <c r="AO8" s="7" t="s">
        <v>7</v>
      </c>
      <c r="AP8" s="13" t="s">
        <v>7</v>
      </c>
      <c r="AQ8" s="19"/>
      <c r="AR8" s="7">
        <v>29</v>
      </c>
      <c r="AS8" s="7">
        <v>151</v>
      </c>
      <c r="AT8" s="7">
        <v>112</v>
      </c>
      <c r="AU8" s="68" t="s">
        <v>280</v>
      </c>
      <c r="AV8" s="68"/>
      <c r="AW8" s="73">
        <f t="shared" si="0"/>
        <v>68</v>
      </c>
      <c r="AX8" s="73">
        <f t="shared" si="2"/>
        <v>90</v>
      </c>
      <c r="AY8" s="78">
        <f t="shared" si="1"/>
        <v>0.15031985348679389</v>
      </c>
      <c r="AZ8" s="7">
        <v>11</v>
      </c>
      <c r="BA8" s="7">
        <v>12</v>
      </c>
      <c r="BB8" s="6">
        <v>3119</v>
      </c>
      <c r="BC8" s="78"/>
      <c r="BD8" s="7" t="s">
        <v>897</v>
      </c>
    </row>
    <row r="9" spans="1:56" s="37" customFormat="1">
      <c r="A9" s="34" t="s">
        <v>148</v>
      </c>
      <c r="B9" s="35" t="s">
        <v>131</v>
      </c>
      <c r="C9" s="34" t="s">
        <v>9</v>
      </c>
      <c r="D9" s="35">
        <v>28</v>
      </c>
      <c r="E9" s="35" t="s">
        <v>48</v>
      </c>
      <c r="F9" s="35" t="s">
        <v>5</v>
      </c>
      <c r="G9" s="35" t="s">
        <v>140</v>
      </c>
      <c r="H9" s="35" t="s">
        <v>138</v>
      </c>
      <c r="I9" s="35" t="s">
        <v>6</v>
      </c>
      <c r="J9" s="7" t="s">
        <v>159</v>
      </c>
      <c r="K9" s="35" t="s">
        <v>134</v>
      </c>
      <c r="L9" s="35" t="s">
        <v>6</v>
      </c>
      <c r="M9" s="35" t="s">
        <v>27</v>
      </c>
      <c r="N9" s="7">
        <v>50</v>
      </c>
      <c r="O9" s="34" t="s">
        <v>340</v>
      </c>
      <c r="P9" s="34" t="s">
        <v>398</v>
      </c>
      <c r="Q9" s="34" t="s">
        <v>15</v>
      </c>
      <c r="R9" s="34" t="s">
        <v>397</v>
      </c>
      <c r="S9" s="35" t="s">
        <v>142</v>
      </c>
      <c r="T9" s="35">
        <v>180</v>
      </c>
      <c r="U9" s="35" t="s">
        <v>11</v>
      </c>
      <c r="V9" s="35" t="s">
        <v>54</v>
      </c>
      <c r="W9" s="35">
        <v>24.37</v>
      </c>
      <c r="X9" s="35" t="s">
        <v>6</v>
      </c>
      <c r="Y9" s="35" t="s">
        <v>6</v>
      </c>
      <c r="Z9" s="35" t="s">
        <v>12</v>
      </c>
      <c r="AA9" s="7" t="s">
        <v>898</v>
      </c>
      <c r="AB9" s="35">
        <v>17.5</v>
      </c>
      <c r="AC9" s="35" t="s">
        <v>125</v>
      </c>
      <c r="AD9" s="35">
        <v>90</v>
      </c>
      <c r="AE9" s="35">
        <v>45</v>
      </c>
      <c r="AF9" s="35">
        <v>12.5</v>
      </c>
      <c r="AG9" s="35" t="s">
        <v>14</v>
      </c>
      <c r="AH9" s="35">
        <v>1.8</v>
      </c>
      <c r="AI9" s="35">
        <v>1.018</v>
      </c>
      <c r="AJ9" s="35">
        <v>90</v>
      </c>
      <c r="AK9" s="35">
        <v>1</v>
      </c>
      <c r="AL9" s="36">
        <v>1</v>
      </c>
      <c r="AM9" s="35" t="s">
        <v>7</v>
      </c>
      <c r="AN9" s="35" t="s">
        <v>7</v>
      </c>
      <c r="AO9" s="35" t="s">
        <v>7</v>
      </c>
      <c r="AP9" s="36" t="s">
        <v>7</v>
      </c>
      <c r="AQ9" s="112" t="s">
        <v>209</v>
      </c>
      <c r="AR9" s="7">
        <v>45</v>
      </c>
      <c r="AS9" s="7">
        <v>135</v>
      </c>
      <c r="AT9" s="7">
        <v>112</v>
      </c>
      <c r="AU9" s="68" t="s">
        <v>280</v>
      </c>
      <c r="AV9" s="100">
        <v>10</v>
      </c>
      <c r="AW9" s="73">
        <f t="shared" si="0"/>
        <v>68</v>
      </c>
      <c r="AX9" s="73">
        <f t="shared" si="2"/>
        <v>90</v>
      </c>
      <c r="AY9" s="78">
        <f t="shared" si="1"/>
        <v>0.15508498635428747</v>
      </c>
      <c r="AZ9" s="35">
        <v>4.524</v>
      </c>
      <c r="BA9" s="35">
        <v>4.9779999999999998</v>
      </c>
      <c r="BB9" s="35">
        <v>549</v>
      </c>
      <c r="BC9" s="78"/>
      <c r="BD9" s="7" t="s">
        <v>897</v>
      </c>
    </row>
    <row r="10" spans="1:56" s="4" customFormat="1">
      <c r="A10" s="14" t="s">
        <v>56</v>
      </c>
      <c r="B10" s="6" t="s">
        <v>131</v>
      </c>
      <c r="C10" s="14" t="s">
        <v>37</v>
      </c>
      <c r="D10" s="7">
        <v>65</v>
      </c>
      <c r="E10" s="7" t="s">
        <v>48</v>
      </c>
      <c r="F10" s="7" t="s">
        <v>5</v>
      </c>
      <c r="G10" s="7" t="s">
        <v>140</v>
      </c>
      <c r="H10" s="7" t="s">
        <v>137</v>
      </c>
      <c r="I10" s="6" t="s">
        <v>6</v>
      </c>
      <c r="J10" s="7" t="s">
        <v>159</v>
      </c>
      <c r="K10" s="7" t="s">
        <v>133</v>
      </c>
      <c r="L10" s="7" t="s">
        <v>6</v>
      </c>
      <c r="M10" s="18" t="s">
        <v>39</v>
      </c>
      <c r="N10" s="7">
        <v>50</v>
      </c>
      <c r="O10" s="14" t="s">
        <v>341</v>
      </c>
      <c r="P10" s="14" t="s">
        <v>53</v>
      </c>
      <c r="Q10" s="14" t="s">
        <v>13</v>
      </c>
      <c r="R10" s="14" t="s">
        <v>56</v>
      </c>
      <c r="S10" s="7" t="s">
        <v>57</v>
      </c>
      <c r="T10" s="7">
        <v>180</v>
      </c>
      <c r="U10" s="7" t="s">
        <v>11</v>
      </c>
      <c r="V10" s="7" t="s">
        <v>54</v>
      </c>
      <c r="W10" s="7">
        <v>18.5</v>
      </c>
      <c r="X10" s="7" t="s">
        <v>6</v>
      </c>
      <c r="Y10" s="7" t="s">
        <v>6</v>
      </c>
      <c r="Z10" s="7" t="s">
        <v>12</v>
      </c>
      <c r="AA10" s="7" t="s">
        <v>898</v>
      </c>
      <c r="AB10" s="7">
        <v>21.5</v>
      </c>
      <c r="AC10" s="7" t="s">
        <v>125</v>
      </c>
      <c r="AD10" s="7">
        <v>90</v>
      </c>
      <c r="AE10" s="7">
        <v>40</v>
      </c>
      <c r="AF10" s="7">
        <v>7</v>
      </c>
      <c r="AG10" s="7">
        <v>10</v>
      </c>
      <c r="AH10" s="7">
        <v>2.2999999999999998</v>
      </c>
      <c r="AI10" s="7">
        <v>0.73</v>
      </c>
      <c r="AJ10" s="7">
        <v>90</v>
      </c>
      <c r="AK10" s="7">
        <v>1</v>
      </c>
      <c r="AL10" s="13">
        <v>1</v>
      </c>
      <c r="AM10" s="7" t="s">
        <v>7</v>
      </c>
      <c r="AN10" s="7" t="s">
        <v>7</v>
      </c>
      <c r="AO10" s="7" t="s">
        <v>7</v>
      </c>
      <c r="AP10" s="13" t="s">
        <v>7</v>
      </c>
      <c r="AQ10" s="19"/>
      <c r="AR10" s="7">
        <v>29</v>
      </c>
      <c r="AS10" s="7">
        <v>151</v>
      </c>
      <c r="AT10" s="7">
        <v>112</v>
      </c>
      <c r="AU10" s="68" t="s">
        <v>280</v>
      </c>
      <c r="AV10" s="68"/>
      <c r="AW10" s="73">
        <f t="shared" si="0"/>
        <v>68</v>
      </c>
      <c r="AX10" s="73">
        <f t="shared" si="2"/>
        <v>90</v>
      </c>
      <c r="AY10" s="78">
        <f t="shared" si="1"/>
        <v>0.11768835278895783</v>
      </c>
      <c r="AZ10" s="7">
        <v>9.5</v>
      </c>
      <c r="BA10" s="7">
        <v>9.4</v>
      </c>
      <c r="BB10" s="6">
        <v>1652</v>
      </c>
      <c r="BC10" s="78"/>
      <c r="BD10" s="7" t="s">
        <v>897</v>
      </c>
    </row>
    <row r="11" spans="1:56" s="4" customFormat="1">
      <c r="A11" s="14" t="s">
        <v>58</v>
      </c>
      <c r="B11" s="6" t="s">
        <v>131</v>
      </c>
      <c r="C11" s="14" t="s">
        <v>37</v>
      </c>
      <c r="D11" s="7">
        <v>40</v>
      </c>
      <c r="E11" s="7" t="s">
        <v>38</v>
      </c>
      <c r="F11" s="7" t="s">
        <v>5</v>
      </c>
      <c r="G11" s="7" t="s">
        <v>140</v>
      </c>
      <c r="H11" s="7" t="s">
        <v>137</v>
      </c>
      <c r="I11" s="6" t="s">
        <v>6</v>
      </c>
      <c r="J11" s="7" t="s">
        <v>159</v>
      </c>
      <c r="K11" s="7" t="s">
        <v>133</v>
      </c>
      <c r="L11" s="7" t="s">
        <v>6</v>
      </c>
      <c r="M11" s="7" t="s">
        <v>27</v>
      </c>
      <c r="N11" s="7">
        <v>50</v>
      </c>
      <c r="O11" s="14" t="s">
        <v>342</v>
      </c>
      <c r="P11" s="14" t="s">
        <v>60</v>
      </c>
      <c r="Q11" s="14" t="s">
        <v>15</v>
      </c>
      <c r="R11" s="14" t="s">
        <v>58</v>
      </c>
      <c r="S11" s="7" t="s">
        <v>59</v>
      </c>
      <c r="T11" s="7">
        <v>175</v>
      </c>
      <c r="U11" s="7" t="s">
        <v>11</v>
      </c>
      <c r="V11" s="7" t="s">
        <v>54</v>
      </c>
      <c r="W11" s="7">
        <v>19.7</v>
      </c>
      <c r="X11" s="7" t="s">
        <v>6</v>
      </c>
      <c r="Y11" s="7" t="s">
        <v>6</v>
      </c>
      <c r="Z11" s="7" t="s">
        <v>12</v>
      </c>
      <c r="AA11" s="7" t="s">
        <v>898</v>
      </c>
      <c r="AB11" s="7">
        <v>21.25</v>
      </c>
      <c r="AC11" s="7" t="s">
        <v>125</v>
      </c>
      <c r="AD11" s="7">
        <v>83</v>
      </c>
      <c r="AE11" s="7">
        <v>32.5</v>
      </c>
      <c r="AF11" s="7">
        <v>16.239999999999998</v>
      </c>
      <c r="AG11" s="7">
        <v>10</v>
      </c>
      <c r="AH11" s="7">
        <v>1.8</v>
      </c>
      <c r="AI11" s="7">
        <v>0.70799999999999996</v>
      </c>
      <c r="AJ11" s="7">
        <v>80</v>
      </c>
      <c r="AK11" s="7">
        <v>1</v>
      </c>
      <c r="AL11" s="13">
        <v>0.96</v>
      </c>
      <c r="AM11" s="7" t="s">
        <v>7</v>
      </c>
      <c r="AN11" s="7" t="s">
        <v>7</v>
      </c>
      <c r="AO11" s="7" t="s">
        <v>7</v>
      </c>
      <c r="AP11" s="13" t="s">
        <v>7</v>
      </c>
      <c r="AQ11" s="19"/>
      <c r="AR11" s="7">
        <v>44</v>
      </c>
      <c r="AS11" s="7">
        <v>131</v>
      </c>
      <c r="AT11" s="7">
        <v>101</v>
      </c>
      <c r="AU11" s="68" t="s">
        <v>280</v>
      </c>
      <c r="AV11" s="68"/>
      <c r="AW11" s="73">
        <f t="shared" si="0"/>
        <v>74</v>
      </c>
      <c r="AX11" s="73">
        <f t="shared" si="2"/>
        <v>83</v>
      </c>
      <c r="AY11" s="78">
        <f t="shared" si="1"/>
        <v>0.10767556973495215</v>
      </c>
      <c r="AZ11" s="7">
        <v>5.5</v>
      </c>
      <c r="BA11" s="7">
        <v>5.5</v>
      </c>
      <c r="BB11" s="6">
        <v>602</v>
      </c>
      <c r="BC11" s="78"/>
      <c r="BD11" s="7" t="s">
        <v>897</v>
      </c>
    </row>
    <row r="12" spans="1:56" s="4" customFormat="1">
      <c r="A12" s="14" t="s">
        <v>61</v>
      </c>
      <c r="B12" s="6" t="s">
        <v>131</v>
      </c>
      <c r="C12" s="14" t="s">
        <v>62</v>
      </c>
      <c r="D12" s="7">
        <v>45</v>
      </c>
      <c r="E12" s="7" t="s">
        <v>48</v>
      </c>
      <c r="F12" s="7" t="s">
        <v>5</v>
      </c>
      <c r="G12" s="7" t="s">
        <v>140</v>
      </c>
      <c r="H12" s="7" t="s">
        <v>136</v>
      </c>
      <c r="I12" s="6" t="s">
        <v>6</v>
      </c>
      <c r="J12" s="7" t="s">
        <v>159</v>
      </c>
      <c r="K12" s="7" t="s">
        <v>133</v>
      </c>
      <c r="L12" s="7" t="s">
        <v>6</v>
      </c>
      <c r="M12" s="18" t="s">
        <v>39</v>
      </c>
      <c r="N12" s="7">
        <v>50</v>
      </c>
      <c r="O12" s="14" t="s">
        <v>343</v>
      </c>
      <c r="P12" s="14" t="s">
        <v>64</v>
      </c>
      <c r="Q12" s="14" t="s">
        <v>15</v>
      </c>
      <c r="R12" s="14" t="s">
        <v>61</v>
      </c>
      <c r="S12" s="7" t="s">
        <v>63</v>
      </c>
      <c r="T12" s="7">
        <v>200</v>
      </c>
      <c r="U12" s="7" t="s">
        <v>11</v>
      </c>
      <c r="V12" s="7" t="s">
        <v>40</v>
      </c>
      <c r="W12" s="7">
        <v>12.6</v>
      </c>
      <c r="X12" s="7" t="s">
        <v>6</v>
      </c>
      <c r="Y12" s="7" t="s">
        <v>6</v>
      </c>
      <c r="Z12" s="7" t="s">
        <v>12</v>
      </c>
      <c r="AA12" s="7" t="s">
        <v>898</v>
      </c>
      <c r="AB12" s="7">
        <v>25</v>
      </c>
      <c r="AC12" s="7" t="s">
        <v>125</v>
      </c>
      <c r="AD12" s="7">
        <v>100</v>
      </c>
      <c r="AE12" s="7">
        <v>40</v>
      </c>
      <c r="AF12" s="7">
        <v>20</v>
      </c>
      <c r="AG12" s="7">
        <v>13</v>
      </c>
      <c r="AH12" s="7" t="s">
        <v>226</v>
      </c>
      <c r="AI12" s="7">
        <v>0.67</v>
      </c>
      <c r="AJ12" s="7">
        <v>100</v>
      </c>
      <c r="AK12" s="7">
        <v>1</v>
      </c>
      <c r="AL12" s="13">
        <v>1</v>
      </c>
      <c r="AM12" s="7" t="s">
        <v>7</v>
      </c>
      <c r="AN12" s="7" t="s">
        <v>7</v>
      </c>
      <c r="AO12" s="7" t="s">
        <v>7</v>
      </c>
      <c r="AP12" s="13" t="s">
        <v>7</v>
      </c>
      <c r="AQ12" s="19"/>
      <c r="AR12" s="7">
        <v>29</v>
      </c>
      <c r="AS12" s="7">
        <v>171</v>
      </c>
      <c r="AT12" s="7">
        <v>125</v>
      </c>
      <c r="AU12" s="68" t="s">
        <v>280</v>
      </c>
      <c r="AV12" s="68"/>
      <c r="AW12" s="73">
        <f t="shared" si="0"/>
        <v>75</v>
      </c>
      <c r="AX12" s="73">
        <f t="shared" si="2"/>
        <v>100</v>
      </c>
      <c r="AY12" s="78">
        <f t="shared" si="1"/>
        <v>9.8646009322719497E-2</v>
      </c>
      <c r="AZ12" s="7">
        <v>10</v>
      </c>
      <c r="BA12" s="7">
        <v>10</v>
      </c>
      <c r="BB12" s="6">
        <v>1256</v>
      </c>
      <c r="BC12" s="78"/>
      <c r="BD12" s="7" t="s">
        <v>897</v>
      </c>
    </row>
    <row r="13" spans="1:56" s="4" customFormat="1">
      <c r="A13" s="14" t="s">
        <v>65</v>
      </c>
      <c r="B13" s="6" t="s">
        <v>131</v>
      </c>
      <c r="C13" s="14" t="s">
        <v>66</v>
      </c>
      <c r="D13" s="7">
        <v>40</v>
      </c>
      <c r="E13" s="7" t="s">
        <v>48</v>
      </c>
      <c r="F13" s="6" t="s">
        <v>143</v>
      </c>
      <c r="G13" s="7" t="s">
        <v>140</v>
      </c>
      <c r="H13" s="7" t="s">
        <v>136</v>
      </c>
      <c r="I13" s="6" t="s">
        <v>6</v>
      </c>
      <c r="J13" s="7" t="s">
        <v>161</v>
      </c>
      <c r="K13" s="7" t="s">
        <v>134</v>
      </c>
      <c r="L13" s="7" t="s">
        <v>6</v>
      </c>
      <c r="M13" s="18" t="s">
        <v>39</v>
      </c>
      <c r="N13" s="7">
        <v>50</v>
      </c>
      <c r="O13" s="14" t="s">
        <v>344</v>
      </c>
      <c r="P13" s="14" t="s">
        <v>70</v>
      </c>
      <c r="Q13" s="14" t="s">
        <v>67</v>
      </c>
      <c r="R13" s="14" t="s">
        <v>65</v>
      </c>
      <c r="S13" s="7" t="s">
        <v>68</v>
      </c>
      <c r="T13" s="6">
        <v>180</v>
      </c>
      <c r="U13" s="7" t="s">
        <v>11</v>
      </c>
      <c r="V13" s="7" t="s">
        <v>40</v>
      </c>
      <c r="W13" s="7">
        <v>18.3</v>
      </c>
      <c r="X13" s="7" t="s">
        <v>6</v>
      </c>
      <c r="Y13" s="7" t="s">
        <v>6</v>
      </c>
      <c r="Z13" s="7" t="s">
        <v>6</v>
      </c>
      <c r="AA13" s="7" t="s">
        <v>898</v>
      </c>
      <c r="AB13" s="6">
        <v>22</v>
      </c>
      <c r="AC13" s="6" t="s">
        <v>126</v>
      </c>
      <c r="AD13" s="6">
        <v>84</v>
      </c>
      <c r="AE13" s="6" t="s">
        <v>69</v>
      </c>
      <c r="AF13" s="7" t="s">
        <v>7</v>
      </c>
      <c r="AG13" s="6" t="s">
        <v>7</v>
      </c>
      <c r="AH13" s="7" t="s">
        <v>226</v>
      </c>
      <c r="AI13" s="6">
        <v>0.67800000000000005</v>
      </c>
      <c r="AJ13" s="6">
        <v>80</v>
      </c>
      <c r="AK13" s="7">
        <v>1</v>
      </c>
      <c r="AL13" s="41">
        <v>0.95</v>
      </c>
      <c r="AM13" s="7" t="s">
        <v>7</v>
      </c>
      <c r="AN13" s="7" t="s">
        <v>7</v>
      </c>
      <c r="AO13" s="7" t="s">
        <v>7</v>
      </c>
      <c r="AP13" s="13" t="s">
        <v>7</v>
      </c>
      <c r="AQ13" s="19"/>
      <c r="AR13" s="7">
        <v>49</v>
      </c>
      <c r="AS13" s="7">
        <v>131</v>
      </c>
      <c r="AT13" s="7">
        <v>102</v>
      </c>
      <c r="AU13" s="68" t="s">
        <v>280</v>
      </c>
      <c r="AV13" s="68"/>
      <c r="AW13" s="73">
        <f t="shared" si="0"/>
        <v>78</v>
      </c>
      <c r="AX13" s="73">
        <f t="shared" si="2"/>
        <v>84</v>
      </c>
      <c r="AY13" s="78">
        <f t="shared" si="1"/>
        <v>0.10139005475779947</v>
      </c>
      <c r="AZ13" s="7">
        <v>7.2</v>
      </c>
      <c r="BA13" s="7">
        <v>8.1</v>
      </c>
      <c r="BB13" s="6">
        <v>1067</v>
      </c>
      <c r="BC13" s="78"/>
      <c r="BD13" s="7" t="s">
        <v>897</v>
      </c>
    </row>
    <row r="14" spans="1:56" s="4" customFormat="1">
      <c r="A14" s="14" t="s">
        <v>71</v>
      </c>
      <c r="B14" s="6" t="s">
        <v>131</v>
      </c>
      <c r="C14" s="14" t="s">
        <v>62</v>
      </c>
      <c r="D14" s="7">
        <v>28</v>
      </c>
      <c r="E14" s="7" t="s">
        <v>10</v>
      </c>
      <c r="F14" s="7" t="s">
        <v>5</v>
      </c>
      <c r="G14" s="7" t="s">
        <v>140</v>
      </c>
      <c r="H14" s="7" t="s">
        <v>138</v>
      </c>
      <c r="I14" s="6" t="s">
        <v>6</v>
      </c>
      <c r="J14" s="7" t="s">
        <v>159</v>
      </c>
      <c r="K14" s="7" t="s">
        <v>133</v>
      </c>
      <c r="L14" s="7" t="s">
        <v>6</v>
      </c>
      <c r="M14" s="18" t="s">
        <v>72</v>
      </c>
      <c r="N14" s="7">
        <v>50</v>
      </c>
      <c r="O14" s="14" t="s">
        <v>345</v>
      </c>
      <c r="P14" s="14" t="s">
        <v>76</v>
      </c>
      <c r="Q14" s="14" t="s">
        <v>74</v>
      </c>
      <c r="R14" s="14" t="s">
        <v>71</v>
      </c>
      <c r="S14" s="7" t="s">
        <v>75</v>
      </c>
      <c r="T14" s="7">
        <v>165</v>
      </c>
      <c r="U14" s="7" t="s">
        <v>73</v>
      </c>
      <c r="V14" s="7" t="s">
        <v>5</v>
      </c>
      <c r="W14" s="7">
        <v>35.4</v>
      </c>
      <c r="X14" s="7" t="s">
        <v>6</v>
      </c>
      <c r="Y14" s="7" t="s">
        <v>6</v>
      </c>
      <c r="Z14" s="7" t="s">
        <v>6</v>
      </c>
      <c r="AA14" s="7" t="s">
        <v>898</v>
      </c>
      <c r="AB14" s="7">
        <v>12</v>
      </c>
      <c r="AC14" s="7" t="s">
        <v>125</v>
      </c>
      <c r="AD14" s="7">
        <v>95</v>
      </c>
      <c r="AE14" s="7">
        <v>61</v>
      </c>
      <c r="AF14" s="7" t="s">
        <v>128</v>
      </c>
      <c r="AG14" s="7">
        <v>9</v>
      </c>
      <c r="AH14" s="7" t="s">
        <v>226</v>
      </c>
      <c r="AI14" s="7">
        <v>1.66</v>
      </c>
      <c r="AJ14" s="7">
        <v>70</v>
      </c>
      <c r="AK14" s="7">
        <v>1.19</v>
      </c>
      <c r="AL14" s="13">
        <v>0.74</v>
      </c>
      <c r="AM14" s="7" t="s">
        <v>7</v>
      </c>
      <c r="AN14" s="7" t="s">
        <v>7</v>
      </c>
      <c r="AO14" s="7" t="s">
        <v>7</v>
      </c>
      <c r="AP14" s="13" t="s">
        <v>7</v>
      </c>
      <c r="AQ14" s="19"/>
      <c r="AR14" s="7">
        <v>50</v>
      </c>
      <c r="AS14" s="7">
        <v>115</v>
      </c>
      <c r="AT14" s="7">
        <v>102</v>
      </c>
      <c r="AU14" s="68" t="s">
        <v>280</v>
      </c>
      <c r="AV14" s="68"/>
      <c r="AW14" s="73">
        <f t="shared" si="0"/>
        <v>63</v>
      </c>
      <c r="AX14" s="73">
        <f t="shared" si="2"/>
        <v>79.831932773109244</v>
      </c>
      <c r="AY14" s="78">
        <f t="shared" si="1"/>
        <v>0.25062810244706424</v>
      </c>
      <c r="AZ14" s="7">
        <v>18.3</v>
      </c>
      <c r="BA14" s="7">
        <v>18.7</v>
      </c>
      <c r="BB14" s="6">
        <v>12100</v>
      </c>
      <c r="BC14" s="78"/>
      <c r="BD14" s="7" t="s">
        <v>897</v>
      </c>
    </row>
    <row r="15" spans="1:56" s="4" customFormat="1">
      <c r="A15" s="14" t="s">
        <v>77</v>
      </c>
      <c r="B15" s="6" t="s">
        <v>131</v>
      </c>
      <c r="C15" s="14" t="s">
        <v>37</v>
      </c>
      <c r="D15" s="7">
        <v>28</v>
      </c>
      <c r="E15" s="7" t="s">
        <v>10</v>
      </c>
      <c r="F15" s="7" t="s">
        <v>5</v>
      </c>
      <c r="G15" s="7" t="s">
        <v>140</v>
      </c>
      <c r="H15" s="7" t="s">
        <v>138</v>
      </c>
      <c r="I15" s="6" t="s">
        <v>6</v>
      </c>
      <c r="J15" s="7" t="s">
        <v>159</v>
      </c>
      <c r="K15" s="7" t="s">
        <v>133</v>
      </c>
      <c r="L15" s="7" t="s">
        <v>6</v>
      </c>
      <c r="M15" s="18" t="s">
        <v>72</v>
      </c>
      <c r="N15" s="7">
        <v>50</v>
      </c>
      <c r="O15" s="14" t="s">
        <v>345</v>
      </c>
      <c r="P15" s="14" t="s">
        <v>149</v>
      </c>
      <c r="Q15" s="14" t="s">
        <v>74</v>
      </c>
      <c r="R15" s="14" t="s">
        <v>77</v>
      </c>
      <c r="S15" s="7" t="s">
        <v>78</v>
      </c>
      <c r="T15" s="7">
        <v>165</v>
      </c>
      <c r="U15" s="7" t="s">
        <v>73</v>
      </c>
      <c r="V15" s="7" t="s">
        <v>5</v>
      </c>
      <c r="W15" s="7">
        <v>34.1</v>
      </c>
      <c r="X15" s="7" t="s">
        <v>6</v>
      </c>
      <c r="Y15" s="7" t="s">
        <v>6</v>
      </c>
      <c r="Z15" s="7" t="s">
        <v>12</v>
      </c>
      <c r="AA15" s="7" t="s">
        <v>898</v>
      </c>
      <c r="AB15" s="7">
        <v>12</v>
      </c>
      <c r="AC15" s="7" t="s">
        <v>7</v>
      </c>
      <c r="AD15" s="7">
        <v>95</v>
      </c>
      <c r="AE15" s="7">
        <v>61</v>
      </c>
      <c r="AF15" s="7" t="s">
        <v>128</v>
      </c>
      <c r="AG15" s="7">
        <v>11</v>
      </c>
      <c r="AH15" s="7">
        <v>1.8</v>
      </c>
      <c r="AI15" s="7">
        <v>1.59</v>
      </c>
      <c r="AJ15" s="7">
        <v>70</v>
      </c>
      <c r="AK15" s="7">
        <v>1.056</v>
      </c>
      <c r="AL15" s="13">
        <v>0.74</v>
      </c>
      <c r="AM15" s="7" t="s">
        <v>7</v>
      </c>
      <c r="AN15" s="7" t="s">
        <v>7</v>
      </c>
      <c r="AO15" s="7" t="s">
        <v>7</v>
      </c>
      <c r="AP15" s="13" t="s">
        <v>7</v>
      </c>
      <c r="AQ15" s="19"/>
      <c r="AR15" s="7">
        <v>50</v>
      </c>
      <c r="AS15" s="7">
        <v>117</v>
      </c>
      <c r="AT15" s="7">
        <v>104</v>
      </c>
      <c r="AU15" s="68" t="s">
        <v>280</v>
      </c>
      <c r="AV15" s="68"/>
      <c r="AW15" s="73">
        <f t="shared" si="0"/>
        <v>61</v>
      </c>
      <c r="AX15" s="73">
        <v>90</v>
      </c>
      <c r="AY15" s="78">
        <f t="shared" si="1"/>
        <v>0.24299431425862145</v>
      </c>
      <c r="AZ15" s="7">
        <v>16.7</v>
      </c>
      <c r="BA15" s="7">
        <v>22</v>
      </c>
      <c r="BB15" s="6">
        <v>12595</v>
      </c>
      <c r="BC15" s="78"/>
      <c r="BD15" s="7" t="s">
        <v>897</v>
      </c>
    </row>
    <row r="16" spans="1:56" s="4" customFormat="1">
      <c r="A16" s="14" t="s">
        <v>79</v>
      </c>
      <c r="B16" s="6" t="s">
        <v>131</v>
      </c>
      <c r="C16" s="14" t="s">
        <v>66</v>
      </c>
      <c r="D16" s="7">
        <v>65</v>
      </c>
      <c r="E16" s="7" t="s">
        <v>80</v>
      </c>
      <c r="F16" s="6" t="s">
        <v>5</v>
      </c>
      <c r="G16" s="7" t="s">
        <v>140</v>
      </c>
      <c r="H16" s="7" t="s">
        <v>136</v>
      </c>
      <c r="I16" s="6" t="s">
        <v>6</v>
      </c>
      <c r="J16" s="7" t="s">
        <v>7</v>
      </c>
      <c r="K16" s="7" t="s">
        <v>133</v>
      </c>
      <c r="L16" s="7" t="s">
        <v>6</v>
      </c>
      <c r="M16" s="7" t="s">
        <v>81</v>
      </c>
      <c r="N16" s="7">
        <v>50</v>
      </c>
      <c r="O16" s="14" t="s">
        <v>346</v>
      </c>
      <c r="P16" s="14" t="s">
        <v>87</v>
      </c>
      <c r="Q16" s="14" t="s">
        <v>85</v>
      </c>
      <c r="R16" s="14" t="s">
        <v>79</v>
      </c>
      <c r="S16" s="7" t="s">
        <v>86</v>
      </c>
      <c r="T16" s="7">
        <v>180</v>
      </c>
      <c r="U16" s="7" t="s">
        <v>82</v>
      </c>
      <c r="V16" s="7" t="s">
        <v>84</v>
      </c>
      <c r="W16" s="7">
        <v>11.6</v>
      </c>
      <c r="X16" s="7" t="s">
        <v>6</v>
      </c>
      <c r="Y16" s="7" t="s">
        <v>83</v>
      </c>
      <c r="Z16" s="7" t="s">
        <v>50</v>
      </c>
      <c r="AA16" s="7" t="s">
        <v>127</v>
      </c>
      <c r="AB16" s="7">
        <v>10</v>
      </c>
      <c r="AC16" s="7">
        <v>3</v>
      </c>
      <c r="AD16" s="7">
        <v>90</v>
      </c>
      <c r="AE16" s="7" t="s">
        <v>7</v>
      </c>
      <c r="AF16" s="7" t="s">
        <v>7</v>
      </c>
      <c r="AG16" s="7" t="s">
        <v>7</v>
      </c>
      <c r="AH16" s="7" t="s">
        <v>226</v>
      </c>
      <c r="AI16" s="7">
        <v>0.39700000000000002</v>
      </c>
      <c r="AJ16" s="7">
        <v>90</v>
      </c>
      <c r="AK16" s="7">
        <v>1</v>
      </c>
      <c r="AL16" s="13">
        <v>1</v>
      </c>
      <c r="AM16" s="7" t="s">
        <v>7</v>
      </c>
      <c r="AN16" s="7" t="s">
        <v>7</v>
      </c>
      <c r="AO16" s="7" t="s">
        <v>7</v>
      </c>
      <c r="AP16" s="13" t="s">
        <v>7</v>
      </c>
      <c r="AQ16" s="19"/>
      <c r="AR16" s="7">
        <v>29</v>
      </c>
      <c r="AS16" s="7">
        <v>151</v>
      </c>
      <c r="AT16" s="7">
        <v>112</v>
      </c>
      <c r="AU16" s="68" t="s">
        <v>280</v>
      </c>
      <c r="AV16" s="68"/>
      <c r="AW16" s="73">
        <f t="shared" si="0"/>
        <v>68</v>
      </c>
      <c r="AX16" s="73">
        <f t="shared" si="2"/>
        <v>90</v>
      </c>
      <c r="AY16" s="78">
        <f t="shared" si="1"/>
        <v>0.24102145589918766</v>
      </c>
      <c r="AZ16" s="7">
        <v>4.5</v>
      </c>
      <c r="BA16" s="7">
        <v>4.0999999999999996</v>
      </c>
      <c r="BB16" s="6">
        <v>699</v>
      </c>
      <c r="BC16" s="78"/>
      <c r="BD16" s="7" t="s">
        <v>127</v>
      </c>
    </row>
    <row r="17" spans="1:255" s="4" customFormat="1">
      <c r="A17" s="14" t="s">
        <v>89</v>
      </c>
      <c r="B17" s="6" t="s">
        <v>131</v>
      </c>
      <c r="C17" s="14" t="s">
        <v>66</v>
      </c>
      <c r="D17" s="7">
        <v>65</v>
      </c>
      <c r="E17" s="7" t="s">
        <v>90</v>
      </c>
      <c r="F17" s="6" t="s">
        <v>5</v>
      </c>
      <c r="G17" s="7" t="s">
        <v>140</v>
      </c>
      <c r="H17" s="7" t="s">
        <v>136</v>
      </c>
      <c r="I17" s="6" t="s">
        <v>6</v>
      </c>
      <c r="J17" s="7" t="s">
        <v>7</v>
      </c>
      <c r="K17" s="7" t="s">
        <v>162</v>
      </c>
      <c r="L17" s="7" t="s">
        <v>6</v>
      </c>
      <c r="M17" s="7" t="s">
        <v>81</v>
      </c>
      <c r="N17" s="7">
        <v>50</v>
      </c>
      <c r="O17" s="14" t="s">
        <v>347</v>
      </c>
      <c r="P17" s="14" t="s">
        <v>87</v>
      </c>
      <c r="Q17" s="14" t="s">
        <v>85</v>
      </c>
      <c r="R17" s="14" t="s">
        <v>89</v>
      </c>
      <c r="S17" s="7" t="s">
        <v>91</v>
      </c>
      <c r="T17" s="7">
        <v>180</v>
      </c>
      <c r="U17" s="7" t="s">
        <v>82</v>
      </c>
      <c r="V17" s="7" t="s">
        <v>84</v>
      </c>
      <c r="W17" s="7">
        <v>11.4</v>
      </c>
      <c r="X17" s="7" t="s">
        <v>6</v>
      </c>
      <c r="Y17" s="7" t="s">
        <v>83</v>
      </c>
      <c r="Z17" s="7" t="s">
        <v>50</v>
      </c>
      <c r="AA17" s="7" t="s">
        <v>127</v>
      </c>
      <c r="AB17" s="7">
        <v>14</v>
      </c>
      <c r="AC17" s="7">
        <v>3</v>
      </c>
      <c r="AD17" s="7">
        <v>88</v>
      </c>
      <c r="AE17" s="7">
        <v>60</v>
      </c>
      <c r="AF17" s="7" t="s">
        <v>7</v>
      </c>
      <c r="AG17" s="7" t="s">
        <v>7</v>
      </c>
      <c r="AH17" s="7" t="s">
        <v>226</v>
      </c>
      <c r="AI17" s="7">
        <v>0.46100000000000002</v>
      </c>
      <c r="AJ17" s="7">
        <v>90</v>
      </c>
      <c r="AK17" s="7">
        <v>1</v>
      </c>
      <c r="AL17" s="13">
        <v>1.0229999999999999</v>
      </c>
      <c r="AM17" s="7" t="s">
        <v>7</v>
      </c>
      <c r="AN17" s="7" t="s">
        <v>7</v>
      </c>
      <c r="AO17" s="7" t="s">
        <v>7</v>
      </c>
      <c r="AP17" s="13" t="s">
        <v>7</v>
      </c>
      <c r="AQ17" s="19"/>
      <c r="AR17" s="7">
        <v>30</v>
      </c>
      <c r="AS17" s="7">
        <v>150</v>
      </c>
      <c r="AT17" s="7">
        <v>111</v>
      </c>
      <c r="AU17" s="68" t="s">
        <v>280</v>
      </c>
      <c r="AV17" s="68"/>
      <c r="AW17" s="73">
        <f t="shared" si="0"/>
        <v>69</v>
      </c>
      <c r="AX17" s="73">
        <f t="shared" si="2"/>
        <v>88</v>
      </c>
      <c r="AY17" s="78">
        <f t="shared" si="1"/>
        <v>6.8732770157145684E-2</v>
      </c>
      <c r="AZ17" s="7">
        <v>5.8</v>
      </c>
      <c r="BA17" s="7">
        <v>10.1</v>
      </c>
      <c r="BB17" s="6">
        <v>662</v>
      </c>
      <c r="BC17" s="78"/>
      <c r="BD17" s="7" t="s">
        <v>127</v>
      </c>
    </row>
    <row r="18" spans="1:255" s="4" customFormat="1">
      <c r="A18" s="14" t="s">
        <v>96</v>
      </c>
      <c r="B18" s="6" t="s">
        <v>131</v>
      </c>
      <c r="C18" s="14" t="s">
        <v>92</v>
      </c>
      <c r="D18" s="7">
        <v>40</v>
      </c>
      <c r="E18" s="7" t="s">
        <v>93</v>
      </c>
      <c r="F18" s="7" t="s">
        <v>5</v>
      </c>
      <c r="G18" s="7" t="s">
        <v>140</v>
      </c>
      <c r="H18" s="7" t="s">
        <v>138</v>
      </c>
      <c r="I18" s="6" t="s">
        <v>6</v>
      </c>
      <c r="J18" s="7" t="s">
        <v>159</v>
      </c>
      <c r="K18" s="7" t="s">
        <v>134</v>
      </c>
      <c r="L18" s="7" t="s">
        <v>6</v>
      </c>
      <c r="M18" s="7" t="s">
        <v>81</v>
      </c>
      <c r="N18" s="7">
        <v>50</v>
      </c>
      <c r="O18" s="14" t="s">
        <v>348</v>
      </c>
      <c r="P18" s="14" t="s">
        <v>98</v>
      </c>
      <c r="Q18" s="14" t="s">
        <v>95</v>
      </c>
      <c r="R18" s="14" t="s">
        <v>96</v>
      </c>
      <c r="S18" s="7" t="s">
        <v>97</v>
      </c>
      <c r="T18" s="7">
        <v>150</v>
      </c>
      <c r="U18" s="7" t="s">
        <v>82</v>
      </c>
      <c r="V18" s="7" t="s">
        <v>94</v>
      </c>
      <c r="W18" s="7">
        <v>21.4</v>
      </c>
      <c r="X18" s="7" t="s">
        <v>6</v>
      </c>
      <c r="Y18" s="7" t="s">
        <v>83</v>
      </c>
      <c r="Z18" s="7" t="s">
        <v>50</v>
      </c>
      <c r="AA18" s="7" t="s">
        <v>898</v>
      </c>
      <c r="AB18" s="7">
        <v>20</v>
      </c>
      <c r="AC18" s="7" t="s">
        <v>127</v>
      </c>
      <c r="AD18" s="7">
        <v>80</v>
      </c>
      <c r="AE18" s="7">
        <v>30</v>
      </c>
      <c r="AF18" s="7">
        <v>12.5</v>
      </c>
      <c r="AG18" s="7">
        <v>5</v>
      </c>
      <c r="AH18" s="7" t="s">
        <v>226</v>
      </c>
      <c r="AI18" s="7">
        <v>0.70399999999999996</v>
      </c>
      <c r="AJ18" s="7">
        <v>80</v>
      </c>
      <c r="AK18" s="7">
        <v>1</v>
      </c>
      <c r="AL18" s="13">
        <v>1</v>
      </c>
      <c r="AM18" s="7" t="s">
        <v>7</v>
      </c>
      <c r="AN18" s="7" t="s">
        <v>7</v>
      </c>
      <c r="AO18" s="7" t="s">
        <v>7</v>
      </c>
      <c r="AP18" s="13" t="s">
        <v>7</v>
      </c>
      <c r="AQ18" s="19" t="s">
        <v>211</v>
      </c>
      <c r="AR18" s="7">
        <v>20</v>
      </c>
      <c r="AS18" s="7">
        <v>130</v>
      </c>
      <c r="AT18" s="7">
        <v>100</v>
      </c>
      <c r="AU18" s="68" t="s">
        <v>280</v>
      </c>
      <c r="AV18" s="68"/>
      <c r="AW18" s="73">
        <f t="shared" si="0"/>
        <v>50</v>
      </c>
      <c r="AX18" s="73">
        <f t="shared" si="2"/>
        <v>80</v>
      </c>
      <c r="AY18" s="78">
        <f t="shared" si="1"/>
        <v>0.10847456706021191</v>
      </c>
      <c r="AZ18" s="7">
        <v>5.9</v>
      </c>
      <c r="BA18" s="7">
        <v>7.1</v>
      </c>
      <c r="BB18" s="6">
        <v>904</v>
      </c>
      <c r="BC18" s="78"/>
      <c r="BD18" s="7" t="s">
        <v>897</v>
      </c>
    </row>
    <row r="19" spans="1:255" s="4" customFormat="1">
      <c r="A19" s="14" t="s">
        <v>99</v>
      </c>
      <c r="B19" s="6" t="s">
        <v>131</v>
      </c>
      <c r="C19" s="14" t="s">
        <v>100</v>
      </c>
      <c r="D19" s="7">
        <v>90</v>
      </c>
      <c r="E19" s="7" t="s">
        <v>101</v>
      </c>
      <c r="F19" s="7" t="s">
        <v>5</v>
      </c>
      <c r="G19" s="7" t="s">
        <v>140</v>
      </c>
      <c r="H19" s="7" t="s">
        <v>137</v>
      </c>
      <c r="I19" s="6" t="s">
        <v>6</v>
      </c>
      <c r="J19" s="7" t="s">
        <v>159</v>
      </c>
      <c r="K19" s="7" t="s">
        <v>133</v>
      </c>
      <c r="L19" s="7" t="s">
        <v>6</v>
      </c>
      <c r="M19" s="7" t="s">
        <v>43</v>
      </c>
      <c r="N19" s="7">
        <v>50</v>
      </c>
      <c r="O19" s="14" t="s">
        <v>349</v>
      </c>
      <c r="P19" s="14" t="s">
        <v>104</v>
      </c>
      <c r="Q19" s="14" t="s">
        <v>102</v>
      </c>
      <c r="R19" s="14" t="s">
        <v>99</v>
      </c>
      <c r="S19" s="7" t="s">
        <v>103</v>
      </c>
      <c r="T19" s="7">
        <v>200</v>
      </c>
      <c r="U19" s="7" t="s">
        <v>82</v>
      </c>
      <c r="V19" s="7" t="s">
        <v>84</v>
      </c>
      <c r="W19" s="7">
        <v>19.7</v>
      </c>
      <c r="X19" s="7" t="s">
        <v>6</v>
      </c>
      <c r="Y19" s="7" t="s">
        <v>83</v>
      </c>
      <c r="Z19" s="7" t="s">
        <v>50</v>
      </c>
      <c r="AA19" s="7" t="s">
        <v>898</v>
      </c>
      <c r="AB19" s="7">
        <v>25</v>
      </c>
      <c r="AC19" s="7" t="s">
        <v>127</v>
      </c>
      <c r="AD19" s="7">
        <v>95</v>
      </c>
      <c r="AE19" s="7">
        <v>35</v>
      </c>
      <c r="AF19" s="43">
        <v>10</v>
      </c>
      <c r="AG19" s="7">
        <v>10</v>
      </c>
      <c r="AH19" s="43">
        <v>2.2999999999999998</v>
      </c>
      <c r="AI19" s="7">
        <v>0.94799999999999995</v>
      </c>
      <c r="AJ19" s="7">
        <v>90</v>
      </c>
      <c r="AK19" s="7">
        <v>1</v>
      </c>
      <c r="AL19" s="13">
        <v>0.95</v>
      </c>
      <c r="AM19" s="7" t="s">
        <v>7</v>
      </c>
      <c r="AN19" s="7" t="s">
        <v>7</v>
      </c>
      <c r="AO19" s="7" t="s">
        <v>7</v>
      </c>
      <c r="AP19" s="13" t="s">
        <v>7</v>
      </c>
      <c r="AQ19" s="19"/>
      <c r="AR19" s="7">
        <v>47</v>
      </c>
      <c r="AS19" s="7">
        <v>153</v>
      </c>
      <c r="AT19" s="7">
        <v>115</v>
      </c>
      <c r="AU19" s="68" t="s">
        <v>280</v>
      </c>
      <c r="AV19" s="68"/>
      <c r="AW19" s="73">
        <f t="shared" si="0"/>
        <v>85</v>
      </c>
      <c r="AX19" s="73">
        <f t="shared" si="2"/>
        <v>95</v>
      </c>
      <c r="AY19" s="78">
        <f t="shared" si="1"/>
        <v>0.13904808041079597</v>
      </c>
      <c r="AZ19" s="7">
        <v>12.8</v>
      </c>
      <c r="BA19" s="7">
        <v>13.7</v>
      </c>
      <c r="BB19" s="6">
        <v>3440</v>
      </c>
      <c r="BC19" s="78"/>
      <c r="BD19" s="7" t="s">
        <v>897</v>
      </c>
    </row>
    <row r="20" spans="1:255" s="4" customFormat="1">
      <c r="A20" s="14" t="s">
        <v>106</v>
      </c>
      <c r="B20" s="6" t="s">
        <v>131</v>
      </c>
      <c r="C20" s="14" t="s">
        <v>100</v>
      </c>
      <c r="D20" s="7">
        <v>40</v>
      </c>
      <c r="E20" s="7" t="s">
        <v>105</v>
      </c>
      <c r="F20" s="7" t="s">
        <v>5</v>
      </c>
      <c r="G20" s="7" t="s">
        <v>140</v>
      </c>
      <c r="H20" s="7" t="s">
        <v>137</v>
      </c>
      <c r="I20" s="6" t="s">
        <v>6</v>
      </c>
      <c r="J20" s="7" t="s">
        <v>159</v>
      </c>
      <c r="K20" s="7" t="s">
        <v>134</v>
      </c>
      <c r="L20" s="7" t="s">
        <v>12</v>
      </c>
      <c r="M20" s="7" t="s">
        <v>81</v>
      </c>
      <c r="N20" s="7">
        <v>50</v>
      </c>
      <c r="O20" s="14" t="s">
        <v>348</v>
      </c>
      <c r="P20" s="14" t="s">
        <v>108</v>
      </c>
      <c r="Q20" s="14" t="s">
        <v>95</v>
      </c>
      <c r="R20" s="14" t="s">
        <v>106</v>
      </c>
      <c r="S20" s="7" t="s">
        <v>107</v>
      </c>
      <c r="T20" s="7">
        <v>200</v>
      </c>
      <c r="U20" s="7" t="s">
        <v>82</v>
      </c>
      <c r="V20" s="7" t="s">
        <v>84</v>
      </c>
      <c r="W20" s="7">
        <v>10.7</v>
      </c>
      <c r="X20" s="7" t="s">
        <v>6</v>
      </c>
      <c r="Y20" s="7" t="s">
        <v>83</v>
      </c>
      <c r="Z20" s="7" t="s">
        <v>50</v>
      </c>
      <c r="AA20" s="7" t="s">
        <v>898</v>
      </c>
      <c r="AB20" s="7">
        <v>24</v>
      </c>
      <c r="AC20" s="7" t="s">
        <v>127</v>
      </c>
      <c r="AD20" s="7">
        <v>88</v>
      </c>
      <c r="AE20" s="7">
        <v>30</v>
      </c>
      <c r="AF20" s="7">
        <v>15</v>
      </c>
      <c r="AG20" s="7">
        <v>6</v>
      </c>
      <c r="AH20" s="7">
        <v>1.8</v>
      </c>
      <c r="AI20" s="7">
        <v>0.43</v>
      </c>
      <c r="AJ20" s="7">
        <v>90</v>
      </c>
      <c r="AK20" s="7">
        <v>1</v>
      </c>
      <c r="AL20" s="13">
        <v>1.0229999999999999</v>
      </c>
      <c r="AM20" s="7" t="s">
        <v>7</v>
      </c>
      <c r="AN20" s="7" t="s">
        <v>7</v>
      </c>
      <c r="AO20" s="7" t="s">
        <v>7</v>
      </c>
      <c r="AP20" s="13" t="s">
        <v>7</v>
      </c>
      <c r="AQ20" s="19"/>
      <c r="AR20" s="7">
        <v>50</v>
      </c>
      <c r="AS20" s="7">
        <v>150</v>
      </c>
      <c r="AT20" s="7">
        <v>111</v>
      </c>
      <c r="AU20" s="19" t="s">
        <v>278</v>
      </c>
      <c r="AV20" s="68"/>
      <c r="AW20" s="73">
        <f t="shared" si="0"/>
        <v>89</v>
      </c>
      <c r="AX20" s="73">
        <f t="shared" si="2"/>
        <v>88</v>
      </c>
      <c r="AY20" s="78">
        <f t="shared" si="1"/>
        <v>6.5889669921289931E-2</v>
      </c>
      <c r="AZ20" s="7">
        <v>5.5</v>
      </c>
      <c r="BA20" s="7">
        <v>4.8</v>
      </c>
      <c r="BB20" s="6">
        <v>286</v>
      </c>
      <c r="BC20" s="78"/>
      <c r="BD20" s="7" t="s">
        <v>897</v>
      </c>
    </row>
    <row r="21" spans="1:255" s="4" customFormat="1">
      <c r="A21" s="14" t="s">
        <v>32</v>
      </c>
      <c r="B21" s="6" t="s">
        <v>131</v>
      </c>
      <c r="C21" s="14" t="s">
        <v>62</v>
      </c>
      <c r="D21" s="7">
        <v>28</v>
      </c>
      <c r="E21" s="7" t="s">
        <v>26</v>
      </c>
      <c r="F21" s="7" t="s">
        <v>5</v>
      </c>
      <c r="G21" s="7" t="s">
        <v>140</v>
      </c>
      <c r="H21" s="7" t="s">
        <v>138</v>
      </c>
      <c r="I21" s="6" t="s">
        <v>12</v>
      </c>
      <c r="J21" s="7" t="s">
        <v>160</v>
      </c>
      <c r="K21" s="7" t="s">
        <v>134</v>
      </c>
      <c r="L21" s="7" t="s">
        <v>6</v>
      </c>
      <c r="M21" s="7" t="s">
        <v>27</v>
      </c>
      <c r="N21" s="7">
        <v>50</v>
      </c>
      <c r="O21" s="14" t="s">
        <v>350</v>
      </c>
      <c r="P21" s="14" t="s">
        <v>34</v>
      </c>
      <c r="Q21" s="14" t="s">
        <v>15</v>
      </c>
      <c r="R21" s="14" t="s">
        <v>32</v>
      </c>
      <c r="S21" s="7" t="s">
        <v>33</v>
      </c>
      <c r="T21" s="7">
        <v>170</v>
      </c>
      <c r="U21" s="7" t="s">
        <v>28</v>
      </c>
      <c r="V21" s="7" t="s">
        <v>29</v>
      </c>
      <c r="W21" s="7">
        <v>19.399999999999999</v>
      </c>
      <c r="X21" s="7" t="s">
        <v>6</v>
      </c>
      <c r="Y21" s="7" t="s">
        <v>6</v>
      </c>
      <c r="Z21" s="7" t="s">
        <v>12</v>
      </c>
      <c r="AA21" s="7" t="s">
        <v>898</v>
      </c>
      <c r="AB21" s="7">
        <v>21.25</v>
      </c>
      <c r="AC21" s="7" t="s">
        <v>125</v>
      </c>
      <c r="AD21" s="7">
        <v>85</v>
      </c>
      <c r="AE21" s="7">
        <v>32.5</v>
      </c>
      <c r="AF21" s="7">
        <v>16.285</v>
      </c>
      <c r="AG21" s="7">
        <v>5</v>
      </c>
      <c r="AH21" s="7" t="s">
        <v>226</v>
      </c>
      <c r="AI21" s="7">
        <v>0.75</v>
      </c>
      <c r="AJ21" s="7">
        <v>80</v>
      </c>
      <c r="AK21" s="7">
        <v>1</v>
      </c>
      <c r="AL21" s="13">
        <v>0.94</v>
      </c>
      <c r="AM21" s="7" t="s">
        <v>7</v>
      </c>
      <c r="AN21" s="7" t="s">
        <v>7</v>
      </c>
      <c r="AO21" s="7" t="s">
        <v>7</v>
      </c>
      <c r="AP21" s="13" t="s">
        <v>7</v>
      </c>
      <c r="AQ21" s="42"/>
      <c r="AR21" s="7">
        <v>38</v>
      </c>
      <c r="AS21" s="7">
        <v>132</v>
      </c>
      <c r="AT21" s="7">
        <v>102</v>
      </c>
      <c r="AU21" s="68" t="s">
        <v>280</v>
      </c>
      <c r="AV21" s="73">
        <v>6.7</v>
      </c>
      <c r="AW21" s="73">
        <f t="shared" si="0"/>
        <v>68</v>
      </c>
      <c r="AX21" s="73">
        <f t="shared" si="2"/>
        <v>85</v>
      </c>
      <c r="AY21" s="78">
        <f t="shared" si="1"/>
        <v>0.12112481875748483</v>
      </c>
      <c r="AZ21" s="7">
        <v>10</v>
      </c>
      <c r="BA21" s="7">
        <v>11</v>
      </c>
      <c r="BB21" s="6">
        <v>2348</v>
      </c>
      <c r="BC21" s="78"/>
      <c r="BD21" s="7" t="s">
        <v>897</v>
      </c>
    </row>
    <row r="22" spans="1:255" s="4" customFormat="1">
      <c r="A22" s="14" t="s">
        <v>25</v>
      </c>
      <c r="B22" s="6" t="s">
        <v>131</v>
      </c>
      <c r="C22" s="14" t="s">
        <v>62</v>
      </c>
      <c r="D22" s="7">
        <v>28</v>
      </c>
      <c r="E22" s="7" t="s">
        <v>26</v>
      </c>
      <c r="F22" s="7" t="s">
        <v>5</v>
      </c>
      <c r="G22" s="7" t="s">
        <v>140</v>
      </c>
      <c r="H22" s="7" t="s">
        <v>138</v>
      </c>
      <c r="I22" s="6" t="s">
        <v>6</v>
      </c>
      <c r="J22" s="7" t="s">
        <v>159</v>
      </c>
      <c r="K22" s="7" t="s">
        <v>134</v>
      </c>
      <c r="L22" s="7" t="s">
        <v>6</v>
      </c>
      <c r="M22" s="7" t="s">
        <v>27</v>
      </c>
      <c r="N22" s="7">
        <v>50</v>
      </c>
      <c r="O22" s="14" t="s">
        <v>350</v>
      </c>
      <c r="P22" s="14" t="s">
        <v>31</v>
      </c>
      <c r="Q22" s="14" t="s">
        <v>15</v>
      </c>
      <c r="R22" s="14" t="s">
        <v>25</v>
      </c>
      <c r="S22" s="7" t="s">
        <v>30</v>
      </c>
      <c r="T22" s="7">
        <v>180</v>
      </c>
      <c r="U22" s="7" t="s">
        <v>28</v>
      </c>
      <c r="V22" s="7" t="s">
        <v>29</v>
      </c>
      <c r="W22" s="7">
        <v>19.100000000000001</v>
      </c>
      <c r="X22" s="7" t="s">
        <v>6</v>
      </c>
      <c r="Y22" s="7" t="s">
        <v>6</v>
      </c>
      <c r="Z22" s="7" t="s">
        <v>12</v>
      </c>
      <c r="AA22" s="7" t="s">
        <v>898</v>
      </c>
      <c r="AB22" s="7">
        <v>22.5</v>
      </c>
      <c r="AC22" s="7" t="s">
        <v>7</v>
      </c>
      <c r="AD22" s="7">
        <v>90</v>
      </c>
      <c r="AE22" s="7">
        <v>35</v>
      </c>
      <c r="AF22" s="7">
        <v>17.5</v>
      </c>
      <c r="AG22" s="7">
        <v>5</v>
      </c>
      <c r="AH22" s="7" t="s">
        <v>226</v>
      </c>
      <c r="AI22" s="7">
        <v>0.82</v>
      </c>
      <c r="AJ22" s="7">
        <v>90</v>
      </c>
      <c r="AK22" s="7">
        <v>1</v>
      </c>
      <c r="AL22" s="13">
        <v>1</v>
      </c>
      <c r="AM22" s="7" t="s">
        <v>7</v>
      </c>
      <c r="AN22" s="7" t="s">
        <v>7</v>
      </c>
      <c r="AO22" s="7" t="s">
        <v>7</v>
      </c>
      <c r="AP22" s="13" t="s">
        <v>7</v>
      </c>
      <c r="AQ22" s="39"/>
      <c r="AR22" s="7">
        <v>29</v>
      </c>
      <c r="AS22" s="7">
        <v>151</v>
      </c>
      <c r="AT22" s="7">
        <v>112</v>
      </c>
      <c r="AU22" s="68" t="s">
        <v>280</v>
      </c>
      <c r="AV22" s="99">
        <v>6.7</v>
      </c>
      <c r="AW22" s="73">
        <f t="shared" si="0"/>
        <v>68</v>
      </c>
      <c r="AX22" s="73">
        <f t="shared" si="2"/>
        <v>90</v>
      </c>
      <c r="AY22" s="78">
        <f t="shared" si="1"/>
        <v>0.12839674071410651</v>
      </c>
      <c r="AZ22" s="7">
        <v>16</v>
      </c>
      <c r="BA22" s="7">
        <v>13</v>
      </c>
      <c r="BB22" s="6">
        <v>4198</v>
      </c>
      <c r="BC22" s="78"/>
      <c r="BD22" s="7" t="s">
        <v>897</v>
      </c>
    </row>
    <row r="23" spans="1:255" s="4" customFormat="1" ht="45">
      <c r="A23" s="14" t="s">
        <v>148</v>
      </c>
      <c r="B23" s="6" t="s">
        <v>131</v>
      </c>
      <c r="C23" s="14" t="s">
        <v>9</v>
      </c>
      <c r="D23" s="7">
        <v>28</v>
      </c>
      <c r="E23" s="7" t="s">
        <v>48</v>
      </c>
      <c r="F23" s="7" t="s">
        <v>5</v>
      </c>
      <c r="G23" s="7" t="s">
        <v>140</v>
      </c>
      <c r="H23" s="7" t="s">
        <v>138</v>
      </c>
      <c r="I23" s="6" t="s">
        <v>6</v>
      </c>
      <c r="J23" s="7" t="s">
        <v>159</v>
      </c>
      <c r="K23" s="35" t="s">
        <v>134</v>
      </c>
      <c r="L23" s="7" t="s">
        <v>6</v>
      </c>
      <c r="M23" s="7" t="s">
        <v>27</v>
      </c>
      <c r="N23" s="7">
        <v>50</v>
      </c>
      <c r="O23" s="14" t="s">
        <v>350</v>
      </c>
      <c r="P23" s="14" t="s">
        <v>179</v>
      </c>
      <c r="Q23" s="14" t="s">
        <v>15</v>
      </c>
      <c r="R23" s="14" t="s">
        <v>148</v>
      </c>
      <c r="S23" s="7" t="s">
        <v>142</v>
      </c>
      <c r="T23" s="7">
        <v>180</v>
      </c>
      <c r="U23" s="7" t="s">
        <v>11</v>
      </c>
      <c r="V23" s="7" t="s">
        <v>54</v>
      </c>
      <c r="W23" s="7">
        <v>24.37</v>
      </c>
      <c r="X23" s="7" t="s">
        <v>6</v>
      </c>
      <c r="Y23" s="7" t="s">
        <v>6</v>
      </c>
      <c r="Z23" s="7" t="s">
        <v>12</v>
      </c>
      <c r="AA23" s="7" t="s">
        <v>898</v>
      </c>
      <c r="AB23" s="7">
        <v>17.5</v>
      </c>
      <c r="AC23" s="7" t="s">
        <v>125</v>
      </c>
      <c r="AD23" s="7">
        <v>90</v>
      </c>
      <c r="AE23" s="7">
        <v>45</v>
      </c>
      <c r="AF23" s="7">
        <v>12.5</v>
      </c>
      <c r="AG23" s="7" t="s">
        <v>14</v>
      </c>
      <c r="AH23" s="7">
        <v>1.8</v>
      </c>
      <c r="AI23" s="7">
        <v>1.018</v>
      </c>
      <c r="AJ23" s="7">
        <v>90</v>
      </c>
      <c r="AK23" s="7">
        <v>1</v>
      </c>
      <c r="AL23" s="13">
        <v>1</v>
      </c>
      <c r="AM23" s="7" t="s">
        <v>7</v>
      </c>
      <c r="AN23" s="7" t="s">
        <v>7</v>
      </c>
      <c r="AO23" s="7" t="s">
        <v>7</v>
      </c>
      <c r="AP23" s="13" t="s">
        <v>7</v>
      </c>
      <c r="AQ23" s="111" t="s">
        <v>409</v>
      </c>
      <c r="AR23" s="7">
        <v>45</v>
      </c>
      <c r="AS23" s="7">
        <v>135</v>
      </c>
      <c r="AT23" s="7">
        <v>112</v>
      </c>
      <c r="AU23" s="68" t="s">
        <v>280</v>
      </c>
      <c r="AV23" s="73">
        <v>10</v>
      </c>
      <c r="AW23" s="73">
        <f t="shared" si="0"/>
        <v>68</v>
      </c>
      <c r="AX23" s="73">
        <f t="shared" si="2"/>
        <v>90</v>
      </c>
      <c r="AY23" s="78">
        <f t="shared" si="1"/>
        <v>0.15508498635428747</v>
      </c>
      <c r="AZ23" s="7">
        <v>4.524</v>
      </c>
      <c r="BA23" s="7">
        <v>4.9779999999999998</v>
      </c>
      <c r="BB23" s="6">
        <v>549</v>
      </c>
      <c r="BC23" s="78"/>
      <c r="BD23" s="7" t="s">
        <v>897</v>
      </c>
    </row>
    <row r="24" spans="1:255" s="4" customFormat="1">
      <c r="A24" s="14" t="s">
        <v>65</v>
      </c>
      <c r="B24" s="6" t="s">
        <v>131</v>
      </c>
      <c r="C24" s="14" t="s">
        <v>66</v>
      </c>
      <c r="D24" s="7">
        <v>45</v>
      </c>
      <c r="E24" s="7" t="s">
        <v>48</v>
      </c>
      <c r="F24" s="6" t="s">
        <v>143</v>
      </c>
      <c r="G24" s="7" t="s">
        <v>140</v>
      </c>
      <c r="H24" s="7" t="s">
        <v>136</v>
      </c>
      <c r="I24" s="6" t="s">
        <v>6</v>
      </c>
      <c r="J24" s="7" t="s">
        <v>161</v>
      </c>
      <c r="K24" s="7" t="s">
        <v>134</v>
      </c>
      <c r="L24" s="7" t="s">
        <v>6</v>
      </c>
      <c r="M24" s="18" t="s">
        <v>39</v>
      </c>
      <c r="N24" s="7">
        <v>50</v>
      </c>
      <c r="O24" s="14" t="s">
        <v>350</v>
      </c>
      <c r="P24" s="14" t="s">
        <v>70</v>
      </c>
      <c r="Q24" s="14" t="s">
        <v>67</v>
      </c>
      <c r="R24" s="14" t="s">
        <v>65</v>
      </c>
      <c r="S24" s="7" t="s">
        <v>68</v>
      </c>
      <c r="T24" s="6">
        <v>180</v>
      </c>
      <c r="U24" s="7" t="s">
        <v>11</v>
      </c>
      <c r="V24" s="7" t="s">
        <v>40</v>
      </c>
      <c r="W24" s="7">
        <v>18.3</v>
      </c>
      <c r="X24" s="7" t="s">
        <v>6</v>
      </c>
      <c r="Y24" s="7" t="s">
        <v>6</v>
      </c>
      <c r="Z24" s="7" t="s">
        <v>6</v>
      </c>
      <c r="AA24" s="7" t="s">
        <v>898</v>
      </c>
      <c r="AB24" s="6">
        <v>22</v>
      </c>
      <c r="AC24" s="6" t="s">
        <v>126</v>
      </c>
      <c r="AD24" s="6">
        <v>84</v>
      </c>
      <c r="AE24" s="6" t="s">
        <v>69</v>
      </c>
      <c r="AF24" s="7" t="s">
        <v>7</v>
      </c>
      <c r="AG24" s="6" t="s">
        <v>7</v>
      </c>
      <c r="AH24" s="7" t="s">
        <v>226</v>
      </c>
      <c r="AI24" s="6">
        <v>0.67800000000000005</v>
      </c>
      <c r="AJ24" s="6">
        <v>80</v>
      </c>
      <c r="AK24" s="7">
        <v>1</v>
      </c>
      <c r="AL24" s="41">
        <v>0.95</v>
      </c>
      <c r="AM24" s="7" t="s">
        <v>7</v>
      </c>
      <c r="AN24" s="7" t="s">
        <v>7</v>
      </c>
      <c r="AO24" s="7" t="s">
        <v>7</v>
      </c>
      <c r="AP24" s="13" t="s">
        <v>7</v>
      </c>
      <c r="AQ24" s="42"/>
      <c r="AR24" s="7">
        <v>49</v>
      </c>
      <c r="AS24" s="7">
        <v>131</v>
      </c>
      <c r="AT24" s="7">
        <v>102</v>
      </c>
      <c r="AU24" s="68" t="s">
        <v>280</v>
      </c>
      <c r="AV24" s="73"/>
      <c r="AW24" s="73">
        <f t="shared" si="0"/>
        <v>78</v>
      </c>
      <c r="AX24" s="73">
        <f t="shared" si="2"/>
        <v>84</v>
      </c>
      <c r="AY24" s="78">
        <f t="shared" si="1"/>
        <v>0.10139005475779947</v>
      </c>
      <c r="AZ24" s="7">
        <v>7.2</v>
      </c>
      <c r="BA24" s="7">
        <v>8.1</v>
      </c>
      <c r="BB24" s="6">
        <v>1067</v>
      </c>
      <c r="BC24" s="78"/>
      <c r="BD24" s="7" t="s">
        <v>897</v>
      </c>
    </row>
    <row r="25" spans="1:255" s="4" customFormat="1">
      <c r="A25" s="14" t="s">
        <v>42</v>
      </c>
      <c r="B25" s="6" t="s">
        <v>131</v>
      </c>
      <c r="C25" s="14" t="s">
        <v>215</v>
      </c>
      <c r="D25" s="7">
        <v>40</v>
      </c>
      <c r="E25" s="7" t="s">
        <v>38</v>
      </c>
      <c r="F25" s="6" t="s">
        <v>5</v>
      </c>
      <c r="G25" s="7" t="s">
        <v>140</v>
      </c>
      <c r="H25" s="7" t="s">
        <v>136</v>
      </c>
      <c r="I25" s="6" t="s">
        <v>6</v>
      </c>
      <c r="J25" s="7" t="s">
        <v>7</v>
      </c>
      <c r="K25" s="7" t="s">
        <v>133</v>
      </c>
      <c r="L25" s="7" t="s">
        <v>6</v>
      </c>
      <c r="M25" s="18" t="s">
        <v>43</v>
      </c>
      <c r="N25" s="7">
        <v>50</v>
      </c>
      <c r="O25" s="14" t="s">
        <v>350</v>
      </c>
      <c r="P25" s="14" t="s">
        <v>47</v>
      </c>
      <c r="Q25" s="14" t="s">
        <v>216</v>
      </c>
      <c r="R25" s="14" t="s">
        <v>42</v>
      </c>
      <c r="S25" s="7" t="s">
        <v>46</v>
      </c>
      <c r="T25" s="7">
        <v>180</v>
      </c>
      <c r="U25" s="7" t="s">
        <v>44</v>
      </c>
      <c r="V25" s="7" t="s">
        <v>40</v>
      </c>
      <c r="W25" s="40">
        <v>11</v>
      </c>
      <c r="X25" s="7" t="s">
        <v>6</v>
      </c>
      <c r="Y25" s="7" t="s">
        <v>6</v>
      </c>
      <c r="Z25" s="7" t="s">
        <v>12</v>
      </c>
      <c r="AA25" s="7" t="s">
        <v>127</v>
      </c>
      <c r="AB25" s="7">
        <v>14</v>
      </c>
      <c r="AC25" s="7">
        <v>3</v>
      </c>
      <c r="AD25" s="7">
        <v>88</v>
      </c>
      <c r="AE25" s="7" t="s">
        <v>45</v>
      </c>
      <c r="AF25" s="7" t="s">
        <v>7</v>
      </c>
      <c r="AG25" s="7" t="s">
        <v>7</v>
      </c>
      <c r="AH25" s="7" t="s">
        <v>226</v>
      </c>
      <c r="AI25" s="7">
        <v>0.44</v>
      </c>
      <c r="AJ25" s="7">
        <v>90</v>
      </c>
      <c r="AK25" s="7">
        <v>1</v>
      </c>
      <c r="AL25" s="13">
        <v>1.0229999999999999</v>
      </c>
      <c r="AM25" s="7" t="s">
        <v>7</v>
      </c>
      <c r="AN25" s="7" t="s">
        <v>7</v>
      </c>
      <c r="AO25" s="7" t="s">
        <v>7</v>
      </c>
      <c r="AP25" s="13" t="s">
        <v>7</v>
      </c>
      <c r="AQ25" s="42"/>
      <c r="AR25" s="7">
        <v>30</v>
      </c>
      <c r="AS25" s="7">
        <v>150</v>
      </c>
      <c r="AT25" s="7">
        <v>111</v>
      </c>
      <c r="AU25" s="68" t="s">
        <v>280</v>
      </c>
      <c r="AV25" s="73"/>
      <c r="AW25" s="73">
        <f t="shared" si="0"/>
        <v>69</v>
      </c>
      <c r="AX25" s="73">
        <f t="shared" si="2"/>
        <v>88</v>
      </c>
      <c r="AY25" s="78">
        <f t="shared" si="1"/>
        <v>6.6903357150848233E-2</v>
      </c>
      <c r="AZ25" s="7">
        <v>10</v>
      </c>
      <c r="BA25" s="7">
        <v>10.4</v>
      </c>
      <c r="BB25" s="6">
        <v>1144</v>
      </c>
      <c r="BC25" s="78"/>
      <c r="BD25" s="7" t="s">
        <v>127</v>
      </c>
    </row>
    <row r="26" spans="1:255" s="4" customFormat="1">
      <c r="A26" s="14" t="s">
        <v>89</v>
      </c>
      <c r="B26" s="6" t="s">
        <v>131</v>
      </c>
      <c r="C26" s="14" t="s">
        <v>66</v>
      </c>
      <c r="D26" s="7">
        <v>65</v>
      </c>
      <c r="E26" s="7" t="s">
        <v>90</v>
      </c>
      <c r="F26" s="6" t="s">
        <v>5</v>
      </c>
      <c r="G26" s="7" t="s">
        <v>140</v>
      </c>
      <c r="H26" s="7" t="s">
        <v>136</v>
      </c>
      <c r="I26" s="6" t="s">
        <v>6</v>
      </c>
      <c r="J26" s="7" t="s">
        <v>7</v>
      </c>
      <c r="K26" s="7" t="s">
        <v>133</v>
      </c>
      <c r="L26" s="7" t="s">
        <v>6</v>
      </c>
      <c r="M26" s="7" t="s">
        <v>81</v>
      </c>
      <c r="N26" s="7">
        <v>50</v>
      </c>
      <c r="O26" s="14" t="s">
        <v>350</v>
      </c>
      <c r="P26" s="14" t="s">
        <v>87</v>
      </c>
      <c r="Q26" s="14" t="s">
        <v>85</v>
      </c>
      <c r="R26" s="14" t="s">
        <v>89</v>
      </c>
      <c r="S26" s="7" t="s">
        <v>91</v>
      </c>
      <c r="T26" s="7">
        <v>180</v>
      </c>
      <c r="U26" s="7" t="s">
        <v>82</v>
      </c>
      <c r="V26" s="7" t="s">
        <v>84</v>
      </c>
      <c r="W26" s="7">
        <v>11.4</v>
      </c>
      <c r="X26" s="7" t="s">
        <v>6</v>
      </c>
      <c r="Y26" s="7" t="s">
        <v>83</v>
      </c>
      <c r="Z26" s="7" t="s">
        <v>50</v>
      </c>
      <c r="AA26" s="7" t="s">
        <v>127</v>
      </c>
      <c r="AB26" s="7">
        <v>14</v>
      </c>
      <c r="AC26" s="7">
        <v>3</v>
      </c>
      <c r="AD26" s="7">
        <v>88</v>
      </c>
      <c r="AE26" s="7">
        <v>60</v>
      </c>
      <c r="AF26" s="7" t="s">
        <v>7</v>
      </c>
      <c r="AG26" s="7" t="s">
        <v>7</v>
      </c>
      <c r="AH26" s="7" t="s">
        <v>226</v>
      </c>
      <c r="AI26" s="7">
        <v>0.46100000000000002</v>
      </c>
      <c r="AJ26" s="7">
        <v>90</v>
      </c>
      <c r="AK26" s="7">
        <v>1</v>
      </c>
      <c r="AL26" s="13">
        <v>1.0229999999999999</v>
      </c>
      <c r="AM26" s="7" t="s">
        <v>7</v>
      </c>
      <c r="AN26" s="7" t="s">
        <v>7</v>
      </c>
      <c r="AO26" s="7" t="s">
        <v>7</v>
      </c>
      <c r="AP26" s="13" t="s">
        <v>7</v>
      </c>
      <c r="AQ26" s="42"/>
      <c r="AR26" s="7">
        <v>30</v>
      </c>
      <c r="AS26" s="7">
        <v>150</v>
      </c>
      <c r="AT26" s="7">
        <v>111</v>
      </c>
      <c r="AU26" s="68" t="s">
        <v>280</v>
      </c>
      <c r="AV26" s="73"/>
      <c r="AW26" s="73">
        <f t="shared" si="0"/>
        <v>69</v>
      </c>
      <c r="AX26" s="73">
        <f t="shared" si="2"/>
        <v>88</v>
      </c>
      <c r="AY26" s="78">
        <f t="shared" si="1"/>
        <v>6.8732770157145684E-2</v>
      </c>
      <c r="AZ26" s="7">
        <v>5.8</v>
      </c>
      <c r="BA26" s="7">
        <v>10.1</v>
      </c>
      <c r="BB26" s="6">
        <v>662</v>
      </c>
      <c r="BC26" s="78"/>
      <c r="BD26" s="7" t="s">
        <v>127</v>
      </c>
    </row>
    <row r="27" spans="1:255" s="12" customFormat="1">
      <c r="A27" s="14" t="s">
        <v>141</v>
      </c>
      <c r="B27" s="6" t="s">
        <v>131</v>
      </c>
      <c r="C27" s="14" t="s">
        <v>151</v>
      </c>
      <c r="D27" s="7">
        <v>40</v>
      </c>
      <c r="E27" s="7" t="s">
        <v>35</v>
      </c>
      <c r="F27" s="7" t="s">
        <v>5</v>
      </c>
      <c r="G27" s="7" t="s">
        <v>140</v>
      </c>
      <c r="H27" s="6" t="s">
        <v>138</v>
      </c>
      <c r="I27" s="7" t="s">
        <v>6</v>
      </c>
      <c r="J27" s="7" t="s">
        <v>159</v>
      </c>
      <c r="K27" s="7" t="s">
        <v>133</v>
      </c>
      <c r="L27" s="7" t="s">
        <v>6</v>
      </c>
      <c r="M27" s="7" t="s">
        <v>217</v>
      </c>
      <c r="N27" s="7">
        <v>50</v>
      </c>
      <c r="O27" s="14" t="s">
        <v>351</v>
      </c>
      <c r="P27" s="14" t="s">
        <v>152</v>
      </c>
      <c r="Q27" s="14" t="s">
        <v>95</v>
      </c>
      <c r="R27" s="14" t="s">
        <v>141</v>
      </c>
      <c r="S27" s="7" t="s">
        <v>139</v>
      </c>
      <c r="T27" s="7">
        <v>150</v>
      </c>
      <c r="U27" s="7" t="s">
        <v>82</v>
      </c>
      <c r="V27" s="7" t="s">
        <v>5</v>
      </c>
      <c r="W27" s="7">
        <v>24.31</v>
      </c>
      <c r="X27" s="7" t="s">
        <v>83</v>
      </c>
      <c r="Y27" s="7" t="s">
        <v>83</v>
      </c>
      <c r="Z27" s="7" t="s">
        <v>12</v>
      </c>
      <c r="AA27" s="7" t="s">
        <v>898</v>
      </c>
      <c r="AB27" s="7">
        <v>20</v>
      </c>
      <c r="AC27" s="7" t="s">
        <v>7</v>
      </c>
      <c r="AD27" s="7">
        <v>80</v>
      </c>
      <c r="AE27" s="7">
        <v>30</v>
      </c>
      <c r="AF27" s="7">
        <v>12.5</v>
      </c>
      <c r="AG27" s="7">
        <v>5</v>
      </c>
      <c r="AH27" s="7" t="s">
        <v>226</v>
      </c>
      <c r="AI27" s="7">
        <v>0.79</v>
      </c>
      <c r="AJ27" s="7">
        <v>80</v>
      </c>
      <c r="AK27" s="13">
        <v>1</v>
      </c>
      <c r="AL27" s="7">
        <v>1</v>
      </c>
      <c r="AM27" s="7" t="s">
        <v>7</v>
      </c>
      <c r="AN27" s="7" t="s">
        <v>7</v>
      </c>
      <c r="AO27" s="13" t="s">
        <v>7</v>
      </c>
      <c r="AP27" s="13" t="s">
        <v>7</v>
      </c>
      <c r="AQ27" s="42"/>
      <c r="AR27" s="7">
        <v>20</v>
      </c>
      <c r="AS27" s="7">
        <v>130</v>
      </c>
      <c r="AT27" s="7">
        <v>100</v>
      </c>
      <c r="AU27" s="68" t="s">
        <v>280</v>
      </c>
      <c r="AV27" s="73"/>
      <c r="AW27" s="73">
        <f t="shared" si="0"/>
        <v>50</v>
      </c>
      <c r="AX27" s="73">
        <f t="shared" si="2"/>
        <v>80</v>
      </c>
      <c r="AY27" s="78">
        <f t="shared" si="1"/>
        <v>0.12232187820767025</v>
      </c>
      <c r="AZ27" s="7">
        <v>5.56</v>
      </c>
      <c r="BA27" s="7">
        <v>6.26</v>
      </c>
      <c r="BB27" s="6">
        <v>847</v>
      </c>
      <c r="BC27" s="78"/>
      <c r="BD27" s="7" t="s">
        <v>897</v>
      </c>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row>
    <row r="28" spans="1:255" s="4" customFormat="1">
      <c r="A28" s="14" t="s">
        <v>218</v>
      </c>
      <c r="B28" s="6" t="s">
        <v>145</v>
      </c>
      <c r="C28" s="14" t="s">
        <v>109</v>
      </c>
      <c r="D28" s="7">
        <v>130</v>
      </c>
      <c r="E28" s="7" t="s">
        <v>394</v>
      </c>
      <c r="F28" s="7" t="s">
        <v>5</v>
      </c>
      <c r="G28" s="7" t="s">
        <v>140</v>
      </c>
      <c r="H28" s="7" t="s">
        <v>136</v>
      </c>
      <c r="I28" s="6" t="s">
        <v>6</v>
      </c>
      <c r="J28" s="7" t="s">
        <v>159</v>
      </c>
      <c r="K28" s="7" t="s">
        <v>133</v>
      </c>
      <c r="L28" s="7" t="s">
        <v>6</v>
      </c>
      <c r="M28" s="7" t="s">
        <v>110</v>
      </c>
      <c r="N28" s="7">
        <v>50</v>
      </c>
      <c r="O28" s="14" t="s">
        <v>350</v>
      </c>
      <c r="P28" s="14" t="s">
        <v>147</v>
      </c>
      <c r="Q28" s="14" t="s">
        <v>95</v>
      </c>
      <c r="R28" s="14" t="s">
        <v>218</v>
      </c>
      <c r="S28" s="7" t="s">
        <v>111</v>
      </c>
      <c r="T28" s="7">
        <v>165</v>
      </c>
      <c r="U28" s="7" t="s">
        <v>82</v>
      </c>
      <c r="V28" s="7" t="s">
        <v>84</v>
      </c>
      <c r="W28" s="7">
        <v>18.2</v>
      </c>
      <c r="X28" s="7" t="s">
        <v>6</v>
      </c>
      <c r="Y28" s="7" t="s">
        <v>83</v>
      </c>
      <c r="Z28" s="7" t="s">
        <v>50</v>
      </c>
      <c r="AA28" s="7" t="s">
        <v>898</v>
      </c>
      <c r="AB28" s="7">
        <v>12.5</v>
      </c>
      <c r="AC28" s="7" t="s">
        <v>127</v>
      </c>
      <c r="AD28" s="7">
        <v>80</v>
      </c>
      <c r="AE28" s="7">
        <v>45</v>
      </c>
      <c r="AF28" s="7">
        <v>7.5</v>
      </c>
      <c r="AG28" s="7">
        <v>10</v>
      </c>
      <c r="AH28" s="7">
        <v>1.8</v>
      </c>
      <c r="AI28" s="7">
        <v>0.30399999999999999</v>
      </c>
      <c r="AJ28" s="7">
        <v>75</v>
      </c>
      <c r="AK28" s="7">
        <v>1</v>
      </c>
      <c r="AL28" s="13">
        <v>0.94</v>
      </c>
      <c r="AM28" s="7" t="s">
        <v>7</v>
      </c>
      <c r="AN28" s="7" t="s">
        <v>7</v>
      </c>
      <c r="AO28" s="7" t="s">
        <v>7</v>
      </c>
      <c r="AP28" s="13" t="s">
        <v>7</v>
      </c>
      <c r="AQ28" s="42"/>
      <c r="AR28" s="7">
        <v>45</v>
      </c>
      <c r="AS28" s="7">
        <v>100</v>
      </c>
      <c r="AT28" s="7">
        <v>93</v>
      </c>
      <c r="AU28" s="68" t="s">
        <v>280</v>
      </c>
      <c r="AV28" s="73"/>
      <c r="AW28" s="73">
        <f t="shared" si="0"/>
        <v>72</v>
      </c>
      <c r="AX28" s="73">
        <f t="shared" si="2"/>
        <v>80</v>
      </c>
      <c r="AY28" s="78">
        <f t="shared" si="1"/>
        <v>5.6033652575503204E-2</v>
      </c>
      <c r="AZ28" s="7">
        <v>6.1</v>
      </c>
      <c r="BA28" s="7">
        <v>4.5</v>
      </c>
      <c r="BB28" s="6">
        <v>306</v>
      </c>
      <c r="BC28" s="78"/>
      <c r="BD28" s="7" t="s">
        <v>897</v>
      </c>
    </row>
    <row r="29" spans="1:255" s="4" customFormat="1">
      <c r="A29" s="14" t="s">
        <v>58</v>
      </c>
      <c r="B29" s="6" t="s">
        <v>132</v>
      </c>
      <c r="C29" s="14" t="s">
        <v>37</v>
      </c>
      <c r="D29" s="7">
        <v>40</v>
      </c>
      <c r="E29" s="7" t="s">
        <v>38</v>
      </c>
      <c r="F29" s="7" t="s">
        <v>5</v>
      </c>
      <c r="G29" s="7" t="s">
        <v>140</v>
      </c>
      <c r="H29" s="7" t="s">
        <v>355</v>
      </c>
      <c r="I29" s="6" t="s">
        <v>6</v>
      </c>
      <c r="J29" s="7" t="s">
        <v>159</v>
      </c>
      <c r="K29" s="7" t="s">
        <v>133</v>
      </c>
      <c r="L29" s="7" t="s">
        <v>6</v>
      </c>
      <c r="M29" s="7" t="s">
        <v>27</v>
      </c>
      <c r="N29" s="7">
        <v>50</v>
      </c>
      <c r="O29" s="14" t="s">
        <v>342</v>
      </c>
      <c r="P29" s="14" t="s">
        <v>146</v>
      </c>
      <c r="Q29" s="14" t="s">
        <v>15</v>
      </c>
      <c r="R29" s="14" t="s">
        <v>58</v>
      </c>
      <c r="S29" s="7" t="s">
        <v>59</v>
      </c>
      <c r="T29" s="7">
        <v>175</v>
      </c>
      <c r="U29" s="7" t="s">
        <v>11</v>
      </c>
      <c r="V29" s="7" t="s">
        <v>54</v>
      </c>
      <c r="W29" s="7">
        <v>19.7</v>
      </c>
      <c r="X29" s="7" t="s">
        <v>6</v>
      </c>
      <c r="Y29" s="7" t="s">
        <v>6</v>
      </c>
      <c r="Z29" s="7" t="s">
        <v>12</v>
      </c>
      <c r="AA29" s="7" t="s">
        <v>898</v>
      </c>
      <c r="AB29" s="7">
        <v>21.25</v>
      </c>
      <c r="AC29" s="7" t="s">
        <v>125</v>
      </c>
      <c r="AD29" s="7">
        <v>83</v>
      </c>
      <c r="AE29" s="7">
        <v>32.5</v>
      </c>
      <c r="AF29" s="7">
        <v>16.239999999999998</v>
      </c>
      <c r="AG29" s="7">
        <v>10</v>
      </c>
      <c r="AH29" s="7">
        <v>1.8</v>
      </c>
      <c r="AI29" s="7">
        <v>0.70799999999999996</v>
      </c>
      <c r="AJ29" s="7">
        <v>80</v>
      </c>
      <c r="AK29" s="7">
        <v>1</v>
      </c>
      <c r="AL29" s="13">
        <v>0.96</v>
      </c>
      <c r="AM29" s="7" t="s">
        <v>7</v>
      </c>
      <c r="AN29" s="7" t="s">
        <v>7</v>
      </c>
      <c r="AO29" s="7" t="s">
        <v>7</v>
      </c>
      <c r="AP29" s="13" t="s">
        <v>7</v>
      </c>
      <c r="AQ29" s="42" t="s">
        <v>210</v>
      </c>
      <c r="AR29" s="7">
        <v>44</v>
      </c>
      <c r="AS29" s="7">
        <v>131</v>
      </c>
      <c r="AT29" s="7">
        <v>101</v>
      </c>
      <c r="AU29" s="68" t="s">
        <v>280</v>
      </c>
      <c r="AV29" s="68"/>
      <c r="AW29" s="73">
        <f t="shared" si="0"/>
        <v>74</v>
      </c>
      <c r="AX29" s="73">
        <f t="shared" si="2"/>
        <v>83</v>
      </c>
      <c r="AY29" s="78">
        <f t="shared" si="1"/>
        <v>0.10767556973495215</v>
      </c>
      <c r="AZ29" s="7">
        <v>5.5</v>
      </c>
      <c r="BA29" s="7">
        <v>5.5</v>
      </c>
      <c r="BB29" s="6">
        <v>602</v>
      </c>
      <c r="BC29" s="78"/>
      <c r="BD29" s="7" t="s">
        <v>897</v>
      </c>
    </row>
    <row r="30" spans="1:255" s="20" customFormat="1">
      <c r="A30" s="14" t="s">
        <v>77</v>
      </c>
      <c r="B30" s="6" t="s">
        <v>132</v>
      </c>
      <c r="C30" s="14" t="s">
        <v>9</v>
      </c>
      <c r="D30" s="7">
        <v>28</v>
      </c>
      <c r="E30" s="7" t="s">
        <v>10</v>
      </c>
      <c r="F30" s="7" t="s">
        <v>5</v>
      </c>
      <c r="G30" s="7" t="s">
        <v>140</v>
      </c>
      <c r="H30" s="7" t="s">
        <v>138</v>
      </c>
      <c r="I30" s="6" t="s">
        <v>6</v>
      </c>
      <c r="J30" s="7" t="s">
        <v>159</v>
      </c>
      <c r="K30" s="7" t="s">
        <v>133</v>
      </c>
      <c r="L30" s="7" t="s">
        <v>6</v>
      </c>
      <c r="M30" s="18" t="s">
        <v>72</v>
      </c>
      <c r="N30" s="7">
        <v>50</v>
      </c>
      <c r="O30" s="14" t="s">
        <v>345</v>
      </c>
      <c r="P30" s="14" t="s">
        <v>150</v>
      </c>
      <c r="Q30" s="14" t="s">
        <v>74</v>
      </c>
      <c r="R30" s="14" t="s">
        <v>543</v>
      </c>
      <c r="S30" s="7" t="s">
        <v>78</v>
      </c>
      <c r="T30" s="7">
        <v>165</v>
      </c>
      <c r="U30" s="7" t="s">
        <v>73</v>
      </c>
      <c r="V30" s="7" t="s">
        <v>5</v>
      </c>
      <c r="W30" s="7">
        <v>34.1</v>
      </c>
      <c r="X30" s="7" t="s">
        <v>6</v>
      </c>
      <c r="Y30" s="7" t="s">
        <v>6</v>
      </c>
      <c r="Z30" s="7" t="s">
        <v>12</v>
      </c>
      <c r="AA30" s="7" t="s">
        <v>898</v>
      </c>
      <c r="AB30" s="7">
        <v>12</v>
      </c>
      <c r="AC30" s="7" t="s">
        <v>7</v>
      </c>
      <c r="AD30" s="7">
        <v>95</v>
      </c>
      <c r="AE30" s="7">
        <v>61</v>
      </c>
      <c r="AF30" s="7" t="s">
        <v>128</v>
      </c>
      <c r="AG30" s="7">
        <v>11</v>
      </c>
      <c r="AH30" s="7">
        <v>1.8</v>
      </c>
      <c r="AI30" s="7">
        <v>1.59</v>
      </c>
      <c r="AJ30" s="7">
        <v>70</v>
      </c>
      <c r="AK30" s="7">
        <v>1.056</v>
      </c>
      <c r="AL30" s="7">
        <v>0.74</v>
      </c>
      <c r="AM30" s="7" t="s">
        <v>7</v>
      </c>
      <c r="AN30" s="7" t="s">
        <v>7</v>
      </c>
      <c r="AO30" s="7" t="s">
        <v>7</v>
      </c>
      <c r="AP30" s="7" t="s">
        <v>7</v>
      </c>
      <c r="AQ30" s="19"/>
      <c r="AR30" s="7">
        <v>50</v>
      </c>
      <c r="AS30" s="7">
        <v>117</v>
      </c>
      <c r="AT30" s="7">
        <v>104</v>
      </c>
      <c r="AU30" s="68" t="s">
        <v>280</v>
      </c>
      <c r="AV30" s="19"/>
      <c r="AW30" s="73">
        <f t="shared" si="0"/>
        <v>61</v>
      </c>
      <c r="AX30" s="73">
        <v>90</v>
      </c>
      <c r="AY30" s="78">
        <f t="shared" si="1"/>
        <v>0.24299431425862145</v>
      </c>
      <c r="AZ30" s="7">
        <v>16.7</v>
      </c>
      <c r="BA30" s="7">
        <v>22</v>
      </c>
      <c r="BB30" s="6">
        <v>12595</v>
      </c>
      <c r="BC30" s="78"/>
      <c r="BD30" s="7" t="s">
        <v>897</v>
      </c>
    </row>
    <row r="31" spans="1:255" s="38" customFormat="1">
      <c r="A31" s="15" t="s">
        <v>153</v>
      </c>
      <c r="B31" s="6" t="s">
        <v>131</v>
      </c>
      <c r="C31" s="15" t="s">
        <v>151</v>
      </c>
      <c r="D31" s="6">
        <v>40</v>
      </c>
      <c r="E31" s="7" t="s">
        <v>35</v>
      </c>
      <c r="F31" s="7" t="s">
        <v>5</v>
      </c>
      <c r="G31" s="6" t="s">
        <v>140</v>
      </c>
      <c r="H31" s="6" t="s">
        <v>138</v>
      </c>
      <c r="I31" s="6" t="s">
        <v>6</v>
      </c>
      <c r="J31" s="7" t="s">
        <v>159</v>
      </c>
      <c r="K31" s="7" t="s">
        <v>133</v>
      </c>
      <c r="L31" s="6" t="s">
        <v>6</v>
      </c>
      <c r="M31" s="18" t="s">
        <v>72</v>
      </c>
      <c r="N31" s="7">
        <v>50</v>
      </c>
      <c r="O31" s="15" t="s">
        <v>338</v>
      </c>
      <c r="P31" s="15" t="s">
        <v>152</v>
      </c>
      <c r="Q31" s="15" t="s">
        <v>15</v>
      </c>
      <c r="R31" s="15" t="s">
        <v>153</v>
      </c>
      <c r="S31" s="6" t="s">
        <v>154</v>
      </c>
      <c r="T31" s="6">
        <v>150</v>
      </c>
      <c r="U31" s="6" t="s">
        <v>11</v>
      </c>
      <c r="V31" s="7" t="s">
        <v>5</v>
      </c>
      <c r="W31" s="6">
        <v>27.01</v>
      </c>
      <c r="X31" s="6" t="s">
        <v>6</v>
      </c>
      <c r="Y31" s="7" t="s">
        <v>6</v>
      </c>
      <c r="Z31" s="7" t="s">
        <v>12</v>
      </c>
      <c r="AA31" s="7" t="s">
        <v>898</v>
      </c>
      <c r="AB31" s="6">
        <v>20</v>
      </c>
      <c r="AC31" s="7" t="s">
        <v>7</v>
      </c>
      <c r="AD31" s="6">
        <v>80</v>
      </c>
      <c r="AE31" s="6">
        <v>30</v>
      </c>
      <c r="AF31" s="6">
        <v>12.5</v>
      </c>
      <c r="AG31" s="6">
        <v>5</v>
      </c>
      <c r="AH31" s="7" t="s">
        <v>226</v>
      </c>
      <c r="AI31" s="6">
        <v>0.89</v>
      </c>
      <c r="AJ31" s="6">
        <v>80</v>
      </c>
      <c r="AK31" s="6">
        <v>1</v>
      </c>
      <c r="AL31" s="6">
        <v>1</v>
      </c>
      <c r="AM31" s="7" t="s">
        <v>7</v>
      </c>
      <c r="AN31" s="7" t="s">
        <v>7</v>
      </c>
      <c r="AO31" s="7" t="s">
        <v>7</v>
      </c>
      <c r="AP31" s="7" t="s">
        <v>7</v>
      </c>
      <c r="AQ31" s="6"/>
      <c r="AR31" s="7">
        <v>20</v>
      </c>
      <c r="AS31" s="7">
        <v>130</v>
      </c>
      <c r="AT31" s="7">
        <v>100</v>
      </c>
      <c r="AU31" s="68" t="s">
        <v>280</v>
      </c>
      <c r="AV31" s="6"/>
      <c r="AW31" s="73">
        <f t="shared" si="0"/>
        <v>50</v>
      </c>
      <c r="AX31" s="73">
        <f t="shared" si="2"/>
        <v>80</v>
      </c>
      <c r="AY31" s="78">
        <f t="shared" si="1"/>
        <v>0.13577777603614605</v>
      </c>
      <c r="AZ31" s="6">
        <v>7.0629999999999997</v>
      </c>
      <c r="BA31" s="6">
        <v>7.0549999999999997</v>
      </c>
      <c r="BB31" s="6">
        <v>1346</v>
      </c>
      <c r="BC31" s="78"/>
      <c r="BD31" s="7" t="s">
        <v>897</v>
      </c>
    </row>
    <row r="32" spans="1:255" s="20" customFormat="1">
      <c r="A32" s="15" t="s">
        <v>155</v>
      </c>
      <c r="B32" s="6" t="s">
        <v>131</v>
      </c>
      <c r="C32" s="14" t="s">
        <v>156</v>
      </c>
      <c r="D32" s="7">
        <v>65</v>
      </c>
      <c r="E32" s="6" t="s">
        <v>35</v>
      </c>
      <c r="F32" s="7" t="s">
        <v>5</v>
      </c>
      <c r="G32" s="6" t="s">
        <v>140</v>
      </c>
      <c r="H32" s="6" t="s">
        <v>136</v>
      </c>
      <c r="I32" s="6" t="s">
        <v>6</v>
      </c>
      <c r="J32" s="7" t="s">
        <v>159</v>
      </c>
      <c r="K32" s="7" t="s">
        <v>133</v>
      </c>
      <c r="L32" s="6" t="s">
        <v>6</v>
      </c>
      <c r="M32" s="6" t="s">
        <v>39</v>
      </c>
      <c r="N32" s="7">
        <v>30</v>
      </c>
      <c r="O32" s="19" t="s">
        <v>450</v>
      </c>
      <c r="P32" s="19" t="s">
        <v>157</v>
      </c>
      <c r="Q32" s="14" t="s">
        <v>13</v>
      </c>
      <c r="R32" s="15" t="s">
        <v>455</v>
      </c>
      <c r="S32" s="6" t="s">
        <v>158</v>
      </c>
      <c r="T32" s="6">
        <v>168.44</v>
      </c>
      <c r="U32" s="7" t="s">
        <v>44</v>
      </c>
      <c r="V32" s="7" t="s">
        <v>5</v>
      </c>
      <c r="W32" s="6">
        <v>10.35</v>
      </c>
      <c r="X32" s="7" t="s">
        <v>6</v>
      </c>
      <c r="Y32" s="7" t="s">
        <v>6</v>
      </c>
      <c r="Z32" s="7" t="s">
        <v>12</v>
      </c>
      <c r="AA32" s="7" t="s">
        <v>127</v>
      </c>
      <c r="AB32" s="6">
        <v>12</v>
      </c>
      <c r="AC32" s="6">
        <v>3</v>
      </c>
      <c r="AD32" s="6">
        <v>69</v>
      </c>
      <c r="AE32" s="6" t="s">
        <v>7</v>
      </c>
      <c r="AF32" s="6" t="s">
        <v>7</v>
      </c>
      <c r="AG32" s="6" t="s">
        <v>7</v>
      </c>
      <c r="AH32" s="6">
        <v>2.2999999999999998</v>
      </c>
      <c r="AI32" s="6">
        <v>0.26</v>
      </c>
      <c r="AJ32" s="6">
        <v>85</v>
      </c>
      <c r="AK32" s="6" t="s">
        <v>7</v>
      </c>
      <c r="AL32" s="6">
        <v>1.23</v>
      </c>
      <c r="AM32" s="7" t="s">
        <v>7</v>
      </c>
      <c r="AN32" s="7" t="s">
        <v>7</v>
      </c>
      <c r="AO32" s="7" t="s">
        <v>7</v>
      </c>
      <c r="AP32" s="7" t="s">
        <v>7</v>
      </c>
      <c r="AQ32" s="19"/>
      <c r="AR32" s="7">
        <v>33.44</v>
      </c>
      <c r="AS32" s="7">
        <v>135</v>
      </c>
      <c r="AT32" s="7">
        <v>95</v>
      </c>
      <c r="AU32" s="68" t="s">
        <v>280</v>
      </c>
      <c r="AV32" s="19"/>
      <c r="AW32" s="73">
        <f t="shared" si="0"/>
        <v>73.44</v>
      </c>
      <c r="AX32" s="73" t="s">
        <v>281</v>
      </c>
      <c r="AY32" s="78">
        <f t="shared" si="1"/>
        <v>3.8705640192383012E-2</v>
      </c>
      <c r="AZ32" s="6">
        <v>6.9640000000000004</v>
      </c>
      <c r="BA32" s="6">
        <v>6.9640000000000004</v>
      </c>
      <c r="BB32" s="6">
        <v>502</v>
      </c>
      <c r="BC32" s="78"/>
      <c r="BD32" s="7" t="s">
        <v>127</v>
      </c>
    </row>
    <row r="33" spans="1:56" s="38" customFormat="1">
      <c r="A33" s="15" t="s">
        <v>164</v>
      </c>
      <c r="B33" s="6" t="s">
        <v>131</v>
      </c>
      <c r="C33" s="15" t="s">
        <v>151</v>
      </c>
      <c r="D33" s="6">
        <v>40</v>
      </c>
      <c r="E33" s="7" t="s">
        <v>35</v>
      </c>
      <c r="F33" s="7" t="s">
        <v>5</v>
      </c>
      <c r="G33" s="6" t="s">
        <v>140</v>
      </c>
      <c r="H33" s="6" t="s">
        <v>136</v>
      </c>
      <c r="I33" s="6" t="s">
        <v>6</v>
      </c>
      <c r="J33" s="7" t="s">
        <v>159</v>
      </c>
      <c r="K33" s="7" t="s">
        <v>133</v>
      </c>
      <c r="L33" s="6" t="s">
        <v>6</v>
      </c>
      <c r="M33" s="18" t="s">
        <v>72</v>
      </c>
      <c r="N33" s="7">
        <v>50</v>
      </c>
      <c r="O33" s="15" t="s">
        <v>352</v>
      </c>
      <c r="P33" s="14" t="s">
        <v>64</v>
      </c>
      <c r="Q33" s="15" t="s">
        <v>13</v>
      </c>
      <c r="R33" s="15" t="s">
        <v>164</v>
      </c>
      <c r="S33" s="6" t="s">
        <v>165</v>
      </c>
      <c r="T33" s="6">
        <v>210</v>
      </c>
      <c r="U33" s="6" t="s">
        <v>11</v>
      </c>
      <c r="V33" s="7" t="s">
        <v>5</v>
      </c>
      <c r="W33" s="6">
        <v>19.117000000000001</v>
      </c>
      <c r="X33" s="6" t="s">
        <v>6</v>
      </c>
      <c r="Y33" s="7" t="s">
        <v>6</v>
      </c>
      <c r="Z33" s="7" t="s">
        <v>12</v>
      </c>
      <c r="AA33" s="7" t="s">
        <v>898</v>
      </c>
      <c r="AB33" s="6">
        <v>18.5</v>
      </c>
      <c r="AC33" s="7" t="s">
        <v>7</v>
      </c>
      <c r="AD33" s="6">
        <v>105</v>
      </c>
      <c r="AE33" s="6">
        <v>58</v>
      </c>
      <c r="AF33" s="6">
        <v>7</v>
      </c>
      <c r="AG33" s="6">
        <v>10</v>
      </c>
      <c r="AH33" s="7" t="s">
        <v>226</v>
      </c>
      <c r="AI33" s="6">
        <v>1</v>
      </c>
      <c r="AJ33" s="6">
        <v>100</v>
      </c>
      <c r="AK33" s="6">
        <v>1</v>
      </c>
      <c r="AL33" s="6">
        <v>0.95</v>
      </c>
      <c r="AM33" s="7" t="s">
        <v>7</v>
      </c>
      <c r="AN33" s="7" t="s">
        <v>7</v>
      </c>
      <c r="AO33" s="7" t="s">
        <v>7</v>
      </c>
      <c r="AP33" s="7" t="s">
        <v>7</v>
      </c>
      <c r="AQ33" s="6"/>
      <c r="AR33" s="7">
        <v>37</v>
      </c>
      <c r="AS33" s="7">
        <v>173</v>
      </c>
      <c r="AT33" s="7">
        <v>127</v>
      </c>
      <c r="AU33" s="68" t="s">
        <v>280</v>
      </c>
      <c r="AV33" s="6"/>
      <c r="AW33" s="73">
        <f t="shared" si="0"/>
        <v>83</v>
      </c>
      <c r="AX33" s="73">
        <f t="shared" si="2"/>
        <v>105</v>
      </c>
      <c r="AY33" s="78">
        <f t="shared" si="1"/>
        <v>0.16554302589404396</v>
      </c>
      <c r="AZ33" s="6">
        <v>15.53</v>
      </c>
      <c r="BA33" s="6">
        <v>21.016999999999999</v>
      </c>
      <c r="BB33" s="6">
        <v>6240</v>
      </c>
      <c r="BC33" s="78"/>
      <c r="BD33" s="7" t="s">
        <v>897</v>
      </c>
    </row>
    <row r="34" spans="1:56" s="4" customFormat="1">
      <c r="A34" s="34" t="s">
        <v>182</v>
      </c>
      <c r="B34" s="6" t="s">
        <v>131</v>
      </c>
      <c r="C34" s="14" t="s">
        <v>9</v>
      </c>
      <c r="D34" s="6">
        <v>40</v>
      </c>
      <c r="E34" s="7" t="s">
        <v>35</v>
      </c>
      <c r="F34" s="7" t="s">
        <v>5</v>
      </c>
      <c r="G34" s="6" t="s">
        <v>140</v>
      </c>
      <c r="H34" s="6" t="s">
        <v>138</v>
      </c>
      <c r="I34" s="6" t="s">
        <v>6</v>
      </c>
      <c r="J34" s="7" t="s">
        <v>159</v>
      </c>
      <c r="K34" s="6" t="s">
        <v>402</v>
      </c>
      <c r="L34" s="6" t="s">
        <v>6</v>
      </c>
      <c r="M34" s="18" t="s">
        <v>72</v>
      </c>
      <c r="N34" s="35">
        <v>50</v>
      </c>
      <c r="O34" s="34" t="s">
        <v>338</v>
      </c>
      <c r="P34" s="34" t="s">
        <v>183</v>
      </c>
      <c r="Q34" s="34" t="s">
        <v>15</v>
      </c>
      <c r="R34" s="34" t="s">
        <v>538</v>
      </c>
      <c r="S34" s="6" t="s">
        <v>184</v>
      </c>
      <c r="T34" s="6">
        <v>177</v>
      </c>
      <c r="U34" s="6" t="s">
        <v>11</v>
      </c>
      <c r="V34" s="7" t="s">
        <v>5</v>
      </c>
      <c r="W34" s="6">
        <v>19.45</v>
      </c>
      <c r="X34" s="6" t="s">
        <v>6</v>
      </c>
      <c r="Y34" s="7" t="s">
        <v>6</v>
      </c>
      <c r="Z34" s="7" t="s">
        <v>12</v>
      </c>
      <c r="AA34" s="7" t="s">
        <v>898</v>
      </c>
      <c r="AB34" s="6">
        <v>25</v>
      </c>
      <c r="AC34" s="7" t="s">
        <v>7</v>
      </c>
      <c r="AD34" s="6">
        <v>90</v>
      </c>
      <c r="AE34" s="6">
        <v>30</v>
      </c>
      <c r="AF34" s="6">
        <v>18</v>
      </c>
      <c r="AG34" s="6">
        <v>10</v>
      </c>
      <c r="AH34" s="6">
        <v>1.8</v>
      </c>
      <c r="AI34" s="6">
        <v>0.88600000000000001</v>
      </c>
      <c r="AJ34" s="6">
        <v>80</v>
      </c>
      <c r="AK34" s="6">
        <v>1</v>
      </c>
      <c r="AL34" s="35">
        <v>0.89</v>
      </c>
      <c r="AM34" s="7" t="s">
        <v>7</v>
      </c>
      <c r="AN34" s="7" t="s">
        <v>7</v>
      </c>
      <c r="AO34" s="7" t="s">
        <v>7</v>
      </c>
      <c r="AP34" s="7" t="s">
        <v>7</v>
      </c>
      <c r="AQ34" s="15" t="s">
        <v>208</v>
      </c>
      <c r="AR34" s="6">
        <v>56</v>
      </c>
      <c r="AS34" s="6">
        <v>121</v>
      </c>
      <c r="AT34" s="7">
        <v>105</v>
      </c>
      <c r="AU34" s="68" t="s">
        <v>280</v>
      </c>
      <c r="AV34" s="73">
        <v>25</v>
      </c>
      <c r="AW34" s="73">
        <f t="shared" si="0"/>
        <v>72</v>
      </c>
      <c r="AX34" s="73">
        <f t="shared" si="2"/>
        <v>90</v>
      </c>
      <c r="AY34" s="78">
        <f t="shared" si="1"/>
        <v>0.11193946313903183</v>
      </c>
      <c r="AZ34" s="6">
        <v>8.2929999999999993</v>
      </c>
      <c r="BA34" s="6">
        <v>4.242</v>
      </c>
      <c r="BB34" s="6">
        <v>619</v>
      </c>
      <c r="BC34" s="78"/>
      <c r="BD34" s="7" t="s">
        <v>897</v>
      </c>
    </row>
    <row r="35" spans="1:56" s="20" customFormat="1">
      <c r="A35" s="15" t="s">
        <v>201</v>
      </c>
      <c r="B35" s="6" t="s">
        <v>131</v>
      </c>
      <c r="C35" s="14" t="s">
        <v>156</v>
      </c>
      <c r="D35" s="7">
        <v>65</v>
      </c>
      <c r="E35" s="6" t="s">
        <v>203</v>
      </c>
      <c r="F35" s="7" t="s">
        <v>5</v>
      </c>
      <c r="G35" s="6" t="s">
        <v>140</v>
      </c>
      <c r="H35" s="6" t="s">
        <v>138</v>
      </c>
      <c r="I35" s="6" t="s">
        <v>6</v>
      </c>
      <c r="J35" s="7" t="s">
        <v>7</v>
      </c>
      <c r="K35" s="7" t="s">
        <v>134</v>
      </c>
      <c r="L35" s="6" t="s">
        <v>12</v>
      </c>
      <c r="M35" s="6" t="s">
        <v>39</v>
      </c>
      <c r="N35" s="7">
        <v>50</v>
      </c>
      <c r="O35" s="14" t="s">
        <v>453</v>
      </c>
      <c r="P35" s="19" t="s">
        <v>200</v>
      </c>
      <c r="Q35" s="14" t="s">
        <v>15</v>
      </c>
      <c r="R35" s="15" t="s">
        <v>201</v>
      </c>
      <c r="S35" s="6" t="s">
        <v>204</v>
      </c>
      <c r="T35" s="6">
        <v>250</v>
      </c>
      <c r="U35" s="7" t="s">
        <v>11</v>
      </c>
      <c r="V35" s="7" t="s">
        <v>5</v>
      </c>
      <c r="W35" s="6">
        <v>9.1</v>
      </c>
      <c r="X35" s="7" t="s">
        <v>6</v>
      </c>
      <c r="Y35" s="7" t="s">
        <v>6</v>
      </c>
      <c r="Z35" s="7" t="s">
        <v>12</v>
      </c>
      <c r="AA35" s="7" t="s">
        <v>7</v>
      </c>
      <c r="AB35" s="6">
        <v>20</v>
      </c>
      <c r="AC35" s="6">
        <v>3</v>
      </c>
      <c r="AD35" s="6">
        <v>100</v>
      </c>
      <c r="AE35" s="6" t="s">
        <v>7</v>
      </c>
      <c r="AF35" s="6" t="s">
        <v>7</v>
      </c>
      <c r="AG35" s="6" t="s">
        <v>7</v>
      </c>
      <c r="AH35" s="6">
        <v>1.8</v>
      </c>
      <c r="AI35" s="6">
        <v>0.497</v>
      </c>
      <c r="AJ35" s="6">
        <v>100</v>
      </c>
      <c r="AK35" s="6">
        <v>1</v>
      </c>
      <c r="AL35" s="6">
        <v>1</v>
      </c>
      <c r="AM35" s="7" t="s">
        <v>7</v>
      </c>
      <c r="AN35" s="7" t="s">
        <v>7</v>
      </c>
      <c r="AO35" s="7" t="s">
        <v>7</v>
      </c>
      <c r="AP35" s="7" t="s">
        <v>7</v>
      </c>
      <c r="AQ35" s="19" t="s">
        <v>206</v>
      </c>
      <c r="AR35" s="7">
        <v>96</v>
      </c>
      <c r="AS35" s="7">
        <v>154</v>
      </c>
      <c r="AT35" s="7">
        <v>125</v>
      </c>
      <c r="AU35" s="19" t="s">
        <v>278</v>
      </c>
      <c r="AV35" s="19"/>
      <c r="AW35" s="73">
        <f t="shared" si="0"/>
        <v>125</v>
      </c>
      <c r="AX35" s="73">
        <f t="shared" si="2"/>
        <v>100</v>
      </c>
      <c r="AY35" s="78">
        <f t="shared" si="1"/>
        <v>7.1366142518352563E-2</v>
      </c>
      <c r="AZ35" s="6">
        <v>6.45</v>
      </c>
      <c r="BA35" s="6">
        <v>5.75</v>
      </c>
      <c r="BB35" s="6">
        <v>337</v>
      </c>
      <c r="BC35" s="78"/>
      <c r="BD35" s="7" t="s">
        <v>7</v>
      </c>
    </row>
    <row r="36" spans="1:56" s="20" customFormat="1">
      <c r="A36" s="15" t="s">
        <v>202</v>
      </c>
      <c r="B36" s="6" t="s">
        <v>131</v>
      </c>
      <c r="C36" s="14" t="s">
        <v>517</v>
      </c>
      <c r="D36" s="7" t="s">
        <v>534</v>
      </c>
      <c r="E36" s="6" t="s">
        <v>35</v>
      </c>
      <c r="F36" s="7" t="s">
        <v>5</v>
      </c>
      <c r="G36" s="6" t="s">
        <v>140</v>
      </c>
      <c r="H36" s="6" t="s">
        <v>138</v>
      </c>
      <c r="I36" s="6" t="s">
        <v>6</v>
      </c>
      <c r="J36" s="7" t="s">
        <v>7</v>
      </c>
      <c r="K36" s="7" t="s">
        <v>133</v>
      </c>
      <c r="L36" s="6" t="s">
        <v>6</v>
      </c>
      <c r="M36" s="6" t="s">
        <v>39</v>
      </c>
      <c r="N36" s="7">
        <v>50</v>
      </c>
      <c r="O36" s="14" t="s">
        <v>454</v>
      </c>
      <c r="P36" s="19" t="s">
        <v>449</v>
      </c>
      <c r="Q36" s="14" t="s">
        <v>15</v>
      </c>
      <c r="R36" s="15" t="s">
        <v>532</v>
      </c>
      <c r="S36" s="6" t="s">
        <v>207</v>
      </c>
      <c r="T36" s="6">
        <v>300</v>
      </c>
      <c r="U36" s="7" t="s">
        <v>11</v>
      </c>
      <c r="V36" s="7" t="s">
        <v>5</v>
      </c>
      <c r="W36" s="6">
        <v>5.0199999999999996</v>
      </c>
      <c r="X36" s="7" t="s">
        <v>6</v>
      </c>
      <c r="Y36" s="7" t="s">
        <v>6</v>
      </c>
      <c r="Z36" s="7" t="s">
        <v>12</v>
      </c>
      <c r="AA36" s="7" t="s">
        <v>7</v>
      </c>
      <c r="AB36" s="6">
        <v>10</v>
      </c>
      <c r="AC36" s="6">
        <v>7</v>
      </c>
      <c r="AD36" s="6">
        <v>80</v>
      </c>
      <c r="AE36" s="6" t="s">
        <v>7</v>
      </c>
      <c r="AF36" s="6" t="s">
        <v>7</v>
      </c>
      <c r="AG36" s="6" t="s">
        <v>7</v>
      </c>
      <c r="AH36" s="6">
        <v>1.8</v>
      </c>
      <c r="AI36" s="6">
        <v>0.17399999999999999</v>
      </c>
      <c r="AJ36" s="6">
        <v>80</v>
      </c>
      <c r="AK36" s="6">
        <v>0.73</v>
      </c>
      <c r="AL36" s="6">
        <v>1</v>
      </c>
      <c r="AM36" s="7" t="s">
        <v>7</v>
      </c>
      <c r="AN36" s="7" t="s">
        <v>7</v>
      </c>
      <c r="AO36" s="7" t="s">
        <v>7</v>
      </c>
      <c r="AP36" s="7" t="s">
        <v>7</v>
      </c>
      <c r="AQ36" s="19" t="s">
        <v>206</v>
      </c>
      <c r="AR36" s="7">
        <v>182</v>
      </c>
      <c r="AS36" s="7">
        <v>118</v>
      </c>
      <c r="AT36" s="7">
        <v>100</v>
      </c>
      <c r="AU36" s="68" t="s">
        <v>280</v>
      </c>
      <c r="AV36" s="19"/>
      <c r="AW36" s="73">
        <f t="shared" si="0"/>
        <v>200</v>
      </c>
      <c r="AX36" s="74">
        <f t="shared" si="2"/>
        <v>109.58904109589041</v>
      </c>
      <c r="AY36" s="78">
        <f t="shared" si="1"/>
        <v>2.5193527938570128E-2</v>
      </c>
      <c r="AZ36" s="6">
        <v>5.58</v>
      </c>
      <c r="BA36" s="6">
        <v>6.15</v>
      </c>
      <c r="BB36" s="6">
        <v>172</v>
      </c>
      <c r="BC36" s="78"/>
      <c r="BD36" s="7" t="s">
        <v>7</v>
      </c>
    </row>
    <row r="37" spans="1:56" s="4" customFormat="1">
      <c r="A37" s="14" t="s">
        <v>271</v>
      </c>
      <c r="B37" s="6" t="s">
        <v>131</v>
      </c>
      <c r="C37" s="14" t="s">
        <v>66</v>
      </c>
      <c r="D37" s="35">
        <v>40</v>
      </c>
      <c r="E37" s="6" t="s">
        <v>35</v>
      </c>
      <c r="F37" s="7" t="s">
        <v>5</v>
      </c>
      <c r="G37" s="7" t="s">
        <v>140</v>
      </c>
      <c r="H37" s="7" t="s">
        <v>136</v>
      </c>
      <c r="I37" s="6" t="s">
        <v>6</v>
      </c>
      <c r="J37" s="7" t="s">
        <v>159</v>
      </c>
      <c r="K37" s="7" t="s">
        <v>133</v>
      </c>
      <c r="L37" s="7" t="s">
        <v>6</v>
      </c>
      <c r="M37" s="6" t="s">
        <v>39</v>
      </c>
      <c r="N37" s="7">
        <v>50</v>
      </c>
      <c r="O37" s="14" t="s">
        <v>338</v>
      </c>
      <c r="P37" s="14" t="s">
        <v>263</v>
      </c>
      <c r="Q37" s="14" t="s">
        <v>216</v>
      </c>
      <c r="R37" s="14" t="s">
        <v>271</v>
      </c>
      <c r="S37" s="7" t="s">
        <v>270</v>
      </c>
      <c r="T37" s="7">
        <v>180</v>
      </c>
      <c r="U37" s="7" t="s">
        <v>82</v>
      </c>
      <c r="V37" s="7" t="s">
        <v>84</v>
      </c>
      <c r="W37" s="67">
        <v>16</v>
      </c>
      <c r="X37" s="7" t="s">
        <v>6</v>
      </c>
      <c r="Y37" s="7" t="s">
        <v>83</v>
      </c>
      <c r="Z37" s="7" t="s">
        <v>50</v>
      </c>
      <c r="AA37" s="7" t="s">
        <v>898</v>
      </c>
      <c r="AB37" s="7">
        <v>14</v>
      </c>
      <c r="AC37" s="7">
        <v>3</v>
      </c>
      <c r="AD37" s="7">
        <v>88</v>
      </c>
      <c r="AE37" s="6" t="s">
        <v>7</v>
      </c>
      <c r="AF37" s="6" t="s">
        <v>7</v>
      </c>
      <c r="AG37" s="7">
        <v>10</v>
      </c>
      <c r="AH37" s="7" t="s">
        <v>226</v>
      </c>
      <c r="AI37" s="7">
        <v>0.64200000000000002</v>
      </c>
      <c r="AJ37" s="7">
        <v>90</v>
      </c>
      <c r="AK37" s="7">
        <v>1</v>
      </c>
      <c r="AL37" s="13">
        <v>1.0229999999999999</v>
      </c>
      <c r="AM37" s="7" t="s">
        <v>7</v>
      </c>
      <c r="AN37" s="7" t="s">
        <v>7</v>
      </c>
      <c r="AO37" s="7" t="s">
        <v>7</v>
      </c>
      <c r="AP37" s="13" t="s">
        <v>7</v>
      </c>
      <c r="AQ37" s="42"/>
      <c r="AR37" s="7">
        <v>30</v>
      </c>
      <c r="AS37" s="7">
        <v>150</v>
      </c>
      <c r="AT37" s="7">
        <v>112</v>
      </c>
      <c r="AU37" s="68" t="s">
        <v>280</v>
      </c>
      <c r="AV37" s="68"/>
      <c r="AW37" s="73">
        <f t="shared" si="0"/>
        <v>68</v>
      </c>
      <c r="AX37" s="73">
        <f t="shared" si="2"/>
        <v>88</v>
      </c>
      <c r="AY37" s="78">
        <f t="shared" si="1"/>
        <v>9.7336222316984161E-2</v>
      </c>
      <c r="AZ37" s="7">
        <v>15.66</v>
      </c>
      <c r="BA37" s="7">
        <v>15.39</v>
      </c>
      <c r="BB37" s="6">
        <v>3857</v>
      </c>
      <c r="BC37" s="78"/>
      <c r="BD37" s="7" t="s">
        <v>897</v>
      </c>
    </row>
    <row r="38" spans="1:56" s="4" customFormat="1">
      <c r="A38" s="14" t="s">
        <v>268</v>
      </c>
      <c r="B38" s="6" t="s">
        <v>131</v>
      </c>
      <c r="C38" s="14" t="s">
        <v>151</v>
      </c>
      <c r="D38" s="35">
        <v>40</v>
      </c>
      <c r="E38" s="6" t="s">
        <v>35</v>
      </c>
      <c r="F38" s="7" t="s">
        <v>5</v>
      </c>
      <c r="G38" s="7" t="s">
        <v>140</v>
      </c>
      <c r="H38" s="7" t="s">
        <v>138</v>
      </c>
      <c r="I38" s="6" t="s">
        <v>6</v>
      </c>
      <c r="J38" s="7" t="s">
        <v>159</v>
      </c>
      <c r="K38" s="7" t="s">
        <v>133</v>
      </c>
      <c r="L38" s="7" t="s">
        <v>6</v>
      </c>
      <c r="M38" s="6" t="s">
        <v>39</v>
      </c>
      <c r="N38" s="7">
        <v>50</v>
      </c>
      <c r="O38" s="14" t="s">
        <v>338</v>
      </c>
      <c r="P38" s="14" t="s">
        <v>269</v>
      </c>
      <c r="Q38" s="14" t="s">
        <v>95</v>
      </c>
      <c r="R38" s="14" t="s">
        <v>268</v>
      </c>
      <c r="S38" s="7" t="s">
        <v>267</v>
      </c>
      <c r="T38" s="7">
        <v>150</v>
      </c>
      <c r="U38" s="7" t="s">
        <v>82</v>
      </c>
      <c r="V38" s="7" t="s">
        <v>84</v>
      </c>
      <c r="W38" s="67">
        <v>22.73</v>
      </c>
      <c r="X38" s="7" t="s">
        <v>6</v>
      </c>
      <c r="Y38" s="7" t="s">
        <v>83</v>
      </c>
      <c r="Z38" s="7" t="s">
        <v>50</v>
      </c>
      <c r="AA38" s="7" t="s">
        <v>898</v>
      </c>
      <c r="AB38" s="7">
        <v>12.5</v>
      </c>
      <c r="AC38" s="7" t="s">
        <v>127</v>
      </c>
      <c r="AD38" s="7">
        <v>80</v>
      </c>
      <c r="AE38" s="6">
        <v>30</v>
      </c>
      <c r="AF38" s="6">
        <v>12.5</v>
      </c>
      <c r="AG38" s="7">
        <v>5</v>
      </c>
      <c r="AH38" s="7" t="s">
        <v>226</v>
      </c>
      <c r="AI38" s="7">
        <v>0.75</v>
      </c>
      <c r="AJ38" s="7">
        <v>80</v>
      </c>
      <c r="AK38" s="7">
        <v>1</v>
      </c>
      <c r="AL38" s="13">
        <v>1</v>
      </c>
      <c r="AM38" s="7" t="s">
        <v>7</v>
      </c>
      <c r="AN38" s="7" t="s">
        <v>7</v>
      </c>
      <c r="AO38" s="7" t="s">
        <v>7</v>
      </c>
      <c r="AP38" s="13" t="s">
        <v>7</v>
      </c>
      <c r="AQ38" s="42"/>
      <c r="AR38" s="7">
        <v>30</v>
      </c>
      <c r="AS38" s="7">
        <v>120</v>
      </c>
      <c r="AT38" s="7">
        <v>100</v>
      </c>
      <c r="AU38" s="68" t="s">
        <v>280</v>
      </c>
      <c r="AV38" s="68"/>
      <c r="AW38" s="73">
        <f t="shared" si="0"/>
        <v>50</v>
      </c>
      <c r="AX38" s="73">
        <f t="shared" si="2"/>
        <v>80</v>
      </c>
      <c r="AY38" s="78">
        <f t="shared" si="1"/>
        <v>0.1141583914977754</v>
      </c>
      <c r="AZ38" s="7">
        <v>6.76</v>
      </c>
      <c r="BA38" s="7">
        <v>4.82</v>
      </c>
      <c r="BB38" s="6">
        <v>740</v>
      </c>
      <c r="BC38" s="78"/>
      <c r="BD38" s="7" t="s">
        <v>897</v>
      </c>
    </row>
    <row r="39" spans="1:56" s="4" customFormat="1">
      <c r="A39" s="14" t="s">
        <v>265</v>
      </c>
      <c r="B39" s="6" t="s">
        <v>132</v>
      </c>
      <c r="C39" s="14" t="s">
        <v>9</v>
      </c>
      <c r="D39" s="35">
        <v>28</v>
      </c>
      <c r="E39" s="6" t="s">
        <v>35</v>
      </c>
      <c r="F39" s="7" t="s">
        <v>5</v>
      </c>
      <c r="G39" s="7" t="s">
        <v>140</v>
      </c>
      <c r="H39" s="7" t="s">
        <v>138</v>
      </c>
      <c r="I39" s="6" t="s">
        <v>6</v>
      </c>
      <c r="J39" s="7" t="s">
        <v>159</v>
      </c>
      <c r="K39" s="7" t="s">
        <v>133</v>
      </c>
      <c r="L39" s="7" t="s">
        <v>6</v>
      </c>
      <c r="M39" s="18" t="s">
        <v>72</v>
      </c>
      <c r="N39" s="7">
        <v>50</v>
      </c>
      <c r="O39" s="14" t="s">
        <v>338</v>
      </c>
      <c r="P39" s="14" t="s">
        <v>266</v>
      </c>
      <c r="Q39" s="14" t="s">
        <v>95</v>
      </c>
      <c r="R39" s="14" t="s">
        <v>265</v>
      </c>
      <c r="S39" s="7" t="s">
        <v>264</v>
      </c>
      <c r="T39" s="7">
        <v>169.2</v>
      </c>
      <c r="U39" s="7" t="s">
        <v>82</v>
      </c>
      <c r="V39" s="7" t="s">
        <v>84</v>
      </c>
      <c r="W39" s="67">
        <v>19.489999999999998</v>
      </c>
      <c r="X39" s="7" t="s">
        <v>6</v>
      </c>
      <c r="Y39" s="7" t="s">
        <v>83</v>
      </c>
      <c r="Z39" s="7" t="s">
        <v>50</v>
      </c>
      <c r="AA39" s="7" t="s">
        <v>898</v>
      </c>
      <c r="AB39" s="7">
        <v>10</v>
      </c>
      <c r="AC39" s="7" t="s">
        <v>127</v>
      </c>
      <c r="AD39" s="7">
        <v>80</v>
      </c>
      <c r="AE39" s="6">
        <v>30</v>
      </c>
      <c r="AF39" s="6">
        <v>15</v>
      </c>
      <c r="AG39" s="7">
        <v>10</v>
      </c>
      <c r="AH39" s="7">
        <v>1.8</v>
      </c>
      <c r="AI39" s="67">
        <v>0.7</v>
      </c>
      <c r="AJ39" s="7">
        <v>80</v>
      </c>
      <c r="AK39" s="7">
        <v>1</v>
      </c>
      <c r="AL39" s="13">
        <v>1</v>
      </c>
      <c r="AM39" s="7" t="s">
        <v>7</v>
      </c>
      <c r="AN39" s="7" t="s">
        <v>7</v>
      </c>
      <c r="AO39" s="7" t="s">
        <v>7</v>
      </c>
      <c r="AP39" s="13" t="s">
        <v>7</v>
      </c>
      <c r="AQ39" s="42"/>
      <c r="AR39" s="7">
        <v>51</v>
      </c>
      <c r="AS39" s="7">
        <v>118</v>
      </c>
      <c r="AT39" s="7">
        <v>100</v>
      </c>
      <c r="AU39" s="68" t="s">
        <v>280</v>
      </c>
      <c r="AV39" s="68"/>
      <c r="AW39" s="73">
        <f t="shared" si="0"/>
        <v>69.199999999999989</v>
      </c>
      <c r="AX39" s="73">
        <f t="shared" si="2"/>
        <v>80</v>
      </c>
      <c r="AY39" s="78">
        <f t="shared" si="1"/>
        <v>9.010489215814825E-2</v>
      </c>
      <c r="AZ39" s="7">
        <v>9.57</v>
      </c>
      <c r="BA39" s="7">
        <v>4.71</v>
      </c>
      <c r="BB39" s="6">
        <v>808</v>
      </c>
      <c r="BC39" s="78"/>
      <c r="BD39" s="7" t="s">
        <v>897</v>
      </c>
    </row>
    <row r="40" spans="1:56" s="4" customFormat="1">
      <c r="A40" s="14" t="s">
        <v>261</v>
      </c>
      <c r="B40" s="6" t="s">
        <v>131</v>
      </c>
      <c r="C40" s="14" t="s">
        <v>66</v>
      </c>
      <c r="D40" s="35">
        <v>40</v>
      </c>
      <c r="E40" s="6" t="s">
        <v>35</v>
      </c>
      <c r="F40" s="7" t="s">
        <v>5</v>
      </c>
      <c r="G40" s="7" t="s">
        <v>140</v>
      </c>
      <c r="H40" s="7" t="s">
        <v>136</v>
      </c>
      <c r="I40" s="6" t="s">
        <v>6</v>
      </c>
      <c r="J40" s="7" t="s">
        <v>159</v>
      </c>
      <c r="K40" s="7" t="s">
        <v>133</v>
      </c>
      <c r="L40" s="7" t="s">
        <v>6</v>
      </c>
      <c r="M40" s="6" t="s">
        <v>39</v>
      </c>
      <c r="N40" s="7">
        <v>50</v>
      </c>
      <c r="O40" s="14" t="s">
        <v>338</v>
      </c>
      <c r="P40" s="14" t="s">
        <v>263</v>
      </c>
      <c r="Q40" s="14" t="s">
        <v>262</v>
      </c>
      <c r="R40" s="14" t="s">
        <v>261</v>
      </c>
      <c r="S40" s="7" t="s">
        <v>260</v>
      </c>
      <c r="T40" s="7">
        <v>169.2</v>
      </c>
      <c r="U40" s="7" t="s">
        <v>82</v>
      </c>
      <c r="V40" s="7" t="s">
        <v>84</v>
      </c>
      <c r="W40" s="67">
        <v>12.81</v>
      </c>
      <c r="X40" s="7" t="s">
        <v>6</v>
      </c>
      <c r="Y40" s="7" t="s">
        <v>83</v>
      </c>
      <c r="Z40" s="7" t="s">
        <v>50</v>
      </c>
      <c r="AA40" s="7" t="s">
        <v>898</v>
      </c>
      <c r="AB40" s="7">
        <v>12</v>
      </c>
      <c r="AC40" s="7">
        <v>4</v>
      </c>
      <c r="AD40" s="7">
        <v>80</v>
      </c>
      <c r="AE40" s="6" t="s">
        <v>7</v>
      </c>
      <c r="AF40" s="6" t="s">
        <v>7</v>
      </c>
      <c r="AG40" s="7">
        <v>10</v>
      </c>
      <c r="AH40" s="7" t="s">
        <v>226</v>
      </c>
      <c r="AI40" s="67">
        <v>0.42</v>
      </c>
      <c r="AJ40" s="7">
        <v>80</v>
      </c>
      <c r="AK40" s="7">
        <v>1</v>
      </c>
      <c r="AL40" s="13">
        <v>1</v>
      </c>
      <c r="AM40" s="7" t="s">
        <v>7</v>
      </c>
      <c r="AN40" s="7" t="s">
        <v>7</v>
      </c>
      <c r="AO40" s="7" t="s">
        <v>7</v>
      </c>
      <c r="AP40" s="13" t="s">
        <v>7</v>
      </c>
      <c r="AQ40" s="42"/>
      <c r="AR40" s="7">
        <v>34</v>
      </c>
      <c r="AS40" s="7">
        <v>135</v>
      </c>
      <c r="AT40" s="7">
        <v>100</v>
      </c>
      <c r="AU40" s="68" t="s">
        <v>280</v>
      </c>
      <c r="AV40" s="68"/>
      <c r="AW40" s="73">
        <f t="shared" si="0"/>
        <v>69.199999999999989</v>
      </c>
      <c r="AX40" s="73">
        <f t="shared" si="2"/>
        <v>80</v>
      </c>
      <c r="AY40" s="78">
        <f t="shared" si="1"/>
        <v>6.43834874171757E-2</v>
      </c>
      <c r="AZ40" s="7">
        <v>9.2100000000000009</v>
      </c>
      <c r="BA40" s="7">
        <v>10.63</v>
      </c>
      <c r="BB40" s="6">
        <v>1254</v>
      </c>
      <c r="BC40" s="78"/>
      <c r="BD40" s="7" t="s">
        <v>897</v>
      </c>
    </row>
    <row r="41" spans="1:56" s="4" customFormat="1">
      <c r="A41" s="15" t="s">
        <v>259</v>
      </c>
      <c r="B41" s="6" t="s">
        <v>131</v>
      </c>
      <c r="C41" s="15" t="s">
        <v>151</v>
      </c>
      <c r="D41" s="6">
        <v>40</v>
      </c>
      <c r="E41" s="6" t="s">
        <v>10</v>
      </c>
      <c r="F41" s="6" t="s">
        <v>5</v>
      </c>
      <c r="G41" s="6" t="s">
        <v>140</v>
      </c>
      <c r="H41" s="6" t="s">
        <v>138</v>
      </c>
      <c r="I41" s="6" t="s">
        <v>12</v>
      </c>
      <c r="J41" s="6" t="s">
        <v>159</v>
      </c>
      <c r="K41" s="6" t="s">
        <v>134</v>
      </c>
      <c r="L41" s="6" t="s">
        <v>6</v>
      </c>
      <c r="M41" s="6" t="s">
        <v>72</v>
      </c>
      <c r="N41" s="6">
        <v>50</v>
      </c>
      <c r="O41" s="15" t="s">
        <v>337</v>
      </c>
      <c r="P41" s="15" t="s">
        <v>252</v>
      </c>
      <c r="Q41" s="15" t="s">
        <v>251</v>
      </c>
      <c r="R41" s="15" t="s">
        <v>259</v>
      </c>
      <c r="S41" s="6" t="s">
        <v>258</v>
      </c>
      <c r="T41" s="6">
        <v>170</v>
      </c>
      <c r="U41" s="6" t="s">
        <v>11</v>
      </c>
      <c r="V41" s="6" t="s">
        <v>29</v>
      </c>
      <c r="W41" s="6">
        <v>20.079999999999998</v>
      </c>
      <c r="X41" s="6" t="s">
        <v>6</v>
      </c>
      <c r="Y41" s="6" t="s">
        <v>6</v>
      </c>
      <c r="Z41" s="6" t="s">
        <v>12</v>
      </c>
      <c r="AA41" s="7" t="s">
        <v>898</v>
      </c>
      <c r="AB41" s="6">
        <v>15</v>
      </c>
      <c r="AC41" s="6" t="s">
        <v>7</v>
      </c>
      <c r="AD41" s="6">
        <v>85</v>
      </c>
      <c r="AE41" s="6">
        <v>45</v>
      </c>
      <c r="AF41" s="6">
        <v>10</v>
      </c>
      <c r="AG41" s="6">
        <v>5</v>
      </c>
      <c r="AH41" s="6" t="s">
        <v>241</v>
      </c>
      <c r="AI41" s="6">
        <v>0.80100000000000005</v>
      </c>
      <c r="AJ41" s="6">
        <v>80</v>
      </c>
      <c r="AK41" s="6">
        <v>0.94399999999999995</v>
      </c>
      <c r="AL41" s="6">
        <v>0.94</v>
      </c>
      <c r="AM41" s="6" t="s">
        <v>7</v>
      </c>
      <c r="AN41" s="6" t="s">
        <v>7</v>
      </c>
      <c r="AO41" s="6" t="s">
        <v>7</v>
      </c>
      <c r="AP41" s="6" t="s">
        <v>7</v>
      </c>
      <c r="AQ41" s="6"/>
      <c r="AR41" s="6">
        <v>45</v>
      </c>
      <c r="AS41" s="6">
        <v>125</v>
      </c>
      <c r="AT41" s="7">
        <v>102</v>
      </c>
      <c r="AU41" s="68" t="s">
        <v>280</v>
      </c>
      <c r="AV41" s="73">
        <v>6.7</v>
      </c>
      <c r="AW41" s="73">
        <f t="shared" si="0"/>
        <v>68</v>
      </c>
      <c r="AX41" s="74">
        <f t="shared" si="2"/>
        <v>90.042372881355931</v>
      </c>
      <c r="AY41" s="78">
        <f t="shared" si="1"/>
        <v>0.11388745437358912</v>
      </c>
      <c r="AZ41" s="6">
        <v>10.6</v>
      </c>
      <c r="BA41" s="6">
        <v>10.83</v>
      </c>
      <c r="BB41" s="6">
        <v>2304</v>
      </c>
      <c r="BC41" s="78"/>
      <c r="BD41" s="7" t="s">
        <v>897</v>
      </c>
    </row>
    <row r="42" spans="1:56" s="20" customFormat="1">
      <c r="A42" s="15" t="s">
        <v>256</v>
      </c>
      <c r="B42" s="6" t="s">
        <v>131</v>
      </c>
      <c r="C42" s="15" t="s">
        <v>9</v>
      </c>
      <c r="D42" s="6">
        <v>40</v>
      </c>
      <c r="E42" s="6" t="s">
        <v>35</v>
      </c>
      <c r="F42" s="6" t="s">
        <v>5</v>
      </c>
      <c r="G42" s="6" t="s">
        <v>140</v>
      </c>
      <c r="H42" s="6" t="s">
        <v>138</v>
      </c>
      <c r="I42" s="6" t="s">
        <v>6</v>
      </c>
      <c r="J42" s="6" t="s">
        <v>159</v>
      </c>
      <c r="K42" s="6" t="s">
        <v>133</v>
      </c>
      <c r="L42" s="6" t="s">
        <v>12</v>
      </c>
      <c r="M42" s="6" t="s">
        <v>72</v>
      </c>
      <c r="N42" s="6">
        <v>50</v>
      </c>
      <c r="O42" s="15" t="s">
        <v>338</v>
      </c>
      <c r="P42" s="15" t="s">
        <v>257</v>
      </c>
      <c r="Q42" s="15" t="s">
        <v>15</v>
      </c>
      <c r="R42" s="15" t="s">
        <v>256</v>
      </c>
      <c r="S42" s="6" t="s">
        <v>255</v>
      </c>
      <c r="T42" s="6">
        <v>192.8</v>
      </c>
      <c r="U42" s="6" t="s">
        <v>11</v>
      </c>
      <c r="V42" s="6" t="s">
        <v>5</v>
      </c>
      <c r="W42" s="6">
        <v>11.91</v>
      </c>
      <c r="X42" s="6" t="s">
        <v>6</v>
      </c>
      <c r="Y42" s="6" t="s">
        <v>6</v>
      </c>
      <c r="Z42" s="6" t="s">
        <v>12</v>
      </c>
      <c r="AA42" s="7" t="s">
        <v>898</v>
      </c>
      <c r="AB42" s="6">
        <v>14</v>
      </c>
      <c r="AC42" s="6" t="s">
        <v>7</v>
      </c>
      <c r="AD42" s="6">
        <v>88</v>
      </c>
      <c r="AE42" s="6">
        <v>30</v>
      </c>
      <c r="AF42" s="6">
        <v>15</v>
      </c>
      <c r="AG42" s="6">
        <v>10</v>
      </c>
      <c r="AH42" s="6">
        <v>1.8</v>
      </c>
      <c r="AI42" s="6">
        <v>0.502</v>
      </c>
      <c r="AJ42" s="6">
        <v>90</v>
      </c>
      <c r="AK42" s="6">
        <v>1</v>
      </c>
      <c r="AL42" s="6">
        <v>1.02</v>
      </c>
      <c r="AM42" s="6" t="s">
        <v>7</v>
      </c>
      <c r="AN42" s="6" t="s">
        <v>7</v>
      </c>
      <c r="AO42" s="6" t="s">
        <v>7</v>
      </c>
      <c r="AP42" s="6" t="s">
        <v>7</v>
      </c>
      <c r="AQ42" s="6"/>
      <c r="AR42" s="6">
        <v>57</v>
      </c>
      <c r="AS42" s="6">
        <v>135</v>
      </c>
      <c r="AT42" s="7">
        <v>112</v>
      </c>
      <c r="AU42" s="19" t="s">
        <v>278</v>
      </c>
      <c r="AV42" s="19"/>
      <c r="AW42" s="73">
        <f t="shared" si="0"/>
        <v>80.800000000000011</v>
      </c>
      <c r="AX42" s="73">
        <f t="shared" si="2"/>
        <v>88</v>
      </c>
      <c r="AY42" s="78">
        <f t="shared" si="1"/>
        <v>7.2469779277141988E-2</v>
      </c>
      <c r="AZ42" s="6">
        <v>4.4290000000000003</v>
      </c>
      <c r="BA42" s="6">
        <v>5.23</v>
      </c>
      <c r="BB42" s="6">
        <v>276</v>
      </c>
      <c r="BC42" s="78"/>
      <c r="BD42" s="7" t="s">
        <v>897</v>
      </c>
    </row>
    <row r="43" spans="1:56" s="4" customFormat="1">
      <c r="A43" s="15" t="s">
        <v>254</v>
      </c>
      <c r="B43" s="6" t="s">
        <v>131</v>
      </c>
      <c r="C43" s="15" t="s">
        <v>151</v>
      </c>
      <c r="D43" s="6">
        <v>28</v>
      </c>
      <c r="E43" s="6" t="s">
        <v>10</v>
      </c>
      <c r="F43" s="6" t="s">
        <v>5</v>
      </c>
      <c r="G43" s="6" t="s">
        <v>140</v>
      </c>
      <c r="H43" s="6" t="s">
        <v>138</v>
      </c>
      <c r="I43" s="6" t="s">
        <v>6</v>
      </c>
      <c r="J43" s="6" t="s">
        <v>159</v>
      </c>
      <c r="K43" s="6" t="s">
        <v>134</v>
      </c>
      <c r="L43" s="6" t="s">
        <v>6</v>
      </c>
      <c r="M43" s="6" t="s">
        <v>72</v>
      </c>
      <c r="N43" s="6">
        <v>50</v>
      </c>
      <c r="O43" s="15" t="s">
        <v>337</v>
      </c>
      <c r="P43" s="15" t="s">
        <v>31</v>
      </c>
      <c r="Q43" s="15" t="s">
        <v>15</v>
      </c>
      <c r="R43" s="15" t="s">
        <v>254</v>
      </c>
      <c r="S43" s="6" t="s">
        <v>253</v>
      </c>
      <c r="T43" s="6">
        <v>170</v>
      </c>
      <c r="U43" s="6" t="s">
        <v>11</v>
      </c>
      <c r="V43" s="6" t="s">
        <v>29</v>
      </c>
      <c r="W43" s="6">
        <v>19.2</v>
      </c>
      <c r="X43" s="6" t="s">
        <v>6</v>
      </c>
      <c r="Y43" s="6" t="s">
        <v>6</v>
      </c>
      <c r="Z43" s="6" t="s">
        <v>12</v>
      </c>
      <c r="AA43" s="7" t="s">
        <v>898</v>
      </c>
      <c r="AB43" s="6">
        <v>21.25</v>
      </c>
      <c r="AC43" s="6" t="s">
        <v>7</v>
      </c>
      <c r="AD43" s="6">
        <v>85</v>
      </c>
      <c r="AE43" s="6">
        <v>32.5</v>
      </c>
      <c r="AF43" s="6">
        <v>16.25</v>
      </c>
      <c r="AG43" s="6">
        <v>5</v>
      </c>
      <c r="AH43" s="6" t="s">
        <v>241</v>
      </c>
      <c r="AI43" s="6">
        <v>0.72499999999999998</v>
      </c>
      <c r="AJ43" s="6">
        <v>80</v>
      </c>
      <c r="AK43" s="6">
        <v>1</v>
      </c>
      <c r="AL43" s="6">
        <v>0.94</v>
      </c>
      <c r="AM43" s="6" t="s">
        <v>7</v>
      </c>
      <c r="AN43" s="6" t="s">
        <v>7</v>
      </c>
      <c r="AO43" s="6" t="s">
        <v>7</v>
      </c>
      <c r="AP43" s="6" t="s">
        <v>7</v>
      </c>
      <c r="AQ43" s="6"/>
      <c r="AR43" s="6">
        <v>42</v>
      </c>
      <c r="AS43" s="6">
        <v>128</v>
      </c>
      <c r="AT43" s="7">
        <v>102</v>
      </c>
      <c r="AU43" s="68" t="s">
        <v>280</v>
      </c>
      <c r="AV43" s="73">
        <v>6.7</v>
      </c>
      <c r="AW43" s="73">
        <f t="shared" si="0"/>
        <v>68</v>
      </c>
      <c r="AX43" s="73">
        <f t="shared" si="2"/>
        <v>85</v>
      </c>
      <c r="AY43" s="78">
        <f t="shared" si="1"/>
        <v>0.10905695503555911</v>
      </c>
      <c r="AZ43" s="6">
        <v>11.85</v>
      </c>
      <c r="BA43" s="6">
        <v>12.58</v>
      </c>
      <c r="BB43" s="6">
        <v>2865</v>
      </c>
      <c r="BC43" s="78"/>
      <c r="BD43" s="7" t="s">
        <v>897</v>
      </c>
    </row>
    <row r="44" spans="1:56" s="4" customFormat="1">
      <c r="A44" s="15" t="s">
        <v>250</v>
      </c>
      <c r="B44" s="6" t="s">
        <v>131</v>
      </c>
      <c r="C44" s="15" t="s">
        <v>151</v>
      </c>
      <c r="D44" s="6">
        <v>40</v>
      </c>
      <c r="E44" s="6" t="s">
        <v>10</v>
      </c>
      <c r="F44" s="6" t="s">
        <v>5</v>
      </c>
      <c r="G44" s="6" t="s">
        <v>140</v>
      </c>
      <c r="H44" s="6" t="s">
        <v>138</v>
      </c>
      <c r="I44" s="6" t="s">
        <v>12</v>
      </c>
      <c r="J44" s="6" t="s">
        <v>159</v>
      </c>
      <c r="K44" s="6" t="s">
        <v>134</v>
      </c>
      <c r="L44" s="6" t="s">
        <v>6</v>
      </c>
      <c r="M44" s="6" t="s">
        <v>72</v>
      </c>
      <c r="N44" s="6">
        <v>50</v>
      </c>
      <c r="O44" s="15" t="s">
        <v>337</v>
      </c>
      <c r="P44" s="15" t="s">
        <v>252</v>
      </c>
      <c r="Q44" s="15" t="s">
        <v>251</v>
      </c>
      <c r="R44" s="15" t="s">
        <v>250</v>
      </c>
      <c r="S44" s="6" t="s">
        <v>249</v>
      </c>
      <c r="T44" s="6">
        <v>170</v>
      </c>
      <c r="U44" s="6" t="s">
        <v>11</v>
      </c>
      <c r="V44" s="6" t="s">
        <v>29</v>
      </c>
      <c r="W44" s="6">
        <v>19.100000000000001</v>
      </c>
      <c r="X44" s="6" t="s">
        <v>6</v>
      </c>
      <c r="Y44" s="6" t="s">
        <v>6</v>
      </c>
      <c r="Z44" s="6" t="s">
        <v>12</v>
      </c>
      <c r="AA44" s="7" t="s">
        <v>898</v>
      </c>
      <c r="AB44" s="6">
        <v>15</v>
      </c>
      <c r="AC44" s="6" t="s">
        <v>7</v>
      </c>
      <c r="AD44" s="6">
        <v>85</v>
      </c>
      <c r="AE44" s="6">
        <v>45</v>
      </c>
      <c r="AF44" s="6">
        <v>10</v>
      </c>
      <c r="AG44" s="6">
        <v>5</v>
      </c>
      <c r="AH44" s="6" t="s">
        <v>241</v>
      </c>
      <c r="AI44" s="6">
        <v>0.74</v>
      </c>
      <c r="AJ44" s="6">
        <v>80</v>
      </c>
      <c r="AK44" s="6">
        <v>0.94399999999999995</v>
      </c>
      <c r="AL44" s="6">
        <v>0.94</v>
      </c>
      <c r="AM44" s="6" t="s">
        <v>7</v>
      </c>
      <c r="AN44" s="6" t="s">
        <v>7</v>
      </c>
      <c r="AO44" s="6" t="s">
        <v>7</v>
      </c>
      <c r="AP44" s="6" t="s">
        <v>7</v>
      </c>
      <c r="AQ44" s="6"/>
      <c r="AR44" s="6">
        <v>45</v>
      </c>
      <c r="AS44" s="6">
        <v>125</v>
      </c>
      <c r="AT44" s="7">
        <v>102</v>
      </c>
      <c r="AU44" s="68" t="s">
        <v>280</v>
      </c>
      <c r="AV44" s="73">
        <v>6.7</v>
      </c>
      <c r="AW44" s="73">
        <f t="shared" si="0"/>
        <v>68</v>
      </c>
      <c r="AX44" s="74">
        <f t="shared" si="2"/>
        <v>90.042372881355931</v>
      </c>
      <c r="AY44" s="78">
        <f t="shared" si="1"/>
        <v>0.11042433628499831</v>
      </c>
      <c r="AZ44" s="6">
        <v>9.5399999999999991</v>
      </c>
      <c r="BA44" s="6">
        <v>8.36</v>
      </c>
      <c r="BB44" s="6">
        <v>1552</v>
      </c>
      <c r="BC44" s="78"/>
      <c r="BD44" s="7" t="s">
        <v>897</v>
      </c>
    </row>
    <row r="45" spans="1:56" s="16" customFormat="1">
      <c r="A45" s="15" t="s">
        <v>247</v>
      </c>
      <c r="B45" s="6" t="s">
        <v>131</v>
      </c>
      <c r="C45" s="15" t="s">
        <v>66</v>
      </c>
      <c r="D45" s="6">
        <v>65</v>
      </c>
      <c r="E45" s="6" t="s">
        <v>88</v>
      </c>
      <c r="F45" s="6" t="s">
        <v>5</v>
      </c>
      <c r="G45" s="6" t="s">
        <v>140</v>
      </c>
      <c r="H45" s="6" t="s">
        <v>136</v>
      </c>
      <c r="I45" s="6" t="s">
        <v>6</v>
      </c>
      <c r="J45" s="6" t="s">
        <v>159</v>
      </c>
      <c r="K45" s="6" t="s">
        <v>162</v>
      </c>
      <c r="L45" s="6" t="s">
        <v>6</v>
      </c>
      <c r="M45" s="6" t="s">
        <v>39</v>
      </c>
      <c r="N45" s="6">
        <v>50</v>
      </c>
      <c r="O45" s="15" t="s">
        <v>347</v>
      </c>
      <c r="P45" s="15" t="s">
        <v>47</v>
      </c>
      <c r="Q45" s="15" t="s">
        <v>248</v>
      </c>
      <c r="R45" s="15" t="s">
        <v>247</v>
      </c>
      <c r="S45" s="6" t="s">
        <v>246</v>
      </c>
      <c r="T45" s="6">
        <v>180</v>
      </c>
      <c r="U45" s="6" t="s">
        <v>11</v>
      </c>
      <c r="V45" s="6" t="s">
        <v>5</v>
      </c>
      <c r="W45" s="6">
        <v>15.67</v>
      </c>
      <c r="X45" s="6" t="s">
        <v>6</v>
      </c>
      <c r="Y45" s="6" t="s">
        <v>6</v>
      </c>
      <c r="Z45" s="6" t="s">
        <v>12</v>
      </c>
      <c r="AA45" s="6" t="s">
        <v>7</v>
      </c>
      <c r="AB45" s="6">
        <v>14</v>
      </c>
      <c r="AC45" s="6">
        <v>3</v>
      </c>
      <c r="AD45" s="6">
        <v>88</v>
      </c>
      <c r="AE45" s="6" t="s">
        <v>7</v>
      </c>
      <c r="AF45" s="6" t="s">
        <v>7</v>
      </c>
      <c r="AG45" s="6" t="s">
        <v>7</v>
      </c>
      <c r="AH45" s="6" t="s">
        <v>226</v>
      </c>
      <c r="AI45" s="6">
        <v>0.63600000000000001</v>
      </c>
      <c r="AJ45" s="6">
        <v>90</v>
      </c>
      <c r="AK45" s="6" t="s">
        <v>7</v>
      </c>
      <c r="AL45" s="6">
        <v>1.0229999999999999</v>
      </c>
      <c r="AM45" s="6" t="s">
        <v>7</v>
      </c>
      <c r="AN45" s="6" t="s">
        <v>7</v>
      </c>
      <c r="AO45" s="6" t="s">
        <v>7</v>
      </c>
      <c r="AP45" s="6" t="s">
        <v>7</v>
      </c>
      <c r="AQ45" s="6"/>
      <c r="AR45" s="6">
        <v>32</v>
      </c>
      <c r="AS45" s="6">
        <v>148</v>
      </c>
      <c r="AT45" s="7">
        <v>112</v>
      </c>
      <c r="AU45" s="68" t="s">
        <v>280</v>
      </c>
      <c r="AV45" s="73"/>
      <c r="AW45" s="73">
        <f t="shared" si="0"/>
        <v>68</v>
      </c>
      <c r="AX45" s="73" t="s">
        <v>281</v>
      </c>
      <c r="AY45" s="78">
        <f t="shared" si="1"/>
        <v>9.5285377971070936E-2</v>
      </c>
      <c r="AZ45" s="6">
        <v>7.7</v>
      </c>
      <c r="BA45" s="6">
        <v>10.130000000000001</v>
      </c>
      <c r="BB45" s="6">
        <v>1222</v>
      </c>
      <c r="BC45" s="78"/>
      <c r="BD45" s="6" t="s">
        <v>7</v>
      </c>
    </row>
    <row r="46" spans="1:56" s="4" customFormat="1">
      <c r="A46" s="15" t="s">
        <v>245</v>
      </c>
      <c r="B46" s="6" t="s">
        <v>131</v>
      </c>
      <c r="C46" s="15" t="s">
        <v>151</v>
      </c>
      <c r="D46" s="6">
        <v>28</v>
      </c>
      <c r="E46" s="6" t="s">
        <v>10</v>
      </c>
      <c r="F46" s="6" t="s">
        <v>5</v>
      </c>
      <c r="G46" s="6" t="s">
        <v>140</v>
      </c>
      <c r="H46" s="6" t="s">
        <v>138</v>
      </c>
      <c r="I46" s="6" t="s">
        <v>12</v>
      </c>
      <c r="J46" s="6" t="s">
        <v>160</v>
      </c>
      <c r="K46" s="6" t="s">
        <v>134</v>
      </c>
      <c r="L46" s="6" t="s">
        <v>6</v>
      </c>
      <c r="M46" s="6" t="s">
        <v>72</v>
      </c>
      <c r="N46" s="6">
        <v>50</v>
      </c>
      <c r="O46" s="15" t="s">
        <v>337</v>
      </c>
      <c r="P46" s="15" t="s">
        <v>34</v>
      </c>
      <c r="Q46" s="15" t="s">
        <v>15</v>
      </c>
      <c r="R46" s="15" t="s">
        <v>245</v>
      </c>
      <c r="S46" s="6" t="s">
        <v>244</v>
      </c>
      <c r="T46" s="6">
        <v>170</v>
      </c>
      <c r="U46" s="6" t="s">
        <v>11</v>
      </c>
      <c r="V46" s="6" t="s">
        <v>29</v>
      </c>
      <c r="W46" s="6">
        <v>20.2</v>
      </c>
      <c r="X46" s="6" t="s">
        <v>6</v>
      </c>
      <c r="Y46" s="6" t="s">
        <v>6</v>
      </c>
      <c r="Z46" s="6" t="s">
        <v>12</v>
      </c>
      <c r="AA46" s="7" t="s">
        <v>898</v>
      </c>
      <c r="AB46" s="6">
        <v>21.25</v>
      </c>
      <c r="AC46" s="6" t="s">
        <v>7</v>
      </c>
      <c r="AD46" s="6">
        <v>85</v>
      </c>
      <c r="AE46" s="6">
        <v>32.5</v>
      </c>
      <c r="AF46" s="6">
        <v>16.25</v>
      </c>
      <c r="AG46" s="6">
        <v>5</v>
      </c>
      <c r="AH46" s="6" t="s">
        <v>241</v>
      </c>
      <c r="AI46" s="6">
        <v>0.76300000000000001</v>
      </c>
      <c r="AJ46" s="6">
        <v>80</v>
      </c>
      <c r="AK46" s="6">
        <v>1</v>
      </c>
      <c r="AL46" s="6">
        <v>0.94</v>
      </c>
      <c r="AM46" s="6" t="s">
        <v>7</v>
      </c>
      <c r="AN46" s="6" t="s">
        <v>7</v>
      </c>
      <c r="AO46" s="6" t="s">
        <v>7</v>
      </c>
      <c r="AP46" s="6" t="s">
        <v>7</v>
      </c>
      <c r="AQ46" s="6"/>
      <c r="AR46" s="6">
        <v>44</v>
      </c>
      <c r="AS46" s="6">
        <v>126</v>
      </c>
      <c r="AT46" s="7">
        <v>102</v>
      </c>
      <c r="AU46" s="68" t="s">
        <v>280</v>
      </c>
      <c r="AV46" s="73">
        <v>6.7</v>
      </c>
      <c r="AW46" s="73">
        <f t="shared" si="0"/>
        <v>68</v>
      </c>
      <c r="AX46" s="73">
        <f t="shared" si="2"/>
        <v>85</v>
      </c>
      <c r="AY46" s="78">
        <f t="shared" si="1"/>
        <v>0.11439512661515286</v>
      </c>
      <c r="AZ46" s="6">
        <v>11.24</v>
      </c>
      <c r="BA46" s="6">
        <v>10.83</v>
      </c>
      <c r="BB46" s="6">
        <v>2454</v>
      </c>
      <c r="BC46" s="78"/>
      <c r="BD46" s="7" t="s">
        <v>897</v>
      </c>
    </row>
    <row r="47" spans="1:56" s="4" customFormat="1">
      <c r="A47" s="15" t="s">
        <v>243</v>
      </c>
      <c r="B47" s="6" t="s">
        <v>131</v>
      </c>
      <c r="C47" s="15" t="s">
        <v>151</v>
      </c>
      <c r="D47" s="6">
        <v>28</v>
      </c>
      <c r="E47" s="6" t="s">
        <v>10</v>
      </c>
      <c r="F47" s="6" t="s">
        <v>5</v>
      </c>
      <c r="G47" s="6" t="s">
        <v>140</v>
      </c>
      <c r="H47" s="6" t="s">
        <v>138</v>
      </c>
      <c r="I47" s="6" t="s">
        <v>6</v>
      </c>
      <c r="J47" s="6" t="s">
        <v>159</v>
      </c>
      <c r="K47" s="6" t="s">
        <v>134</v>
      </c>
      <c r="L47" s="6" t="s">
        <v>6</v>
      </c>
      <c r="M47" s="6" t="s">
        <v>72</v>
      </c>
      <c r="N47" s="6">
        <v>50</v>
      </c>
      <c r="O47" s="15" t="s">
        <v>337</v>
      </c>
      <c r="P47" s="15" t="s">
        <v>31</v>
      </c>
      <c r="Q47" s="15" t="s">
        <v>15</v>
      </c>
      <c r="R47" s="15" t="s">
        <v>243</v>
      </c>
      <c r="S47" s="6" t="s">
        <v>242</v>
      </c>
      <c r="T47" s="6">
        <v>170</v>
      </c>
      <c r="U47" s="6" t="s">
        <v>11</v>
      </c>
      <c r="V47" s="6" t="s">
        <v>29</v>
      </c>
      <c r="W47" s="6">
        <v>18.649999999999999</v>
      </c>
      <c r="X47" s="6" t="s">
        <v>6</v>
      </c>
      <c r="Y47" s="6" t="s">
        <v>6</v>
      </c>
      <c r="Z47" s="6" t="s">
        <v>12</v>
      </c>
      <c r="AA47" s="7" t="s">
        <v>898</v>
      </c>
      <c r="AB47" s="6">
        <v>21.25</v>
      </c>
      <c r="AC47" s="6" t="s">
        <v>7</v>
      </c>
      <c r="AD47" s="6">
        <v>85</v>
      </c>
      <c r="AE47" s="6">
        <v>32.5</v>
      </c>
      <c r="AF47" s="6">
        <v>16.25</v>
      </c>
      <c r="AG47" s="6">
        <v>5</v>
      </c>
      <c r="AH47" s="6" t="s">
        <v>241</v>
      </c>
      <c r="AI47" s="6">
        <v>0.70099999999999996</v>
      </c>
      <c r="AJ47" s="6">
        <v>80</v>
      </c>
      <c r="AK47" s="6">
        <v>1</v>
      </c>
      <c r="AL47" s="6">
        <v>0.94</v>
      </c>
      <c r="AM47" s="6" t="s">
        <v>7</v>
      </c>
      <c r="AN47" s="6" t="s">
        <v>7</v>
      </c>
      <c r="AO47" s="6" t="s">
        <v>7</v>
      </c>
      <c r="AP47" s="6" t="s">
        <v>7</v>
      </c>
      <c r="AQ47" s="6"/>
      <c r="AR47" s="6">
        <v>42</v>
      </c>
      <c r="AS47" s="6">
        <v>128</v>
      </c>
      <c r="AT47" s="7">
        <v>102</v>
      </c>
      <c r="AU47" s="68" t="s">
        <v>280</v>
      </c>
      <c r="AV47" s="73">
        <v>6.7</v>
      </c>
      <c r="AW47" s="73">
        <f t="shared" si="0"/>
        <v>68</v>
      </c>
      <c r="AX47" s="73">
        <f t="shared" si="2"/>
        <v>85</v>
      </c>
      <c r="AY47" s="78">
        <f t="shared" si="1"/>
        <v>0.10555726397274716</v>
      </c>
      <c r="AZ47" s="6">
        <v>9.76</v>
      </c>
      <c r="BA47" s="6">
        <v>7.97</v>
      </c>
      <c r="BB47" s="6">
        <v>1447</v>
      </c>
      <c r="BC47" s="78"/>
      <c r="BD47" s="7" t="s">
        <v>897</v>
      </c>
    </row>
    <row r="48" spans="1:56" s="4" customFormat="1">
      <c r="A48" s="15" t="s">
        <v>292</v>
      </c>
      <c r="B48" s="6" t="s">
        <v>131</v>
      </c>
      <c r="C48" s="15" t="s">
        <v>286</v>
      </c>
      <c r="D48" s="6">
        <v>40</v>
      </c>
      <c r="E48" s="6" t="s">
        <v>293</v>
      </c>
      <c r="F48" s="6" t="s">
        <v>287</v>
      </c>
      <c r="G48" s="6" t="s">
        <v>288</v>
      </c>
      <c r="H48" s="6" t="s">
        <v>289</v>
      </c>
      <c r="I48" s="6" t="s">
        <v>290</v>
      </c>
      <c r="J48" s="6" t="s">
        <v>159</v>
      </c>
      <c r="K48" s="7" t="s">
        <v>133</v>
      </c>
      <c r="L48" s="6" t="s">
        <v>291</v>
      </c>
      <c r="M48" s="6" t="s">
        <v>39</v>
      </c>
      <c r="N48" s="96">
        <v>30</v>
      </c>
      <c r="O48" s="15" t="s">
        <v>353</v>
      </c>
      <c r="P48" s="95" t="s">
        <v>314</v>
      </c>
      <c r="Q48" s="15" t="s">
        <v>15</v>
      </c>
      <c r="R48" s="15" t="s">
        <v>292</v>
      </c>
      <c r="S48" s="6" t="s">
        <v>294</v>
      </c>
      <c r="T48" s="6">
        <v>150</v>
      </c>
      <c r="U48" s="6" t="s">
        <v>295</v>
      </c>
      <c r="V48" s="6" t="s">
        <v>287</v>
      </c>
      <c r="W48" s="6">
        <v>39</v>
      </c>
      <c r="X48" s="6" t="s">
        <v>291</v>
      </c>
      <c r="Y48" s="6" t="s">
        <v>291</v>
      </c>
      <c r="Z48" s="6" t="s">
        <v>296</v>
      </c>
      <c r="AA48" s="7" t="s">
        <v>898</v>
      </c>
      <c r="AB48" s="6">
        <v>10</v>
      </c>
      <c r="AC48" s="6" t="s">
        <v>7</v>
      </c>
      <c r="AD48" s="6">
        <v>70</v>
      </c>
      <c r="AE48" s="6">
        <v>40</v>
      </c>
      <c r="AF48" s="6">
        <v>7.5</v>
      </c>
      <c r="AG48" s="6">
        <v>10</v>
      </c>
      <c r="AH48" s="6">
        <v>1.8</v>
      </c>
      <c r="AI48" s="6">
        <v>0.96699999999999997</v>
      </c>
      <c r="AJ48" s="6">
        <v>65</v>
      </c>
      <c r="AK48" s="6">
        <v>1</v>
      </c>
      <c r="AL48" s="6">
        <v>0.93</v>
      </c>
      <c r="AM48" s="6" t="s">
        <v>297</v>
      </c>
      <c r="AN48" s="6" t="s">
        <v>297</v>
      </c>
      <c r="AO48" s="6" t="s">
        <v>297</v>
      </c>
      <c r="AP48" s="6" t="s">
        <v>297</v>
      </c>
      <c r="AQ48" s="15" t="s">
        <v>298</v>
      </c>
      <c r="AR48" s="6">
        <v>40</v>
      </c>
      <c r="AS48" s="6">
        <v>110</v>
      </c>
      <c r="AT48" s="7">
        <v>84</v>
      </c>
      <c r="AU48" s="68" t="s">
        <v>280</v>
      </c>
      <c r="AV48" s="68"/>
      <c r="AW48" s="73">
        <f t="shared" si="0"/>
        <v>66</v>
      </c>
      <c r="AX48" s="73">
        <v>70</v>
      </c>
      <c r="AY48" s="78">
        <f t="shared" si="1"/>
        <v>0.1500515388475604</v>
      </c>
      <c r="AZ48" s="82">
        <v>2.3940000000000001</v>
      </c>
      <c r="BA48" s="82">
        <v>4.4459999999999997</v>
      </c>
      <c r="BB48" s="83">
        <v>415</v>
      </c>
      <c r="BC48" s="78"/>
      <c r="BD48" s="7" t="s">
        <v>897</v>
      </c>
    </row>
    <row r="49" spans="1:56" s="106" customFormat="1" ht="15">
      <c r="A49" s="103" t="s">
        <v>369</v>
      </c>
      <c r="B49" s="6" t="s">
        <v>370</v>
      </c>
      <c r="C49" s="15" t="s">
        <v>371</v>
      </c>
      <c r="D49" s="7">
        <v>28</v>
      </c>
      <c r="E49" s="6" t="s">
        <v>372</v>
      </c>
      <c r="F49" s="6" t="s">
        <v>373</v>
      </c>
      <c r="G49" s="6" t="s">
        <v>374</v>
      </c>
      <c r="H49" s="6" t="s">
        <v>375</v>
      </c>
      <c r="I49" s="6" t="s">
        <v>376</v>
      </c>
      <c r="J49" s="6" t="s">
        <v>377</v>
      </c>
      <c r="K49" s="7" t="s">
        <v>378</v>
      </c>
      <c r="L49" s="6" t="s">
        <v>376</v>
      </c>
      <c r="M49" s="6" t="s">
        <v>379</v>
      </c>
      <c r="N49" s="6">
        <v>50</v>
      </c>
      <c r="O49" s="34" t="s">
        <v>380</v>
      </c>
      <c r="P49" s="104" t="s">
        <v>400</v>
      </c>
      <c r="Q49" s="15" t="s">
        <v>381</v>
      </c>
      <c r="R49" s="105" t="s">
        <v>399</v>
      </c>
      <c r="S49" s="83" t="s">
        <v>382</v>
      </c>
      <c r="T49" s="83">
        <v>150.30000000000001</v>
      </c>
      <c r="U49" s="6" t="s">
        <v>383</v>
      </c>
      <c r="V49" s="6" t="s">
        <v>384</v>
      </c>
      <c r="W49" s="83">
        <v>39.9</v>
      </c>
      <c r="X49" s="6" t="s">
        <v>376</v>
      </c>
      <c r="Y49" s="6" t="s">
        <v>376</v>
      </c>
      <c r="Z49" s="6" t="s">
        <v>385</v>
      </c>
      <c r="AA49" s="7" t="s">
        <v>898</v>
      </c>
      <c r="AB49" s="83">
        <v>27.5</v>
      </c>
      <c r="AC49" s="6" t="s">
        <v>386</v>
      </c>
      <c r="AD49" s="6">
        <v>85</v>
      </c>
      <c r="AE49" s="83">
        <v>30</v>
      </c>
      <c r="AF49" s="83">
        <v>15</v>
      </c>
      <c r="AG49" s="7" t="s">
        <v>387</v>
      </c>
      <c r="AH49" s="83">
        <v>1.8</v>
      </c>
      <c r="AI49" s="83">
        <v>1.504</v>
      </c>
      <c r="AJ49" s="83">
        <v>74</v>
      </c>
      <c r="AK49" s="83">
        <v>1</v>
      </c>
      <c r="AL49" s="83">
        <v>0.87</v>
      </c>
      <c r="AM49" s="6" t="s">
        <v>386</v>
      </c>
      <c r="AN49" s="6" t="s">
        <v>386</v>
      </c>
      <c r="AO49" s="6" t="s">
        <v>386</v>
      </c>
      <c r="AP49" s="6" t="s">
        <v>386</v>
      </c>
      <c r="AQ49" s="15" t="s">
        <v>388</v>
      </c>
      <c r="AR49" s="83">
        <v>29.6</v>
      </c>
      <c r="AS49" s="83">
        <v>120.69</v>
      </c>
      <c r="AT49" s="83">
        <v>99</v>
      </c>
      <c r="AU49" s="19" t="s">
        <v>280</v>
      </c>
      <c r="AV49" s="104"/>
      <c r="AW49" s="83">
        <f t="shared" si="0"/>
        <v>51.300000000000011</v>
      </c>
      <c r="AX49" s="83">
        <v>90</v>
      </c>
      <c r="AY49" s="78">
        <f t="shared" si="1"/>
        <v>0.22635527181108595</v>
      </c>
      <c r="AZ49" s="83">
        <v>10.62</v>
      </c>
      <c r="BA49" s="83">
        <v>12.78</v>
      </c>
      <c r="BB49" s="83">
        <v>5414</v>
      </c>
      <c r="BC49" s="104"/>
      <c r="BD49" s="7" t="s">
        <v>897</v>
      </c>
    </row>
    <row r="50" spans="1:56" s="106" customFormat="1" ht="15">
      <c r="A50" s="103" t="s">
        <v>404</v>
      </c>
      <c r="B50" s="6" t="s">
        <v>370</v>
      </c>
      <c r="C50" s="15" t="s">
        <v>286</v>
      </c>
      <c r="D50" s="7">
        <v>28</v>
      </c>
      <c r="E50" s="6" t="s">
        <v>48</v>
      </c>
      <c r="F50" s="6" t="s">
        <v>40</v>
      </c>
      <c r="G50" s="6" t="s">
        <v>140</v>
      </c>
      <c r="H50" s="6" t="s">
        <v>138</v>
      </c>
      <c r="I50" s="6" t="s">
        <v>290</v>
      </c>
      <c r="J50" s="6" t="s">
        <v>377</v>
      </c>
      <c r="K50" s="7" t="s">
        <v>378</v>
      </c>
      <c r="L50" s="6" t="s">
        <v>290</v>
      </c>
      <c r="M50" s="6" t="s">
        <v>379</v>
      </c>
      <c r="N50" s="6">
        <v>50</v>
      </c>
      <c r="O50" s="34" t="s">
        <v>405</v>
      </c>
      <c r="P50" s="104" t="s">
        <v>406</v>
      </c>
      <c r="Q50" s="15" t="s">
        <v>381</v>
      </c>
      <c r="R50" s="105" t="s">
        <v>407</v>
      </c>
      <c r="S50" s="83" t="s">
        <v>408</v>
      </c>
      <c r="T50" s="83">
        <v>148.5</v>
      </c>
      <c r="U50" s="6" t="s">
        <v>383</v>
      </c>
      <c r="V50" s="6" t="s">
        <v>54</v>
      </c>
      <c r="W50" s="83">
        <v>35.1</v>
      </c>
      <c r="X50" s="6" t="s">
        <v>290</v>
      </c>
      <c r="Y50" s="6" t="s">
        <v>290</v>
      </c>
      <c r="Z50" s="6" t="s">
        <v>296</v>
      </c>
      <c r="AA50" s="7" t="s">
        <v>898</v>
      </c>
      <c r="AB50" s="83">
        <v>12.5</v>
      </c>
      <c r="AC50" s="6" t="s">
        <v>386</v>
      </c>
      <c r="AD50" s="6">
        <v>85</v>
      </c>
      <c r="AE50" s="83">
        <v>50</v>
      </c>
      <c r="AF50" s="83">
        <v>8</v>
      </c>
      <c r="AG50" s="35" t="s">
        <v>14</v>
      </c>
      <c r="AH50" s="83">
        <v>1.8</v>
      </c>
      <c r="AI50" s="83">
        <v>1.34</v>
      </c>
      <c r="AJ50" s="83">
        <v>75</v>
      </c>
      <c r="AK50" s="83">
        <v>1</v>
      </c>
      <c r="AL50" s="83">
        <v>1.085</v>
      </c>
      <c r="AM50" s="6" t="s">
        <v>386</v>
      </c>
      <c r="AN50" s="6" t="s">
        <v>386</v>
      </c>
      <c r="AO50" s="6" t="s">
        <v>386</v>
      </c>
      <c r="AP50" s="6" t="s">
        <v>386</v>
      </c>
      <c r="AQ50" s="15" t="s">
        <v>388</v>
      </c>
      <c r="AR50" s="83">
        <v>35</v>
      </c>
      <c r="AS50" s="83">
        <v>113</v>
      </c>
      <c r="AT50" s="83">
        <v>99</v>
      </c>
      <c r="AU50" s="19" t="s">
        <v>280</v>
      </c>
      <c r="AV50" s="104"/>
      <c r="AW50" s="83">
        <f t="shared" ref="AW50" si="3">T50-AT50</f>
        <v>49.5</v>
      </c>
      <c r="AX50" s="83">
        <v>85</v>
      </c>
      <c r="AY50" s="78">
        <f t="shared" ref="AY50:AY57" si="4">PI()*(AD50/2)^2*BB50/(AZ50*BA50*10^6)</f>
        <v>0.19942002749638912</v>
      </c>
      <c r="AZ50" s="83">
        <v>22.95</v>
      </c>
      <c r="BA50" s="83">
        <v>22.95</v>
      </c>
      <c r="BB50" s="83">
        <v>18510</v>
      </c>
      <c r="BC50" s="104"/>
      <c r="BD50" s="7" t="s">
        <v>897</v>
      </c>
    </row>
    <row r="51" spans="1:56" s="106" customFormat="1" ht="15">
      <c r="A51" s="103" t="s">
        <v>418</v>
      </c>
      <c r="B51" s="6" t="s">
        <v>370</v>
      </c>
      <c r="C51" s="15" t="s">
        <v>286</v>
      </c>
      <c r="D51" s="7">
        <v>28</v>
      </c>
      <c r="E51" s="6" t="s">
        <v>48</v>
      </c>
      <c r="F51" s="6" t="s">
        <v>40</v>
      </c>
      <c r="G51" s="6" t="s">
        <v>140</v>
      </c>
      <c r="H51" s="6" t="s">
        <v>420</v>
      </c>
      <c r="I51" s="6" t="s">
        <v>290</v>
      </c>
      <c r="J51" s="6" t="s">
        <v>377</v>
      </c>
      <c r="K51" s="7" t="s">
        <v>133</v>
      </c>
      <c r="L51" s="6" t="s">
        <v>290</v>
      </c>
      <c r="M51" s="6" t="s">
        <v>72</v>
      </c>
      <c r="N51" s="6">
        <v>50</v>
      </c>
      <c r="O51" s="34" t="s">
        <v>419</v>
      </c>
      <c r="P51" s="104" t="s">
        <v>421</v>
      </c>
      <c r="Q51" s="15" t="s">
        <v>381</v>
      </c>
      <c r="R51" s="105" t="s">
        <v>518</v>
      </c>
      <c r="S51" s="83" t="s">
        <v>422</v>
      </c>
      <c r="T51" s="83">
        <v>180</v>
      </c>
      <c r="U51" s="6" t="s">
        <v>383</v>
      </c>
      <c r="V51" s="6" t="s">
        <v>54</v>
      </c>
      <c r="W51" s="83">
        <v>23.99</v>
      </c>
      <c r="X51" s="6" t="s">
        <v>290</v>
      </c>
      <c r="Y51" s="6" t="s">
        <v>290</v>
      </c>
      <c r="Z51" s="6" t="s">
        <v>296</v>
      </c>
      <c r="AA51" s="7" t="s">
        <v>898</v>
      </c>
      <c r="AB51" s="83">
        <v>17.5</v>
      </c>
      <c r="AC51" s="6" t="s">
        <v>125</v>
      </c>
      <c r="AD51" s="6">
        <v>90</v>
      </c>
      <c r="AE51" s="83">
        <v>45</v>
      </c>
      <c r="AF51" s="83">
        <v>12.5</v>
      </c>
      <c r="AG51" s="35" t="s">
        <v>14</v>
      </c>
      <c r="AH51" s="83">
        <v>1.8</v>
      </c>
      <c r="AI51" s="83">
        <v>1.018</v>
      </c>
      <c r="AJ51" s="83">
        <v>90</v>
      </c>
      <c r="AK51" s="83">
        <v>1</v>
      </c>
      <c r="AL51" s="83">
        <v>1</v>
      </c>
      <c r="AM51" s="6" t="s">
        <v>125</v>
      </c>
      <c r="AN51" s="6" t="s">
        <v>125</v>
      </c>
      <c r="AO51" s="6" t="s">
        <v>125</v>
      </c>
      <c r="AP51" s="6" t="s">
        <v>125</v>
      </c>
      <c r="AQ51" s="15"/>
      <c r="AR51" s="83">
        <f>180-AS51</f>
        <v>37</v>
      </c>
      <c r="AS51" s="83">
        <v>143</v>
      </c>
      <c r="AT51" s="83">
        <v>112</v>
      </c>
      <c r="AU51" s="19" t="s">
        <v>280</v>
      </c>
      <c r="AV51" s="104"/>
      <c r="AW51" s="83">
        <f>180-112</f>
        <v>68</v>
      </c>
      <c r="AX51" s="83">
        <v>90</v>
      </c>
      <c r="AY51" s="78">
        <f t="shared" si="4"/>
        <v>0.15505321240331907</v>
      </c>
      <c r="AZ51" s="83">
        <v>4.9787999999999997</v>
      </c>
      <c r="BA51" s="83">
        <v>4.5242000000000004</v>
      </c>
      <c r="BB51" s="83">
        <v>549</v>
      </c>
      <c r="BC51" s="104"/>
      <c r="BD51" s="7" t="s">
        <v>897</v>
      </c>
    </row>
    <row r="52" spans="1:56" s="106" customFormat="1" ht="15">
      <c r="A52" s="103" t="s">
        <v>423</v>
      </c>
      <c r="B52" s="6" t="s">
        <v>370</v>
      </c>
      <c r="C52" s="15" t="s">
        <v>286</v>
      </c>
      <c r="D52" s="7">
        <v>28</v>
      </c>
      <c r="E52" s="6" t="s">
        <v>48</v>
      </c>
      <c r="F52" s="6" t="s">
        <v>40</v>
      </c>
      <c r="G52" s="6" t="s">
        <v>140</v>
      </c>
      <c r="H52" s="6" t="s">
        <v>138</v>
      </c>
      <c r="I52" s="6" t="s">
        <v>290</v>
      </c>
      <c r="J52" s="6" t="s">
        <v>377</v>
      </c>
      <c r="K52" s="7" t="s">
        <v>133</v>
      </c>
      <c r="L52" s="6" t="s">
        <v>290</v>
      </c>
      <c r="M52" s="6" t="s">
        <v>72</v>
      </c>
      <c r="N52" s="6">
        <v>50</v>
      </c>
      <c r="O52" s="34" t="s">
        <v>419</v>
      </c>
      <c r="P52" s="104" t="s">
        <v>424</v>
      </c>
      <c r="Q52" s="15" t="s">
        <v>381</v>
      </c>
      <c r="R52" s="105" t="s">
        <v>529</v>
      </c>
      <c r="S52" s="83" t="s">
        <v>425</v>
      </c>
      <c r="T52" s="83">
        <v>180</v>
      </c>
      <c r="U52" s="6" t="s">
        <v>426</v>
      </c>
      <c r="V52" s="6" t="s">
        <v>54</v>
      </c>
      <c r="W52" s="83">
        <v>29.26</v>
      </c>
      <c r="X52" s="6" t="s">
        <v>290</v>
      </c>
      <c r="Y52" s="6" t="s">
        <v>290</v>
      </c>
      <c r="Z52" s="6" t="s">
        <v>296</v>
      </c>
      <c r="AA52" s="7" t="s">
        <v>898</v>
      </c>
      <c r="AB52" s="83">
        <v>17.5</v>
      </c>
      <c r="AC52" s="6" t="s">
        <v>125</v>
      </c>
      <c r="AD52" s="6">
        <v>90</v>
      </c>
      <c r="AE52" s="83">
        <v>45</v>
      </c>
      <c r="AF52" s="83">
        <v>12.5</v>
      </c>
      <c r="AG52" s="35" t="s">
        <v>14</v>
      </c>
      <c r="AH52" s="83">
        <v>1.8</v>
      </c>
      <c r="AI52" s="83">
        <v>1.232</v>
      </c>
      <c r="AJ52" s="83">
        <v>90</v>
      </c>
      <c r="AK52" s="83">
        <v>1</v>
      </c>
      <c r="AL52" s="83">
        <v>1</v>
      </c>
      <c r="AM52" s="6" t="s">
        <v>125</v>
      </c>
      <c r="AN52" s="6" t="s">
        <v>125</v>
      </c>
      <c r="AO52" s="6" t="s">
        <v>125</v>
      </c>
      <c r="AP52" s="6" t="s">
        <v>125</v>
      </c>
      <c r="AQ52" s="15"/>
      <c r="AR52" s="83">
        <v>45</v>
      </c>
      <c r="AS52" s="83">
        <v>135</v>
      </c>
      <c r="AT52" s="83">
        <v>112</v>
      </c>
      <c r="AU52" s="19" t="s">
        <v>280</v>
      </c>
      <c r="AV52" s="104"/>
      <c r="AW52" s="83">
        <v>68</v>
      </c>
      <c r="AX52" s="83">
        <v>90</v>
      </c>
      <c r="AY52" s="78">
        <f t="shared" si="4"/>
        <v>0.18615677128868569</v>
      </c>
      <c r="AZ52" s="83">
        <v>14.94</v>
      </c>
      <c r="BA52" s="83">
        <v>14.58</v>
      </c>
      <c r="BB52" s="83">
        <v>6374</v>
      </c>
      <c r="BC52" s="104"/>
      <c r="BD52" s="7" t="s">
        <v>897</v>
      </c>
    </row>
    <row r="53" spans="1:56" s="106" customFormat="1" ht="15">
      <c r="A53" s="103" t="s">
        <v>415</v>
      </c>
      <c r="B53" s="6" t="s">
        <v>370</v>
      </c>
      <c r="C53" s="15" t="s">
        <v>286</v>
      </c>
      <c r="D53" s="7">
        <v>28</v>
      </c>
      <c r="E53" s="6" t="s">
        <v>48</v>
      </c>
      <c r="F53" s="6" t="s">
        <v>40</v>
      </c>
      <c r="G53" s="6" t="s">
        <v>140</v>
      </c>
      <c r="H53" s="6" t="s">
        <v>138</v>
      </c>
      <c r="I53" s="6" t="s">
        <v>290</v>
      </c>
      <c r="J53" s="6" t="s">
        <v>377</v>
      </c>
      <c r="K53" s="7" t="s">
        <v>133</v>
      </c>
      <c r="L53" s="6" t="s">
        <v>290</v>
      </c>
      <c r="M53" s="6" t="s">
        <v>72</v>
      </c>
      <c r="N53" s="6">
        <v>50</v>
      </c>
      <c r="O53" s="34" t="s">
        <v>419</v>
      </c>
      <c r="P53" s="104" t="s">
        <v>424</v>
      </c>
      <c r="Q53" s="15" t="s">
        <v>381</v>
      </c>
      <c r="R53" s="105" t="s">
        <v>452</v>
      </c>
      <c r="S53" s="83" t="s">
        <v>427</v>
      </c>
      <c r="T53" s="83">
        <v>150.30000000000001</v>
      </c>
      <c r="U53" s="6" t="s">
        <v>426</v>
      </c>
      <c r="V53" s="6" t="s">
        <v>54</v>
      </c>
      <c r="W53" s="83">
        <v>28.54</v>
      </c>
      <c r="X53" s="6" t="s">
        <v>290</v>
      </c>
      <c r="Y53" s="6" t="s">
        <v>290</v>
      </c>
      <c r="Z53" s="6" t="s">
        <v>296</v>
      </c>
      <c r="AA53" s="7" t="s">
        <v>898</v>
      </c>
      <c r="AB53" s="83">
        <v>22.5</v>
      </c>
      <c r="AC53" s="6" t="s">
        <v>125</v>
      </c>
      <c r="AD53" s="6">
        <v>85</v>
      </c>
      <c r="AE53" s="83">
        <v>30</v>
      </c>
      <c r="AF53" s="83">
        <v>15</v>
      </c>
      <c r="AG53" s="35" t="s">
        <v>14</v>
      </c>
      <c r="AH53" s="83">
        <v>1.8</v>
      </c>
      <c r="AI53" s="83">
        <v>1.099</v>
      </c>
      <c r="AJ53" s="83">
        <v>74</v>
      </c>
      <c r="AK53" s="83">
        <v>1</v>
      </c>
      <c r="AL53" s="83">
        <v>1</v>
      </c>
      <c r="AM53" s="6" t="s">
        <v>125</v>
      </c>
      <c r="AN53" s="6" t="s">
        <v>125</v>
      </c>
      <c r="AO53" s="6" t="s">
        <v>125</v>
      </c>
      <c r="AP53" s="6" t="s">
        <v>125</v>
      </c>
      <c r="AQ53" s="15"/>
      <c r="AR53" s="83">
        <v>40</v>
      </c>
      <c r="AS53" s="83">
        <v>110</v>
      </c>
      <c r="AT53" s="83">
        <v>99</v>
      </c>
      <c r="AU53" s="19" t="s">
        <v>280</v>
      </c>
      <c r="AV53" s="104"/>
      <c r="AW53" s="83">
        <v>51.3</v>
      </c>
      <c r="AX53" s="83">
        <v>85</v>
      </c>
      <c r="AY53" s="78">
        <f t="shared" si="4"/>
        <v>0.16186059914628503</v>
      </c>
      <c r="AZ53" s="83">
        <v>7.3727999999999998</v>
      </c>
      <c r="BA53" s="83">
        <v>9.0107999999999997</v>
      </c>
      <c r="BB53" s="83">
        <v>1895</v>
      </c>
      <c r="BC53" s="104"/>
      <c r="BD53" s="7" t="s">
        <v>897</v>
      </c>
    </row>
    <row r="54" spans="1:56" s="106" customFormat="1" ht="15">
      <c r="A54" s="103" t="s">
        <v>428</v>
      </c>
      <c r="B54" s="6" t="s">
        <v>370</v>
      </c>
      <c r="C54" s="15" t="s">
        <v>286</v>
      </c>
      <c r="D54" s="7">
        <v>28</v>
      </c>
      <c r="E54" s="6" t="s">
        <v>48</v>
      </c>
      <c r="F54" s="6" t="s">
        <v>40</v>
      </c>
      <c r="G54" s="6" t="s">
        <v>140</v>
      </c>
      <c r="H54" s="6" t="s">
        <v>138</v>
      </c>
      <c r="I54" s="6" t="s">
        <v>290</v>
      </c>
      <c r="J54" s="6" t="s">
        <v>377</v>
      </c>
      <c r="K54" s="7" t="s">
        <v>133</v>
      </c>
      <c r="L54" s="6" t="s">
        <v>290</v>
      </c>
      <c r="M54" s="6" t="s">
        <v>72</v>
      </c>
      <c r="N54" s="6">
        <v>50</v>
      </c>
      <c r="O54" s="34" t="s">
        <v>419</v>
      </c>
      <c r="P54" s="104" t="s">
        <v>424</v>
      </c>
      <c r="Q54" s="15" t="s">
        <v>381</v>
      </c>
      <c r="R54" s="105" t="s">
        <v>416</v>
      </c>
      <c r="S54" s="83" t="s">
        <v>429</v>
      </c>
      <c r="T54" s="83">
        <v>180</v>
      </c>
      <c r="U54" s="6" t="s">
        <v>426</v>
      </c>
      <c r="V54" s="6" t="s">
        <v>54</v>
      </c>
      <c r="W54" s="83">
        <v>29.57</v>
      </c>
      <c r="X54" s="6" t="s">
        <v>290</v>
      </c>
      <c r="Y54" s="6" t="s">
        <v>290</v>
      </c>
      <c r="Z54" s="6" t="s">
        <v>296</v>
      </c>
      <c r="AA54" s="7" t="s">
        <v>898</v>
      </c>
      <c r="AB54" s="83">
        <v>17.5</v>
      </c>
      <c r="AC54" s="6" t="s">
        <v>125</v>
      </c>
      <c r="AD54" s="6">
        <v>90</v>
      </c>
      <c r="AE54" s="83">
        <v>45</v>
      </c>
      <c r="AF54" s="83">
        <v>12.5</v>
      </c>
      <c r="AG54" s="35" t="s">
        <v>555</v>
      </c>
      <c r="AH54" s="83">
        <v>1.8</v>
      </c>
      <c r="AI54" s="83">
        <v>1.238</v>
      </c>
      <c r="AJ54" s="83">
        <v>90</v>
      </c>
      <c r="AK54" s="83">
        <v>1</v>
      </c>
      <c r="AL54" s="83">
        <v>1</v>
      </c>
      <c r="AM54" s="6" t="s">
        <v>125</v>
      </c>
      <c r="AN54" s="6" t="s">
        <v>125</v>
      </c>
      <c r="AO54" s="6" t="s">
        <v>125</v>
      </c>
      <c r="AP54" s="6" t="s">
        <v>125</v>
      </c>
      <c r="AQ54" s="15"/>
      <c r="AR54" s="83">
        <v>45</v>
      </c>
      <c r="AS54" s="83">
        <v>135</v>
      </c>
      <c r="AT54" s="83">
        <v>113</v>
      </c>
      <c r="AU54" s="19" t="s">
        <v>280</v>
      </c>
      <c r="AV54" s="104"/>
      <c r="AW54" s="83">
        <v>67</v>
      </c>
      <c r="AX54" s="83">
        <v>90</v>
      </c>
      <c r="AY54" s="78">
        <f t="shared" si="4"/>
        <v>0.1881343263885272</v>
      </c>
      <c r="AZ54" s="83">
        <v>19.101600000000001</v>
      </c>
      <c r="BA54" s="83">
        <v>17.1432</v>
      </c>
      <c r="BB54" s="83">
        <v>9684</v>
      </c>
      <c r="BC54" s="104"/>
      <c r="BD54" s="7" t="s">
        <v>897</v>
      </c>
    </row>
    <row r="55" spans="1:56" s="106" customFormat="1" ht="15">
      <c r="A55" s="103" t="s">
        <v>417</v>
      </c>
      <c r="B55" s="6" t="s">
        <v>370</v>
      </c>
      <c r="C55" s="15" t="s">
        <v>286</v>
      </c>
      <c r="D55" s="7">
        <v>65</v>
      </c>
      <c r="E55" s="6" t="s">
        <v>430</v>
      </c>
      <c r="F55" s="6" t="s">
        <v>40</v>
      </c>
      <c r="G55" s="6" t="s">
        <v>140</v>
      </c>
      <c r="H55" s="6" t="s">
        <v>138</v>
      </c>
      <c r="I55" s="6" t="s">
        <v>290</v>
      </c>
      <c r="J55" s="6" t="s">
        <v>377</v>
      </c>
      <c r="K55" s="7" t="s">
        <v>133</v>
      </c>
      <c r="L55" s="6" t="s">
        <v>290</v>
      </c>
      <c r="M55" s="6" t="s">
        <v>72</v>
      </c>
      <c r="N55" s="6">
        <v>50</v>
      </c>
      <c r="O55" s="34" t="s">
        <v>430</v>
      </c>
      <c r="P55" s="104" t="s">
        <v>431</v>
      </c>
      <c r="Q55" s="15" t="s">
        <v>381</v>
      </c>
      <c r="R55" s="105" t="s">
        <v>432</v>
      </c>
      <c r="S55" s="83" t="s">
        <v>433</v>
      </c>
      <c r="T55" s="83">
        <v>180</v>
      </c>
      <c r="U55" s="6" t="s">
        <v>426</v>
      </c>
      <c r="V55" s="6" t="s">
        <v>54</v>
      </c>
      <c r="W55" s="83">
        <v>7.94</v>
      </c>
      <c r="X55" s="6" t="s">
        <v>290</v>
      </c>
      <c r="Y55" s="6" t="s">
        <v>290</v>
      </c>
      <c r="Z55" s="6" t="s">
        <v>296</v>
      </c>
      <c r="AA55" s="7" t="s">
        <v>898</v>
      </c>
      <c r="AB55" s="83">
        <v>21.5</v>
      </c>
      <c r="AC55" s="6" t="s">
        <v>125</v>
      </c>
      <c r="AD55" s="6">
        <v>88</v>
      </c>
      <c r="AE55" s="83">
        <v>35</v>
      </c>
      <c r="AF55" s="83">
        <v>12.5</v>
      </c>
      <c r="AG55" s="7">
        <v>10</v>
      </c>
      <c r="AH55" s="83">
        <v>1.8</v>
      </c>
      <c r="AI55" s="83">
        <v>0.33400000000000002</v>
      </c>
      <c r="AJ55" s="83">
        <v>90</v>
      </c>
      <c r="AK55" s="83">
        <v>1</v>
      </c>
      <c r="AL55" s="83">
        <v>1</v>
      </c>
      <c r="AM55" s="6" t="s">
        <v>125</v>
      </c>
      <c r="AN55" s="6" t="s">
        <v>125</v>
      </c>
      <c r="AO55" s="6" t="s">
        <v>125</v>
      </c>
      <c r="AP55" s="6" t="s">
        <v>125</v>
      </c>
      <c r="AQ55" s="15"/>
      <c r="AR55" s="83">
        <v>45</v>
      </c>
      <c r="AS55" s="83">
        <v>135</v>
      </c>
      <c r="AT55" s="83">
        <v>112</v>
      </c>
      <c r="AU55" s="19" t="s">
        <v>280</v>
      </c>
      <c r="AV55" s="104"/>
      <c r="AW55" s="83">
        <v>68</v>
      </c>
      <c r="AX55" s="83">
        <v>88</v>
      </c>
      <c r="AY55" s="78">
        <f t="shared" si="4"/>
        <v>4.8311620867571042E-2</v>
      </c>
      <c r="AZ55" s="83">
        <v>12.43</v>
      </c>
      <c r="BA55" s="83">
        <v>12.64</v>
      </c>
      <c r="BB55" s="83">
        <v>1248</v>
      </c>
      <c r="BC55" s="104"/>
      <c r="BD55" s="7" t="s">
        <v>897</v>
      </c>
    </row>
    <row r="56" spans="1:56" s="106" customFormat="1" ht="15">
      <c r="A56" s="103" t="s">
        <v>438</v>
      </c>
      <c r="B56" s="6" t="s">
        <v>434</v>
      </c>
      <c r="C56" s="15" t="s">
        <v>9</v>
      </c>
      <c r="D56" s="7">
        <v>28</v>
      </c>
      <c r="E56" s="6" t="s">
        <v>435</v>
      </c>
      <c r="F56" s="6" t="s">
        <v>5</v>
      </c>
      <c r="G56" s="6" t="s">
        <v>140</v>
      </c>
      <c r="H56" s="6" t="s">
        <v>436</v>
      </c>
      <c r="I56" s="6" t="s">
        <v>439</v>
      </c>
      <c r="J56" s="6" t="s">
        <v>159</v>
      </c>
      <c r="K56" s="7" t="s">
        <v>133</v>
      </c>
      <c r="L56" s="6" t="s">
        <v>6</v>
      </c>
      <c r="M56" s="6" t="s">
        <v>27</v>
      </c>
      <c r="N56" s="6">
        <v>50</v>
      </c>
      <c r="O56" s="34" t="s">
        <v>440</v>
      </c>
      <c r="P56" s="104" t="s">
        <v>441</v>
      </c>
      <c r="Q56" s="15" t="s">
        <v>15</v>
      </c>
      <c r="R56" s="105" t="s">
        <v>437</v>
      </c>
      <c r="S56" s="83" t="s">
        <v>442</v>
      </c>
      <c r="T56" s="83">
        <v>148.5</v>
      </c>
      <c r="U56" s="6" t="s">
        <v>443</v>
      </c>
      <c r="V56" s="6" t="s">
        <v>5</v>
      </c>
      <c r="W56" s="83">
        <v>22.61</v>
      </c>
      <c r="X56" s="6" t="s">
        <v>6</v>
      </c>
      <c r="Y56" s="6" t="s">
        <v>6</v>
      </c>
      <c r="Z56" s="6" t="s">
        <v>12</v>
      </c>
      <c r="AA56" s="7" t="s">
        <v>898</v>
      </c>
      <c r="AB56" s="83">
        <v>20</v>
      </c>
      <c r="AC56" s="6" t="s">
        <v>7</v>
      </c>
      <c r="AD56" s="6">
        <v>80</v>
      </c>
      <c r="AE56" s="83">
        <v>30</v>
      </c>
      <c r="AF56" s="83">
        <v>7.5</v>
      </c>
      <c r="AG56" s="35" t="s">
        <v>444</v>
      </c>
      <c r="AH56" s="83">
        <v>1.8</v>
      </c>
      <c r="AI56" s="83">
        <v>0.747</v>
      </c>
      <c r="AJ56" s="83">
        <v>70</v>
      </c>
      <c r="AK56" s="83">
        <v>1.1000000000000001</v>
      </c>
      <c r="AL56" s="83">
        <v>0.87</v>
      </c>
      <c r="AM56" s="6" t="s">
        <v>7</v>
      </c>
      <c r="AN56" s="6" t="s">
        <v>7</v>
      </c>
      <c r="AO56" s="6" t="s">
        <v>7</v>
      </c>
      <c r="AP56" s="6" t="s">
        <v>7</v>
      </c>
      <c r="AQ56" s="15" t="s">
        <v>298</v>
      </c>
      <c r="AR56" s="83">
        <f>148.5-AS56</f>
        <v>46.5</v>
      </c>
      <c r="AS56" s="83">
        <v>102</v>
      </c>
      <c r="AT56" s="83">
        <v>93</v>
      </c>
      <c r="AU56" s="19" t="s">
        <v>280</v>
      </c>
      <c r="AV56" s="104"/>
      <c r="AW56" s="83">
        <v>55.5</v>
      </c>
      <c r="AX56" s="116">
        <v>72</v>
      </c>
      <c r="AY56" s="78">
        <f t="shared" si="4"/>
        <v>0.11364564228431523</v>
      </c>
      <c r="AZ56" s="83">
        <v>3.8849999999999998</v>
      </c>
      <c r="BA56" s="83">
        <v>4.3490000000000002</v>
      </c>
      <c r="BB56" s="83">
        <v>382</v>
      </c>
      <c r="BC56" s="104"/>
      <c r="BD56" s="7" t="s">
        <v>897</v>
      </c>
    </row>
    <row r="57" spans="1:56" s="4" customFormat="1" ht="15" customHeight="1">
      <c r="A57" s="14" t="s">
        <v>554</v>
      </c>
      <c r="B57" s="6" t="s">
        <v>131</v>
      </c>
      <c r="C57" s="14" t="s">
        <v>552</v>
      </c>
      <c r="D57" s="7">
        <v>28</v>
      </c>
      <c r="E57" s="7" t="s">
        <v>10</v>
      </c>
      <c r="F57" s="7" t="s">
        <v>5</v>
      </c>
      <c r="G57" s="7" t="s">
        <v>140</v>
      </c>
      <c r="H57" s="7" t="s">
        <v>138</v>
      </c>
      <c r="I57" s="6" t="s">
        <v>6</v>
      </c>
      <c r="J57" s="7" t="s">
        <v>159</v>
      </c>
      <c r="K57" s="7" t="s">
        <v>133</v>
      </c>
      <c r="L57" s="7" t="s">
        <v>6</v>
      </c>
      <c r="M57" s="18" t="s">
        <v>27</v>
      </c>
      <c r="N57" s="7">
        <v>50</v>
      </c>
      <c r="O57" s="14" t="s">
        <v>345</v>
      </c>
      <c r="P57" s="14" t="s">
        <v>553</v>
      </c>
      <c r="Q57" s="14" t="s">
        <v>74</v>
      </c>
      <c r="R57" s="14" t="s">
        <v>554</v>
      </c>
      <c r="S57" s="7" t="s">
        <v>75</v>
      </c>
      <c r="T57" s="7">
        <v>165</v>
      </c>
      <c r="U57" s="7" t="s">
        <v>73</v>
      </c>
      <c r="V57" s="7" t="s">
        <v>5</v>
      </c>
      <c r="W57" s="7">
        <v>35.299999999999997</v>
      </c>
      <c r="X57" s="7" t="s">
        <v>6</v>
      </c>
      <c r="Y57" s="7" t="s">
        <v>6</v>
      </c>
      <c r="Z57" s="7" t="s">
        <v>6</v>
      </c>
      <c r="AA57" s="7" t="s">
        <v>898</v>
      </c>
      <c r="AB57" s="7">
        <v>12</v>
      </c>
      <c r="AC57" s="7" t="s">
        <v>125</v>
      </c>
      <c r="AD57" s="7">
        <v>95</v>
      </c>
      <c r="AE57" s="7">
        <v>61</v>
      </c>
      <c r="AF57" s="7" t="s">
        <v>128</v>
      </c>
      <c r="AG57" s="210" t="s">
        <v>556</v>
      </c>
      <c r="AH57" s="7">
        <v>1.8</v>
      </c>
      <c r="AI57" s="7">
        <v>1.66</v>
      </c>
      <c r="AJ57" s="7">
        <v>73</v>
      </c>
      <c r="AK57" s="7">
        <v>1.19</v>
      </c>
      <c r="AL57" s="13">
        <v>0.76800000000000002</v>
      </c>
      <c r="AM57" s="7" t="s">
        <v>7</v>
      </c>
      <c r="AN57" s="7" t="s">
        <v>7</v>
      </c>
      <c r="AO57" s="7" t="s">
        <v>7</v>
      </c>
      <c r="AP57" s="13" t="s">
        <v>7</v>
      </c>
      <c r="AQ57" s="19"/>
      <c r="AR57" s="7">
        <v>45</v>
      </c>
      <c r="AS57" s="7">
        <v>120</v>
      </c>
      <c r="AT57" s="7">
        <v>105</v>
      </c>
      <c r="AU57" s="68" t="s">
        <v>280</v>
      </c>
      <c r="AV57" s="68"/>
      <c r="AW57" s="73">
        <f t="shared" ref="AW57" si="5">T57-AT57</f>
        <v>60</v>
      </c>
      <c r="AX57" s="73">
        <v>80</v>
      </c>
      <c r="AY57" s="78">
        <f t="shared" si="4"/>
        <v>0.25052453711547451</v>
      </c>
      <c r="AZ57" s="7">
        <v>18.3</v>
      </c>
      <c r="BA57" s="7">
        <v>18.7</v>
      </c>
      <c r="BB57" s="6">
        <v>12095</v>
      </c>
      <c r="BC57" s="78"/>
      <c r="BD57" s="7" t="s">
        <v>897</v>
      </c>
    </row>
    <row r="58" spans="1:56" s="4" customFormat="1" ht="15" customHeight="1">
      <c r="A58" s="14" t="s">
        <v>557</v>
      </c>
      <c r="B58" s="6" t="s">
        <v>131</v>
      </c>
      <c r="C58" s="14" t="s">
        <v>552</v>
      </c>
      <c r="D58" s="7">
        <v>28</v>
      </c>
      <c r="E58" s="7" t="s">
        <v>10</v>
      </c>
      <c r="F58" s="7" t="s">
        <v>5</v>
      </c>
      <c r="G58" s="7" t="s">
        <v>140</v>
      </c>
      <c r="H58" s="7" t="s">
        <v>138</v>
      </c>
      <c r="I58" s="6" t="s">
        <v>6</v>
      </c>
      <c r="J58" s="7" t="s">
        <v>159</v>
      </c>
      <c r="K58" s="7" t="s">
        <v>133</v>
      </c>
      <c r="L58" s="7" t="s">
        <v>6</v>
      </c>
      <c r="M58" s="18" t="s">
        <v>27</v>
      </c>
      <c r="N58" s="7">
        <v>50</v>
      </c>
      <c r="O58" s="14" t="s">
        <v>345</v>
      </c>
      <c r="P58" s="14" t="s">
        <v>553</v>
      </c>
      <c r="Q58" s="14" t="s">
        <v>558</v>
      </c>
      <c r="R58" s="14" t="s">
        <v>557</v>
      </c>
      <c r="S58" s="7" t="s">
        <v>559</v>
      </c>
      <c r="T58" s="7">
        <v>165</v>
      </c>
      <c r="U58" s="7" t="s">
        <v>73</v>
      </c>
      <c r="V58" s="7" t="s">
        <v>5</v>
      </c>
      <c r="W58" s="7">
        <v>33.1</v>
      </c>
      <c r="X58" s="7" t="s">
        <v>6</v>
      </c>
      <c r="Y58" s="7" t="s">
        <v>6</v>
      </c>
      <c r="Z58" s="7" t="s">
        <v>6</v>
      </c>
      <c r="AA58" s="7" t="s">
        <v>898</v>
      </c>
      <c r="AB58" s="210" t="s">
        <v>560</v>
      </c>
      <c r="AC58" s="7" t="s">
        <v>125</v>
      </c>
      <c r="AD58" s="7">
        <v>92</v>
      </c>
      <c r="AE58" s="7">
        <v>71</v>
      </c>
      <c r="AF58" s="7" t="s">
        <v>561</v>
      </c>
      <c r="AG58" s="210">
        <v>11</v>
      </c>
      <c r="AH58" s="7">
        <v>1.8</v>
      </c>
      <c r="AI58" s="7">
        <v>1.4430000000000001</v>
      </c>
      <c r="AJ58" s="7">
        <v>70</v>
      </c>
      <c r="AK58" s="7">
        <v>1.1499999999999999</v>
      </c>
      <c r="AL58" s="13">
        <v>0.76</v>
      </c>
      <c r="AM58" s="7" t="s">
        <v>7</v>
      </c>
      <c r="AN58" s="7" t="s">
        <v>7</v>
      </c>
      <c r="AO58" s="7" t="s">
        <v>7</v>
      </c>
      <c r="AP58" s="13" t="s">
        <v>7</v>
      </c>
      <c r="AQ58" s="19"/>
      <c r="AR58" s="7">
        <v>45</v>
      </c>
      <c r="AS58" s="7">
        <v>120</v>
      </c>
      <c r="AT58" s="7">
        <v>100</v>
      </c>
      <c r="AU58" s="68" t="s">
        <v>280</v>
      </c>
      <c r="AV58" s="68"/>
      <c r="AW58" s="73">
        <f t="shared" ref="AW58" si="6">T58-AT58</f>
        <v>65</v>
      </c>
      <c r="AX58" s="73">
        <v>80</v>
      </c>
      <c r="AY58" s="78">
        <f t="shared" ref="AY58" si="7">PI()*(AD58/2)^2*BB58/(AZ58*BA58*10^6)</f>
        <v>0.22018641508951942</v>
      </c>
      <c r="AZ58" s="7">
        <v>13.82</v>
      </c>
      <c r="BA58" s="7">
        <v>11.67</v>
      </c>
      <c r="BB58" s="6">
        <v>5342</v>
      </c>
      <c r="BC58" s="78"/>
      <c r="BD58" s="7" t="s">
        <v>897</v>
      </c>
    </row>
    <row r="59" spans="1:56" s="4" customFormat="1" ht="15" customHeight="1">
      <c r="A59" s="14" t="s">
        <v>562</v>
      </c>
      <c r="B59" s="6" t="s">
        <v>131</v>
      </c>
      <c r="C59" s="14" t="s">
        <v>552</v>
      </c>
      <c r="D59" s="7">
        <v>28</v>
      </c>
      <c r="E59" s="7" t="s">
        <v>10</v>
      </c>
      <c r="F59" s="7" t="s">
        <v>5</v>
      </c>
      <c r="G59" s="7" t="s">
        <v>140</v>
      </c>
      <c r="H59" s="7" t="s">
        <v>138</v>
      </c>
      <c r="I59" s="6" t="s">
        <v>6</v>
      </c>
      <c r="J59" s="7" t="s">
        <v>159</v>
      </c>
      <c r="K59" s="7" t="s">
        <v>133</v>
      </c>
      <c r="L59" s="7" t="s">
        <v>6</v>
      </c>
      <c r="M59" s="18" t="s">
        <v>27</v>
      </c>
      <c r="N59" s="7">
        <v>50</v>
      </c>
      <c r="O59" s="14" t="s">
        <v>345</v>
      </c>
      <c r="P59" s="14" t="s">
        <v>553</v>
      </c>
      <c r="Q59" s="14" t="s">
        <v>558</v>
      </c>
      <c r="R59" s="14" t="s">
        <v>562</v>
      </c>
      <c r="S59" s="7" t="s">
        <v>563</v>
      </c>
      <c r="T59" s="7">
        <v>165</v>
      </c>
      <c r="U59" s="7" t="s">
        <v>73</v>
      </c>
      <c r="V59" s="7" t="s">
        <v>5</v>
      </c>
      <c r="W59" s="7">
        <v>25.8</v>
      </c>
      <c r="X59" s="7" t="s">
        <v>6</v>
      </c>
      <c r="Y59" s="7" t="s">
        <v>6</v>
      </c>
      <c r="Z59" s="7" t="s">
        <v>6</v>
      </c>
      <c r="AA59" s="7" t="s">
        <v>898</v>
      </c>
      <c r="AB59" s="210" t="s">
        <v>560</v>
      </c>
      <c r="AC59" s="7" t="s">
        <v>125</v>
      </c>
      <c r="AD59" s="7">
        <v>94</v>
      </c>
      <c r="AE59" s="7">
        <v>73</v>
      </c>
      <c r="AF59" s="7" t="s">
        <v>564</v>
      </c>
      <c r="AG59" s="210">
        <v>11</v>
      </c>
      <c r="AH59" s="7">
        <v>1.8</v>
      </c>
      <c r="AI59" s="7">
        <v>1.175</v>
      </c>
      <c r="AJ59" s="7">
        <v>70</v>
      </c>
      <c r="AK59" s="7">
        <v>1.1499999999999999</v>
      </c>
      <c r="AL59" s="13">
        <v>0.74</v>
      </c>
      <c r="AM59" s="7" t="s">
        <v>7</v>
      </c>
      <c r="AN59" s="7" t="s">
        <v>7</v>
      </c>
      <c r="AO59" s="7" t="s">
        <v>7</v>
      </c>
      <c r="AP59" s="13" t="s">
        <v>7</v>
      </c>
      <c r="AQ59" s="19"/>
      <c r="AR59" s="7">
        <v>45</v>
      </c>
      <c r="AS59" s="7">
        <v>120</v>
      </c>
      <c r="AT59" s="7">
        <v>100</v>
      </c>
      <c r="AU59" s="68" t="s">
        <v>280</v>
      </c>
      <c r="AV59" s="68"/>
      <c r="AW59" s="73">
        <f t="shared" ref="AW59" si="8">T59-AT59</f>
        <v>65</v>
      </c>
      <c r="AX59" s="73">
        <v>80</v>
      </c>
      <c r="AY59" s="78">
        <f t="shared" ref="AY59" si="9">PI()*(AD59/2)^2*BB59/(AZ59*BA59*10^6)</f>
        <v>0.1790359981513491</v>
      </c>
      <c r="AZ59" s="7">
        <v>15.34</v>
      </c>
      <c r="BA59" s="7">
        <v>13.88</v>
      </c>
      <c r="BB59" s="6">
        <v>5493</v>
      </c>
      <c r="BC59" s="78"/>
      <c r="BD59" s="7" t="s">
        <v>897</v>
      </c>
    </row>
    <row r="60" spans="1:56" s="4" customFormat="1" ht="15" customHeight="1">
      <c r="A60" s="14" t="s">
        <v>565</v>
      </c>
      <c r="B60" s="6" t="s">
        <v>566</v>
      </c>
      <c r="C60" s="14" t="s">
        <v>552</v>
      </c>
      <c r="D60" s="7">
        <v>16</v>
      </c>
      <c r="E60" s="7" t="s">
        <v>10</v>
      </c>
      <c r="F60" s="7" t="s">
        <v>5</v>
      </c>
      <c r="G60" s="7" t="s">
        <v>140</v>
      </c>
      <c r="H60" s="7" t="s">
        <v>138</v>
      </c>
      <c r="I60" s="6" t="s">
        <v>6</v>
      </c>
      <c r="J60" s="7" t="s">
        <v>159</v>
      </c>
      <c r="K60" s="7" t="s">
        <v>133</v>
      </c>
      <c r="L60" s="7" t="s">
        <v>6</v>
      </c>
      <c r="M60" s="18" t="s">
        <v>27</v>
      </c>
      <c r="N60" s="7">
        <v>50</v>
      </c>
      <c r="O60" s="14" t="s">
        <v>345</v>
      </c>
      <c r="P60" s="14" t="s">
        <v>567</v>
      </c>
      <c r="Q60" s="14" t="s">
        <v>568</v>
      </c>
      <c r="R60" s="14" t="s">
        <v>565</v>
      </c>
      <c r="S60" s="7" t="s">
        <v>569</v>
      </c>
      <c r="T60" s="7">
        <v>150</v>
      </c>
      <c r="U60" s="7" t="s">
        <v>73</v>
      </c>
      <c r="V60" s="7" t="s">
        <v>5</v>
      </c>
      <c r="W60" s="7">
        <v>39.950000000000003</v>
      </c>
      <c r="X60" s="7" t="s">
        <v>6</v>
      </c>
      <c r="Y60" s="7" t="s">
        <v>6</v>
      </c>
      <c r="Z60" s="7" t="s">
        <v>6</v>
      </c>
      <c r="AA60" s="7" t="s">
        <v>898</v>
      </c>
      <c r="AB60" s="210" t="s">
        <v>900</v>
      </c>
      <c r="AC60" s="7" t="s">
        <v>125</v>
      </c>
      <c r="AD60" s="7">
        <v>80</v>
      </c>
      <c r="AE60" s="7">
        <v>45</v>
      </c>
      <c r="AF60" s="7" t="s">
        <v>570</v>
      </c>
      <c r="AG60" s="210" t="s">
        <v>556</v>
      </c>
      <c r="AH60" s="7">
        <v>1.8</v>
      </c>
      <c r="AI60" s="7">
        <v>1.3360000000000001</v>
      </c>
      <c r="AJ60" s="7">
        <v>65</v>
      </c>
      <c r="AK60" s="7">
        <v>1</v>
      </c>
      <c r="AL60" s="13">
        <v>0.81</v>
      </c>
      <c r="AM60" s="7" t="s">
        <v>7</v>
      </c>
      <c r="AN60" s="7" t="s">
        <v>7</v>
      </c>
      <c r="AO60" s="7" t="s">
        <v>7</v>
      </c>
      <c r="AP60" s="13" t="s">
        <v>7</v>
      </c>
      <c r="AQ60" s="19"/>
      <c r="AR60" s="7">
        <v>44</v>
      </c>
      <c r="AS60" s="7">
        <v>106</v>
      </c>
      <c r="AT60" s="7">
        <v>90</v>
      </c>
      <c r="AU60" s="68" t="s">
        <v>280</v>
      </c>
      <c r="AV60" s="68"/>
      <c r="AW60" s="73">
        <f t="shared" ref="AW60" si="10">T60-AT60</f>
        <v>60</v>
      </c>
      <c r="AX60" s="73">
        <v>80</v>
      </c>
      <c r="AY60" s="78">
        <f t="shared" ref="AY60" si="11">PI()*(AD60/2)^2*BB60/(AZ60*BA60*10^6)</f>
        <v>0.2008202294050542</v>
      </c>
      <c r="AZ60" s="7">
        <v>12.9</v>
      </c>
      <c r="BA60" s="7">
        <v>15.67</v>
      </c>
      <c r="BB60" s="6">
        <v>8076</v>
      </c>
      <c r="BC60" s="78"/>
      <c r="BD60" s="7" t="s">
        <v>897</v>
      </c>
    </row>
    <row r="61" spans="1:56" ht="25.5">
      <c r="B61" s="76" t="s">
        <v>537</v>
      </c>
      <c r="AY61" s="78">
        <f>PI()*(80/2)^2*10508/(16.97*13.66*10^6)</f>
        <v>0.22785437813467432</v>
      </c>
    </row>
    <row r="69" spans="53:53">
      <c r="BA69" s="5" t="s">
        <v>330</v>
      </c>
    </row>
  </sheetData>
  <autoFilter ref="A2:IU61">
    <filterColumn colId="1"/>
    <filterColumn colId="2"/>
    <filterColumn colId="3"/>
    <filterColumn colId="7"/>
    <filterColumn colId="11"/>
    <filterColumn colId="13"/>
    <filterColumn colId="16"/>
    <filterColumn colId="55"/>
  </autoFilter>
  <phoneticPr fontId="83" type="noConversion"/>
  <conditionalFormatting sqref="AY3:AY61">
    <cfRule type="cellIs" dxfId="21" priority="3" stopIfTrue="1" operator="lessThan">
      <formula>0.09</formula>
    </cfRule>
  </conditionalFormatting>
  <hyperlinks>
    <hyperlink ref="P29" r:id="rId1" tooltip="12-BP-PSV-EP-LF-PI-TCN-TG-03" display="http://pdm-prod.spil.com.tw/Windchill/netmarkets/jsp/ext/report/others/Bumping/CreateBumpingItemExcelP.jsp?itemNo=MAYC602301&amp;customer=MARVELL&amp;customerGrp=&amp;deviceId=%25&amp;deviceGrp=DE3005-CH&amp;locId=CH-F29A&amp;mask=MA00074%20Rev.A&amp;pin=602&amp;pkg=EP%20REPSV-12-LF&amp;pkgFin=000000BP&amp;specCode=&amp;waferSize=12&amp;procId=12-BP-PSV-EP-LF-PI-TCN-TG-03&amp;PSVTYPE=PI&amp;RDLTYPE=NA&amp;PSVLAYERNO=NA&amp;GOLDEN_PN=N"/>
    <hyperlink ref="P30" r:id="rId2" tooltip="12-BP-PSV-EP-LF-PI-TCN-TG-02" display="http://pdm-prod.spil.com.tw/Windchill/netmarkets/jsp/ext/report/others/Bumping/CreateBumpingItemExcelP.jsp?itemNo=UEYC3300301&amp;customer=AMD-CPU&amp;customerGrp=&amp;deviceId=%25&amp;deviceGrp=Kabini-LUBM-LFPLAT-CH&amp;locId=CH-F29A&amp;mask=&amp;pin=3300&amp;pkg=EP%20REPSV-12-LF&amp;pkgFin=000000BP&amp;specCode=&amp;waferSize=12&amp;procId=12-BP-PSV-EP-LF-PI-TCN-TG-02&amp;PSVTYPE=PI&amp;RDLTYPE=CU&amp;PSVLAYERNO=1&amp;GOLDEN_PN=N"/>
  </hyperlinks>
  <pageMargins left="0.7" right="0.7" top="0.75" bottom="0.75" header="0.3" footer="0.3"/>
  <pageSetup paperSize="9" orientation="portrait" verticalDpi="200" r:id="rId3"/>
  <drawing r:id="rId4"/>
</worksheet>
</file>

<file path=xl/worksheets/sheet4.xml><?xml version="1.0" encoding="utf-8"?>
<worksheet xmlns="http://schemas.openxmlformats.org/spreadsheetml/2006/main" xmlns:r="http://schemas.openxmlformats.org/officeDocument/2006/relationships">
  <dimension ref="A1:H65"/>
  <sheetViews>
    <sheetView topLeftCell="A13" zoomScale="80" zoomScaleNormal="80" workbookViewId="0">
      <selection activeCell="E7" sqref="E7"/>
    </sheetView>
  </sheetViews>
  <sheetFormatPr defaultRowHeight="16.5"/>
  <cols>
    <col min="1" max="1" width="4.625" customWidth="1"/>
    <col min="2" max="2" width="3.75" bestFit="1" customWidth="1"/>
    <col min="3" max="3" width="17.375" customWidth="1"/>
    <col min="4" max="4" width="16.75" customWidth="1"/>
    <col min="5" max="5" width="19.25" customWidth="1"/>
    <col min="6" max="6" width="21.125" customWidth="1"/>
  </cols>
  <sheetData>
    <row r="1" spans="1:8">
      <c r="A1" s="434" t="s">
        <v>0</v>
      </c>
      <c r="B1" s="434"/>
      <c r="C1" s="434"/>
      <c r="D1" s="434"/>
      <c r="E1" s="75" t="s">
        <v>282</v>
      </c>
      <c r="F1" s="75" t="s">
        <v>283</v>
      </c>
    </row>
    <row r="2" spans="1:8">
      <c r="A2" s="471" t="s">
        <v>234</v>
      </c>
      <c r="B2" s="472"/>
      <c r="C2" s="472"/>
      <c r="D2" s="473"/>
      <c r="E2" s="211"/>
      <c r="F2" s="212"/>
    </row>
    <row r="3" spans="1:8">
      <c r="A3" s="474" t="s">
        <v>232</v>
      </c>
      <c r="B3" s="55">
        <v>1</v>
      </c>
      <c r="C3" s="477" t="s">
        <v>166</v>
      </c>
      <c r="D3" s="478"/>
      <c r="E3" s="216" t="s">
        <v>610</v>
      </c>
      <c r="F3" s="216" t="s">
        <v>610</v>
      </c>
    </row>
    <row r="4" spans="1:8">
      <c r="A4" s="475"/>
      <c r="B4" s="55">
        <v>2</v>
      </c>
      <c r="C4" s="477" t="s">
        <v>167</v>
      </c>
      <c r="D4" s="478"/>
      <c r="E4" s="216" t="s">
        <v>610</v>
      </c>
      <c r="F4" s="216" t="s">
        <v>610</v>
      </c>
    </row>
    <row r="5" spans="1:8" ht="25.5">
      <c r="A5" s="475"/>
      <c r="B5" s="55">
        <v>3</v>
      </c>
      <c r="C5" s="477" t="s">
        <v>1031</v>
      </c>
      <c r="D5" s="478"/>
      <c r="E5" s="217" t="s">
        <v>611</v>
      </c>
      <c r="F5" s="218" t="s">
        <v>1033</v>
      </c>
      <c r="G5" t="s">
        <v>12</v>
      </c>
      <c r="H5" s="77" t="s">
        <v>129</v>
      </c>
    </row>
    <row r="6" spans="1:8">
      <c r="A6" s="475"/>
      <c r="B6" s="55">
        <v>4</v>
      </c>
      <c r="C6" s="477" t="s">
        <v>272</v>
      </c>
      <c r="D6" s="478"/>
      <c r="E6" s="217" t="s">
        <v>613</v>
      </c>
      <c r="F6" s="218" t="s">
        <v>614</v>
      </c>
      <c r="G6" t="s">
        <v>12</v>
      </c>
      <c r="H6" s="77" t="s">
        <v>129</v>
      </c>
    </row>
    <row r="7" spans="1:8" ht="39" thickBot="1">
      <c r="A7" s="476"/>
      <c r="B7" s="56">
        <v>5</v>
      </c>
      <c r="C7" s="479" t="s">
        <v>1048</v>
      </c>
      <c r="D7" s="480"/>
      <c r="E7" s="219" t="s">
        <v>1036</v>
      </c>
      <c r="F7" s="220" t="s">
        <v>615</v>
      </c>
      <c r="G7" t="s">
        <v>12</v>
      </c>
      <c r="H7" s="77" t="s">
        <v>129</v>
      </c>
    </row>
    <row r="8" spans="1:8" ht="26.25" thickTop="1">
      <c r="A8" s="451" t="s">
        <v>233</v>
      </c>
      <c r="B8" s="57">
        <v>6</v>
      </c>
      <c r="C8" s="454" t="s">
        <v>1037</v>
      </c>
      <c r="D8" s="455"/>
      <c r="E8" s="217" t="s">
        <v>1035</v>
      </c>
      <c r="F8" s="218" t="s">
        <v>1039</v>
      </c>
      <c r="G8" t="s">
        <v>12</v>
      </c>
      <c r="H8" s="77" t="s">
        <v>129</v>
      </c>
    </row>
    <row r="9" spans="1:8" ht="25.5">
      <c r="A9" s="452"/>
      <c r="B9" s="58">
        <v>7</v>
      </c>
      <c r="C9" s="456" t="s">
        <v>1041</v>
      </c>
      <c r="D9" s="457"/>
      <c r="E9" s="217" t="s">
        <v>611</v>
      </c>
      <c r="F9" s="218" t="s">
        <v>616</v>
      </c>
      <c r="G9" t="s">
        <v>12</v>
      </c>
      <c r="H9" s="77" t="s">
        <v>129</v>
      </c>
    </row>
    <row r="10" spans="1:8" ht="25.5">
      <c r="A10" s="452"/>
      <c r="B10" s="58">
        <v>8</v>
      </c>
      <c r="C10" s="456" t="s">
        <v>1043</v>
      </c>
      <c r="D10" s="457"/>
      <c r="E10" s="217" t="s">
        <v>617</v>
      </c>
      <c r="F10" s="218" t="s">
        <v>618</v>
      </c>
      <c r="G10" t="s">
        <v>12</v>
      </c>
      <c r="H10" s="77" t="s">
        <v>129</v>
      </c>
    </row>
    <row r="11" spans="1:8" ht="25.5">
      <c r="A11" s="452"/>
      <c r="B11" s="58">
        <v>9</v>
      </c>
      <c r="C11" s="456" t="s">
        <v>236</v>
      </c>
      <c r="D11" s="457"/>
      <c r="E11" s="217" t="s">
        <v>619</v>
      </c>
      <c r="F11" s="221" t="s">
        <v>620</v>
      </c>
      <c r="G11" t="s">
        <v>12</v>
      </c>
      <c r="H11" s="77" t="s">
        <v>129</v>
      </c>
    </row>
    <row r="12" spans="1:8" ht="178.5">
      <c r="A12" s="452"/>
      <c r="B12" s="58">
        <v>10</v>
      </c>
      <c r="C12" s="456" t="s">
        <v>1047</v>
      </c>
      <c r="D12" s="457"/>
      <c r="E12" s="217" t="s">
        <v>1046</v>
      </c>
      <c r="F12" s="222" t="s">
        <v>621</v>
      </c>
      <c r="G12" t="s">
        <v>12</v>
      </c>
      <c r="H12" s="77" t="s">
        <v>129</v>
      </c>
    </row>
    <row r="13" spans="1:8" ht="102.75" thickBot="1">
      <c r="A13" s="453"/>
      <c r="B13" s="59">
        <v>11</v>
      </c>
      <c r="C13" s="439" t="s">
        <v>213</v>
      </c>
      <c r="D13" s="440"/>
      <c r="E13" s="217" t="s">
        <v>622</v>
      </c>
      <c r="F13" s="220" t="s">
        <v>623</v>
      </c>
      <c r="G13" t="s">
        <v>12</v>
      </c>
      <c r="H13" s="77" t="s">
        <v>129</v>
      </c>
    </row>
    <row r="14" spans="1:8" ht="17.25" thickTop="1">
      <c r="A14" s="461" t="s">
        <v>231</v>
      </c>
      <c r="B14" s="60">
        <v>12</v>
      </c>
      <c r="C14" s="464" t="s">
        <v>168</v>
      </c>
      <c r="D14" s="465"/>
      <c r="E14" s="223" t="s">
        <v>610</v>
      </c>
      <c r="F14" s="223" t="s">
        <v>610</v>
      </c>
      <c r="G14" t="s">
        <v>12</v>
      </c>
      <c r="H14" s="77" t="s">
        <v>129</v>
      </c>
    </row>
    <row r="15" spans="1:8" ht="408">
      <c r="A15" s="462"/>
      <c r="B15" s="61">
        <v>13</v>
      </c>
      <c r="C15" s="466" t="s">
        <v>603</v>
      </c>
      <c r="D15" s="467"/>
      <c r="E15" s="217" t="s">
        <v>885</v>
      </c>
      <c r="F15" s="222" t="s">
        <v>884</v>
      </c>
      <c r="G15" t="s">
        <v>12</v>
      </c>
      <c r="H15" s="77" t="s">
        <v>129</v>
      </c>
    </row>
    <row r="16" spans="1:8" ht="51">
      <c r="A16" s="462"/>
      <c r="B16" s="61">
        <v>14</v>
      </c>
      <c r="C16" s="466" t="s">
        <v>238</v>
      </c>
      <c r="D16" s="467"/>
      <c r="E16" s="217" t="s">
        <v>887</v>
      </c>
      <c r="F16" s="222" t="s">
        <v>888</v>
      </c>
      <c r="G16" t="s">
        <v>12</v>
      </c>
      <c r="H16" s="77" t="s">
        <v>129</v>
      </c>
    </row>
    <row r="17" spans="1:8" ht="77.25" thickBot="1">
      <c r="A17" s="463"/>
      <c r="B17" s="62">
        <v>15</v>
      </c>
      <c r="C17" s="468" t="s">
        <v>224</v>
      </c>
      <c r="D17" s="469"/>
      <c r="E17" s="219" t="s">
        <v>1015</v>
      </c>
      <c r="F17" s="220" t="s">
        <v>1016</v>
      </c>
      <c r="G17" t="s">
        <v>12</v>
      </c>
      <c r="H17" s="77" t="s">
        <v>129</v>
      </c>
    </row>
    <row r="18" spans="1:8" ht="26.25" thickTop="1">
      <c r="A18" s="458" t="s">
        <v>239</v>
      </c>
      <c r="B18" s="63">
        <v>16</v>
      </c>
      <c r="C18" s="460" t="s">
        <v>173</v>
      </c>
      <c r="D18" s="460"/>
      <c r="E18" s="224" t="s">
        <v>625</v>
      </c>
      <c r="F18" s="225" t="s">
        <v>626</v>
      </c>
      <c r="G18" t="s">
        <v>12</v>
      </c>
      <c r="H18" s="77" t="s">
        <v>129</v>
      </c>
    </row>
    <row r="19" spans="1:8">
      <c r="A19" s="458"/>
      <c r="B19" s="32">
        <v>17</v>
      </c>
      <c r="C19" s="442" t="s">
        <v>214</v>
      </c>
      <c r="D19" s="442"/>
      <c r="E19" s="226" t="s">
        <v>627</v>
      </c>
      <c r="F19" s="227" t="s">
        <v>628</v>
      </c>
      <c r="G19" t="s">
        <v>12</v>
      </c>
      <c r="H19" s="77" t="s">
        <v>129</v>
      </c>
    </row>
    <row r="20" spans="1:8" ht="29.25" customHeight="1">
      <c r="A20" s="458"/>
      <c r="B20" s="32">
        <v>18</v>
      </c>
      <c r="C20" s="442" t="s">
        <v>123</v>
      </c>
      <c r="D20" s="442"/>
      <c r="E20" s="226" t="s">
        <v>625</v>
      </c>
      <c r="F20" s="227" t="s">
        <v>629</v>
      </c>
      <c r="G20" t="s">
        <v>12</v>
      </c>
      <c r="H20" s="77" t="s">
        <v>129</v>
      </c>
    </row>
    <row r="21" spans="1:8" ht="76.5">
      <c r="A21" s="458"/>
      <c r="B21" s="32">
        <v>19</v>
      </c>
      <c r="C21" s="442" t="s">
        <v>608</v>
      </c>
      <c r="D21" s="442"/>
      <c r="E21" s="217" t="s">
        <v>630</v>
      </c>
      <c r="F21" s="218" t="s">
        <v>631</v>
      </c>
      <c r="G21" t="s">
        <v>12</v>
      </c>
      <c r="H21" s="77" t="s">
        <v>129</v>
      </c>
    </row>
    <row r="22" spans="1:8" ht="140.25" customHeight="1">
      <c r="A22" s="458"/>
      <c r="B22" s="32">
        <v>20</v>
      </c>
      <c r="C22" s="442" t="s">
        <v>180</v>
      </c>
      <c r="D22" s="442"/>
      <c r="E22" s="217" t="s">
        <v>658</v>
      </c>
      <c r="F22" s="218" t="s">
        <v>659</v>
      </c>
      <c r="G22" t="s">
        <v>12</v>
      </c>
      <c r="H22" s="77" t="s">
        <v>129</v>
      </c>
    </row>
    <row r="23" spans="1:8" ht="140.25">
      <c r="A23" s="458"/>
      <c r="B23" s="32">
        <v>21</v>
      </c>
      <c r="C23" s="442" t="s">
        <v>172</v>
      </c>
      <c r="D23" s="442"/>
      <c r="E23" s="217" t="s">
        <v>651</v>
      </c>
      <c r="F23" s="222" t="s">
        <v>650</v>
      </c>
      <c r="G23" t="s">
        <v>12</v>
      </c>
      <c r="H23" s="77" t="s">
        <v>129</v>
      </c>
    </row>
    <row r="24" spans="1:8" ht="38.25">
      <c r="A24" s="458"/>
      <c r="B24" s="32">
        <v>22</v>
      </c>
      <c r="C24" s="442" t="s">
        <v>174</v>
      </c>
      <c r="D24" s="442"/>
      <c r="E24" s="217" t="s">
        <v>661</v>
      </c>
      <c r="F24" s="218" t="s">
        <v>660</v>
      </c>
      <c r="G24" t="s">
        <v>12</v>
      </c>
      <c r="H24" s="77" t="s">
        <v>129</v>
      </c>
    </row>
    <row r="25" spans="1:8" ht="25.5">
      <c r="A25" s="458"/>
      <c r="B25" s="32">
        <v>23</v>
      </c>
      <c r="C25" s="442" t="s">
        <v>175</v>
      </c>
      <c r="D25" s="442"/>
      <c r="E25" s="217" t="s">
        <v>632</v>
      </c>
      <c r="F25" s="218" t="s">
        <v>624</v>
      </c>
      <c r="G25" t="s">
        <v>12</v>
      </c>
      <c r="H25" s="77" t="s">
        <v>129</v>
      </c>
    </row>
    <row r="26" spans="1:8" ht="140.25">
      <c r="A26" s="458"/>
      <c r="B26" s="32">
        <v>24</v>
      </c>
      <c r="C26" s="442" t="s">
        <v>867</v>
      </c>
      <c r="D26" s="442"/>
      <c r="E26" s="217" t="s">
        <v>890</v>
      </c>
      <c r="F26" s="228" t="s">
        <v>889</v>
      </c>
      <c r="G26" t="s">
        <v>12</v>
      </c>
      <c r="H26" s="77" t="s">
        <v>129</v>
      </c>
    </row>
    <row r="27" spans="1:8" ht="51">
      <c r="A27" s="458"/>
      <c r="B27" s="32">
        <v>25</v>
      </c>
      <c r="C27" s="442" t="s">
        <v>870</v>
      </c>
      <c r="D27" s="442"/>
      <c r="E27" s="217" t="s">
        <v>892</v>
      </c>
      <c r="F27" s="218" t="s">
        <v>891</v>
      </c>
      <c r="G27" t="s">
        <v>12</v>
      </c>
      <c r="H27" s="77" t="s">
        <v>129</v>
      </c>
    </row>
    <row r="28" spans="1:8" ht="51">
      <c r="A28" s="458"/>
      <c r="B28" s="32">
        <v>26</v>
      </c>
      <c r="C28" s="442" t="s">
        <v>872</v>
      </c>
      <c r="D28" s="442"/>
      <c r="E28" s="217" t="s">
        <v>892</v>
      </c>
      <c r="F28" s="218" t="s">
        <v>891</v>
      </c>
      <c r="G28" t="s">
        <v>12</v>
      </c>
      <c r="H28" s="77" t="s">
        <v>129</v>
      </c>
    </row>
    <row r="29" spans="1:8" ht="114.75">
      <c r="A29" s="458"/>
      <c r="B29" s="44">
        <v>27</v>
      </c>
      <c r="C29" s="470" t="s">
        <v>873</v>
      </c>
      <c r="D29" s="470"/>
      <c r="E29" s="217" t="s">
        <v>894</v>
      </c>
      <c r="F29" s="218" t="s">
        <v>893</v>
      </c>
      <c r="G29" t="s">
        <v>12</v>
      </c>
      <c r="H29" s="77" t="s">
        <v>129</v>
      </c>
    </row>
    <row r="30" spans="1:8" ht="114.75">
      <c r="A30" s="458"/>
      <c r="B30" s="32">
        <v>28</v>
      </c>
      <c r="C30" s="442" t="s">
        <v>120</v>
      </c>
      <c r="D30" s="442"/>
      <c r="E30" s="217" t="s">
        <v>665</v>
      </c>
      <c r="F30" s="218" t="s">
        <v>664</v>
      </c>
      <c r="G30" t="s">
        <v>12</v>
      </c>
      <c r="H30" s="77" t="s">
        <v>129</v>
      </c>
    </row>
    <row r="31" spans="1:8" ht="25.5">
      <c r="A31" s="458"/>
      <c r="B31" s="32">
        <v>29</v>
      </c>
      <c r="C31" s="442" t="s">
        <v>277</v>
      </c>
      <c r="D31" s="442"/>
      <c r="E31" s="217" t="s">
        <v>633</v>
      </c>
      <c r="F31" s="218" t="s">
        <v>634</v>
      </c>
      <c r="G31" t="s">
        <v>12</v>
      </c>
      <c r="H31" s="77" t="s">
        <v>129</v>
      </c>
    </row>
    <row r="32" spans="1:8" ht="255.75" thickBot="1">
      <c r="A32" s="459"/>
      <c r="B32" s="33">
        <v>30</v>
      </c>
      <c r="C32" s="441" t="s">
        <v>869</v>
      </c>
      <c r="D32" s="441"/>
      <c r="E32" s="219" t="s">
        <v>896</v>
      </c>
      <c r="F32" s="229" t="s">
        <v>895</v>
      </c>
      <c r="G32" t="s">
        <v>12</v>
      </c>
      <c r="H32" s="77" t="s">
        <v>129</v>
      </c>
    </row>
    <row r="33" spans="1:8" ht="51.75" thickTop="1">
      <c r="A33" s="448" t="s">
        <v>227</v>
      </c>
      <c r="B33" s="64">
        <v>31</v>
      </c>
      <c r="C33" s="443" t="s">
        <v>220</v>
      </c>
      <c r="D33" s="444"/>
      <c r="E33" s="230" t="s">
        <v>635</v>
      </c>
      <c r="F33" s="231" t="s">
        <v>636</v>
      </c>
      <c r="G33" t="s">
        <v>12</v>
      </c>
      <c r="H33" s="77" t="s">
        <v>129</v>
      </c>
    </row>
    <row r="34" spans="1:8" ht="38.25">
      <c r="A34" s="449"/>
      <c r="B34" s="65">
        <v>32</v>
      </c>
      <c r="C34" s="435" t="s">
        <v>120</v>
      </c>
      <c r="D34" s="436"/>
      <c r="E34" s="230" t="s">
        <v>637</v>
      </c>
      <c r="F34" s="218" t="s">
        <v>638</v>
      </c>
      <c r="G34" t="s">
        <v>12</v>
      </c>
      <c r="H34" s="77" t="s">
        <v>129</v>
      </c>
    </row>
    <row r="35" spans="1:8" ht="25.5">
      <c r="A35" s="449"/>
      <c r="B35" s="65">
        <v>33</v>
      </c>
      <c r="C35" s="435" t="s">
        <v>196</v>
      </c>
      <c r="D35" s="436"/>
      <c r="E35" s="230" t="s">
        <v>633</v>
      </c>
      <c r="F35" s="218" t="s">
        <v>634</v>
      </c>
      <c r="G35" t="s">
        <v>12</v>
      </c>
      <c r="H35" s="77" t="s">
        <v>129</v>
      </c>
    </row>
    <row r="36" spans="1:8" ht="38.25">
      <c r="A36" s="449"/>
      <c r="B36" s="65">
        <v>34</v>
      </c>
      <c r="C36" s="435" t="s">
        <v>195</v>
      </c>
      <c r="D36" s="436"/>
      <c r="E36" s="230" t="s">
        <v>637</v>
      </c>
      <c r="F36" s="218" t="s">
        <v>638</v>
      </c>
      <c r="G36" t="s">
        <v>12</v>
      </c>
      <c r="H36" s="77" t="s">
        <v>129</v>
      </c>
    </row>
    <row r="37" spans="1:8" ht="25.5">
      <c r="A37" s="449"/>
      <c r="B37" s="65">
        <v>35</v>
      </c>
      <c r="C37" s="435" t="s">
        <v>194</v>
      </c>
      <c r="D37" s="436"/>
      <c r="E37" s="217" t="s">
        <v>611</v>
      </c>
      <c r="F37" s="218" t="s">
        <v>612</v>
      </c>
      <c r="G37" t="s">
        <v>12</v>
      </c>
      <c r="H37" s="77" t="s">
        <v>129</v>
      </c>
    </row>
    <row r="38" spans="1:8" ht="25.5">
      <c r="A38" s="449"/>
      <c r="B38" s="65">
        <v>36</v>
      </c>
      <c r="C38" s="435" t="s">
        <v>193</v>
      </c>
      <c r="D38" s="436"/>
      <c r="E38" s="230" t="s">
        <v>633</v>
      </c>
      <c r="F38" s="218" t="s">
        <v>639</v>
      </c>
      <c r="G38" t="s">
        <v>12</v>
      </c>
      <c r="H38" s="77" t="s">
        <v>129</v>
      </c>
    </row>
    <row r="39" spans="1:8" ht="38.25">
      <c r="A39" s="449"/>
      <c r="B39" s="65">
        <v>37</v>
      </c>
      <c r="C39" s="435" t="s">
        <v>197</v>
      </c>
      <c r="D39" s="436"/>
      <c r="E39" s="230" t="s">
        <v>640</v>
      </c>
      <c r="F39" s="218" t="s">
        <v>641</v>
      </c>
      <c r="G39" t="s">
        <v>12</v>
      </c>
      <c r="H39" s="77" t="s">
        <v>129</v>
      </c>
    </row>
    <row r="40" spans="1:8" ht="26.25" thickBot="1">
      <c r="A40" s="450"/>
      <c r="B40" s="66">
        <v>38</v>
      </c>
      <c r="C40" s="437" t="s">
        <v>228</v>
      </c>
      <c r="D40" s="438"/>
      <c r="E40" s="219" t="s">
        <v>642</v>
      </c>
      <c r="F40" s="220" t="s">
        <v>643</v>
      </c>
      <c r="G40" t="s">
        <v>12</v>
      </c>
      <c r="H40" s="77" t="s">
        <v>129</v>
      </c>
    </row>
    <row r="41" spans="1:8" ht="17.25" thickTop="1">
      <c r="A41" s="445" t="s">
        <v>219</v>
      </c>
      <c r="B41" s="47">
        <v>39</v>
      </c>
      <c r="C41" s="52" t="s">
        <v>274</v>
      </c>
      <c r="D41" s="52"/>
      <c r="E41" s="232" t="s">
        <v>644</v>
      </c>
      <c r="F41" s="236" t="s">
        <v>645</v>
      </c>
      <c r="G41" t="s">
        <v>12</v>
      </c>
      <c r="H41" s="77" t="s">
        <v>129</v>
      </c>
    </row>
    <row r="42" spans="1:8">
      <c r="A42" s="446"/>
      <c r="B42" s="45">
        <v>40</v>
      </c>
      <c r="C42" s="46" t="s">
        <v>230</v>
      </c>
      <c r="D42" s="46"/>
      <c r="E42" s="237" t="s">
        <v>646</v>
      </c>
      <c r="F42" s="238" t="s">
        <v>646</v>
      </c>
      <c r="G42" t="s">
        <v>12</v>
      </c>
      <c r="H42" s="77" t="s">
        <v>129</v>
      </c>
    </row>
    <row r="43" spans="1:8" ht="17.25" thickBot="1">
      <c r="A43" s="447"/>
      <c r="B43" s="53">
        <v>41</v>
      </c>
      <c r="C43" s="54" t="s">
        <v>177</v>
      </c>
      <c r="D43" s="54"/>
      <c r="E43" s="234" t="s">
        <v>644</v>
      </c>
      <c r="F43" s="235" t="s">
        <v>647</v>
      </c>
      <c r="G43" t="s">
        <v>12</v>
      </c>
      <c r="H43" s="77" t="s">
        <v>129</v>
      </c>
    </row>
    <row r="44" spans="1:8" ht="17.25" thickTop="1">
      <c r="A44" s="431" t="s">
        <v>1</v>
      </c>
      <c r="B44" s="31">
        <v>42</v>
      </c>
      <c r="C44" s="51" t="s">
        <v>2</v>
      </c>
      <c r="D44" s="51"/>
      <c r="E44" s="239"/>
      <c r="F44" s="213"/>
      <c r="G44" t="s">
        <v>12</v>
      </c>
      <c r="H44" s="77" t="s">
        <v>129</v>
      </c>
    </row>
    <row r="45" spans="1:8">
      <c r="A45" s="432"/>
      <c r="B45" s="27">
        <v>43</v>
      </c>
      <c r="C45" s="48" t="s">
        <v>3</v>
      </c>
      <c r="D45" s="48"/>
      <c r="E45" s="240"/>
      <c r="F45" s="214"/>
      <c r="G45" t="s">
        <v>12</v>
      </c>
      <c r="H45" s="77" t="s">
        <v>129</v>
      </c>
    </row>
    <row r="46" spans="1:8">
      <c r="A46" s="432"/>
      <c r="B46" s="27">
        <v>44</v>
      </c>
      <c r="C46" s="48" t="s">
        <v>185</v>
      </c>
      <c r="D46" s="48"/>
      <c r="E46" s="240"/>
      <c r="F46" s="214"/>
      <c r="G46" t="s">
        <v>12</v>
      </c>
      <c r="H46" s="77" t="s">
        <v>129</v>
      </c>
    </row>
    <row r="47" spans="1:8" ht="17.25" thickBot="1">
      <c r="A47" s="433"/>
      <c r="B47" s="49">
        <v>45</v>
      </c>
      <c r="C47" s="50" t="s">
        <v>4</v>
      </c>
      <c r="D47" s="50"/>
      <c r="E47" s="241"/>
      <c r="F47" s="215"/>
      <c r="G47" t="s">
        <v>12</v>
      </c>
      <c r="H47" s="77" t="s">
        <v>129</v>
      </c>
    </row>
    <row r="48" spans="1:8" ht="26.25" thickTop="1">
      <c r="B48" s="244">
        <v>46</v>
      </c>
      <c r="C48" s="454" t="s">
        <v>169</v>
      </c>
      <c r="D48" s="455"/>
      <c r="E48" s="217" t="s">
        <v>648</v>
      </c>
      <c r="F48" s="218" t="s">
        <v>649</v>
      </c>
      <c r="G48" t="s">
        <v>12</v>
      </c>
      <c r="H48" s="77" t="s">
        <v>129</v>
      </c>
    </row>
    <row r="49" spans="1:8" ht="408.75" thickBot="1">
      <c r="B49" s="244">
        <v>47</v>
      </c>
      <c r="C49" s="466" t="s">
        <v>607</v>
      </c>
      <c r="D49" s="467"/>
      <c r="E49" s="217" t="s">
        <v>882</v>
      </c>
      <c r="F49" s="222" t="s">
        <v>881</v>
      </c>
      <c r="G49" t="s">
        <v>12</v>
      </c>
      <c r="H49" s="77" t="s">
        <v>129</v>
      </c>
    </row>
    <row r="50" spans="1:8" ht="18" thickTop="1" thickBot="1">
      <c r="B50" s="244">
        <v>48</v>
      </c>
      <c r="C50" s="454" t="s">
        <v>655</v>
      </c>
      <c r="D50" s="455"/>
      <c r="E50" s="217" t="s">
        <v>657</v>
      </c>
      <c r="F50" s="218" t="s">
        <v>656</v>
      </c>
      <c r="G50" t="s">
        <v>12</v>
      </c>
      <c r="H50" s="77" t="s">
        <v>129</v>
      </c>
    </row>
    <row r="51" spans="1:8" ht="17.25" customHeight="1" thickTop="1">
      <c r="A51" s="485" t="s">
        <v>199</v>
      </c>
      <c r="B51" s="481">
        <v>49</v>
      </c>
      <c r="C51" s="487" t="s">
        <v>666</v>
      </c>
      <c r="D51" s="242" t="s">
        <v>187</v>
      </c>
      <c r="E51" s="232" t="s">
        <v>671</v>
      </c>
      <c r="F51" s="233" t="s">
        <v>668</v>
      </c>
      <c r="G51" t="s">
        <v>12</v>
      </c>
      <c r="H51" s="77" t="s">
        <v>129</v>
      </c>
    </row>
    <row r="52" spans="1:8">
      <c r="A52" s="486"/>
      <c r="B52" s="482"/>
      <c r="C52" s="488"/>
      <c r="D52" s="243" t="s">
        <v>575</v>
      </c>
      <c r="E52" s="226" t="s">
        <v>671</v>
      </c>
      <c r="F52" s="227" t="s">
        <v>669</v>
      </c>
      <c r="G52" t="s">
        <v>12</v>
      </c>
      <c r="H52" s="77" t="s">
        <v>129</v>
      </c>
    </row>
    <row r="53" spans="1:8" ht="25.5">
      <c r="A53" s="486"/>
      <c r="B53" s="482"/>
      <c r="C53" s="488"/>
      <c r="D53" s="243" t="s">
        <v>578</v>
      </c>
      <c r="E53" s="226" t="s">
        <v>672</v>
      </c>
      <c r="F53" s="227" t="s">
        <v>670</v>
      </c>
      <c r="G53" t="s">
        <v>12</v>
      </c>
      <c r="H53" s="77" t="s">
        <v>129</v>
      </c>
    </row>
    <row r="54" spans="1:8">
      <c r="A54" s="486"/>
      <c r="B54" s="482"/>
      <c r="C54" s="488"/>
      <c r="D54" s="243" t="s">
        <v>188</v>
      </c>
      <c r="E54" s="226" t="s">
        <v>673</v>
      </c>
      <c r="F54" s="218" t="s">
        <v>670</v>
      </c>
      <c r="G54" t="s">
        <v>12</v>
      </c>
      <c r="H54" s="77" t="s">
        <v>129</v>
      </c>
    </row>
    <row r="55" spans="1:8" ht="25.5">
      <c r="A55" s="486"/>
      <c r="B55" s="482"/>
      <c r="C55" s="488"/>
      <c r="D55" s="243" t="s">
        <v>581</v>
      </c>
      <c r="E55" s="226" t="s">
        <v>671</v>
      </c>
      <c r="F55" s="221" t="s">
        <v>670</v>
      </c>
      <c r="G55" t="s">
        <v>12</v>
      </c>
      <c r="H55" s="77" t="s">
        <v>129</v>
      </c>
    </row>
    <row r="56" spans="1:8" ht="25.5">
      <c r="A56" s="486"/>
      <c r="B56" s="482"/>
      <c r="C56" s="488"/>
      <c r="D56" s="243" t="s">
        <v>583</v>
      </c>
      <c r="E56" s="226" t="s">
        <v>671</v>
      </c>
      <c r="F56" s="221" t="s">
        <v>670</v>
      </c>
      <c r="G56" t="s">
        <v>12</v>
      </c>
      <c r="H56" s="77" t="s">
        <v>129</v>
      </c>
    </row>
    <row r="57" spans="1:8" ht="38.25">
      <c r="A57" s="486"/>
      <c r="B57" s="483"/>
      <c r="C57" s="489"/>
      <c r="D57" s="243" t="s">
        <v>585</v>
      </c>
      <c r="E57" s="226" t="s">
        <v>671</v>
      </c>
      <c r="F57" s="221" t="s">
        <v>670</v>
      </c>
      <c r="G57" t="s">
        <v>12</v>
      </c>
      <c r="H57" s="77" t="s">
        <v>129</v>
      </c>
    </row>
    <row r="58" spans="1:8">
      <c r="A58" s="486"/>
      <c r="B58" s="484">
        <v>50</v>
      </c>
      <c r="C58" s="487" t="s">
        <v>667</v>
      </c>
      <c r="D58" s="242" t="s">
        <v>187</v>
      </c>
      <c r="E58" s="226" t="s">
        <v>674</v>
      </c>
      <c r="F58" s="227" t="s">
        <v>668</v>
      </c>
      <c r="G58" t="s">
        <v>12</v>
      </c>
      <c r="H58" s="77" t="s">
        <v>129</v>
      </c>
    </row>
    <row r="59" spans="1:8">
      <c r="A59" s="486"/>
      <c r="B59" s="484"/>
      <c r="C59" s="488"/>
      <c r="D59" s="243" t="s">
        <v>587</v>
      </c>
      <c r="E59" s="226" t="s">
        <v>674</v>
      </c>
      <c r="F59" s="227" t="s">
        <v>675</v>
      </c>
      <c r="G59" t="s">
        <v>12</v>
      </c>
      <c r="H59" s="77" t="s">
        <v>129</v>
      </c>
    </row>
    <row r="60" spans="1:8">
      <c r="A60" s="486"/>
      <c r="B60" s="484"/>
      <c r="C60" s="488"/>
      <c r="D60" s="243" t="s">
        <v>590</v>
      </c>
      <c r="E60" s="226" t="s">
        <v>676</v>
      </c>
      <c r="F60" s="227" t="s">
        <v>677</v>
      </c>
      <c r="G60" t="s">
        <v>12</v>
      </c>
      <c r="H60" s="77" t="s">
        <v>129</v>
      </c>
    </row>
    <row r="61" spans="1:8">
      <c r="A61" s="486"/>
      <c r="B61" s="484"/>
      <c r="C61" s="489"/>
      <c r="D61" s="243" t="s">
        <v>188</v>
      </c>
      <c r="E61" s="226" t="s">
        <v>678</v>
      </c>
      <c r="F61" s="227" t="s">
        <v>677</v>
      </c>
      <c r="G61" t="s">
        <v>12</v>
      </c>
      <c r="H61" s="77" t="s">
        <v>129</v>
      </c>
    </row>
    <row r="62" spans="1:8">
      <c r="A62" s="486"/>
      <c r="B62" s="245">
        <v>51</v>
      </c>
      <c r="C62" s="30" t="s">
        <v>189</v>
      </c>
      <c r="D62" s="243" t="s">
        <v>188</v>
      </c>
      <c r="E62" s="226" t="s">
        <v>679</v>
      </c>
      <c r="F62" s="227" t="s">
        <v>677</v>
      </c>
      <c r="G62" t="s">
        <v>12</v>
      </c>
      <c r="H62" s="77" t="s">
        <v>129</v>
      </c>
    </row>
    <row r="63" spans="1:8">
      <c r="A63" s="486"/>
      <c r="B63" s="245">
        <v>52</v>
      </c>
      <c r="C63" s="30" t="s">
        <v>190</v>
      </c>
      <c r="D63" s="243" t="s">
        <v>188</v>
      </c>
      <c r="E63" s="226" t="s">
        <v>680</v>
      </c>
      <c r="F63" s="227" t="s">
        <v>681</v>
      </c>
      <c r="G63" t="s">
        <v>12</v>
      </c>
      <c r="H63" s="77" t="s">
        <v>129</v>
      </c>
    </row>
    <row r="64" spans="1:8">
      <c r="A64" s="486"/>
      <c r="B64" s="245">
        <v>53</v>
      </c>
      <c r="C64" s="30" t="s">
        <v>191</v>
      </c>
      <c r="D64" s="243" t="s">
        <v>188</v>
      </c>
      <c r="E64" s="226" t="s">
        <v>682</v>
      </c>
      <c r="F64" s="227" t="s">
        <v>677</v>
      </c>
      <c r="G64" t="s">
        <v>12</v>
      </c>
      <c r="H64" s="77" t="s">
        <v>129</v>
      </c>
    </row>
    <row r="65" spans="1:8">
      <c r="A65" s="486"/>
      <c r="B65" s="245">
        <v>54</v>
      </c>
      <c r="C65" s="30" t="s">
        <v>192</v>
      </c>
      <c r="D65" s="243" t="s">
        <v>188</v>
      </c>
      <c r="E65" s="226" t="s">
        <v>683</v>
      </c>
      <c r="F65" s="227" t="s">
        <v>677</v>
      </c>
      <c r="G65" t="s">
        <v>12</v>
      </c>
      <c r="H65" s="77" t="s">
        <v>129</v>
      </c>
    </row>
  </sheetData>
  <mergeCells count="55">
    <mergeCell ref="B51:B57"/>
    <mergeCell ref="B58:B61"/>
    <mergeCell ref="A51:A65"/>
    <mergeCell ref="C49:D49"/>
    <mergeCell ref="C50:D50"/>
    <mergeCell ref="C51:C57"/>
    <mergeCell ref="C58:C61"/>
    <mergeCell ref="A2:D2"/>
    <mergeCell ref="A3:A7"/>
    <mergeCell ref="C3:D3"/>
    <mergeCell ref="C4:D4"/>
    <mergeCell ref="C5:D5"/>
    <mergeCell ref="C6:D6"/>
    <mergeCell ref="C7:D7"/>
    <mergeCell ref="C12:D12"/>
    <mergeCell ref="C48:D48"/>
    <mergeCell ref="C26:D26"/>
    <mergeCell ref="C22:D22"/>
    <mergeCell ref="C23:D23"/>
    <mergeCell ref="C24:D24"/>
    <mergeCell ref="C31:D31"/>
    <mergeCell ref="C29:D29"/>
    <mergeCell ref="C30:D30"/>
    <mergeCell ref="A33:A40"/>
    <mergeCell ref="A8:A13"/>
    <mergeCell ref="C8:D8"/>
    <mergeCell ref="C9:D9"/>
    <mergeCell ref="A18:A32"/>
    <mergeCell ref="C18:D18"/>
    <mergeCell ref="C19:D19"/>
    <mergeCell ref="C20:D20"/>
    <mergeCell ref="C21:D21"/>
    <mergeCell ref="A14:A17"/>
    <mergeCell ref="C14:D14"/>
    <mergeCell ref="C15:D15"/>
    <mergeCell ref="C16:D16"/>
    <mergeCell ref="C17:D17"/>
    <mergeCell ref="C10:D10"/>
    <mergeCell ref="C11:D11"/>
    <mergeCell ref="A44:A47"/>
    <mergeCell ref="A1:D1"/>
    <mergeCell ref="C37:D37"/>
    <mergeCell ref="C38:D38"/>
    <mergeCell ref="C39:D39"/>
    <mergeCell ref="C40:D40"/>
    <mergeCell ref="C13:D13"/>
    <mergeCell ref="C32:D32"/>
    <mergeCell ref="C25:D25"/>
    <mergeCell ref="C33:D33"/>
    <mergeCell ref="C34:D34"/>
    <mergeCell ref="C35:D35"/>
    <mergeCell ref="C36:D36"/>
    <mergeCell ref="A41:A43"/>
    <mergeCell ref="C27:D27"/>
    <mergeCell ref="C28:D28"/>
  </mergeCells>
  <phoneticPr fontId="83" type="noConversion"/>
  <conditionalFormatting sqref="E43:E47 E48:F48 E49 E50:F50 F8 E15:E41 E5:E13 F11 E51:E63">
    <cfRule type="cellIs" dxfId="20" priority="8" stopIfTrue="1" operator="equal">
      <formula>"Y"</formula>
    </cfRule>
  </conditionalFormatting>
  <conditionalFormatting sqref="E64:E65">
    <cfRule type="cellIs" dxfId="19" priority="1" stopIfTrue="1" operator="equal">
      <formula>"Y"</formula>
    </cfRule>
  </conditionalFormatting>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sheetPr>
    <pageSetUpPr fitToPage="1"/>
  </sheetPr>
  <dimension ref="A1:M13"/>
  <sheetViews>
    <sheetView zoomScale="40" zoomScaleNormal="40" workbookViewId="0">
      <pane xSplit="7" ySplit="3" topLeftCell="H4" activePane="bottomRight" state="frozen"/>
      <selection pane="topRight" activeCell="I1" sqref="I1"/>
      <selection pane="bottomLeft" activeCell="A4" sqref="A4"/>
      <selection pane="bottomRight" activeCell="I15" sqref="I15"/>
    </sheetView>
  </sheetViews>
  <sheetFormatPr defaultRowHeight="71.25" customHeight="1"/>
  <cols>
    <col min="1" max="2" width="9" style="246" hidden="1" customWidth="1"/>
    <col min="3" max="3" width="21.125" style="246" customWidth="1"/>
    <col min="4" max="4" width="6.75" style="246" customWidth="1"/>
    <col min="5" max="5" width="31.375" style="246" bestFit="1" customWidth="1"/>
    <col min="6" max="6" width="28.625" style="246" customWidth="1"/>
    <col min="7" max="7" width="32.375" style="279" customWidth="1"/>
    <col min="8" max="8" width="28.75" style="279" customWidth="1"/>
    <col min="9" max="9" width="32.25" style="246" customWidth="1"/>
    <col min="10" max="10" width="31.75" style="246" customWidth="1"/>
    <col min="11" max="11" width="19" style="280" customWidth="1"/>
    <col min="12" max="12" width="38.25" style="280" customWidth="1"/>
    <col min="13" max="13" width="30" style="280" customWidth="1"/>
    <col min="14" max="14" width="19.875" style="246" customWidth="1"/>
    <col min="15" max="15" width="9.625" style="246" customWidth="1"/>
    <col min="16" max="16" width="8.125" style="246" customWidth="1"/>
    <col min="17" max="16384" width="9" style="246"/>
  </cols>
  <sheetData>
    <row r="1" spans="2:13" ht="71.25" hidden="1" customHeight="1" thickBot="1">
      <c r="D1" s="501"/>
      <c r="E1" s="501"/>
      <c r="F1" s="501"/>
      <c r="G1" s="502"/>
      <c r="H1" s="502"/>
      <c r="I1" s="502"/>
      <c r="J1" s="281" t="s">
        <v>240</v>
      </c>
      <c r="K1" s="282" t="e">
        <f>MIN(#REF!)</f>
        <v>#REF!</v>
      </c>
      <c r="L1" s="249"/>
      <c r="M1" s="249"/>
    </row>
    <row r="2" spans="2:13" s="251" customFormat="1" ht="28.5" customHeight="1">
      <c r="C2" s="503" t="s">
        <v>282</v>
      </c>
      <c r="D2" s="504" t="s">
        <v>511</v>
      </c>
      <c r="E2" s="504"/>
      <c r="F2" s="504"/>
      <c r="G2" s="505" t="s">
        <v>544</v>
      </c>
      <c r="H2" s="505" t="s">
        <v>512</v>
      </c>
      <c r="I2" s="507" t="s">
        <v>513</v>
      </c>
      <c r="J2" s="252"/>
      <c r="K2" s="254"/>
      <c r="L2" s="254"/>
      <c r="M2" s="254"/>
    </row>
    <row r="3" spans="2:13" s="251" customFormat="1" ht="89.25" customHeight="1" thickBot="1">
      <c r="C3" s="503"/>
      <c r="D3" s="504"/>
      <c r="E3" s="504"/>
      <c r="F3" s="504"/>
      <c r="G3" s="506"/>
      <c r="H3" s="506"/>
      <c r="I3" s="506"/>
      <c r="J3" s="256" t="s">
        <v>691</v>
      </c>
      <c r="K3" s="257" t="s">
        <v>692</v>
      </c>
      <c r="L3" s="258" t="s">
        <v>693</v>
      </c>
      <c r="M3" s="257" t="s">
        <v>694</v>
      </c>
    </row>
    <row r="4" spans="2:13" s="265" customFormat="1" ht="45" customHeight="1" thickTop="1">
      <c r="B4" s="382"/>
      <c r="C4" s="500" t="s">
        <v>1030</v>
      </c>
      <c r="D4" s="498">
        <v>1</v>
      </c>
      <c r="E4" s="494" t="s">
        <v>1031</v>
      </c>
      <c r="F4" s="495"/>
      <c r="G4" s="386"/>
      <c r="H4" s="381"/>
      <c r="I4" s="381"/>
      <c r="J4" s="384" t="s">
        <v>1032</v>
      </c>
      <c r="K4" s="385"/>
      <c r="L4" s="266"/>
      <c r="M4" s="381"/>
    </row>
    <row r="5" spans="2:13" s="265" customFormat="1" ht="45" customHeight="1">
      <c r="B5" s="382"/>
      <c r="C5" s="500"/>
      <c r="D5" s="499"/>
      <c r="E5" s="496"/>
      <c r="F5" s="497"/>
      <c r="G5" s="386"/>
      <c r="H5" s="381"/>
      <c r="I5" s="381"/>
      <c r="J5" s="384" t="s">
        <v>1034</v>
      </c>
      <c r="K5" s="385"/>
      <c r="L5" s="266"/>
      <c r="M5" s="381"/>
    </row>
    <row r="6" spans="2:13" s="265" customFormat="1" ht="45" customHeight="1">
      <c r="B6" s="382"/>
      <c r="C6" s="490" t="s">
        <v>1030</v>
      </c>
      <c r="D6" s="492">
        <v>2</v>
      </c>
      <c r="E6" s="494" t="s">
        <v>1038</v>
      </c>
      <c r="F6" s="495"/>
      <c r="G6" s="386"/>
      <c r="H6" s="381"/>
      <c r="I6" s="381"/>
      <c r="J6" s="384" t="s">
        <v>1040</v>
      </c>
      <c r="K6" s="385"/>
      <c r="L6" s="266"/>
      <c r="M6" s="381"/>
    </row>
    <row r="7" spans="2:13" s="265" customFormat="1" ht="45" customHeight="1">
      <c r="B7" s="382"/>
      <c r="C7" s="491"/>
      <c r="D7" s="493"/>
      <c r="E7" s="496"/>
      <c r="F7" s="497"/>
      <c r="G7" s="386"/>
      <c r="H7" s="381"/>
      <c r="I7" s="381"/>
      <c r="J7" s="384" t="s">
        <v>1034</v>
      </c>
      <c r="K7" s="385"/>
      <c r="L7" s="266"/>
      <c r="M7" s="381"/>
    </row>
    <row r="8" spans="2:13" s="265" customFormat="1" ht="45" customHeight="1">
      <c r="B8" s="382"/>
      <c r="C8" s="490" t="s">
        <v>1030</v>
      </c>
      <c r="D8" s="492">
        <v>3</v>
      </c>
      <c r="E8" s="494" t="s">
        <v>1042</v>
      </c>
      <c r="F8" s="495"/>
      <c r="G8" s="386"/>
      <c r="H8" s="381"/>
      <c r="I8" s="381"/>
      <c r="J8" s="384" t="s">
        <v>1040</v>
      </c>
      <c r="K8" s="385"/>
      <c r="L8" s="266"/>
      <c r="M8" s="381"/>
    </row>
    <row r="9" spans="2:13" s="265" customFormat="1" ht="45" customHeight="1">
      <c r="B9" s="382"/>
      <c r="C9" s="491"/>
      <c r="D9" s="493"/>
      <c r="E9" s="496"/>
      <c r="F9" s="497"/>
      <c r="G9" s="386"/>
      <c r="H9" s="381"/>
      <c r="I9" s="381"/>
      <c r="J9" s="384" t="s">
        <v>1045</v>
      </c>
      <c r="K9" s="385"/>
      <c r="L9" s="266"/>
      <c r="M9" s="381"/>
    </row>
    <row r="10" spans="2:13" s="265" customFormat="1" ht="45" customHeight="1">
      <c r="B10" s="382"/>
      <c r="C10" s="383" t="s">
        <v>1030</v>
      </c>
      <c r="D10" s="393">
        <v>4</v>
      </c>
      <c r="E10" s="494" t="s">
        <v>1044</v>
      </c>
      <c r="F10" s="495"/>
      <c r="G10" s="386"/>
      <c r="H10" s="381"/>
      <c r="I10" s="381"/>
      <c r="J10" s="384" t="s">
        <v>1034</v>
      </c>
      <c r="K10" s="385"/>
      <c r="L10" s="266"/>
      <c r="M10" s="381"/>
    </row>
    <row r="11" spans="2:13" s="265" customFormat="1" ht="45" customHeight="1">
      <c r="B11" s="382"/>
      <c r="C11" s="383" t="s">
        <v>1030</v>
      </c>
      <c r="D11" s="393">
        <v>5</v>
      </c>
      <c r="E11" s="494" t="s">
        <v>1047</v>
      </c>
      <c r="F11" s="495"/>
      <c r="G11" s="386"/>
      <c r="H11" s="381"/>
      <c r="I11" s="381"/>
      <c r="J11" s="384" t="s">
        <v>1034</v>
      </c>
      <c r="K11" s="385"/>
      <c r="L11" s="266"/>
      <c r="M11" s="381"/>
    </row>
    <row r="12" spans="2:13" s="265" customFormat="1" ht="45" customHeight="1">
      <c r="B12" s="382"/>
      <c r="C12" s="490" t="s">
        <v>1030</v>
      </c>
      <c r="D12" s="492">
        <v>6</v>
      </c>
      <c r="E12" s="494" t="s">
        <v>1042</v>
      </c>
      <c r="F12" s="495"/>
      <c r="G12" s="386"/>
      <c r="H12" s="381"/>
      <c r="I12" s="381"/>
      <c r="J12" s="384" t="s">
        <v>1040</v>
      </c>
      <c r="K12" s="385"/>
      <c r="L12" s="266"/>
      <c r="M12" s="381"/>
    </row>
    <row r="13" spans="2:13" s="265" customFormat="1" ht="45" customHeight="1">
      <c r="B13" s="382"/>
      <c r="C13" s="491"/>
      <c r="D13" s="493"/>
      <c r="E13" s="496"/>
      <c r="F13" s="497"/>
      <c r="G13" s="386"/>
      <c r="H13" s="381"/>
      <c r="I13" s="381"/>
      <c r="J13" s="384" t="s">
        <v>1045</v>
      </c>
      <c r="K13" s="385"/>
      <c r="L13" s="266"/>
      <c r="M13" s="381"/>
    </row>
  </sheetData>
  <mergeCells count="20">
    <mergeCell ref="D1:I1"/>
    <mergeCell ref="C2:C3"/>
    <mergeCell ref="D2:F3"/>
    <mergeCell ref="G2:G3"/>
    <mergeCell ref="H2:H3"/>
    <mergeCell ref="I2:I3"/>
    <mergeCell ref="E4:F5"/>
    <mergeCell ref="D4:D5"/>
    <mergeCell ref="C4:C5"/>
    <mergeCell ref="C6:C7"/>
    <mergeCell ref="D6:D7"/>
    <mergeCell ref="E6:F7"/>
    <mergeCell ref="C12:C13"/>
    <mergeCell ref="D12:D13"/>
    <mergeCell ref="E12:F13"/>
    <mergeCell ref="E11:F11"/>
    <mergeCell ref="C8:C9"/>
    <mergeCell ref="D8:D9"/>
    <mergeCell ref="E8:F9"/>
    <mergeCell ref="E10:F10"/>
  </mergeCells>
  <phoneticPr fontId="83" type="noConversion"/>
  <conditionalFormatting sqref="C4:C11 J4:J11">
    <cfRule type="cellIs" dxfId="18" priority="11" stopIfTrue="1" operator="equal">
      <formula>"Y"</formula>
    </cfRule>
  </conditionalFormatting>
  <conditionalFormatting sqref="C12:C13 J12:J13">
    <cfRule type="cellIs" dxfId="17" priority="1" stopIfTrue="1" operator="equal">
      <formula>"Y"</formula>
    </cfRule>
  </conditionalFormatting>
  <pageMargins left="0.70866141732283472" right="0.70866141732283472" top="0.74803149606299213" bottom="0.74803149606299213" header="0.31496062992125984" footer="0.31496062992125984"/>
  <pageSetup scale="15" fitToHeight="3" orientation="portrait" verticalDpi="200" r:id="rId1"/>
</worksheet>
</file>

<file path=xl/worksheets/sheet6.xml><?xml version="1.0" encoding="utf-8"?>
<worksheet xmlns="http://schemas.openxmlformats.org/spreadsheetml/2006/main" xmlns:r="http://schemas.openxmlformats.org/officeDocument/2006/relationships">
  <sheetPr>
    <tabColor rgb="FFFF0000"/>
    <pageSetUpPr fitToPage="1"/>
  </sheetPr>
  <dimension ref="B1:M45"/>
  <sheetViews>
    <sheetView zoomScale="40" zoomScaleNormal="40" workbookViewId="0">
      <pane xSplit="7" ySplit="3" topLeftCell="H31" activePane="bottomRight" state="frozen"/>
      <selection pane="topRight" activeCell="I1" sqref="I1"/>
      <selection pane="bottomLeft" activeCell="A4" sqref="A4"/>
      <selection pane="bottomRight" activeCell="Q8" sqref="Q8"/>
    </sheetView>
  </sheetViews>
  <sheetFormatPr defaultRowHeight="71.25" customHeight="1"/>
  <cols>
    <col min="1" max="1" width="0" style="246" hidden="1" customWidth="1"/>
    <col min="2" max="2" width="9" style="246" hidden="1" customWidth="1"/>
    <col min="3" max="3" width="21.125" style="246" customWidth="1"/>
    <col min="4" max="4" width="6.75" style="278" customWidth="1"/>
    <col min="5" max="5" width="23.5" style="246" customWidth="1"/>
    <col min="6" max="6" width="13.875" style="246" customWidth="1"/>
    <col min="7" max="7" width="23" style="279" hidden="1" customWidth="1"/>
    <col min="8" max="8" width="19.875" style="279" hidden="1" customWidth="1"/>
    <col min="9" max="9" width="21.25" style="246" hidden="1" customWidth="1"/>
    <col min="10" max="10" width="31.75" style="246" customWidth="1"/>
    <col min="11" max="11" width="28" style="246" customWidth="1"/>
    <col min="12" max="12" width="43.875" style="280" customWidth="1"/>
    <col min="13" max="13" width="29.125" style="280" customWidth="1"/>
    <col min="14" max="14" width="9.625" style="246" customWidth="1"/>
    <col min="15" max="15" width="8.125" style="246" customWidth="1"/>
    <col min="16" max="16384" width="9" style="246"/>
  </cols>
  <sheetData>
    <row r="1" spans="2:13" ht="71.25" hidden="1" customHeight="1" thickBot="1">
      <c r="D1" s="502"/>
      <c r="E1" s="502"/>
      <c r="F1" s="502"/>
      <c r="G1" s="502"/>
      <c r="H1" s="502"/>
      <c r="I1" s="502"/>
      <c r="J1" s="247" t="s">
        <v>684</v>
      </c>
      <c r="K1" s="248"/>
      <c r="L1" s="249"/>
      <c r="M1" s="249"/>
    </row>
    <row r="2" spans="2:13" s="251" customFormat="1" ht="28.5" customHeight="1">
      <c r="C2" s="508" t="s">
        <v>685</v>
      </c>
      <c r="D2" s="509" t="s">
        <v>686</v>
      </c>
      <c r="E2" s="510"/>
      <c r="F2" s="511"/>
      <c r="G2" s="505" t="s">
        <v>687</v>
      </c>
      <c r="H2" s="505" t="s">
        <v>688</v>
      </c>
      <c r="I2" s="507" t="s">
        <v>689</v>
      </c>
      <c r="J2" s="253"/>
      <c r="K2" s="253"/>
      <c r="L2" s="253"/>
      <c r="M2" s="254"/>
    </row>
    <row r="3" spans="2:13" s="251" customFormat="1" ht="89.25" customHeight="1" thickBot="1">
      <c r="C3" s="508"/>
      <c r="D3" s="512"/>
      <c r="E3" s="513"/>
      <c r="F3" s="514"/>
      <c r="G3" s="506"/>
      <c r="H3" s="506"/>
      <c r="I3" s="506"/>
      <c r="J3" s="256" t="s">
        <v>691</v>
      </c>
      <c r="K3" s="257" t="s">
        <v>692</v>
      </c>
      <c r="L3" s="258" t="s">
        <v>693</v>
      </c>
      <c r="M3" s="257" t="s">
        <v>694</v>
      </c>
    </row>
    <row r="4" spans="2:13" s="265" customFormat="1" ht="63.95" customHeight="1" thickTop="1">
      <c r="B4" s="515"/>
      <c r="C4" s="517" t="s">
        <v>702</v>
      </c>
      <c r="D4" s="519">
        <v>1</v>
      </c>
      <c r="E4" s="522" t="s">
        <v>704</v>
      </c>
      <c r="F4" s="523"/>
      <c r="G4" s="526" t="s">
        <v>605</v>
      </c>
      <c r="H4" s="528"/>
      <c r="I4" s="528"/>
      <c r="J4" s="542" t="s">
        <v>703</v>
      </c>
      <c r="K4" s="537" t="s">
        <v>705</v>
      </c>
      <c r="L4" s="272" t="s">
        <v>948</v>
      </c>
      <c r="M4" s="333" t="s">
        <v>968</v>
      </c>
    </row>
    <row r="5" spans="2:13" s="265" customFormat="1" ht="63.95" customHeight="1">
      <c r="B5" s="515"/>
      <c r="C5" s="517"/>
      <c r="D5" s="520"/>
      <c r="E5" s="522"/>
      <c r="F5" s="523"/>
      <c r="G5" s="526"/>
      <c r="H5" s="528"/>
      <c r="I5" s="528"/>
      <c r="J5" s="542"/>
      <c r="K5" s="538"/>
      <c r="L5" s="266" t="s">
        <v>949</v>
      </c>
      <c r="M5" s="333" t="s">
        <v>968</v>
      </c>
    </row>
    <row r="6" spans="2:13" s="265" customFormat="1" ht="63.95" customHeight="1">
      <c r="B6" s="515"/>
      <c r="C6" s="517"/>
      <c r="D6" s="520"/>
      <c r="E6" s="522"/>
      <c r="F6" s="523"/>
      <c r="G6" s="526"/>
      <c r="H6" s="528"/>
      <c r="I6" s="528"/>
      <c r="J6" s="542"/>
      <c r="K6" s="538"/>
      <c r="L6" s="330" t="s">
        <v>950</v>
      </c>
      <c r="M6" s="333" t="s">
        <v>968</v>
      </c>
    </row>
    <row r="7" spans="2:13" s="265" customFormat="1" ht="63.95" customHeight="1">
      <c r="B7" s="515"/>
      <c r="C7" s="517"/>
      <c r="D7" s="520"/>
      <c r="E7" s="522"/>
      <c r="F7" s="523"/>
      <c r="G7" s="526"/>
      <c r="H7" s="528"/>
      <c r="I7" s="528"/>
      <c r="J7" s="541"/>
      <c r="K7" s="539"/>
      <c r="L7" s="330" t="s">
        <v>951</v>
      </c>
      <c r="M7" s="333" t="s">
        <v>968</v>
      </c>
    </row>
    <row r="8" spans="2:13" s="265" customFormat="1" ht="63.95" customHeight="1">
      <c r="B8" s="515"/>
      <c r="C8" s="517"/>
      <c r="D8" s="520"/>
      <c r="E8" s="522"/>
      <c r="F8" s="523"/>
      <c r="G8" s="526"/>
      <c r="H8" s="528"/>
      <c r="I8" s="528"/>
      <c r="J8" s="540" t="s">
        <v>707</v>
      </c>
      <c r="K8" s="537" t="s">
        <v>708</v>
      </c>
      <c r="L8" s="330" t="s">
        <v>952</v>
      </c>
      <c r="M8" s="333" t="s">
        <v>968</v>
      </c>
    </row>
    <row r="9" spans="2:13" s="265" customFormat="1" ht="63.95" customHeight="1">
      <c r="B9" s="515"/>
      <c r="C9" s="517"/>
      <c r="D9" s="520"/>
      <c r="E9" s="522"/>
      <c r="F9" s="523"/>
      <c r="G9" s="526"/>
      <c r="H9" s="528"/>
      <c r="I9" s="528"/>
      <c r="J9" s="542"/>
      <c r="K9" s="538"/>
      <c r="L9" s="330" t="s">
        <v>953</v>
      </c>
      <c r="M9" s="333" t="s">
        <v>968</v>
      </c>
    </row>
    <row r="10" spans="2:13" s="265" customFormat="1" ht="63.95" customHeight="1">
      <c r="B10" s="515"/>
      <c r="C10" s="517"/>
      <c r="D10" s="520"/>
      <c r="E10" s="522"/>
      <c r="F10" s="523"/>
      <c r="G10" s="526"/>
      <c r="H10" s="528"/>
      <c r="I10" s="528"/>
      <c r="J10" s="541"/>
      <c r="K10" s="539"/>
      <c r="L10" s="330" t="s">
        <v>954</v>
      </c>
      <c r="M10" s="333" t="s">
        <v>968</v>
      </c>
    </row>
    <row r="11" spans="2:13" s="265" customFormat="1" ht="63.95" customHeight="1">
      <c r="B11" s="515"/>
      <c r="C11" s="517"/>
      <c r="D11" s="520"/>
      <c r="E11" s="522"/>
      <c r="F11" s="523"/>
      <c r="G11" s="526"/>
      <c r="H11" s="528"/>
      <c r="I11" s="528"/>
      <c r="J11" s="275" t="s">
        <v>709</v>
      </c>
      <c r="K11" s="274" t="s">
        <v>708</v>
      </c>
      <c r="L11" s="266" t="s">
        <v>955</v>
      </c>
      <c r="M11" s="333" t="s">
        <v>968</v>
      </c>
    </row>
    <row r="12" spans="2:13" s="265" customFormat="1" ht="63.95" customHeight="1">
      <c r="B12" s="515"/>
      <c r="C12" s="517"/>
      <c r="D12" s="520"/>
      <c r="E12" s="522"/>
      <c r="F12" s="523"/>
      <c r="G12" s="526"/>
      <c r="H12" s="528"/>
      <c r="I12" s="528"/>
      <c r="J12" s="540" t="s">
        <v>710</v>
      </c>
      <c r="K12" s="537" t="s">
        <v>708</v>
      </c>
      <c r="L12" s="330" t="s">
        <v>956</v>
      </c>
      <c r="M12" s="333" t="s">
        <v>968</v>
      </c>
    </row>
    <row r="13" spans="2:13" s="265" customFormat="1" ht="63.95" customHeight="1">
      <c r="B13" s="515"/>
      <c r="C13" s="517"/>
      <c r="D13" s="520"/>
      <c r="E13" s="522"/>
      <c r="F13" s="523"/>
      <c r="G13" s="526"/>
      <c r="H13" s="528"/>
      <c r="I13" s="528"/>
      <c r="J13" s="541"/>
      <c r="K13" s="539"/>
      <c r="L13" s="330" t="s">
        <v>957</v>
      </c>
      <c r="M13" s="333" t="s">
        <v>968</v>
      </c>
    </row>
    <row r="14" spans="2:13" s="265" customFormat="1" ht="63.95" customHeight="1">
      <c r="B14" s="515"/>
      <c r="C14" s="517"/>
      <c r="D14" s="520"/>
      <c r="E14" s="522"/>
      <c r="F14" s="523"/>
      <c r="G14" s="526"/>
      <c r="H14" s="528"/>
      <c r="I14" s="528"/>
      <c r="J14" s="540" t="s">
        <v>712</v>
      </c>
      <c r="K14" s="537" t="s">
        <v>708</v>
      </c>
      <c r="L14" s="330" t="s">
        <v>958</v>
      </c>
      <c r="M14" s="333" t="s">
        <v>968</v>
      </c>
    </row>
    <row r="15" spans="2:13" s="265" customFormat="1" ht="63.95" customHeight="1">
      <c r="B15" s="515"/>
      <c r="C15" s="517"/>
      <c r="D15" s="520"/>
      <c r="E15" s="522"/>
      <c r="F15" s="523"/>
      <c r="G15" s="526"/>
      <c r="H15" s="528"/>
      <c r="I15" s="528"/>
      <c r="J15" s="542"/>
      <c r="K15" s="538"/>
      <c r="L15" s="330" t="s">
        <v>959</v>
      </c>
      <c r="M15" s="333" t="s">
        <v>968</v>
      </c>
    </row>
    <row r="16" spans="2:13" s="265" customFormat="1" ht="63.95" customHeight="1">
      <c r="B16" s="515"/>
      <c r="C16" s="517"/>
      <c r="D16" s="520"/>
      <c r="E16" s="522"/>
      <c r="F16" s="523"/>
      <c r="G16" s="526"/>
      <c r="H16" s="528"/>
      <c r="I16" s="528"/>
      <c r="J16" s="541"/>
      <c r="K16" s="539"/>
      <c r="L16" s="330" t="s">
        <v>960</v>
      </c>
      <c r="M16" s="333" t="s">
        <v>968</v>
      </c>
    </row>
    <row r="17" spans="2:13" s="265" customFormat="1" ht="63.95" customHeight="1">
      <c r="B17" s="515"/>
      <c r="C17" s="517"/>
      <c r="D17" s="520"/>
      <c r="E17" s="522"/>
      <c r="F17" s="523"/>
      <c r="G17" s="526"/>
      <c r="H17" s="528"/>
      <c r="I17" s="528"/>
      <c r="J17" s="540" t="s">
        <v>713</v>
      </c>
      <c r="K17" s="537" t="s">
        <v>708</v>
      </c>
      <c r="L17" s="266" t="s">
        <v>952</v>
      </c>
      <c r="M17" s="333" t="s">
        <v>968</v>
      </c>
    </row>
    <row r="18" spans="2:13" s="265" customFormat="1" ht="63.95" customHeight="1" thickBot="1">
      <c r="B18" s="515"/>
      <c r="C18" s="518"/>
      <c r="D18" s="521"/>
      <c r="E18" s="524"/>
      <c r="F18" s="525"/>
      <c r="G18" s="527"/>
      <c r="H18" s="529"/>
      <c r="I18" s="529"/>
      <c r="J18" s="541"/>
      <c r="K18" s="543"/>
      <c r="L18" s="272" t="s">
        <v>961</v>
      </c>
      <c r="M18" s="333" t="s">
        <v>968</v>
      </c>
    </row>
    <row r="19" spans="2:13" s="265" customFormat="1" ht="63.95" customHeight="1">
      <c r="B19" s="515"/>
      <c r="C19" s="530" t="s">
        <v>714</v>
      </c>
      <c r="D19" s="531">
        <v>2</v>
      </c>
      <c r="E19" s="533" t="s">
        <v>715</v>
      </c>
      <c r="F19" s="534"/>
      <c r="G19" s="535" t="s">
        <v>711</v>
      </c>
      <c r="H19" s="536"/>
      <c r="I19" s="536"/>
      <c r="J19" s="545" t="s">
        <v>716</v>
      </c>
      <c r="K19" s="530"/>
      <c r="L19" s="264" t="s">
        <v>948</v>
      </c>
      <c r="M19" s="341"/>
    </row>
    <row r="20" spans="2:13" s="265" customFormat="1" ht="63.95" customHeight="1">
      <c r="B20" s="515"/>
      <c r="C20" s="517"/>
      <c r="D20" s="520"/>
      <c r="E20" s="522"/>
      <c r="F20" s="523"/>
      <c r="G20" s="526"/>
      <c r="H20" s="528"/>
      <c r="I20" s="528"/>
      <c r="J20" s="542"/>
      <c r="K20" s="517"/>
      <c r="L20" s="266" t="s">
        <v>949</v>
      </c>
      <c r="M20" s="274"/>
    </row>
    <row r="21" spans="2:13" s="265" customFormat="1" ht="63.95" customHeight="1">
      <c r="B21" s="515"/>
      <c r="C21" s="517"/>
      <c r="D21" s="520"/>
      <c r="E21" s="522"/>
      <c r="F21" s="523"/>
      <c r="G21" s="526"/>
      <c r="H21" s="528"/>
      <c r="I21" s="528"/>
      <c r="J21" s="542"/>
      <c r="K21" s="517"/>
      <c r="L21" s="266" t="s">
        <v>950</v>
      </c>
      <c r="M21" s="274"/>
    </row>
    <row r="22" spans="2:13" s="265" customFormat="1" ht="63.95" customHeight="1">
      <c r="B22" s="515"/>
      <c r="C22" s="517"/>
      <c r="D22" s="520"/>
      <c r="E22" s="522"/>
      <c r="F22" s="523"/>
      <c r="G22" s="526"/>
      <c r="H22" s="528"/>
      <c r="I22" s="528"/>
      <c r="J22" s="541"/>
      <c r="K22" s="518"/>
      <c r="L22" s="266" t="s">
        <v>962</v>
      </c>
      <c r="M22" s="274"/>
    </row>
    <row r="23" spans="2:13" s="265" customFormat="1" ht="63.95" customHeight="1">
      <c r="B23" s="515"/>
      <c r="C23" s="517"/>
      <c r="D23" s="520"/>
      <c r="E23" s="522"/>
      <c r="F23" s="523"/>
      <c r="G23" s="526"/>
      <c r="H23" s="528"/>
      <c r="I23" s="528"/>
      <c r="J23" s="540" t="s">
        <v>707</v>
      </c>
      <c r="K23" s="544"/>
      <c r="L23" s="266" t="s">
        <v>952</v>
      </c>
      <c r="M23" s="274"/>
    </row>
    <row r="24" spans="2:13" s="265" customFormat="1" ht="63.95" customHeight="1">
      <c r="B24" s="515"/>
      <c r="C24" s="517"/>
      <c r="D24" s="520"/>
      <c r="E24" s="522"/>
      <c r="F24" s="523"/>
      <c r="G24" s="526"/>
      <c r="H24" s="528"/>
      <c r="I24" s="528"/>
      <c r="J24" s="541"/>
      <c r="K24" s="518"/>
      <c r="L24" s="266" t="s">
        <v>963</v>
      </c>
      <c r="M24" s="274"/>
    </row>
    <row r="25" spans="2:13" s="265" customFormat="1" ht="63.95" customHeight="1">
      <c r="B25" s="515"/>
      <c r="C25" s="517"/>
      <c r="D25" s="520"/>
      <c r="E25" s="522"/>
      <c r="F25" s="523"/>
      <c r="G25" s="526"/>
      <c r="H25" s="528"/>
      <c r="I25" s="528"/>
      <c r="J25" s="275" t="s">
        <v>709</v>
      </c>
      <c r="K25" s="271"/>
      <c r="L25" s="266" t="s">
        <v>955</v>
      </c>
      <c r="M25" s="274"/>
    </row>
    <row r="26" spans="2:13" s="265" customFormat="1" ht="63.95" customHeight="1">
      <c r="B26" s="515"/>
      <c r="C26" s="517"/>
      <c r="D26" s="520"/>
      <c r="E26" s="522"/>
      <c r="F26" s="523"/>
      <c r="G26" s="526"/>
      <c r="H26" s="528"/>
      <c r="I26" s="528"/>
      <c r="J26" s="540" t="s">
        <v>710</v>
      </c>
      <c r="K26" s="544"/>
      <c r="L26" s="330" t="s">
        <v>956</v>
      </c>
      <c r="M26" s="274"/>
    </row>
    <row r="27" spans="2:13" s="265" customFormat="1" ht="63.95" customHeight="1">
      <c r="B27" s="515"/>
      <c r="C27" s="517"/>
      <c r="D27" s="520"/>
      <c r="E27" s="522"/>
      <c r="F27" s="523"/>
      <c r="G27" s="526"/>
      <c r="H27" s="528"/>
      <c r="I27" s="528"/>
      <c r="J27" s="541"/>
      <c r="K27" s="518"/>
      <c r="L27" s="330" t="s">
        <v>957</v>
      </c>
      <c r="M27" s="274"/>
    </row>
    <row r="28" spans="2:13" s="265" customFormat="1" ht="63.95" customHeight="1">
      <c r="B28" s="515"/>
      <c r="C28" s="517"/>
      <c r="D28" s="520"/>
      <c r="E28" s="522"/>
      <c r="F28" s="523"/>
      <c r="G28" s="526"/>
      <c r="H28" s="528"/>
      <c r="I28" s="528"/>
      <c r="J28" s="540" t="s">
        <v>712</v>
      </c>
      <c r="K28" s="537" t="s">
        <v>705</v>
      </c>
      <c r="L28" s="330" t="s">
        <v>958</v>
      </c>
      <c r="M28" s="333"/>
    </row>
    <row r="29" spans="2:13" s="265" customFormat="1" ht="63.95" customHeight="1">
      <c r="B29" s="515"/>
      <c r="C29" s="517"/>
      <c r="D29" s="520"/>
      <c r="E29" s="522"/>
      <c r="F29" s="523"/>
      <c r="G29" s="526"/>
      <c r="H29" s="528"/>
      <c r="I29" s="528"/>
      <c r="J29" s="542"/>
      <c r="K29" s="538"/>
      <c r="L29" s="330" t="s">
        <v>959</v>
      </c>
      <c r="M29" s="333"/>
    </row>
    <row r="30" spans="2:13" s="265" customFormat="1" ht="63.95" customHeight="1">
      <c r="B30" s="515"/>
      <c r="C30" s="517"/>
      <c r="D30" s="520"/>
      <c r="E30" s="522"/>
      <c r="F30" s="523"/>
      <c r="G30" s="526"/>
      <c r="H30" s="528"/>
      <c r="I30" s="528"/>
      <c r="J30" s="541"/>
      <c r="K30" s="539"/>
      <c r="L30" s="330" t="s">
        <v>960</v>
      </c>
      <c r="M30" s="333"/>
    </row>
    <row r="31" spans="2:13" s="265" customFormat="1" ht="63.95" customHeight="1">
      <c r="B31" s="515"/>
      <c r="C31" s="517"/>
      <c r="D31" s="520"/>
      <c r="E31" s="522"/>
      <c r="F31" s="523"/>
      <c r="G31" s="526"/>
      <c r="H31" s="528"/>
      <c r="I31" s="528"/>
      <c r="J31" s="540" t="s">
        <v>879</v>
      </c>
      <c r="K31" s="544"/>
      <c r="L31" s="266" t="s">
        <v>952</v>
      </c>
      <c r="M31" s="274"/>
    </row>
    <row r="32" spans="2:13" s="265" customFormat="1" ht="63.95" customHeight="1" thickBot="1">
      <c r="B32" s="515"/>
      <c r="C32" s="518"/>
      <c r="D32" s="532"/>
      <c r="E32" s="524"/>
      <c r="F32" s="525"/>
      <c r="G32" s="527"/>
      <c r="H32" s="529"/>
      <c r="I32" s="529"/>
      <c r="J32" s="541"/>
      <c r="K32" s="518"/>
      <c r="L32" s="272" t="s">
        <v>961</v>
      </c>
      <c r="M32" s="274"/>
    </row>
    <row r="33" spans="2:13" s="265" customFormat="1" ht="63.95" customHeight="1" thickTop="1">
      <c r="B33" s="515"/>
      <c r="C33" s="544" t="s">
        <v>714</v>
      </c>
      <c r="D33" s="549">
        <v>3</v>
      </c>
      <c r="E33" s="551" t="s">
        <v>717</v>
      </c>
      <c r="F33" s="552"/>
      <c r="G33" s="557" t="s">
        <v>718</v>
      </c>
      <c r="H33" s="548"/>
      <c r="I33" s="548"/>
      <c r="J33" s="540" t="s">
        <v>716</v>
      </c>
      <c r="K33" s="544"/>
      <c r="L33" s="272" t="s">
        <v>952</v>
      </c>
      <c r="M33" s="274"/>
    </row>
    <row r="34" spans="2:13" s="265" customFormat="1" ht="63.95" customHeight="1">
      <c r="B34" s="515"/>
      <c r="C34" s="517"/>
      <c r="D34" s="520"/>
      <c r="E34" s="553"/>
      <c r="F34" s="554"/>
      <c r="G34" s="557"/>
      <c r="H34" s="528"/>
      <c r="I34" s="528"/>
      <c r="J34" s="542"/>
      <c r="K34" s="517"/>
      <c r="L34" s="272" t="s">
        <v>963</v>
      </c>
      <c r="M34" s="274"/>
    </row>
    <row r="35" spans="2:13" s="265" customFormat="1" ht="63.95" customHeight="1">
      <c r="B35" s="515"/>
      <c r="C35" s="517"/>
      <c r="D35" s="520"/>
      <c r="E35" s="553"/>
      <c r="F35" s="554"/>
      <c r="G35" s="557"/>
      <c r="H35" s="528"/>
      <c r="I35" s="528"/>
      <c r="J35" s="542"/>
      <c r="K35" s="517"/>
      <c r="L35" s="272" t="s">
        <v>964</v>
      </c>
      <c r="M35" s="274"/>
    </row>
    <row r="36" spans="2:13" s="265" customFormat="1" ht="63.95" customHeight="1">
      <c r="B36" s="515"/>
      <c r="C36" s="517"/>
      <c r="D36" s="520"/>
      <c r="E36" s="553"/>
      <c r="F36" s="554"/>
      <c r="G36" s="557"/>
      <c r="H36" s="528"/>
      <c r="I36" s="528"/>
      <c r="J36" s="541"/>
      <c r="K36" s="518"/>
      <c r="L36" s="272" t="s">
        <v>965</v>
      </c>
      <c r="M36" s="274"/>
    </row>
    <row r="37" spans="2:13" s="265" customFormat="1" ht="63.95" customHeight="1">
      <c r="B37" s="515"/>
      <c r="C37" s="518"/>
      <c r="D37" s="550"/>
      <c r="E37" s="555"/>
      <c r="F37" s="556"/>
      <c r="G37" s="557"/>
      <c r="H37" s="529"/>
      <c r="I37" s="529"/>
      <c r="J37" s="275" t="s">
        <v>719</v>
      </c>
      <c r="K37" s="271"/>
      <c r="L37" s="266" t="s">
        <v>966</v>
      </c>
      <c r="M37" s="274"/>
    </row>
    <row r="38" spans="2:13" s="276" customFormat="1" ht="63.95" customHeight="1">
      <c r="B38" s="515"/>
      <c r="C38" s="544" t="s">
        <v>720</v>
      </c>
      <c r="D38" s="519">
        <v>4</v>
      </c>
      <c r="E38" s="546" t="s">
        <v>721</v>
      </c>
      <c r="F38" s="546"/>
      <c r="G38" s="547" t="s">
        <v>722</v>
      </c>
      <c r="H38" s="548"/>
      <c r="I38" s="548"/>
      <c r="J38" s="540" t="s">
        <v>861</v>
      </c>
      <c r="K38" s="544"/>
      <c r="L38" s="266" t="s">
        <v>956</v>
      </c>
      <c r="M38" s="274"/>
    </row>
    <row r="39" spans="2:13" s="276" customFormat="1" ht="63.95" customHeight="1">
      <c r="B39" s="515"/>
      <c r="C39" s="517"/>
      <c r="D39" s="520"/>
      <c r="E39" s="546"/>
      <c r="F39" s="546"/>
      <c r="G39" s="547"/>
      <c r="H39" s="528"/>
      <c r="I39" s="528"/>
      <c r="J39" s="542"/>
      <c r="K39" s="517"/>
      <c r="L39" s="266" t="s">
        <v>957</v>
      </c>
      <c r="M39" s="274"/>
    </row>
    <row r="40" spans="2:13" s="276" customFormat="1" ht="63.95" customHeight="1">
      <c r="B40" s="515"/>
      <c r="C40" s="518"/>
      <c r="D40" s="520"/>
      <c r="E40" s="546"/>
      <c r="F40" s="546"/>
      <c r="G40" s="547"/>
      <c r="H40" s="529"/>
      <c r="I40" s="529"/>
      <c r="J40" s="541"/>
      <c r="K40" s="518"/>
      <c r="L40" s="266" t="s">
        <v>950</v>
      </c>
      <c r="M40" s="274"/>
    </row>
    <row r="41" spans="2:13" s="265" customFormat="1" ht="63.95" customHeight="1">
      <c r="B41" s="515"/>
      <c r="C41" s="544" t="s">
        <v>1012</v>
      </c>
      <c r="D41" s="519">
        <v>5</v>
      </c>
      <c r="E41" s="551" t="s">
        <v>1013</v>
      </c>
      <c r="F41" s="552"/>
      <c r="G41" s="562" t="s">
        <v>1014</v>
      </c>
      <c r="H41" s="548"/>
      <c r="I41" s="548"/>
      <c r="J41" s="540" t="s">
        <v>724</v>
      </c>
      <c r="K41" s="544"/>
      <c r="L41" s="266" t="s">
        <v>956</v>
      </c>
      <c r="M41" s="274"/>
    </row>
    <row r="42" spans="2:13" s="265" customFormat="1" ht="63.95" customHeight="1">
      <c r="B42" s="515"/>
      <c r="C42" s="517"/>
      <c r="D42" s="520"/>
      <c r="E42" s="553"/>
      <c r="F42" s="554"/>
      <c r="G42" s="526"/>
      <c r="H42" s="528"/>
      <c r="I42" s="528"/>
      <c r="J42" s="542"/>
      <c r="K42" s="517"/>
      <c r="L42" s="266" t="s">
        <v>957</v>
      </c>
      <c r="M42" s="274"/>
    </row>
    <row r="43" spans="2:13" s="265" customFormat="1" ht="63.95" customHeight="1">
      <c r="B43" s="515"/>
      <c r="C43" s="517"/>
      <c r="D43" s="520"/>
      <c r="E43" s="553"/>
      <c r="F43" s="554"/>
      <c r="G43" s="526"/>
      <c r="H43" s="528"/>
      <c r="I43" s="528"/>
      <c r="J43" s="541"/>
      <c r="K43" s="518"/>
      <c r="L43" s="266" t="s">
        <v>950</v>
      </c>
      <c r="M43" s="274"/>
    </row>
    <row r="44" spans="2:13" s="265" customFormat="1" ht="63.95" customHeight="1">
      <c r="B44" s="515"/>
      <c r="C44" s="517"/>
      <c r="D44" s="520"/>
      <c r="E44" s="553"/>
      <c r="F44" s="554"/>
      <c r="G44" s="526"/>
      <c r="H44" s="528"/>
      <c r="I44" s="528"/>
      <c r="J44" s="540" t="s">
        <v>723</v>
      </c>
      <c r="K44" s="544"/>
      <c r="L44" s="272" t="s">
        <v>967</v>
      </c>
      <c r="M44" s="274"/>
    </row>
    <row r="45" spans="2:13" s="265" customFormat="1" ht="63.95" customHeight="1" thickBot="1">
      <c r="B45" s="516"/>
      <c r="C45" s="559"/>
      <c r="D45" s="521"/>
      <c r="E45" s="560"/>
      <c r="F45" s="561"/>
      <c r="G45" s="563"/>
      <c r="H45" s="564"/>
      <c r="I45" s="564"/>
      <c r="J45" s="558"/>
      <c r="K45" s="559"/>
      <c r="L45" s="277" t="s">
        <v>959</v>
      </c>
      <c r="M45" s="365"/>
    </row>
  </sheetData>
  <mergeCells count="65">
    <mergeCell ref="J44:J45"/>
    <mergeCell ref="K44:K45"/>
    <mergeCell ref="J41:J43"/>
    <mergeCell ref="K41:K43"/>
    <mergeCell ref="C41:C45"/>
    <mergeCell ref="D41:D45"/>
    <mergeCell ref="E41:F45"/>
    <mergeCell ref="G41:G45"/>
    <mergeCell ref="H41:H45"/>
    <mergeCell ref="I41:I45"/>
    <mergeCell ref="J33:J36"/>
    <mergeCell ref="K33:K36"/>
    <mergeCell ref="C33:C37"/>
    <mergeCell ref="D33:D37"/>
    <mergeCell ref="E33:F37"/>
    <mergeCell ref="G33:G37"/>
    <mergeCell ref="H33:H37"/>
    <mergeCell ref="I33:I37"/>
    <mergeCell ref="J38:J40"/>
    <mergeCell ref="K38:K40"/>
    <mergeCell ref="C38:C40"/>
    <mergeCell ref="D38:D40"/>
    <mergeCell ref="E38:F40"/>
    <mergeCell ref="G38:G40"/>
    <mergeCell ref="H38:H40"/>
    <mergeCell ref="I38:I40"/>
    <mergeCell ref="J17:J18"/>
    <mergeCell ref="K4:K7"/>
    <mergeCell ref="K17:K18"/>
    <mergeCell ref="J4:J7"/>
    <mergeCell ref="I19:I32"/>
    <mergeCell ref="J28:J30"/>
    <mergeCell ref="K28:K30"/>
    <mergeCell ref="J23:J24"/>
    <mergeCell ref="K23:K24"/>
    <mergeCell ref="J26:J27"/>
    <mergeCell ref="K26:K27"/>
    <mergeCell ref="J31:J32"/>
    <mergeCell ref="K31:K32"/>
    <mergeCell ref="J19:J22"/>
    <mergeCell ref="K19:K22"/>
    <mergeCell ref="J8:J10"/>
    <mergeCell ref="K8:K10"/>
    <mergeCell ref="J12:J13"/>
    <mergeCell ref="K12:K13"/>
    <mergeCell ref="J14:J16"/>
    <mergeCell ref="K14:K16"/>
    <mergeCell ref="H4:H18"/>
    <mergeCell ref="I4:I18"/>
    <mergeCell ref="C19:C32"/>
    <mergeCell ref="D19:D32"/>
    <mergeCell ref="E19:F32"/>
    <mergeCell ref="G19:G32"/>
    <mergeCell ref="H19:H32"/>
    <mergeCell ref="B4:B45"/>
    <mergeCell ref="C4:C18"/>
    <mergeCell ref="D4:D18"/>
    <mergeCell ref="E4:F18"/>
    <mergeCell ref="G4:G18"/>
    <mergeCell ref="D1:I1"/>
    <mergeCell ref="C2:C3"/>
    <mergeCell ref="D2:F3"/>
    <mergeCell ref="G2:G3"/>
    <mergeCell ref="H2:H3"/>
    <mergeCell ref="I2:I3"/>
  </mergeCells>
  <phoneticPr fontId="83" type="noConversion"/>
  <conditionalFormatting sqref="M19:M45 J37:K38 J44:K44 K14 K8 J8:J9 J11:J15 K11:K12 K17 K19 K23 K25:K26 K31 K33 J41:K41 C4 C33 C38 C41 C19 K28 J17:J33 J4:K4">
    <cfRule type="cellIs" dxfId="16" priority="3" stopIfTrue="1" operator="equal">
      <formula>"Y"</formula>
    </cfRule>
  </conditionalFormatting>
  <pageMargins left="0.70866141732283472" right="0.70866141732283472" top="0.74803149606299213" bottom="0.74803149606299213" header="0.31496062992125984" footer="0.31496062992125984"/>
  <pageSetup scale="17" fitToHeight="3" orientation="portrait" verticalDpi="200" r:id="rId1"/>
</worksheet>
</file>

<file path=xl/worksheets/sheet7.xml><?xml version="1.0" encoding="utf-8"?>
<worksheet xmlns="http://schemas.openxmlformats.org/spreadsheetml/2006/main" xmlns:r="http://schemas.openxmlformats.org/officeDocument/2006/relationships">
  <sheetPr>
    <tabColor rgb="FF0000FF"/>
    <pageSetUpPr fitToPage="1"/>
  </sheetPr>
  <dimension ref="A1:M32"/>
  <sheetViews>
    <sheetView zoomScale="40" zoomScaleNormal="40" workbookViewId="0">
      <pane xSplit="7" ySplit="3" topLeftCell="H4" activePane="bottomRight" state="frozen"/>
      <selection pane="topRight" activeCell="I1" sqref="I1"/>
      <selection pane="bottomLeft" activeCell="A4" sqref="A4"/>
      <selection pane="bottomRight" activeCell="D7" sqref="D7:D19"/>
    </sheetView>
  </sheetViews>
  <sheetFormatPr defaultRowHeight="71.25" customHeight="1"/>
  <cols>
    <col min="1" max="2" width="9" style="246" hidden="1" customWidth="1"/>
    <col min="3" max="3" width="21.125" style="246" customWidth="1"/>
    <col min="4" max="4" width="6.75" style="246" customWidth="1"/>
    <col min="5" max="5" width="31.375" style="246" bestFit="1" customWidth="1"/>
    <col min="6" max="6" width="28.625" style="246" customWidth="1"/>
    <col min="7" max="7" width="32.375" style="279" hidden="1" customWidth="1"/>
    <col min="8" max="8" width="28.75" style="279" hidden="1" customWidth="1"/>
    <col min="9" max="9" width="32.25" style="246" hidden="1" customWidth="1"/>
    <col min="10" max="10" width="31.75" style="246" customWidth="1"/>
    <col min="11" max="11" width="22.75" style="280" customWidth="1"/>
    <col min="12" max="12" width="43.25" style="280" customWidth="1"/>
    <col min="13" max="13" width="27.5" style="280" customWidth="1"/>
    <col min="14" max="16384" width="9" style="246"/>
  </cols>
  <sheetData>
    <row r="1" spans="2:13" ht="71.25" hidden="1" customHeight="1" thickBot="1">
      <c r="D1" s="502"/>
      <c r="E1" s="502"/>
      <c r="F1" s="502"/>
      <c r="G1" s="502"/>
      <c r="H1" s="502"/>
      <c r="I1" s="502"/>
      <c r="J1" s="281" t="s">
        <v>240</v>
      </c>
      <c r="K1" s="282" t="e">
        <f>MIN(#REF!)</f>
        <v>#REF!</v>
      </c>
      <c r="L1" s="249"/>
      <c r="M1" s="249"/>
    </row>
    <row r="2" spans="2:13" s="251" customFormat="1" ht="28.5" customHeight="1">
      <c r="C2" s="508" t="s">
        <v>282</v>
      </c>
      <c r="D2" s="576" t="s">
        <v>511</v>
      </c>
      <c r="E2" s="510"/>
      <c r="F2" s="511"/>
      <c r="G2" s="505" t="s">
        <v>544</v>
      </c>
      <c r="H2" s="505" t="s">
        <v>512</v>
      </c>
      <c r="I2" s="507" t="s">
        <v>513</v>
      </c>
      <c r="J2" s="575"/>
      <c r="K2" s="575"/>
      <c r="L2" s="575"/>
      <c r="M2" s="575"/>
    </row>
    <row r="3" spans="2:13" s="251" customFormat="1" ht="89.25" customHeight="1" thickBot="1">
      <c r="C3" s="508"/>
      <c r="D3" s="513"/>
      <c r="E3" s="577"/>
      <c r="F3" s="578"/>
      <c r="G3" s="506"/>
      <c r="H3" s="506"/>
      <c r="I3" s="506"/>
      <c r="J3" s="256" t="s">
        <v>725</v>
      </c>
      <c r="K3" s="257" t="s">
        <v>726</v>
      </c>
      <c r="L3" s="258" t="s">
        <v>727</v>
      </c>
      <c r="M3" s="257" t="s">
        <v>728</v>
      </c>
    </row>
    <row r="4" spans="2:13" s="265" customFormat="1" ht="45" customHeight="1" thickTop="1">
      <c r="B4" s="251"/>
      <c r="C4" s="394"/>
      <c r="D4" s="572">
        <v>1</v>
      </c>
      <c r="E4" s="571" t="s">
        <v>1049</v>
      </c>
      <c r="F4" s="571"/>
      <c r="G4" s="395"/>
      <c r="H4" s="395"/>
      <c r="I4" s="395"/>
      <c r="J4" s="565" t="s">
        <v>1050</v>
      </c>
      <c r="K4" s="568" t="s">
        <v>969</v>
      </c>
      <c r="L4" s="335" t="s">
        <v>741</v>
      </c>
      <c r="M4" s="381"/>
    </row>
    <row r="5" spans="2:13" s="265" customFormat="1" ht="41.25" customHeight="1">
      <c r="B5" s="251"/>
      <c r="C5" s="394"/>
      <c r="D5" s="573"/>
      <c r="E5" s="571"/>
      <c r="F5" s="571"/>
      <c r="G5" s="395"/>
      <c r="H5" s="395"/>
      <c r="I5" s="395"/>
      <c r="J5" s="566"/>
      <c r="K5" s="569"/>
      <c r="L5" s="335" t="s">
        <v>742</v>
      </c>
      <c r="M5" s="381"/>
    </row>
    <row r="6" spans="2:13" s="265" customFormat="1" ht="41.25" customHeight="1">
      <c r="B6" s="251"/>
      <c r="C6" s="394"/>
      <c r="D6" s="574"/>
      <c r="E6" s="571"/>
      <c r="F6" s="571"/>
      <c r="G6" s="395"/>
      <c r="H6" s="395"/>
      <c r="I6" s="395"/>
      <c r="J6" s="567"/>
      <c r="K6" s="570"/>
      <c r="L6" s="335" t="s">
        <v>743</v>
      </c>
      <c r="M6" s="381"/>
    </row>
    <row r="7" spans="2:13" s="265" customFormat="1" ht="45" customHeight="1">
      <c r="B7" s="579"/>
      <c r="C7" s="517" t="s">
        <v>729</v>
      </c>
      <c r="D7" s="581">
        <v>1</v>
      </c>
      <c r="E7" s="584" t="s">
        <v>863</v>
      </c>
      <c r="F7" s="584"/>
      <c r="G7" s="526" t="s">
        <v>747</v>
      </c>
      <c r="H7" s="528"/>
      <c r="I7" s="528"/>
      <c r="J7" s="566" t="s">
        <v>731</v>
      </c>
      <c r="K7" s="568" t="s">
        <v>969</v>
      </c>
      <c r="L7" s="291" t="s">
        <v>732</v>
      </c>
      <c r="M7" s="287"/>
    </row>
    <row r="8" spans="2:13" s="265" customFormat="1" ht="45" customHeight="1">
      <c r="B8" s="579"/>
      <c r="C8" s="517"/>
      <c r="D8" s="582"/>
      <c r="E8" s="585"/>
      <c r="F8" s="585"/>
      <c r="G8" s="526"/>
      <c r="H8" s="528"/>
      <c r="I8" s="528"/>
      <c r="J8" s="566"/>
      <c r="K8" s="569"/>
      <c r="L8" s="286" t="s">
        <v>733</v>
      </c>
      <c r="M8" s="287"/>
    </row>
    <row r="9" spans="2:13" s="265" customFormat="1" ht="45" customHeight="1">
      <c r="B9" s="579"/>
      <c r="C9" s="517"/>
      <c r="D9" s="582"/>
      <c r="E9" s="585"/>
      <c r="F9" s="585"/>
      <c r="G9" s="526"/>
      <c r="H9" s="528"/>
      <c r="I9" s="528"/>
      <c r="J9" s="566"/>
      <c r="K9" s="569"/>
      <c r="L9" s="286" t="s">
        <v>734</v>
      </c>
      <c r="M9" s="287"/>
    </row>
    <row r="10" spans="2:13" s="265" customFormat="1" ht="45" customHeight="1">
      <c r="B10" s="579"/>
      <c r="C10" s="517"/>
      <c r="D10" s="582"/>
      <c r="E10" s="585"/>
      <c r="F10" s="585"/>
      <c r="G10" s="526"/>
      <c r="H10" s="528"/>
      <c r="I10" s="528"/>
      <c r="J10" s="566"/>
      <c r="K10" s="569"/>
      <c r="L10" s="286" t="s">
        <v>735</v>
      </c>
      <c r="M10" s="287"/>
    </row>
    <row r="11" spans="2:13" s="265" customFormat="1" ht="45" customHeight="1">
      <c r="B11" s="579"/>
      <c r="C11" s="517"/>
      <c r="D11" s="582"/>
      <c r="E11" s="585"/>
      <c r="F11" s="585"/>
      <c r="G11" s="526"/>
      <c r="H11" s="528"/>
      <c r="I11" s="528"/>
      <c r="J11" s="566"/>
      <c r="K11" s="569"/>
      <c r="L11" s="286" t="s">
        <v>736</v>
      </c>
      <c r="M11" s="287"/>
    </row>
    <row r="12" spans="2:13" s="265" customFormat="1" ht="45" customHeight="1">
      <c r="B12" s="579"/>
      <c r="C12" s="517"/>
      <c r="D12" s="582"/>
      <c r="E12" s="585"/>
      <c r="F12" s="585"/>
      <c r="G12" s="526"/>
      <c r="H12" s="528"/>
      <c r="I12" s="528"/>
      <c r="J12" s="566"/>
      <c r="K12" s="569"/>
      <c r="L12" s="286" t="s">
        <v>737</v>
      </c>
      <c r="M12" s="287"/>
    </row>
    <row r="13" spans="2:13" s="265" customFormat="1" ht="45" customHeight="1">
      <c r="B13" s="579"/>
      <c r="C13" s="517"/>
      <c r="D13" s="582"/>
      <c r="E13" s="585"/>
      <c r="F13" s="585"/>
      <c r="G13" s="526"/>
      <c r="H13" s="528"/>
      <c r="I13" s="528"/>
      <c r="J13" s="566"/>
      <c r="K13" s="569"/>
      <c r="L13" s="286" t="s">
        <v>738</v>
      </c>
      <c r="M13" s="287"/>
    </row>
    <row r="14" spans="2:13" s="265" customFormat="1" ht="45" customHeight="1">
      <c r="B14" s="579"/>
      <c r="C14" s="517"/>
      <c r="D14" s="582"/>
      <c r="E14" s="585"/>
      <c r="F14" s="585"/>
      <c r="G14" s="526"/>
      <c r="H14" s="528"/>
      <c r="I14" s="528"/>
      <c r="J14" s="567"/>
      <c r="K14" s="570"/>
      <c r="L14" s="286" t="s">
        <v>739</v>
      </c>
      <c r="M14" s="287"/>
    </row>
    <row r="15" spans="2:13" s="265" customFormat="1" ht="45" customHeight="1">
      <c r="B15" s="579"/>
      <c r="C15" s="517"/>
      <c r="D15" s="582"/>
      <c r="E15" s="585"/>
      <c r="F15" s="585"/>
      <c r="G15" s="526"/>
      <c r="H15" s="528"/>
      <c r="I15" s="528"/>
      <c r="J15" s="565" t="s">
        <v>740</v>
      </c>
      <c r="K15" s="568" t="s">
        <v>969</v>
      </c>
      <c r="L15" s="288" t="s">
        <v>741</v>
      </c>
      <c r="M15" s="287"/>
    </row>
    <row r="16" spans="2:13" s="265" customFormat="1" ht="41.25" customHeight="1">
      <c r="B16" s="579"/>
      <c r="C16" s="517"/>
      <c r="D16" s="582"/>
      <c r="E16" s="585"/>
      <c r="F16" s="585"/>
      <c r="G16" s="526"/>
      <c r="H16" s="528"/>
      <c r="I16" s="528"/>
      <c r="J16" s="566"/>
      <c r="K16" s="569"/>
      <c r="L16" s="288" t="s">
        <v>742</v>
      </c>
      <c r="M16" s="287"/>
    </row>
    <row r="17" spans="2:13" s="265" customFormat="1" ht="41.25" customHeight="1">
      <c r="B17" s="579"/>
      <c r="C17" s="517"/>
      <c r="D17" s="582"/>
      <c r="E17" s="585"/>
      <c r="F17" s="585"/>
      <c r="G17" s="526"/>
      <c r="H17" s="528"/>
      <c r="I17" s="528"/>
      <c r="J17" s="567"/>
      <c r="K17" s="570"/>
      <c r="L17" s="288" t="s">
        <v>743</v>
      </c>
      <c r="M17" s="287"/>
    </row>
    <row r="18" spans="2:13" s="265" customFormat="1" ht="41.25" customHeight="1">
      <c r="B18" s="579"/>
      <c r="C18" s="517"/>
      <c r="D18" s="582"/>
      <c r="E18" s="586"/>
      <c r="F18" s="586"/>
      <c r="G18" s="526"/>
      <c r="H18" s="528"/>
      <c r="I18" s="528"/>
      <c r="J18" s="565" t="s">
        <v>744</v>
      </c>
      <c r="K18" s="568" t="s">
        <v>969</v>
      </c>
      <c r="L18" s="286" t="s">
        <v>745</v>
      </c>
      <c r="M18" s="287"/>
    </row>
    <row r="19" spans="2:13" s="265" customFormat="1" ht="41.25" customHeight="1" thickBot="1">
      <c r="B19" s="580"/>
      <c r="C19" s="559"/>
      <c r="D19" s="583"/>
      <c r="E19" s="587"/>
      <c r="F19" s="587"/>
      <c r="G19" s="563"/>
      <c r="H19" s="564"/>
      <c r="I19" s="564"/>
      <c r="J19" s="588"/>
      <c r="K19" s="589"/>
      <c r="L19" s="293" t="s">
        <v>746</v>
      </c>
      <c r="M19" s="287"/>
    </row>
    <row r="20" spans="2:13" s="265" customFormat="1" ht="45" customHeight="1">
      <c r="B20" s="294"/>
      <c r="C20" s="530" t="s">
        <v>729</v>
      </c>
      <c r="D20" s="594">
        <v>2</v>
      </c>
      <c r="E20" s="533" t="s">
        <v>606</v>
      </c>
      <c r="F20" s="534"/>
      <c r="G20" s="535" t="s">
        <v>730</v>
      </c>
      <c r="H20" s="536"/>
      <c r="I20" s="536"/>
      <c r="J20" s="590" t="s">
        <v>731</v>
      </c>
      <c r="K20" s="591"/>
      <c r="L20" s="283" t="s">
        <v>732</v>
      </c>
      <c r="M20" s="287"/>
    </row>
    <row r="21" spans="2:13" s="265" customFormat="1" ht="45" customHeight="1">
      <c r="B21" s="294"/>
      <c r="C21" s="517"/>
      <c r="D21" s="582"/>
      <c r="E21" s="522"/>
      <c r="F21" s="523"/>
      <c r="G21" s="526"/>
      <c r="H21" s="528"/>
      <c r="I21" s="528"/>
      <c r="J21" s="566"/>
      <c r="K21" s="592"/>
      <c r="L21" s="284" t="s">
        <v>733</v>
      </c>
      <c r="M21" s="287"/>
    </row>
    <row r="22" spans="2:13" s="265" customFormat="1" ht="45" customHeight="1">
      <c r="B22" s="294"/>
      <c r="C22" s="517"/>
      <c r="D22" s="582"/>
      <c r="E22" s="522"/>
      <c r="F22" s="523"/>
      <c r="G22" s="526"/>
      <c r="H22" s="528"/>
      <c r="I22" s="528"/>
      <c r="J22" s="566"/>
      <c r="K22" s="592"/>
      <c r="L22" s="284" t="s">
        <v>734</v>
      </c>
      <c r="M22" s="287"/>
    </row>
    <row r="23" spans="2:13" s="265" customFormat="1" ht="45" customHeight="1">
      <c r="B23" s="294"/>
      <c r="C23" s="517"/>
      <c r="D23" s="582"/>
      <c r="E23" s="522"/>
      <c r="F23" s="523"/>
      <c r="G23" s="526"/>
      <c r="H23" s="528"/>
      <c r="I23" s="528"/>
      <c r="J23" s="566"/>
      <c r="K23" s="592"/>
      <c r="L23" s="286" t="s">
        <v>735</v>
      </c>
      <c r="M23" s="199"/>
    </row>
    <row r="24" spans="2:13" s="265" customFormat="1" ht="45" customHeight="1">
      <c r="B24" s="294"/>
      <c r="C24" s="517"/>
      <c r="D24" s="582"/>
      <c r="E24" s="522"/>
      <c r="F24" s="523"/>
      <c r="G24" s="526"/>
      <c r="H24" s="528"/>
      <c r="I24" s="528"/>
      <c r="J24" s="566"/>
      <c r="K24" s="592"/>
      <c r="L24" s="286" t="s">
        <v>736</v>
      </c>
      <c r="M24" s="199"/>
    </row>
    <row r="25" spans="2:13" s="265" customFormat="1" ht="45" customHeight="1">
      <c r="B25" s="294"/>
      <c r="C25" s="517"/>
      <c r="D25" s="582"/>
      <c r="E25" s="522"/>
      <c r="F25" s="523"/>
      <c r="G25" s="526"/>
      <c r="H25" s="528"/>
      <c r="I25" s="528"/>
      <c r="J25" s="566"/>
      <c r="K25" s="592"/>
      <c r="L25" s="286" t="s">
        <v>737</v>
      </c>
      <c r="M25" s="199"/>
    </row>
    <row r="26" spans="2:13" s="265" customFormat="1" ht="45" customHeight="1">
      <c r="B26" s="294"/>
      <c r="C26" s="517"/>
      <c r="D26" s="582"/>
      <c r="E26" s="522"/>
      <c r="F26" s="523"/>
      <c r="G26" s="526"/>
      <c r="H26" s="528"/>
      <c r="I26" s="528"/>
      <c r="J26" s="566"/>
      <c r="K26" s="592"/>
      <c r="L26" s="286" t="s">
        <v>738</v>
      </c>
      <c r="M26" s="199"/>
    </row>
    <row r="27" spans="2:13" s="265" customFormat="1" ht="45" customHeight="1">
      <c r="B27" s="294"/>
      <c r="C27" s="517"/>
      <c r="D27" s="582"/>
      <c r="E27" s="522"/>
      <c r="F27" s="523"/>
      <c r="G27" s="526"/>
      <c r="H27" s="528"/>
      <c r="I27" s="528"/>
      <c r="J27" s="567"/>
      <c r="K27" s="593"/>
      <c r="L27" s="286" t="s">
        <v>739</v>
      </c>
      <c r="M27" s="287"/>
    </row>
    <row r="28" spans="2:13" s="265" customFormat="1" ht="57.75" customHeight="1">
      <c r="B28" s="294"/>
      <c r="C28" s="517"/>
      <c r="D28" s="582"/>
      <c r="E28" s="522"/>
      <c r="F28" s="523"/>
      <c r="G28" s="526"/>
      <c r="H28" s="528"/>
      <c r="I28" s="528"/>
      <c r="J28" s="565" t="s">
        <v>740</v>
      </c>
      <c r="K28" s="548"/>
      <c r="L28" s="288" t="s">
        <v>741</v>
      </c>
      <c r="M28" s="287"/>
    </row>
    <row r="29" spans="2:13" s="265" customFormat="1" ht="41.25" customHeight="1">
      <c r="B29" s="294"/>
      <c r="C29" s="517"/>
      <c r="D29" s="582"/>
      <c r="E29" s="522"/>
      <c r="F29" s="523"/>
      <c r="G29" s="526"/>
      <c r="H29" s="528"/>
      <c r="I29" s="528"/>
      <c r="J29" s="566"/>
      <c r="K29" s="528"/>
      <c r="L29" s="288" t="s">
        <v>742</v>
      </c>
      <c r="M29" s="199"/>
    </row>
    <row r="30" spans="2:13" s="265" customFormat="1" ht="41.25" customHeight="1">
      <c r="B30" s="294"/>
      <c r="C30" s="517"/>
      <c r="D30" s="582"/>
      <c r="E30" s="522"/>
      <c r="F30" s="523"/>
      <c r="G30" s="526"/>
      <c r="H30" s="528"/>
      <c r="I30" s="528"/>
      <c r="J30" s="567"/>
      <c r="K30" s="529"/>
      <c r="L30" s="288" t="s">
        <v>743</v>
      </c>
      <c r="M30" s="199"/>
    </row>
    <row r="31" spans="2:13" s="265" customFormat="1" ht="41.25" customHeight="1">
      <c r="B31" s="294"/>
      <c r="C31" s="517"/>
      <c r="D31" s="582"/>
      <c r="E31" s="522"/>
      <c r="F31" s="523"/>
      <c r="G31" s="526"/>
      <c r="H31" s="528"/>
      <c r="I31" s="528"/>
      <c r="J31" s="565" t="s">
        <v>744</v>
      </c>
      <c r="K31" s="548"/>
      <c r="L31" s="286" t="s">
        <v>745</v>
      </c>
      <c r="M31" s="199"/>
    </row>
    <row r="32" spans="2:13" s="265" customFormat="1" ht="41.25" customHeight="1">
      <c r="B32" s="294"/>
      <c r="C32" s="518"/>
      <c r="D32" s="595"/>
      <c r="E32" s="524"/>
      <c r="F32" s="525"/>
      <c r="G32" s="527"/>
      <c r="H32" s="529"/>
      <c r="I32" s="529"/>
      <c r="J32" s="567"/>
      <c r="K32" s="529"/>
      <c r="L32" s="288" t="s">
        <v>746</v>
      </c>
      <c r="M32" s="199"/>
    </row>
  </sheetData>
  <mergeCells count="36">
    <mergeCell ref="C20:C32"/>
    <mergeCell ref="D20:D32"/>
    <mergeCell ref="E20:F32"/>
    <mergeCell ref="G20:G32"/>
    <mergeCell ref="H20:H32"/>
    <mergeCell ref="H7:H19"/>
    <mergeCell ref="I20:I32"/>
    <mergeCell ref="J7:J14"/>
    <mergeCell ref="K7:K14"/>
    <mergeCell ref="J15:J17"/>
    <mergeCell ref="K15:K17"/>
    <mergeCell ref="J18:J19"/>
    <mergeCell ref="K18:K19"/>
    <mergeCell ref="I7:I19"/>
    <mergeCell ref="J20:J27"/>
    <mergeCell ref="K20:K27"/>
    <mergeCell ref="J28:J30"/>
    <mergeCell ref="K28:K30"/>
    <mergeCell ref="J31:J32"/>
    <mergeCell ref="K31:K32"/>
    <mergeCell ref="B7:B19"/>
    <mergeCell ref="C7:C19"/>
    <mergeCell ref="D7:D19"/>
    <mergeCell ref="E7:F19"/>
    <mergeCell ref="G7:G19"/>
    <mergeCell ref="D1:I1"/>
    <mergeCell ref="C2:C3"/>
    <mergeCell ref="D2:F3"/>
    <mergeCell ref="G2:G3"/>
    <mergeCell ref="H2:H3"/>
    <mergeCell ref="I2:I3"/>
    <mergeCell ref="J4:J6"/>
    <mergeCell ref="K4:K6"/>
    <mergeCell ref="E4:F6"/>
    <mergeCell ref="D4:D6"/>
    <mergeCell ref="J2:M2"/>
  </mergeCells>
  <phoneticPr fontId="83" type="noConversion"/>
  <conditionalFormatting sqref="J7 J15 J31 J20 J28">
    <cfRule type="cellIs" dxfId="15" priority="2" stopIfTrue="1" operator="equal">
      <formula>"Y"</formula>
    </cfRule>
  </conditionalFormatting>
  <conditionalFormatting sqref="J4">
    <cfRule type="cellIs" dxfId="14" priority="1" stopIfTrue="1" operator="equal">
      <formula>"Y"</formula>
    </cfRule>
  </conditionalFormatting>
  <pageMargins left="0.70866141732283472" right="0.70866141732283472" top="0.74803149606299213" bottom="0.74803149606299213" header="0.31496062992125984" footer="0.31496062992125984"/>
  <pageSetup scale="15" fitToHeight="3" orientation="portrait" verticalDpi="200" r:id="rId1"/>
</worksheet>
</file>

<file path=xl/worksheets/sheet8.xml><?xml version="1.0" encoding="utf-8"?>
<worksheet xmlns="http://schemas.openxmlformats.org/spreadsheetml/2006/main" xmlns:r="http://schemas.openxmlformats.org/officeDocument/2006/relationships">
  <sheetPr>
    <tabColor rgb="FF7030A0"/>
    <pageSetUpPr fitToPage="1"/>
  </sheetPr>
  <dimension ref="A1:M55"/>
  <sheetViews>
    <sheetView zoomScale="40" zoomScaleNormal="40" workbookViewId="0">
      <pane xSplit="7" ySplit="3" topLeftCell="H25" activePane="bottomRight" state="frozen"/>
      <selection pane="topRight" activeCell="I1" sqref="I1"/>
      <selection pane="bottomLeft" activeCell="A4" sqref="A4"/>
      <selection pane="bottomRight" activeCell="R32" sqref="R32"/>
    </sheetView>
  </sheetViews>
  <sheetFormatPr defaultRowHeight="71.25" customHeight="1"/>
  <cols>
    <col min="1" max="2" width="9" style="246" hidden="1" customWidth="1"/>
    <col min="3" max="3" width="21.125" style="246" customWidth="1"/>
    <col min="4" max="4" width="6.75" style="278" customWidth="1"/>
    <col min="5" max="5" width="31.375" style="246" bestFit="1" customWidth="1"/>
    <col min="6" max="6" width="28.625" style="246" customWidth="1"/>
    <col min="7" max="7" width="32.375" style="279" hidden="1" customWidth="1"/>
    <col min="8" max="8" width="28.75" style="279" hidden="1" customWidth="1"/>
    <col min="9" max="9" width="32.25" style="246" hidden="1" customWidth="1"/>
    <col min="10" max="10" width="31.75" style="246" customWidth="1"/>
    <col min="11" max="11" width="19" style="280" customWidth="1"/>
    <col min="12" max="12" width="38.25" style="280" customWidth="1"/>
    <col min="13" max="13" width="29.5" style="280" customWidth="1"/>
    <col min="14" max="16384" width="9" style="246"/>
  </cols>
  <sheetData>
    <row r="1" spans="2:13" ht="71.25" hidden="1" customHeight="1" thickBot="1">
      <c r="D1" s="501"/>
      <c r="E1" s="501"/>
      <c r="F1" s="501"/>
      <c r="G1" s="502"/>
      <c r="H1" s="502"/>
      <c r="I1" s="502"/>
      <c r="J1" s="281" t="s">
        <v>240</v>
      </c>
      <c r="K1" s="282" t="e">
        <f>MIN(#REF!)</f>
        <v>#REF!</v>
      </c>
      <c r="L1" s="249"/>
      <c r="M1" s="249"/>
    </row>
    <row r="2" spans="2:13" s="251" customFormat="1" ht="28.5" customHeight="1">
      <c r="C2" s="503" t="s">
        <v>282</v>
      </c>
      <c r="D2" s="504" t="s">
        <v>511</v>
      </c>
      <c r="E2" s="504"/>
      <c r="F2" s="504"/>
      <c r="G2" s="505" t="s">
        <v>544</v>
      </c>
      <c r="H2" s="505" t="s">
        <v>512</v>
      </c>
      <c r="I2" s="507" t="s">
        <v>513</v>
      </c>
      <c r="J2" s="252"/>
      <c r="K2" s="254"/>
      <c r="L2" s="254"/>
      <c r="M2" s="254"/>
    </row>
    <row r="3" spans="2:13" s="251" customFormat="1" ht="89.25" customHeight="1" thickBot="1">
      <c r="C3" s="596"/>
      <c r="D3" s="504"/>
      <c r="E3" s="504"/>
      <c r="F3" s="504"/>
      <c r="G3" s="506"/>
      <c r="H3" s="506"/>
      <c r="I3" s="506"/>
      <c r="J3" s="256" t="s">
        <v>725</v>
      </c>
      <c r="K3" s="257" t="s">
        <v>726</v>
      </c>
      <c r="L3" s="258" t="s">
        <v>727</v>
      </c>
      <c r="M3" s="257" t="s">
        <v>728</v>
      </c>
    </row>
    <row r="4" spans="2:13" s="265" customFormat="1" ht="45" customHeight="1" thickTop="1">
      <c r="B4" s="515"/>
      <c r="C4" s="602" t="s">
        <v>284</v>
      </c>
      <c r="D4" s="519">
        <v>1</v>
      </c>
      <c r="E4" s="605" t="s">
        <v>753</v>
      </c>
      <c r="F4" s="605"/>
      <c r="G4" s="608">
        <v>5</v>
      </c>
      <c r="H4" s="597"/>
      <c r="I4" s="597"/>
      <c r="J4" s="540" t="s">
        <v>754</v>
      </c>
      <c r="K4" s="568" t="s">
        <v>969</v>
      </c>
      <c r="L4" s="600" t="s">
        <v>973</v>
      </c>
      <c r="M4" s="267"/>
    </row>
    <row r="5" spans="2:13" s="265" customFormat="1" ht="45" customHeight="1">
      <c r="B5" s="515"/>
      <c r="C5" s="603"/>
      <c r="D5" s="520"/>
      <c r="E5" s="606"/>
      <c r="F5" s="606"/>
      <c r="G5" s="609"/>
      <c r="H5" s="598"/>
      <c r="I5" s="598"/>
      <c r="J5" s="542"/>
      <c r="K5" s="569"/>
      <c r="L5" s="601"/>
      <c r="M5" s="267"/>
    </row>
    <row r="6" spans="2:13" s="265" customFormat="1" ht="45" customHeight="1">
      <c r="B6" s="515"/>
      <c r="C6" s="603"/>
      <c r="D6" s="520"/>
      <c r="E6" s="606"/>
      <c r="F6" s="606"/>
      <c r="G6" s="610"/>
      <c r="H6" s="598"/>
      <c r="I6" s="598"/>
      <c r="J6" s="542"/>
      <c r="K6" s="569"/>
      <c r="L6" s="330" t="s">
        <v>974</v>
      </c>
      <c r="M6" s="267"/>
    </row>
    <row r="7" spans="2:13" s="265" customFormat="1" ht="45" customHeight="1">
      <c r="B7" s="515"/>
      <c r="C7" s="603"/>
      <c r="D7" s="520"/>
      <c r="E7" s="606"/>
      <c r="F7" s="606"/>
      <c r="G7" s="610"/>
      <c r="H7" s="598"/>
      <c r="I7" s="598"/>
      <c r="J7" s="542"/>
      <c r="K7" s="569"/>
      <c r="L7" s="330" t="s">
        <v>975</v>
      </c>
      <c r="M7" s="267"/>
    </row>
    <row r="8" spans="2:13" s="265" customFormat="1" ht="45" customHeight="1">
      <c r="B8" s="515"/>
      <c r="C8" s="603"/>
      <c r="D8" s="520"/>
      <c r="E8" s="606"/>
      <c r="F8" s="606"/>
      <c r="G8" s="610"/>
      <c r="H8" s="598"/>
      <c r="I8" s="598"/>
      <c r="J8" s="542"/>
      <c r="K8" s="569"/>
      <c r="L8" s="330" t="s">
        <v>976</v>
      </c>
      <c r="M8" s="267"/>
    </row>
    <row r="9" spans="2:13" s="265" customFormat="1" ht="45" customHeight="1">
      <c r="B9" s="515"/>
      <c r="C9" s="603"/>
      <c r="D9" s="520"/>
      <c r="E9" s="606"/>
      <c r="F9" s="606"/>
      <c r="G9" s="610"/>
      <c r="H9" s="598"/>
      <c r="I9" s="598"/>
      <c r="J9" s="542"/>
      <c r="K9" s="569"/>
      <c r="L9" s="330" t="s">
        <v>977</v>
      </c>
      <c r="M9" s="267"/>
    </row>
    <row r="10" spans="2:13" s="265" customFormat="1" ht="45" customHeight="1">
      <c r="B10" s="515"/>
      <c r="C10" s="603"/>
      <c r="D10" s="520"/>
      <c r="E10" s="606"/>
      <c r="F10" s="606"/>
      <c r="G10" s="610"/>
      <c r="H10" s="598"/>
      <c r="I10" s="598"/>
      <c r="J10" s="542"/>
      <c r="K10" s="569"/>
      <c r="L10" s="330" t="s">
        <v>978</v>
      </c>
      <c r="M10" s="267"/>
    </row>
    <row r="11" spans="2:13" s="265" customFormat="1" ht="45" customHeight="1">
      <c r="B11" s="515"/>
      <c r="C11" s="603"/>
      <c r="D11" s="520"/>
      <c r="E11" s="606"/>
      <c r="F11" s="606"/>
      <c r="G11" s="610"/>
      <c r="H11" s="598"/>
      <c r="I11" s="598"/>
      <c r="J11" s="541"/>
      <c r="K11" s="570"/>
      <c r="L11" s="330" t="s">
        <v>979</v>
      </c>
      <c r="M11" s="267"/>
    </row>
    <row r="12" spans="2:13" s="265" customFormat="1" ht="45" customHeight="1">
      <c r="B12" s="515"/>
      <c r="C12" s="603"/>
      <c r="D12" s="520"/>
      <c r="E12" s="606"/>
      <c r="F12" s="606"/>
      <c r="G12" s="610"/>
      <c r="H12" s="598"/>
      <c r="I12" s="598"/>
      <c r="J12" s="565" t="s">
        <v>755</v>
      </c>
      <c r="K12" s="616" t="s">
        <v>969</v>
      </c>
      <c r="L12" s="600" t="s">
        <v>973</v>
      </c>
      <c r="M12" s="267"/>
    </row>
    <row r="13" spans="2:13" s="265" customFormat="1" ht="45" customHeight="1">
      <c r="B13" s="515"/>
      <c r="C13" s="603"/>
      <c r="D13" s="520"/>
      <c r="E13" s="606"/>
      <c r="F13" s="606"/>
      <c r="G13" s="610"/>
      <c r="H13" s="598"/>
      <c r="I13" s="598"/>
      <c r="J13" s="566"/>
      <c r="K13" s="616"/>
      <c r="L13" s="601"/>
      <c r="M13" s="267"/>
    </row>
    <row r="14" spans="2:13" s="265" customFormat="1" ht="45" customHeight="1">
      <c r="B14" s="515"/>
      <c r="C14" s="603"/>
      <c r="D14" s="520"/>
      <c r="E14" s="606"/>
      <c r="F14" s="606"/>
      <c r="G14" s="610"/>
      <c r="H14" s="598"/>
      <c r="I14" s="598"/>
      <c r="J14" s="566"/>
      <c r="K14" s="616"/>
      <c r="L14" s="330" t="s">
        <v>974</v>
      </c>
      <c r="M14" s="267"/>
    </row>
    <row r="15" spans="2:13" s="265" customFormat="1" ht="45" customHeight="1">
      <c r="B15" s="515"/>
      <c r="C15" s="603"/>
      <c r="D15" s="520"/>
      <c r="E15" s="606"/>
      <c r="F15" s="606"/>
      <c r="G15" s="610"/>
      <c r="H15" s="598"/>
      <c r="I15" s="598"/>
      <c r="J15" s="566"/>
      <c r="K15" s="616"/>
      <c r="L15" s="330" t="s">
        <v>975</v>
      </c>
      <c r="M15" s="267"/>
    </row>
    <row r="16" spans="2:13" s="265" customFormat="1" ht="45" customHeight="1">
      <c r="B16" s="515"/>
      <c r="C16" s="603"/>
      <c r="D16" s="520"/>
      <c r="E16" s="606"/>
      <c r="F16" s="606"/>
      <c r="G16" s="610"/>
      <c r="H16" s="598"/>
      <c r="I16" s="598"/>
      <c r="J16" s="566"/>
      <c r="K16" s="616"/>
      <c r="L16" s="330" t="s">
        <v>980</v>
      </c>
      <c r="M16" s="267"/>
    </row>
    <row r="17" spans="2:13" s="265" customFormat="1" ht="45" customHeight="1">
      <c r="B17" s="515"/>
      <c r="C17" s="603"/>
      <c r="D17" s="520"/>
      <c r="E17" s="606"/>
      <c r="F17" s="606"/>
      <c r="G17" s="610"/>
      <c r="H17" s="598"/>
      <c r="I17" s="598"/>
      <c r="J17" s="358" t="s">
        <v>756</v>
      </c>
      <c r="K17" s="366"/>
      <c r="L17" s="330" t="s">
        <v>981</v>
      </c>
      <c r="M17" s="267"/>
    </row>
    <row r="18" spans="2:13" s="265" customFormat="1" ht="45" customHeight="1">
      <c r="B18" s="515"/>
      <c r="C18" s="604"/>
      <c r="D18" s="550"/>
      <c r="E18" s="607"/>
      <c r="F18" s="607"/>
      <c r="G18" s="611"/>
      <c r="H18" s="599"/>
      <c r="I18" s="599"/>
      <c r="J18" s="358" t="s">
        <v>757</v>
      </c>
      <c r="K18" s="366"/>
      <c r="L18" s="330" t="s">
        <v>981</v>
      </c>
      <c r="M18" s="267"/>
    </row>
    <row r="19" spans="2:13" s="265" customFormat="1" ht="60" customHeight="1">
      <c r="B19" s="515"/>
      <c r="C19" s="612" t="s">
        <v>284</v>
      </c>
      <c r="D19" s="519">
        <v>2</v>
      </c>
      <c r="E19" s="605" t="s">
        <v>180</v>
      </c>
      <c r="F19" s="605"/>
      <c r="G19" s="624" t="s">
        <v>468</v>
      </c>
      <c r="H19" s="618"/>
      <c r="I19" s="618"/>
      <c r="J19" s="565" t="s">
        <v>758</v>
      </c>
      <c r="K19" s="621"/>
      <c r="L19" s="600" t="s">
        <v>973</v>
      </c>
      <c r="M19" s="267"/>
    </row>
    <row r="20" spans="2:13" s="265" customFormat="1" ht="60" customHeight="1">
      <c r="B20" s="515"/>
      <c r="C20" s="613"/>
      <c r="D20" s="520"/>
      <c r="E20" s="606"/>
      <c r="F20" s="606"/>
      <c r="G20" s="625"/>
      <c r="H20" s="619"/>
      <c r="I20" s="619"/>
      <c r="J20" s="566"/>
      <c r="K20" s="622"/>
      <c r="L20" s="601"/>
      <c r="M20" s="267"/>
    </row>
    <row r="21" spans="2:13" s="265" customFormat="1" ht="60" customHeight="1">
      <c r="B21" s="515"/>
      <c r="C21" s="613"/>
      <c r="D21" s="520"/>
      <c r="E21" s="606"/>
      <c r="F21" s="606"/>
      <c r="G21" s="626"/>
      <c r="H21" s="619"/>
      <c r="I21" s="619"/>
      <c r="J21" s="566"/>
      <c r="K21" s="622"/>
      <c r="L21" s="300" t="s">
        <v>974</v>
      </c>
      <c r="M21" s="302"/>
    </row>
    <row r="22" spans="2:13" s="265" customFormat="1" ht="60" customHeight="1">
      <c r="B22" s="515"/>
      <c r="C22" s="613"/>
      <c r="D22" s="520"/>
      <c r="E22" s="606"/>
      <c r="F22" s="606"/>
      <c r="G22" s="626"/>
      <c r="H22" s="619"/>
      <c r="I22" s="619"/>
      <c r="J22" s="566"/>
      <c r="K22" s="622"/>
      <c r="L22" s="300" t="s">
        <v>975</v>
      </c>
      <c r="M22" s="301"/>
    </row>
    <row r="23" spans="2:13" s="265" customFormat="1" ht="60" customHeight="1">
      <c r="B23" s="515"/>
      <c r="C23" s="613"/>
      <c r="D23" s="520"/>
      <c r="E23" s="606"/>
      <c r="F23" s="606"/>
      <c r="G23" s="626"/>
      <c r="H23" s="619"/>
      <c r="I23" s="619"/>
      <c r="J23" s="566"/>
      <c r="K23" s="622"/>
      <c r="L23" s="300" t="s">
        <v>980</v>
      </c>
      <c r="M23" s="301"/>
    </row>
    <row r="24" spans="2:13" s="265" customFormat="1" ht="60" customHeight="1">
      <c r="B24" s="515"/>
      <c r="C24" s="613"/>
      <c r="D24" s="520"/>
      <c r="E24" s="606"/>
      <c r="F24" s="606"/>
      <c r="G24" s="626"/>
      <c r="H24" s="619"/>
      <c r="I24" s="619"/>
      <c r="J24" s="566"/>
      <c r="K24" s="623"/>
      <c r="L24" s="300" t="s">
        <v>982</v>
      </c>
      <c r="M24" s="200"/>
    </row>
    <row r="25" spans="2:13" s="265" customFormat="1" ht="45" customHeight="1">
      <c r="B25" s="515"/>
      <c r="C25" s="612" t="s">
        <v>284</v>
      </c>
      <c r="D25" s="520"/>
      <c r="E25" s="606"/>
      <c r="F25" s="606"/>
      <c r="G25" s="626"/>
      <c r="H25" s="619"/>
      <c r="I25" s="619"/>
      <c r="J25" s="565" t="s">
        <v>755</v>
      </c>
      <c r="K25" s="617"/>
      <c r="L25" s="600" t="s">
        <v>973</v>
      </c>
      <c r="M25" s="267"/>
    </row>
    <row r="26" spans="2:13" s="265" customFormat="1" ht="45" customHeight="1">
      <c r="B26" s="515"/>
      <c r="C26" s="613"/>
      <c r="D26" s="520"/>
      <c r="E26" s="606"/>
      <c r="F26" s="606"/>
      <c r="G26" s="626"/>
      <c r="H26" s="619"/>
      <c r="I26" s="619"/>
      <c r="J26" s="566"/>
      <c r="K26" s="617"/>
      <c r="L26" s="601"/>
      <c r="M26" s="267"/>
    </row>
    <row r="27" spans="2:13" s="265" customFormat="1" ht="73.5" customHeight="1">
      <c r="B27" s="515"/>
      <c r="C27" s="613"/>
      <c r="D27" s="520"/>
      <c r="E27" s="606"/>
      <c r="F27" s="606"/>
      <c r="G27" s="626"/>
      <c r="H27" s="619"/>
      <c r="I27" s="619"/>
      <c r="J27" s="566"/>
      <c r="K27" s="617"/>
      <c r="L27" s="300" t="s">
        <v>974</v>
      </c>
      <c r="M27" s="302"/>
    </row>
    <row r="28" spans="2:13" s="265" customFormat="1" ht="63.75" customHeight="1">
      <c r="B28" s="515"/>
      <c r="C28" s="613"/>
      <c r="D28" s="520"/>
      <c r="E28" s="606"/>
      <c r="F28" s="606"/>
      <c r="G28" s="626"/>
      <c r="H28" s="619"/>
      <c r="I28" s="619"/>
      <c r="J28" s="566"/>
      <c r="K28" s="617"/>
      <c r="L28" s="300" t="s">
        <v>975</v>
      </c>
      <c r="M28" s="301"/>
    </row>
    <row r="29" spans="2:13" s="265" customFormat="1" ht="45" customHeight="1">
      <c r="B29" s="515"/>
      <c r="C29" s="613"/>
      <c r="D29" s="520"/>
      <c r="E29" s="606"/>
      <c r="F29" s="606"/>
      <c r="G29" s="626"/>
      <c r="H29" s="619"/>
      <c r="I29" s="619"/>
      <c r="J29" s="566"/>
      <c r="K29" s="617"/>
      <c r="L29" s="300" t="s">
        <v>980</v>
      </c>
      <c r="M29" s="301"/>
    </row>
    <row r="30" spans="2:13" s="265" customFormat="1" ht="45" customHeight="1">
      <c r="B30" s="515"/>
      <c r="C30" s="328"/>
      <c r="D30" s="520"/>
      <c r="E30" s="606"/>
      <c r="F30" s="606"/>
      <c r="G30" s="626"/>
      <c r="H30" s="619"/>
      <c r="I30" s="619"/>
      <c r="J30" s="358" t="s">
        <v>756</v>
      </c>
      <c r="K30" s="367"/>
      <c r="L30" s="300" t="s">
        <v>981</v>
      </c>
      <c r="M30" s="301"/>
    </row>
    <row r="31" spans="2:13" s="265" customFormat="1" ht="45" customHeight="1" thickBot="1">
      <c r="B31" s="515"/>
      <c r="C31" s="328"/>
      <c r="D31" s="550"/>
      <c r="E31" s="607"/>
      <c r="F31" s="607"/>
      <c r="G31" s="627"/>
      <c r="H31" s="620"/>
      <c r="I31" s="620"/>
      <c r="J31" s="358" t="s">
        <v>757</v>
      </c>
      <c r="K31" s="368"/>
      <c r="L31" s="300" t="s">
        <v>983</v>
      </c>
      <c r="M31" s="301"/>
    </row>
    <row r="32" spans="2:13" s="297" customFormat="1" ht="60" customHeight="1">
      <c r="B32" s="515"/>
      <c r="C32" s="530" t="s">
        <v>609</v>
      </c>
      <c r="D32" s="531">
        <v>3</v>
      </c>
      <c r="E32" s="630" t="s">
        <v>464</v>
      </c>
      <c r="F32" s="630"/>
      <c r="G32" s="632"/>
      <c r="H32" s="634"/>
      <c r="I32" s="536"/>
      <c r="J32" s="590" t="s">
        <v>759</v>
      </c>
      <c r="K32" s="628"/>
      <c r="L32" s="296" t="s">
        <v>984</v>
      </c>
      <c r="M32" s="200"/>
    </row>
    <row r="33" spans="2:13" s="297" customFormat="1" ht="45" customHeight="1">
      <c r="B33" s="515"/>
      <c r="C33" s="517"/>
      <c r="D33" s="520"/>
      <c r="E33" s="631"/>
      <c r="F33" s="631"/>
      <c r="G33" s="633"/>
      <c r="H33" s="598"/>
      <c r="I33" s="528"/>
      <c r="J33" s="566"/>
      <c r="K33" s="629"/>
      <c r="L33" s="330" t="s">
        <v>985</v>
      </c>
      <c r="M33" s="200"/>
    </row>
    <row r="34" spans="2:13" s="265" customFormat="1" ht="56.25" customHeight="1">
      <c r="B34" s="515"/>
      <c r="C34" s="267" t="s">
        <v>284</v>
      </c>
      <c r="D34" s="303">
        <v>4</v>
      </c>
      <c r="E34" s="635" t="s">
        <v>751</v>
      </c>
      <c r="F34" s="636"/>
      <c r="G34" s="299" t="s">
        <v>752</v>
      </c>
      <c r="H34" s="287"/>
      <c r="I34" s="287"/>
      <c r="J34" s="304" t="s">
        <v>285</v>
      </c>
      <c r="K34" s="342"/>
      <c r="L34" s="330" t="s">
        <v>986</v>
      </c>
      <c r="M34" s="200"/>
    </row>
    <row r="35" spans="2:13" s="265" customFormat="1" ht="54.75" customHeight="1">
      <c r="B35" s="515"/>
      <c r="C35" s="544" t="s">
        <v>760</v>
      </c>
      <c r="D35" s="519">
        <v>5</v>
      </c>
      <c r="E35" s="605" t="s">
        <v>172</v>
      </c>
      <c r="F35" s="605"/>
      <c r="G35" s="562" t="s">
        <v>470</v>
      </c>
      <c r="H35" s="548"/>
      <c r="I35" s="548"/>
      <c r="J35" s="565" t="s">
        <v>761</v>
      </c>
      <c r="K35" s="568"/>
      <c r="L35" s="600" t="s">
        <v>973</v>
      </c>
      <c r="M35" s="267"/>
    </row>
    <row r="36" spans="2:13" s="265" customFormat="1" ht="54.75" customHeight="1">
      <c r="B36" s="515"/>
      <c r="C36" s="517"/>
      <c r="D36" s="520"/>
      <c r="E36" s="606"/>
      <c r="F36" s="606"/>
      <c r="G36" s="526"/>
      <c r="H36" s="528"/>
      <c r="I36" s="528"/>
      <c r="J36" s="566"/>
      <c r="K36" s="569"/>
      <c r="L36" s="601"/>
      <c r="M36" s="267"/>
    </row>
    <row r="37" spans="2:13" s="265" customFormat="1" ht="54.75" customHeight="1">
      <c r="B37" s="515"/>
      <c r="C37" s="517"/>
      <c r="D37" s="520"/>
      <c r="E37" s="606"/>
      <c r="F37" s="606"/>
      <c r="G37" s="526"/>
      <c r="H37" s="528"/>
      <c r="I37" s="528"/>
      <c r="J37" s="566"/>
      <c r="K37" s="569"/>
      <c r="L37" s="330" t="s">
        <v>974</v>
      </c>
      <c r="M37" s="267"/>
    </row>
    <row r="38" spans="2:13" s="265" customFormat="1" ht="63.75" customHeight="1">
      <c r="B38" s="515"/>
      <c r="C38" s="517"/>
      <c r="D38" s="520"/>
      <c r="E38" s="606"/>
      <c r="F38" s="606"/>
      <c r="G38" s="526"/>
      <c r="H38" s="528"/>
      <c r="I38" s="528"/>
      <c r="J38" s="566"/>
      <c r="K38" s="569"/>
      <c r="L38" s="330" t="s">
        <v>975</v>
      </c>
      <c r="M38" s="200"/>
    </row>
    <row r="39" spans="2:13" s="265" customFormat="1" ht="45" customHeight="1">
      <c r="B39" s="515"/>
      <c r="C39" s="517"/>
      <c r="D39" s="520"/>
      <c r="E39" s="606"/>
      <c r="F39" s="606"/>
      <c r="G39" s="526"/>
      <c r="H39" s="528"/>
      <c r="I39" s="528"/>
      <c r="J39" s="566"/>
      <c r="K39" s="569"/>
      <c r="L39" s="330" t="s">
        <v>980</v>
      </c>
      <c r="M39" s="200"/>
    </row>
    <row r="40" spans="2:13" s="265" customFormat="1" ht="60" customHeight="1">
      <c r="B40" s="515"/>
      <c r="C40" s="517"/>
      <c r="D40" s="520"/>
      <c r="E40" s="606"/>
      <c r="F40" s="606"/>
      <c r="G40" s="526"/>
      <c r="H40" s="528"/>
      <c r="I40" s="528"/>
      <c r="J40" s="566"/>
      <c r="K40" s="570"/>
      <c r="L40" s="330" t="s">
        <v>982</v>
      </c>
      <c r="M40" s="200"/>
    </row>
    <row r="41" spans="2:13" s="265" customFormat="1" ht="45" customHeight="1">
      <c r="B41" s="515"/>
      <c r="C41" s="544" t="s">
        <v>284</v>
      </c>
      <c r="D41" s="519">
        <v>6</v>
      </c>
      <c r="E41" s="605" t="s">
        <v>762</v>
      </c>
      <c r="F41" s="605"/>
      <c r="G41" s="562" t="s">
        <v>475</v>
      </c>
      <c r="H41" s="548"/>
      <c r="I41" s="548"/>
      <c r="J41" s="565" t="s">
        <v>761</v>
      </c>
      <c r="K41" s="637" t="s">
        <v>970</v>
      </c>
      <c r="L41" s="338" t="s">
        <v>973</v>
      </c>
      <c r="M41" s="267"/>
    </row>
    <row r="42" spans="2:13" s="265" customFormat="1" ht="45" customHeight="1">
      <c r="B42" s="515"/>
      <c r="C42" s="517"/>
      <c r="D42" s="520"/>
      <c r="E42" s="606"/>
      <c r="F42" s="606"/>
      <c r="G42" s="526"/>
      <c r="H42" s="528"/>
      <c r="I42" s="528"/>
      <c r="J42" s="566"/>
      <c r="K42" s="592"/>
      <c r="L42" s="330" t="s">
        <v>974</v>
      </c>
      <c r="M42" s="267"/>
    </row>
    <row r="43" spans="2:13" s="265" customFormat="1" ht="66" customHeight="1">
      <c r="B43" s="515"/>
      <c r="C43" s="517"/>
      <c r="D43" s="520"/>
      <c r="E43" s="606"/>
      <c r="F43" s="606"/>
      <c r="G43" s="526"/>
      <c r="H43" s="528"/>
      <c r="I43" s="528"/>
      <c r="J43" s="566"/>
      <c r="K43" s="592"/>
      <c r="L43" s="330" t="s">
        <v>975</v>
      </c>
      <c r="M43" s="267"/>
    </row>
    <row r="44" spans="2:13" s="265" customFormat="1" ht="45" customHeight="1">
      <c r="B44" s="515"/>
      <c r="C44" s="517"/>
      <c r="D44" s="520"/>
      <c r="E44" s="606"/>
      <c r="F44" s="606"/>
      <c r="G44" s="526"/>
      <c r="H44" s="528"/>
      <c r="I44" s="528"/>
      <c r="J44" s="566"/>
      <c r="K44" s="592"/>
      <c r="L44" s="330" t="s">
        <v>980</v>
      </c>
      <c r="M44" s="267"/>
    </row>
    <row r="45" spans="2:13" s="265" customFormat="1" ht="60" customHeight="1">
      <c r="B45" s="515"/>
      <c r="C45" s="517"/>
      <c r="D45" s="520"/>
      <c r="E45" s="606"/>
      <c r="F45" s="606"/>
      <c r="G45" s="526"/>
      <c r="H45" s="528"/>
      <c r="I45" s="528"/>
      <c r="J45" s="566"/>
      <c r="K45" s="593"/>
      <c r="L45" s="330" t="s">
        <v>982</v>
      </c>
      <c r="M45" s="267"/>
    </row>
    <row r="46" spans="2:13" s="265" customFormat="1" ht="45" customHeight="1">
      <c r="B46" s="515"/>
      <c r="C46" s="544" t="s">
        <v>284</v>
      </c>
      <c r="D46" s="519">
        <v>7</v>
      </c>
      <c r="E46" s="614" t="s">
        <v>763</v>
      </c>
      <c r="F46" s="614"/>
      <c r="G46" s="615" t="s">
        <v>476</v>
      </c>
      <c r="H46" s="638"/>
      <c r="I46" s="638"/>
      <c r="J46" s="565" t="s">
        <v>761</v>
      </c>
      <c r="K46" s="637" t="s">
        <v>971</v>
      </c>
      <c r="L46" s="338" t="s">
        <v>973</v>
      </c>
      <c r="M46" s="267"/>
    </row>
    <row r="47" spans="2:13" s="265" customFormat="1" ht="45" customHeight="1">
      <c r="B47" s="515"/>
      <c r="C47" s="517"/>
      <c r="D47" s="520"/>
      <c r="E47" s="614"/>
      <c r="F47" s="614"/>
      <c r="G47" s="615"/>
      <c r="H47" s="639"/>
      <c r="I47" s="639"/>
      <c r="J47" s="566"/>
      <c r="K47" s="592"/>
      <c r="L47" s="330" t="s">
        <v>974</v>
      </c>
      <c r="M47" s="267"/>
    </row>
    <row r="48" spans="2:13" s="265" customFormat="1" ht="73.5" customHeight="1">
      <c r="B48" s="515"/>
      <c r="C48" s="517"/>
      <c r="D48" s="520"/>
      <c r="E48" s="614"/>
      <c r="F48" s="614"/>
      <c r="G48" s="615"/>
      <c r="H48" s="639"/>
      <c r="I48" s="639"/>
      <c r="J48" s="566"/>
      <c r="K48" s="592"/>
      <c r="L48" s="330" t="s">
        <v>975</v>
      </c>
      <c r="M48" s="200"/>
    </row>
    <row r="49" spans="2:13" s="265" customFormat="1" ht="45" customHeight="1">
      <c r="B49" s="515"/>
      <c r="C49" s="517"/>
      <c r="D49" s="520"/>
      <c r="E49" s="614"/>
      <c r="F49" s="614"/>
      <c r="G49" s="615"/>
      <c r="H49" s="639"/>
      <c r="I49" s="639"/>
      <c r="J49" s="566"/>
      <c r="K49" s="592"/>
      <c r="L49" s="330" t="s">
        <v>980</v>
      </c>
      <c r="M49" s="200"/>
    </row>
    <row r="50" spans="2:13" s="265" customFormat="1" ht="75" customHeight="1">
      <c r="B50" s="515"/>
      <c r="C50" s="517"/>
      <c r="D50" s="520"/>
      <c r="E50" s="614"/>
      <c r="F50" s="614"/>
      <c r="G50" s="615"/>
      <c r="H50" s="639"/>
      <c r="I50" s="639"/>
      <c r="J50" s="566"/>
      <c r="K50" s="593"/>
      <c r="L50" s="330" t="s">
        <v>982</v>
      </c>
      <c r="M50" s="200"/>
    </row>
    <row r="51" spans="2:13" s="265" customFormat="1" ht="45" customHeight="1">
      <c r="B51" s="515"/>
      <c r="C51" s="544" t="s">
        <v>284</v>
      </c>
      <c r="D51" s="519">
        <v>8</v>
      </c>
      <c r="E51" s="606" t="s">
        <v>176</v>
      </c>
      <c r="F51" s="606"/>
      <c r="G51" s="526" t="s">
        <v>923</v>
      </c>
      <c r="H51" s="548"/>
      <c r="I51" s="548"/>
      <c r="J51" s="565" t="s">
        <v>761</v>
      </c>
      <c r="K51" s="637" t="s">
        <v>972</v>
      </c>
      <c r="L51" s="338" t="s">
        <v>973</v>
      </c>
      <c r="M51" s="331"/>
    </row>
    <row r="52" spans="2:13" s="265" customFormat="1" ht="45" customHeight="1">
      <c r="B52" s="515"/>
      <c r="C52" s="517"/>
      <c r="D52" s="520"/>
      <c r="E52" s="606"/>
      <c r="F52" s="606"/>
      <c r="G52" s="526"/>
      <c r="H52" s="528"/>
      <c r="I52" s="528"/>
      <c r="J52" s="566"/>
      <c r="K52" s="592"/>
      <c r="L52" s="330" t="s">
        <v>974</v>
      </c>
      <c r="M52" s="331"/>
    </row>
    <row r="53" spans="2:13" s="265" customFormat="1" ht="73.5" customHeight="1">
      <c r="B53" s="515"/>
      <c r="C53" s="517"/>
      <c r="D53" s="520"/>
      <c r="E53" s="606"/>
      <c r="F53" s="606"/>
      <c r="G53" s="526"/>
      <c r="H53" s="528"/>
      <c r="I53" s="528"/>
      <c r="J53" s="566"/>
      <c r="K53" s="592"/>
      <c r="L53" s="330" t="s">
        <v>975</v>
      </c>
      <c r="M53" s="334"/>
    </row>
    <row r="54" spans="2:13" s="265" customFormat="1" ht="45" customHeight="1">
      <c r="B54" s="515"/>
      <c r="C54" s="517"/>
      <c r="D54" s="520"/>
      <c r="E54" s="606"/>
      <c r="F54" s="606"/>
      <c r="G54" s="526"/>
      <c r="H54" s="528"/>
      <c r="I54" s="528"/>
      <c r="J54" s="566"/>
      <c r="K54" s="592"/>
      <c r="L54" s="330" t="s">
        <v>980</v>
      </c>
      <c r="M54" s="334"/>
    </row>
    <row r="55" spans="2:13" s="265" customFormat="1" ht="71.25" customHeight="1" thickBot="1">
      <c r="B55" s="515"/>
      <c r="C55" s="559"/>
      <c r="D55" s="521"/>
      <c r="E55" s="640"/>
      <c r="F55" s="640"/>
      <c r="G55" s="563"/>
      <c r="H55" s="564"/>
      <c r="I55" s="564"/>
      <c r="J55" s="588"/>
      <c r="K55" s="641"/>
      <c r="L55" s="305" t="s">
        <v>982</v>
      </c>
      <c r="M55" s="334"/>
    </row>
  </sheetData>
  <mergeCells count="74">
    <mergeCell ref="I51:I55"/>
    <mergeCell ref="J51:J55"/>
    <mergeCell ref="K51:K55"/>
    <mergeCell ref="J46:J50"/>
    <mergeCell ref="K46:K50"/>
    <mergeCell ref="I46:I50"/>
    <mergeCell ref="H46:H50"/>
    <mergeCell ref="C51:C55"/>
    <mergeCell ref="D51:D55"/>
    <mergeCell ref="E51:F55"/>
    <mergeCell ref="G51:G55"/>
    <mergeCell ref="H51:H55"/>
    <mergeCell ref="L35:L36"/>
    <mergeCell ref="C41:C45"/>
    <mergeCell ref="D41:D45"/>
    <mergeCell ref="E41:F45"/>
    <mergeCell ref="G41:G45"/>
    <mergeCell ref="H41:H45"/>
    <mergeCell ref="I41:I45"/>
    <mergeCell ref="J41:J45"/>
    <mergeCell ref="K41:K45"/>
    <mergeCell ref="J35:J40"/>
    <mergeCell ref="K35:K40"/>
    <mergeCell ref="J32:J33"/>
    <mergeCell ref="K32:K33"/>
    <mergeCell ref="C35:C40"/>
    <mergeCell ref="D35:D40"/>
    <mergeCell ref="E35:F40"/>
    <mergeCell ref="G35:G40"/>
    <mergeCell ref="H35:H40"/>
    <mergeCell ref="I35:I40"/>
    <mergeCell ref="C32:C33"/>
    <mergeCell ref="D32:D33"/>
    <mergeCell ref="E32:F33"/>
    <mergeCell ref="G32:G33"/>
    <mergeCell ref="H32:H33"/>
    <mergeCell ref="I32:I33"/>
    <mergeCell ref="E34:F34"/>
    <mergeCell ref="C19:C24"/>
    <mergeCell ref="D19:D31"/>
    <mergeCell ref="E19:F31"/>
    <mergeCell ref="G19:G31"/>
    <mergeCell ref="H19:H31"/>
    <mergeCell ref="L19:L20"/>
    <mergeCell ref="L12:L13"/>
    <mergeCell ref="I4:I18"/>
    <mergeCell ref="J25:J29"/>
    <mergeCell ref="K25:K29"/>
    <mergeCell ref="L25:L26"/>
    <mergeCell ref="I19:I31"/>
    <mergeCell ref="J19:J24"/>
    <mergeCell ref="K19:K24"/>
    <mergeCell ref="H4:H18"/>
    <mergeCell ref="L4:L5"/>
    <mergeCell ref="J4:J11"/>
    <mergeCell ref="K4:K11"/>
    <mergeCell ref="B4:B55"/>
    <mergeCell ref="C4:C18"/>
    <mergeCell ref="D4:D18"/>
    <mergeCell ref="E4:F18"/>
    <mergeCell ref="G4:G18"/>
    <mergeCell ref="C25:C29"/>
    <mergeCell ref="C46:C50"/>
    <mergeCell ref="D46:D50"/>
    <mergeCell ref="E46:F50"/>
    <mergeCell ref="G46:G50"/>
    <mergeCell ref="J12:J16"/>
    <mergeCell ref="K12:K16"/>
    <mergeCell ref="D1:I1"/>
    <mergeCell ref="C2:C3"/>
    <mergeCell ref="D2:F3"/>
    <mergeCell ref="G2:G3"/>
    <mergeCell ref="H2:H3"/>
    <mergeCell ref="I2:I3"/>
  </mergeCells>
  <phoneticPr fontId="83" type="noConversion"/>
  <conditionalFormatting sqref="J51 C51 J46 C46 J41 C41 J34:J36 C34:C36 C32 J30:J32 J25:J26 C25:C26 C19:C20 J17:J20 J12:J13 J4:J5 C4">
    <cfRule type="cellIs" dxfId="13" priority="1" stopIfTrue="1" operator="equal">
      <formula>"Y"</formula>
    </cfRule>
  </conditionalFormatting>
  <pageMargins left="0.70866141732283472" right="0.70866141732283472" top="0.74803149606299213" bottom="0.74803149606299213" header="0.31496062992125984" footer="0.31496062992125984"/>
  <pageSetup scale="15" fitToHeight="3" orientation="portrait" verticalDpi="200" r:id="rId1"/>
</worksheet>
</file>

<file path=xl/worksheets/sheet9.xml><?xml version="1.0" encoding="utf-8"?>
<worksheet xmlns="http://schemas.openxmlformats.org/spreadsheetml/2006/main" xmlns:r="http://schemas.openxmlformats.org/officeDocument/2006/relationships">
  <sheetPr>
    <tabColor theme="9"/>
    <pageSetUpPr fitToPage="1"/>
  </sheetPr>
  <dimension ref="A1:M42"/>
  <sheetViews>
    <sheetView zoomScale="40" zoomScaleNormal="40" workbookViewId="0">
      <pane xSplit="7" ySplit="3" topLeftCell="H4" activePane="bottomRight" state="frozen"/>
      <selection pane="topRight" activeCell="I1" sqref="I1"/>
      <selection pane="bottomLeft" activeCell="A4" sqref="A4"/>
      <selection pane="bottomRight" activeCell="G43" sqref="G1:I1048576"/>
    </sheetView>
  </sheetViews>
  <sheetFormatPr defaultRowHeight="71.25" customHeight="1"/>
  <cols>
    <col min="1" max="2" width="9" style="246" hidden="1" customWidth="1"/>
    <col min="3" max="3" width="21.125" style="246" customWidth="1"/>
    <col min="4" max="4" width="6.75" style="246" customWidth="1"/>
    <col min="5" max="5" width="31.375" style="246" bestFit="1" customWidth="1"/>
    <col min="6" max="6" width="28.625" style="246" customWidth="1"/>
    <col min="7" max="7" width="32.375" style="279" hidden="1" customWidth="1"/>
    <col min="8" max="8" width="28.75" style="279" hidden="1" customWidth="1"/>
    <col min="9" max="9" width="32.25" style="246" hidden="1" customWidth="1"/>
    <col min="10" max="10" width="31.75" style="246" customWidth="1"/>
    <col min="11" max="11" width="19" style="280" customWidth="1"/>
    <col min="12" max="12" width="43" style="280" customWidth="1"/>
    <col min="13" max="13" width="29" style="280" customWidth="1"/>
    <col min="14" max="14" width="9.625" style="246" customWidth="1"/>
    <col min="15" max="15" width="8.125" style="246" customWidth="1"/>
    <col min="16" max="16384" width="9" style="246"/>
  </cols>
  <sheetData>
    <row r="1" spans="2:13" ht="71.25" hidden="1" customHeight="1" thickBot="1">
      <c r="D1" s="501"/>
      <c r="E1" s="501"/>
      <c r="F1" s="501"/>
      <c r="G1" s="502"/>
      <c r="H1" s="502"/>
      <c r="I1" s="502"/>
      <c r="J1" s="281" t="s">
        <v>684</v>
      </c>
      <c r="K1" s="282" t="e">
        <f>MIN(#REF!)</f>
        <v>#REF!</v>
      </c>
      <c r="L1" s="249"/>
      <c r="M1" s="249"/>
    </row>
    <row r="2" spans="2:13" s="251" customFormat="1" ht="28.5" customHeight="1">
      <c r="C2" s="503" t="s">
        <v>690</v>
      </c>
      <c r="D2" s="504" t="s">
        <v>764</v>
      </c>
      <c r="E2" s="504"/>
      <c r="F2" s="504"/>
      <c r="G2" s="505" t="s">
        <v>687</v>
      </c>
      <c r="H2" s="505" t="s">
        <v>688</v>
      </c>
      <c r="I2" s="507" t="s">
        <v>689</v>
      </c>
      <c r="J2" s="252"/>
      <c r="K2" s="254"/>
      <c r="L2" s="254"/>
      <c r="M2" s="254"/>
    </row>
    <row r="3" spans="2:13" s="251" customFormat="1" ht="89.25" customHeight="1" thickBot="1">
      <c r="C3" s="596"/>
      <c r="D3" s="504"/>
      <c r="E3" s="504"/>
      <c r="F3" s="504"/>
      <c r="G3" s="506"/>
      <c r="H3" s="506"/>
      <c r="I3" s="506"/>
      <c r="J3" s="256" t="s">
        <v>691</v>
      </c>
      <c r="K3" s="257" t="s">
        <v>692</v>
      </c>
      <c r="L3" s="258" t="s">
        <v>693</v>
      </c>
      <c r="M3" s="257" t="s">
        <v>694</v>
      </c>
    </row>
    <row r="4" spans="2:13" s="265" customFormat="1" ht="68.25" customHeight="1" thickTop="1">
      <c r="B4" s="579"/>
      <c r="C4" s="530" t="s">
        <v>765</v>
      </c>
      <c r="D4" s="642">
        <v>1</v>
      </c>
      <c r="E4" s="643" t="s">
        <v>766</v>
      </c>
      <c r="F4" s="644"/>
      <c r="G4" s="535" t="s">
        <v>767</v>
      </c>
      <c r="H4" s="536"/>
      <c r="I4" s="536"/>
      <c r="J4" s="545" t="s">
        <v>768</v>
      </c>
      <c r="K4" s="652" t="s">
        <v>969</v>
      </c>
      <c r="L4" s="339" t="s">
        <v>988</v>
      </c>
      <c r="M4" s="267"/>
    </row>
    <row r="5" spans="2:13" s="265" customFormat="1" ht="49.5" customHeight="1">
      <c r="B5" s="579"/>
      <c r="C5" s="517"/>
      <c r="D5" s="642"/>
      <c r="E5" s="643"/>
      <c r="F5" s="644"/>
      <c r="G5" s="526"/>
      <c r="H5" s="528"/>
      <c r="I5" s="528"/>
      <c r="J5" s="542"/>
      <c r="K5" s="569"/>
      <c r="L5" s="330" t="s">
        <v>989</v>
      </c>
      <c r="M5" s="267"/>
    </row>
    <row r="6" spans="2:13" s="265" customFormat="1" ht="60.75" customHeight="1">
      <c r="B6" s="579"/>
      <c r="C6" s="517"/>
      <c r="D6" s="642"/>
      <c r="E6" s="643"/>
      <c r="F6" s="644"/>
      <c r="G6" s="526"/>
      <c r="H6" s="528"/>
      <c r="I6" s="528"/>
      <c r="J6" s="542"/>
      <c r="K6" s="569"/>
      <c r="L6" s="338" t="s">
        <v>990</v>
      </c>
      <c r="M6" s="267"/>
    </row>
    <row r="7" spans="2:13" s="265" customFormat="1" ht="60.75" customHeight="1">
      <c r="B7" s="579"/>
      <c r="C7" s="517"/>
      <c r="D7" s="642"/>
      <c r="E7" s="643"/>
      <c r="F7" s="644"/>
      <c r="G7" s="526"/>
      <c r="H7" s="528"/>
      <c r="I7" s="528"/>
      <c r="J7" s="542"/>
      <c r="K7" s="569"/>
      <c r="L7" s="338" t="s">
        <v>991</v>
      </c>
      <c r="M7" s="267"/>
    </row>
    <row r="8" spans="2:13" s="265" customFormat="1" ht="60" customHeight="1">
      <c r="B8" s="579"/>
      <c r="C8" s="517"/>
      <c r="D8" s="642"/>
      <c r="E8" s="643"/>
      <c r="F8" s="644"/>
      <c r="G8" s="526"/>
      <c r="H8" s="528"/>
      <c r="I8" s="528"/>
      <c r="J8" s="540" t="s">
        <v>769</v>
      </c>
      <c r="K8" s="568" t="s">
        <v>969</v>
      </c>
      <c r="L8" s="338" t="s">
        <v>992</v>
      </c>
      <c r="M8" s="267"/>
    </row>
    <row r="9" spans="2:13" s="265" customFormat="1" ht="60" customHeight="1">
      <c r="B9" s="579"/>
      <c r="C9" s="517"/>
      <c r="D9" s="642"/>
      <c r="E9" s="643"/>
      <c r="F9" s="644"/>
      <c r="G9" s="526"/>
      <c r="H9" s="528"/>
      <c r="I9" s="528"/>
      <c r="J9" s="542"/>
      <c r="K9" s="569"/>
      <c r="L9" s="330" t="s">
        <v>993</v>
      </c>
      <c r="M9" s="267"/>
    </row>
    <row r="10" spans="2:13" s="265" customFormat="1" ht="62.25" customHeight="1" thickBot="1">
      <c r="B10" s="579"/>
      <c r="C10" s="517"/>
      <c r="D10" s="642"/>
      <c r="E10" s="643"/>
      <c r="F10" s="644"/>
      <c r="G10" s="526"/>
      <c r="H10" s="528"/>
      <c r="I10" s="528"/>
      <c r="J10" s="542"/>
      <c r="K10" s="569"/>
      <c r="L10" s="340" t="s">
        <v>994</v>
      </c>
      <c r="M10" s="267"/>
    </row>
    <row r="11" spans="2:13" s="265" customFormat="1" ht="64.5" customHeight="1">
      <c r="B11" s="579"/>
      <c r="C11" s="530" t="s">
        <v>765</v>
      </c>
      <c r="D11" s="653">
        <v>2</v>
      </c>
      <c r="E11" s="654" t="s">
        <v>770</v>
      </c>
      <c r="F11" s="655"/>
      <c r="G11" s="535" t="s">
        <v>767</v>
      </c>
      <c r="H11" s="536"/>
      <c r="I11" s="536"/>
      <c r="J11" s="590" t="s">
        <v>771</v>
      </c>
      <c r="K11" s="652"/>
      <c r="L11" s="339" t="s">
        <v>995</v>
      </c>
      <c r="M11" s="267"/>
    </row>
    <row r="12" spans="2:13" s="265" customFormat="1" ht="49.5" customHeight="1">
      <c r="B12" s="579"/>
      <c r="C12" s="517"/>
      <c r="D12" s="642"/>
      <c r="E12" s="643"/>
      <c r="F12" s="644"/>
      <c r="G12" s="526"/>
      <c r="H12" s="528"/>
      <c r="I12" s="528"/>
      <c r="J12" s="566"/>
      <c r="K12" s="569"/>
      <c r="L12" s="330" t="s">
        <v>989</v>
      </c>
      <c r="M12" s="200"/>
    </row>
    <row r="13" spans="2:13" s="265" customFormat="1" ht="60.75" customHeight="1">
      <c r="B13" s="579"/>
      <c r="C13" s="517"/>
      <c r="D13" s="642"/>
      <c r="E13" s="643"/>
      <c r="F13" s="644"/>
      <c r="G13" s="526"/>
      <c r="H13" s="528"/>
      <c r="I13" s="528"/>
      <c r="J13" s="566"/>
      <c r="K13" s="569"/>
      <c r="L13" s="338" t="s">
        <v>990</v>
      </c>
      <c r="M13" s="267"/>
    </row>
    <row r="14" spans="2:13" s="265" customFormat="1" ht="60.75" customHeight="1">
      <c r="B14" s="579"/>
      <c r="C14" s="517"/>
      <c r="D14" s="642"/>
      <c r="E14" s="643"/>
      <c r="F14" s="644"/>
      <c r="G14" s="526"/>
      <c r="H14" s="528"/>
      <c r="I14" s="528"/>
      <c r="J14" s="566"/>
      <c r="K14" s="569"/>
      <c r="L14" s="338" t="s">
        <v>991</v>
      </c>
      <c r="M14" s="267"/>
    </row>
    <row r="15" spans="2:13" s="265" customFormat="1" ht="60" customHeight="1">
      <c r="B15" s="579"/>
      <c r="C15" s="517"/>
      <c r="D15" s="642"/>
      <c r="E15" s="643"/>
      <c r="F15" s="644"/>
      <c r="G15" s="526"/>
      <c r="H15" s="528"/>
      <c r="I15" s="528"/>
      <c r="J15" s="540" t="s">
        <v>772</v>
      </c>
      <c r="K15" s="568"/>
      <c r="L15" s="329" t="s">
        <v>996</v>
      </c>
      <c r="M15" s="267"/>
    </row>
    <row r="16" spans="2:13" s="265" customFormat="1" ht="60" customHeight="1">
      <c r="B16" s="579"/>
      <c r="C16" s="517"/>
      <c r="D16" s="642"/>
      <c r="E16" s="643"/>
      <c r="F16" s="644"/>
      <c r="G16" s="526"/>
      <c r="H16" s="528"/>
      <c r="I16" s="528"/>
      <c r="J16" s="542"/>
      <c r="K16" s="569"/>
      <c r="L16" s="329" t="s">
        <v>997</v>
      </c>
      <c r="M16" s="267"/>
    </row>
    <row r="17" spans="2:13" s="265" customFormat="1" ht="60" customHeight="1">
      <c r="B17" s="579"/>
      <c r="C17" s="517"/>
      <c r="D17" s="642"/>
      <c r="E17" s="643"/>
      <c r="F17" s="644"/>
      <c r="G17" s="526"/>
      <c r="H17" s="528"/>
      <c r="I17" s="528"/>
      <c r="J17" s="565" t="s">
        <v>775</v>
      </c>
      <c r="K17" s="568"/>
      <c r="L17" s="338" t="s">
        <v>996</v>
      </c>
      <c r="M17" s="267"/>
    </row>
    <row r="18" spans="2:13" s="265" customFormat="1" ht="60" customHeight="1">
      <c r="B18" s="579"/>
      <c r="C18" s="517"/>
      <c r="D18" s="642"/>
      <c r="E18" s="643"/>
      <c r="F18" s="644"/>
      <c r="G18" s="526"/>
      <c r="H18" s="528"/>
      <c r="I18" s="528"/>
      <c r="J18" s="566"/>
      <c r="K18" s="569"/>
      <c r="L18" s="338" t="s">
        <v>998</v>
      </c>
      <c r="M18" s="267"/>
    </row>
    <row r="19" spans="2:13" s="265" customFormat="1" ht="62.25" customHeight="1">
      <c r="B19" s="579"/>
      <c r="C19" s="517"/>
      <c r="D19" s="642"/>
      <c r="E19" s="643"/>
      <c r="F19" s="644"/>
      <c r="G19" s="526"/>
      <c r="H19" s="528"/>
      <c r="I19" s="528"/>
      <c r="J19" s="566"/>
      <c r="K19" s="569"/>
      <c r="L19" s="338" t="s">
        <v>999</v>
      </c>
      <c r="M19" s="267"/>
    </row>
    <row r="20" spans="2:13" s="265" customFormat="1" ht="66" customHeight="1">
      <c r="B20" s="579"/>
      <c r="C20" s="544" t="s">
        <v>778</v>
      </c>
      <c r="D20" s="645">
        <v>3</v>
      </c>
      <c r="E20" s="494" t="s">
        <v>779</v>
      </c>
      <c r="F20" s="495"/>
      <c r="G20" s="562" t="s">
        <v>780</v>
      </c>
      <c r="H20" s="548"/>
      <c r="I20" s="548"/>
      <c r="J20" s="540" t="s">
        <v>781</v>
      </c>
      <c r="K20" s="568" t="s">
        <v>970</v>
      </c>
      <c r="L20" s="329" t="s">
        <v>996</v>
      </c>
      <c r="M20" s="267"/>
    </row>
    <row r="21" spans="2:13" s="265" customFormat="1" ht="66" customHeight="1">
      <c r="B21" s="579"/>
      <c r="C21" s="517"/>
      <c r="D21" s="642"/>
      <c r="E21" s="643"/>
      <c r="F21" s="644"/>
      <c r="G21" s="526"/>
      <c r="H21" s="528"/>
      <c r="I21" s="528"/>
      <c r="J21" s="542"/>
      <c r="K21" s="569"/>
      <c r="L21" s="329" t="s">
        <v>997</v>
      </c>
      <c r="M21" s="267"/>
    </row>
    <row r="22" spans="2:13" s="265" customFormat="1" ht="66" customHeight="1">
      <c r="B22" s="579"/>
      <c r="C22" s="517"/>
      <c r="D22" s="642"/>
      <c r="E22" s="643"/>
      <c r="F22" s="644"/>
      <c r="G22" s="526"/>
      <c r="H22" s="528"/>
      <c r="I22" s="528"/>
      <c r="J22" s="540" t="s">
        <v>782</v>
      </c>
      <c r="K22" s="637" t="s">
        <v>970</v>
      </c>
      <c r="L22" s="338" t="s">
        <v>1000</v>
      </c>
      <c r="M22" s="267"/>
    </row>
    <row r="23" spans="2:13" s="265" customFormat="1" ht="66" customHeight="1">
      <c r="B23" s="579"/>
      <c r="C23" s="517"/>
      <c r="D23" s="642"/>
      <c r="E23" s="643"/>
      <c r="F23" s="644"/>
      <c r="G23" s="526"/>
      <c r="H23" s="528"/>
      <c r="I23" s="528"/>
      <c r="J23" s="542"/>
      <c r="K23" s="592"/>
      <c r="L23" s="338" t="s">
        <v>1001</v>
      </c>
      <c r="M23" s="267"/>
    </row>
    <row r="24" spans="2:13" s="265" customFormat="1" ht="66" customHeight="1">
      <c r="B24" s="579"/>
      <c r="C24" s="517"/>
      <c r="D24" s="642"/>
      <c r="E24" s="643"/>
      <c r="F24" s="644"/>
      <c r="G24" s="526"/>
      <c r="H24" s="528"/>
      <c r="I24" s="528"/>
      <c r="J24" s="565" t="s">
        <v>785</v>
      </c>
      <c r="K24" s="568" t="s">
        <v>970</v>
      </c>
      <c r="L24" s="338" t="s">
        <v>996</v>
      </c>
      <c r="M24" s="267"/>
    </row>
    <row r="25" spans="2:13" s="265" customFormat="1" ht="66" customHeight="1">
      <c r="B25" s="579"/>
      <c r="C25" s="517"/>
      <c r="D25" s="642"/>
      <c r="E25" s="643"/>
      <c r="F25" s="644"/>
      <c r="G25" s="526"/>
      <c r="H25" s="528"/>
      <c r="I25" s="528"/>
      <c r="J25" s="566"/>
      <c r="K25" s="569"/>
      <c r="L25" s="338" t="s">
        <v>998</v>
      </c>
      <c r="M25" s="267"/>
    </row>
    <row r="26" spans="2:13" s="265" customFormat="1" ht="66" customHeight="1">
      <c r="B26" s="579"/>
      <c r="C26" s="517"/>
      <c r="D26" s="642"/>
      <c r="E26" s="643"/>
      <c r="F26" s="644"/>
      <c r="G26" s="526"/>
      <c r="H26" s="528"/>
      <c r="I26" s="528"/>
      <c r="J26" s="566"/>
      <c r="K26" s="569"/>
      <c r="L26" s="338" t="s">
        <v>999</v>
      </c>
      <c r="M26" s="267"/>
    </row>
    <row r="27" spans="2:13" s="265" customFormat="1" ht="66" customHeight="1">
      <c r="B27" s="579"/>
      <c r="C27" s="544" t="s">
        <v>657</v>
      </c>
      <c r="D27" s="645">
        <v>4</v>
      </c>
      <c r="E27" s="494" t="s">
        <v>901</v>
      </c>
      <c r="F27" s="495"/>
      <c r="G27" s="562" t="s">
        <v>911</v>
      </c>
      <c r="H27" s="657"/>
      <c r="I27" s="657"/>
      <c r="J27" s="540" t="s">
        <v>781</v>
      </c>
      <c r="K27" s="568" t="s">
        <v>971</v>
      </c>
      <c r="L27" s="329" t="s">
        <v>996</v>
      </c>
      <c r="M27" s="331"/>
    </row>
    <row r="28" spans="2:13" s="265" customFormat="1" ht="66" customHeight="1">
      <c r="B28" s="579"/>
      <c r="C28" s="517"/>
      <c r="D28" s="642"/>
      <c r="E28" s="643"/>
      <c r="F28" s="644"/>
      <c r="G28" s="526"/>
      <c r="H28" s="658"/>
      <c r="I28" s="658"/>
      <c r="J28" s="541"/>
      <c r="K28" s="569"/>
      <c r="L28" s="329" t="s">
        <v>997</v>
      </c>
      <c r="M28" s="331"/>
    </row>
    <row r="29" spans="2:13" s="265" customFormat="1" ht="66" customHeight="1">
      <c r="B29" s="579"/>
      <c r="C29" s="517"/>
      <c r="D29" s="642"/>
      <c r="E29" s="643"/>
      <c r="F29" s="644"/>
      <c r="G29" s="526"/>
      <c r="H29" s="658"/>
      <c r="I29" s="658"/>
      <c r="J29" s="540" t="s">
        <v>782</v>
      </c>
      <c r="K29" s="637" t="s">
        <v>971</v>
      </c>
      <c r="L29" s="338" t="s">
        <v>1000</v>
      </c>
      <c r="M29" s="331"/>
    </row>
    <row r="30" spans="2:13" s="265" customFormat="1" ht="66" customHeight="1">
      <c r="B30" s="579"/>
      <c r="C30" s="517"/>
      <c r="D30" s="642"/>
      <c r="E30" s="643"/>
      <c r="F30" s="644"/>
      <c r="G30" s="526"/>
      <c r="H30" s="658"/>
      <c r="I30" s="658"/>
      <c r="J30" s="541"/>
      <c r="K30" s="592"/>
      <c r="L30" s="338" t="s">
        <v>1001</v>
      </c>
      <c r="M30" s="334"/>
    </row>
    <row r="31" spans="2:13" s="265" customFormat="1" ht="66" customHeight="1">
      <c r="B31" s="579"/>
      <c r="C31" s="517"/>
      <c r="D31" s="642"/>
      <c r="E31" s="643"/>
      <c r="F31" s="644"/>
      <c r="G31" s="526"/>
      <c r="H31" s="658"/>
      <c r="I31" s="658"/>
      <c r="J31" s="565" t="s">
        <v>785</v>
      </c>
      <c r="K31" s="568" t="s">
        <v>971</v>
      </c>
      <c r="L31" s="338" t="s">
        <v>996</v>
      </c>
      <c r="M31" s="331"/>
    </row>
    <row r="32" spans="2:13" s="265" customFormat="1" ht="66" customHeight="1">
      <c r="B32" s="579"/>
      <c r="C32" s="517"/>
      <c r="D32" s="642"/>
      <c r="E32" s="643"/>
      <c r="F32" s="644"/>
      <c r="G32" s="526"/>
      <c r="H32" s="658"/>
      <c r="I32" s="658"/>
      <c r="J32" s="566"/>
      <c r="K32" s="569"/>
      <c r="L32" s="338" t="s">
        <v>998</v>
      </c>
      <c r="M32" s="331"/>
    </row>
    <row r="33" spans="2:13" s="265" customFormat="1" ht="66" customHeight="1">
      <c r="B33" s="579"/>
      <c r="C33" s="517"/>
      <c r="D33" s="642"/>
      <c r="E33" s="643"/>
      <c r="F33" s="644"/>
      <c r="G33" s="527"/>
      <c r="H33" s="659"/>
      <c r="I33" s="659"/>
      <c r="J33" s="567"/>
      <c r="K33" s="569"/>
      <c r="L33" s="338" t="s">
        <v>999</v>
      </c>
      <c r="M33" s="331"/>
    </row>
    <row r="34" spans="2:13" s="265" customFormat="1" ht="66" customHeight="1">
      <c r="B34" s="579"/>
      <c r="C34" s="544" t="s">
        <v>778</v>
      </c>
      <c r="D34" s="645">
        <v>5</v>
      </c>
      <c r="E34" s="494" t="s">
        <v>786</v>
      </c>
      <c r="F34" s="495"/>
      <c r="G34" s="562" t="s">
        <v>923</v>
      </c>
      <c r="H34" s="656"/>
      <c r="I34" s="656"/>
      <c r="J34" s="540" t="s">
        <v>781</v>
      </c>
      <c r="K34" s="568" t="s">
        <v>987</v>
      </c>
      <c r="L34" s="329" t="s">
        <v>996</v>
      </c>
      <c r="M34" s="331"/>
    </row>
    <row r="35" spans="2:13" s="265" customFormat="1" ht="66" customHeight="1">
      <c r="B35" s="579"/>
      <c r="C35" s="517"/>
      <c r="D35" s="642"/>
      <c r="E35" s="643"/>
      <c r="F35" s="644"/>
      <c r="G35" s="526"/>
      <c r="H35" s="656"/>
      <c r="I35" s="656"/>
      <c r="J35" s="542"/>
      <c r="K35" s="569"/>
      <c r="L35" s="329" t="s">
        <v>997</v>
      </c>
      <c r="M35" s="331"/>
    </row>
    <row r="36" spans="2:13" s="265" customFormat="1" ht="66" customHeight="1">
      <c r="B36" s="579"/>
      <c r="C36" s="517"/>
      <c r="D36" s="642"/>
      <c r="E36" s="643"/>
      <c r="F36" s="644"/>
      <c r="G36" s="526"/>
      <c r="H36" s="656"/>
      <c r="I36" s="656"/>
      <c r="J36" s="540" t="s">
        <v>782</v>
      </c>
      <c r="K36" s="637" t="s">
        <v>987</v>
      </c>
      <c r="L36" s="338" t="s">
        <v>1000</v>
      </c>
      <c r="M36" s="331"/>
    </row>
    <row r="37" spans="2:13" s="265" customFormat="1" ht="66" customHeight="1">
      <c r="B37" s="579"/>
      <c r="C37" s="517"/>
      <c r="D37" s="642"/>
      <c r="E37" s="643"/>
      <c r="F37" s="644"/>
      <c r="G37" s="526"/>
      <c r="H37" s="656"/>
      <c r="I37" s="656"/>
      <c r="J37" s="542"/>
      <c r="K37" s="592"/>
      <c r="L37" s="338" t="s">
        <v>1001</v>
      </c>
      <c r="M37" s="334"/>
    </row>
    <row r="38" spans="2:13" s="265" customFormat="1" ht="66" customHeight="1">
      <c r="B38" s="579"/>
      <c r="C38" s="517"/>
      <c r="D38" s="642"/>
      <c r="E38" s="643"/>
      <c r="F38" s="644"/>
      <c r="G38" s="526"/>
      <c r="H38" s="656"/>
      <c r="I38" s="656"/>
      <c r="J38" s="565" t="s">
        <v>785</v>
      </c>
      <c r="K38" s="568" t="s">
        <v>987</v>
      </c>
      <c r="L38" s="338" t="s">
        <v>996</v>
      </c>
      <c r="M38" s="331"/>
    </row>
    <row r="39" spans="2:13" s="265" customFormat="1" ht="66" customHeight="1">
      <c r="B39" s="579"/>
      <c r="C39" s="517"/>
      <c r="D39" s="642"/>
      <c r="E39" s="643"/>
      <c r="F39" s="644"/>
      <c r="G39" s="526"/>
      <c r="H39" s="656"/>
      <c r="I39" s="656"/>
      <c r="J39" s="566"/>
      <c r="K39" s="569"/>
      <c r="L39" s="338" t="s">
        <v>998</v>
      </c>
      <c r="M39" s="331"/>
    </row>
    <row r="40" spans="2:13" s="265" customFormat="1" ht="66" customHeight="1">
      <c r="B40" s="579"/>
      <c r="C40" s="517"/>
      <c r="D40" s="642"/>
      <c r="E40" s="643"/>
      <c r="F40" s="644"/>
      <c r="G40" s="526"/>
      <c r="H40" s="656"/>
      <c r="I40" s="656"/>
      <c r="J40" s="566"/>
      <c r="K40" s="569"/>
      <c r="L40" s="338" t="s">
        <v>999</v>
      </c>
      <c r="M40" s="331"/>
    </row>
    <row r="41" spans="2:13" s="265" customFormat="1" ht="60" customHeight="1">
      <c r="B41" s="579"/>
      <c r="C41" s="544" t="s">
        <v>787</v>
      </c>
      <c r="D41" s="646">
        <v>6</v>
      </c>
      <c r="E41" s="648" t="s">
        <v>788</v>
      </c>
      <c r="F41" s="649"/>
      <c r="G41" s="562" t="s">
        <v>789</v>
      </c>
      <c r="H41" s="528"/>
      <c r="I41" s="528"/>
      <c r="J41" s="565" t="s">
        <v>781</v>
      </c>
      <c r="K41" s="568"/>
      <c r="L41" s="338" t="s">
        <v>996</v>
      </c>
      <c r="M41" s="267"/>
    </row>
    <row r="42" spans="2:13" s="265" customFormat="1" ht="64.5" customHeight="1" thickBot="1">
      <c r="B42" s="579"/>
      <c r="C42" s="559"/>
      <c r="D42" s="647"/>
      <c r="E42" s="650"/>
      <c r="F42" s="651"/>
      <c r="G42" s="563"/>
      <c r="H42" s="564"/>
      <c r="I42" s="564"/>
      <c r="J42" s="588"/>
      <c r="K42" s="589"/>
      <c r="L42" s="305" t="s">
        <v>1002</v>
      </c>
      <c r="M42" s="200"/>
    </row>
  </sheetData>
  <mergeCells count="73">
    <mergeCell ref="G27:G33"/>
    <mergeCell ref="H27:H33"/>
    <mergeCell ref="I27:I33"/>
    <mergeCell ref="J27:J28"/>
    <mergeCell ref="K27:K28"/>
    <mergeCell ref="J29:J30"/>
    <mergeCell ref="K29:K30"/>
    <mergeCell ref="J31:J33"/>
    <mergeCell ref="K31:K33"/>
    <mergeCell ref="J38:J40"/>
    <mergeCell ref="K38:K40"/>
    <mergeCell ref="G41:G42"/>
    <mergeCell ref="H41:H42"/>
    <mergeCell ref="I41:I42"/>
    <mergeCell ref="J41:J42"/>
    <mergeCell ref="K41:K42"/>
    <mergeCell ref="G34:G40"/>
    <mergeCell ref="H34:H40"/>
    <mergeCell ref="J34:J35"/>
    <mergeCell ref="K34:K35"/>
    <mergeCell ref="J36:J37"/>
    <mergeCell ref="K36:K37"/>
    <mergeCell ref="I34:I40"/>
    <mergeCell ref="J24:J26"/>
    <mergeCell ref="K24:K26"/>
    <mergeCell ref="G20:G26"/>
    <mergeCell ref="H20:H26"/>
    <mergeCell ref="J17:J19"/>
    <mergeCell ref="K17:K19"/>
    <mergeCell ref="I20:I26"/>
    <mergeCell ref="J20:J21"/>
    <mergeCell ref="K20:K21"/>
    <mergeCell ref="J22:J23"/>
    <mergeCell ref="K22:K23"/>
    <mergeCell ref="J15:J16"/>
    <mergeCell ref="K15:K16"/>
    <mergeCell ref="C11:C19"/>
    <mergeCell ref="D11:D19"/>
    <mergeCell ref="E11:F19"/>
    <mergeCell ref="G11:G19"/>
    <mergeCell ref="H11:H19"/>
    <mergeCell ref="I11:I19"/>
    <mergeCell ref="J11:J14"/>
    <mergeCell ref="J8:J10"/>
    <mergeCell ref="K8:K10"/>
    <mergeCell ref="K11:K14"/>
    <mergeCell ref="G4:G10"/>
    <mergeCell ref="H4:H10"/>
    <mergeCell ref="I4:I10"/>
    <mergeCell ref="J4:J7"/>
    <mergeCell ref="K4:K7"/>
    <mergeCell ref="B4:B42"/>
    <mergeCell ref="C4:C10"/>
    <mergeCell ref="D4:D10"/>
    <mergeCell ref="E4:F10"/>
    <mergeCell ref="C20:C26"/>
    <mergeCell ref="D20:D26"/>
    <mergeCell ref="E20:F26"/>
    <mergeCell ref="C34:C40"/>
    <mergeCell ref="D34:D40"/>
    <mergeCell ref="E34:F40"/>
    <mergeCell ref="C41:C42"/>
    <mergeCell ref="D41:D42"/>
    <mergeCell ref="E41:F42"/>
    <mergeCell ref="C27:C33"/>
    <mergeCell ref="D27:D33"/>
    <mergeCell ref="E27:F33"/>
    <mergeCell ref="D1:I1"/>
    <mergeCell ref="C2:C3"/>
    <mergeCell ref="D2:F3"/>
    <mergeCell ref="G2:G3"/>
    <mergeCell ref="H2:H3"/>
    <mergeCell ref="I2:I3"/>
  </mergeCells>
  <phoneticPr fontId="83" type="noConversion"/>
  <conditionalFormatting sqref="J41 C41 J38 J34:J36 C34 J24 J20:J22 C20 J17 J15 J11 C11 J8 J4 C4 J31 C27 J27 J29">
    <cfRule type="cellIs" dxfId="12" priority="1" stopIfTrue="1" operator="equal">
      <formula>"Y"</formula>
    </cfRule>
  </conditionalFormatting>
  <pageMargins left="0.70866141732283472" right="0.70866141732283472" top="0.74803149606299213" bottom="0.74803149606299213" header="0.31496062992125984" footer="0.31496062992125984"/>
  <pageSetup scale="15" fitToHeight="3" orientation="portrait"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POR History</vt:lpstr>
      <vt:lpstr>Plating Solder </vt:lpstr>
      <vt:lpstr>Plating Solder POR</vt:lpstr>
      <vt:lpstr>關聯表</vt:lpstr>
      <vt:lpstr>PLR</vt:lpstr>
      <vt:lpstr>PI</vt:lpstr>
      <vt:lpstr>UBM</vt:lpstr>
      <vt:lpstr>PPHO</vt:lpstr>
      <vt:lpstr>PLAT</vt:lpstr>
      <vt:lpstr>PR STRIP</vt:lpstr>
      <vt:lpstr>ETCH</vt:lpstr>
      <vt:lpstr>2RFL</vt:lpstr>
      <vt:lpstr>DESCUM</vt:lpstr>
      <vt:lpstr>Metrology</vt:lpstr>
      <vt:lpstr>Risk summary</vt:lpstr>
      <vt:lpstr>DOE Matrix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kueir</dc:creator>
  <cp:lastModifiedBy>OBU3PIE1-Jiunn Jie Wang(王俊傑)</cp:lastModifiedBy>
  <cp:lastPrinted>2015-07-13T09:29:44Z</cp:lastPrinted>
  <dcterms:created xsi:type="dcterms:W3CDTF">2012-09-19T01:44:20Z</dcterms:created>
  <dcterms:modified xsi:type="dcterms:W3CDTF">2016-01-06T10:53:39Z</dcterms:modified>
</cp:coreProperties>
</file>