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RE_SAT_Control\"/>
    </mc:Choice>
  </mc:AlternateContent>
  <xr:revisionPtr revIDLastSave="0" documentId="13_ncr:1_{335C4DEB-4BB9-4F84-9722-0257C2E17809}" xr6:coauthVersionLast="47" xr6:coauthVersionMax="47" xr10:uidLastSave="{00000000-0000-0000-0000-000000000000}"/>
  <bookViews>
    <workbookView xWindow="390" yWindow="390" windowWidth="16395" windowHeight="20595" xr2:uid="{78AD9957-DBC8-4CCC-AD7F-42942013A069}"/>
  </bookViews>
  <sheets>
    <sheet name="AHU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4" i="1"/>
  <c r="F23" i="1"/>
  <c r="E19" i="1"/>
  <c r="E18" i="1"/>
  <c r="D19" i="1"/>
  <c r="C19" i="1"/>
  <c r="D18" i="1"/>
  <c r="C18" i="1"/>
  <c r="C14" i="1"/>
  <c r="D14" i="1"/>
  <c r="E16" i="1"/>
  <c r="E15" i="1"/>
  <c r="F11" i="1"/>
  <c r="F10" i="1"/>
  <c r="E21" i="1"/>
  <c r="D21" i="1"/>
  <c r="E20" i="1"/>
  <c r="D20" i="1"/>
  <c r="D26" i="1" s="1"/>
  <c r="C20" i="1"/>
  <c r="C26" i="1" s="1"/>
  <c r="C21" i="1"/>
  <c r="D15" i="1"/>
  <c r="C15" i="1"/>
  <c r="F16" i="1"/>
  <c r="F15" i="1"/>
  <c r="F14" i="1"/>
  <c r="F17" i="1"/>
  <c r="C25" i="1" l="1"/>
  <c r="D16" i="1"/>
  <c r="C16" i="1"/>
  <c r="E27" i="1"/>
  <c r="E26" i="1"/>
  <c r="F26" i="1" s="1"/>
  <c r="C27" i="1"/>
  <c r="D27" i="1"/>
  <c r="D25" i="1"/>
  <c r="E25" i="1"/>
  <c r="F27" i="1" l="1"/>
  <c r="F25" i="1"/>
  <c r="F19" i="1"/>
  <c r="F18" i="1"/>
</calcChain>
</file>

<file path=xl/sharedStrings.xml><?xml version="1.0" encoding="utf-8"?>
<sst xmlns="http://schemas.openxmlformats.org/spreadsheetml/2006/main" count="72" uniqueCount="44">
  <si>
    <t>Vz</t>
  </si>
  <si>
    <t>Thg</t>
  </si>
  <si>
    <t>Sptrim</t>
  </si>
  <si>
    <t>cfm</t>
  </si>
  <si>
    <t>°F</t>
  </si>
  <si>
    <t>Room 3-4</t>
  </si>
  <si>
    <t>Unit</t>
  </si>
  <si>
    <t>Var</t>
  </si>
  <si>
    <t>Room 3-5</t>
  </si>
  <si>
    <t>Room 3-3</t>
  </si>
  <si>
    <t>SAT</t>
  </si>
  <si>
    <t>DAT</t>
  </si>
  <si>
    <t>SAT_lo</t>
  </si>
  <si>
    <t>SAT_hi</t>
  </si>
  <si>
    <t>DAT_lo</t>
  </si>
  <si>
    <t>DAT_hi</t>
  </si>
  <si>
    <t>Zone temp</t>
  </si>
  <si>
    <t>Vz_lo</t>
  </si>
  <si>
    <t>Vz_hi</t>
  </si>
  <si>
    <t>Zone_clg_setpoint</t>
  </si>
  <si>
    <t>-</t>
  </si>
  <si>
    <t>VFD_power</t>
  </si>
  <si>
    <t>VFD_power_lo</t>
  </si>
  <si>
    <t>VFD_power_hi</t>
  </si>
  <si>
    <t>Clg_power</t>
  </si>
  <si>
    <t>Clg_power_lo</t>
  </si>
  <si>
    <t>Clg_power_hi</t>
  </si>
  <si>
    <t>OAT</t>
  </si>
  <si>
    <t>MAT</t>
  </si>
  <si>
    <t>AHU</t>
  </si>
  <si>
    <t>Dummy</t>
  </si>
  <si>
    <t>Calculated</t>
  </si>
  <si>
    <t>Zone_htg_setpoint</t>
  </si>
  <si>
    <t>Zone_clg_requests</t>
  </si>
  <si>
    <t>Zone_htg_requests</t>
  </si>
  <si>
    <t>Htg_power_lo</t>
  </si>
  <si>
    <t>Htg_power</t>
  </si>
  <si>
    <t>Htg_power_hi</t>
  </si>
  <si>
    <t>SAT_min</t>
  </si>
  <si>
    <t>SAT_max</t>
  </si>
  <si>
    <t>kW</t>
  </si>
  <si>
    <t>AI</t>
  </si>
  <si>
    <t>CSV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</si>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</sst>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2A20-9673-4490-A97D-55289287E07E}">
  <dimension ref="A1:H34"/>
  <sheetViews>
    <sheetView tabSelected="1" zoomScale="145" zoomScaleNormal="145" workbookViewId="0">
      <selection activeCell="F31" sqref="F31"/>
    </sheetView>
  </sheetViews>
  <sheetFormatPr defaultRowHeight="15" x14ac:dyDescent="0.25"/>
  <cols>
    <col min="1" max="1" width="17.140625" style="2" customWidth="1"/>
    <col min="2" max="2" width="7.7109375" style="2" customWidth="1"/>
    <col min="3" max="3" width="11.42578125" style="2" customWidth="1"/>
    <col min="4" max="4" width="11.28515625" style="2" customWidth="1"/>
    <col min="5" max="5" width="11.140625" style="2" customWidth="1"/>
    <col min="6" max="6" width="12.85546875" style="2" customWidth="1"/>
    <col min="7" max="16384" width="9.140625" style="2"/>
  </cols>
  <sheetData>
    <row r="1" spans="1:8" s="1" customFormat="1" x14ac:dyDescent="0.25">
      <c r="A1" s="5" t="s">
        <v>7</v>
      </c>
      <c r="B1" s="9" t="s">
        <v>6</v>
      </c>
      <c r="C1" s="13" t="s">
        <v>9</v>
      </c>
      <c r="D1" s="6" t="s">
        <v>5</v>
      </c>
      <c r="E1" s="14" t="s">
        <v>8</v>
      </c>
      <c r="F1" s="5" t="s">
        <v>29</v>
      </c>
      <c r="H1" s="1" t="s">
        <v>42</v>
      </c>
    </row>
    <row r="2" spans="1:8" x14ac:dyDescent="0.25">
      <c r="A2" s="54" t="s">
        <v>27</v>
      </c>
      <c r="B2" s="55" t="s">
        <v>4</v>
      </c>
      <c r="C2" s="56"/>
      <c r="D2" s="57"/>
      <c r="E2" s="58"/>
      <c r="F2" s="59">
        <v>55</v>
      </c>
      <c r="H2" s="2" t="s">
        <v>43</v>
      </c>
    </row>
    <row r="3" spans="1:8" x14ac:dyDescent="0.25">
      <c r="A3" s="4" t="s">
        <v>28</v>
      </c>
      <c r="B3" s="12" t="s">
        <v>4</v>
      </c>
      <c r="C3" s="19"/>
      <c r="D3" s="20"/>
      <c r="E3" s="21"/>
      <c r="F3" s="25">
        <v>70</v>
      </c>
      <c r="H3" s="2" t="s">
        <v>41</v>
      </c>
    </row>
    <row r="4" spans="1:8" x14ac:dyDescent="0.25">
      <c r="A4" s="2" t="s">
        <v>16</v>
      </c>
      <c r="B4" s="10" t="s">
        <v>4</v>
      </c>
      <c r="C4" s="26">
        <v>75</v>
      </c>
      <c r="D4" s="22">
        <v>76</v>
      </c>
      <c r="E4" s="27">
        <v>68</v>
      </c>
      <c r="H4" s="2" t="s">
        <v>41</v>
      </c>
    </row>
    <row r="5" spans="1:8" x14ac:dyDescent="0.25">
      <c r="A5" s="2" t="s">
        <v>32</v>
      </c>
      <c r="B5" s="10" t="s">
        <v>4</v>
      </c>
      <c r="C5" s="26">
        <v>70</v>
      </c>
      <c r="D5" s="22">
        <v>70</v>
      </c>
      <c r="E5" s="27">
        <v>70</v>
      </c>
    </row>
    <row r="6" spans="1:8" x14ac:dyDescent="0.25">
      <c r="A6" s="2" t="s">
        <v>19</v>
      </c>
      <c r="B6" s="10" t="s">
        <v>4</v>
      </c>
      <c r="C6" s="26">
        <v>73</v>
      </c>
      <c r="D6" s="22">
        <v>73</v>
      </c>
      <c r="E6" s="27">
        <v>73</v>
      </c>
    </row>
    <row r="7" spans="1:8" x14ac:dyDescent="0.25">
      <c r="A7" s="3" t="s">
        <v>10</v>
      </c>
      <c r="B7" s="11" t="s">
        <v>4</v>
      </c>
      <c r="C7" s="16"/>
      <c r="D7" s="3"/>
      <c r="E7" s="17"/>
      <c r="F7" s="28">
        <v>58</v>
      </c>
      <c r="H7" s="2" t="s">
        <v>41</v>
      </c>
    </row>
    <row r="8" spans="1:8" x14ac:dyDescent="0.25">
      <c r="A8" s="2" t="s">
        <v>38</v>
      </c>
      <c r="B8" s="10" t="s">
        <v>4</v>
      </c>
      <c r="C8" s="7"/>
      <c r="E8" s="15"/>
      <c r="F8" s="26">
        <v>55</v>
      </c>
    </row>
    <row r="9" spans="1:8" x14ac:dyDescent="0.25">
      <c r="A9" s="2" t="s">
        <v>39</v>
      </c>
      <c r="B9" s="10" t="s">
        <v>4</v>
      </c>
      <c r="C9" s="7"/>
      <c r="E9" s="15"/>
      <c r="F9" s="26">
        <v>65</v>
      </c>
    </row>
    <row r="10" spans="1:8" x14ac:dyDescent="0.25">
      <c r="A10" s="2" t="s">
        <v>12</v>
      </c>
      <c r="B10" s="10" t="s">
        <v>4</v>
      </c>
      <c r="C10" s="7"/>
      <c r="E10" s="15"/>
      <c r="F10" s="29">
        <f>IF((F7-F13)&lt;F8, F8, IF((F7-F13)&gt;F9, F9, (F7-F13)))</f>
        <v>57.5</v>
      </c>
    </row>
    <row r="11" spans="1:8" x14ac:dyDescent="0.25">
      <c r="A11" s="4" t="s">
        <v>13</v>
      </c>
      <c r="B11" s="12" t="s">
        <v>4</v>
      </c>
      <c r="C11" s="8"/>
      <c r="D11" s="4"/>
      <c r="E11" s="18"/>
      <c r="F11" s="30">
        <f>IF((F7+F13)&lt;F8, F8, IF((F7+F13)&gt;F9, F9, (F7+F13)))</f>
        <v>58.5</v>
      </c>
    </row>
    <row r="12" spans="1:8" x14ac:dyDescent="0.25">
      <c r="A12" s="2" t="s">
        <v>1</v>
      </c>
      <c r="B12" s="10" t="s">
        <v>4</v>
      </c>
      <c r="C12" s="26">
        <v>2</v>
      </c>
      <c r="D12" s="22">
        <v>2</v>
      </c>
      <c r="E12" s="27">
        <v>2</v>
      </c>
      <c r="F12" s="7">
        <v>2</v>
      </c>
    </row>
    <row r="13" spans="1:8" x14ac:dyDescent="0.25">
      <c r="A13" s="2" t="s">
        <v>2</v>
      </c>
      <c r="B13" s="10" t="s">
        <v>4</v>
      </c>
      <c r="C13" s="7"/>
      <c r="E13" s="15"/>
      <c r="F13" s="26">
        <v>0.5</v>
      </c>
    </row>
    <row r="14" spans="1:8" x14ac:dyDescent="0.25">
      <c r="A14" s="3" t="s">
        <v>11</v>
      </c>
      <c r="B14" s="11" t="s">
        <v>4</v>
      </c>
      <c r="C14" s="26">
        <f>F7+C12</f>
        <v>60</v>
      </c>
      <c r="D14" s="22">
        <f>F7+D12</f>
        <v>60</v>
      </c>
      <c r="E14" s="27">
        <v>80</v>
      </c>
      <c r="F14" s="31">
        <f>F7+F12</f>
        <v>60</v>
      </c>
    </row>
    <row r="15" spans="1:8" x14ac:dyDescent="0.25">
      <c r="A15" s="2" t="s">
        <v>14</v>
      </c>
      <c r="B15" s="10" t="s">
        <v>4</v>
      </c>
      <c r="C15" s="29">
        <f>C14-F13</f>
        <v>59.5</v>
      </c>
      <c r="D15" s="33">
        <f>D14-F13</f>
        <v>59.5</v>
      </c>
      <c r="E15" s="33">
        <f>E14-F13</f>
        <v>79.5</v>
      </c>
      <c r="F15" s="29">
        <f>F7+F12-F13</f>
        <v>59.5</v>
      </c>
    </row>
    <row r="16" spans="1:8" x14ac:dyDescent="0.25">
      <c r="A16" s="4" t="s">
        <v>15</v>
      </c>
      <c r="B16" s="12" t="s">
        <v>4</v>
      </c>
      <c r="C16" s="30">
        <f>C14+F13</f>
        <v>60.5</v>
      </c>
      <c r="D16" s="34">
        <f>D14+F13</f>
        <v>60.5</v>
      </c>
      <c r="E16" s="34">
        <f>E14+F13</f>
        <v>80.5</v>
      </c>
      <c r="F16" s="30">
        <f>F7+F12+F13</f>
        <v>60.5</v>
      </c>
    </row>
    <row r="17" spans="1:8" x14ac:dyDescent="0.25">
      <c r="A17" s="2" t="s">
        <v>0</v>
      </c>
      <c r="B17" s="10" t="s">
        <v>3</v>
      </c>
      <c r="C17" s="26">
        <v>1500</v>
      </c>
      <c r="D17" s="22">
        <v>1200</v>
      </c>
      <c r="E17" s="22">
        <v>600</v>
      </c>
      <c r="F17" s="41">
        <f xml:space="preserve"> SUM(C17:E17)</f>
        <v>3300</v>
      </c>
    </row>
    <row r="18" spans="1:8" x14ac:dyDescent="0.25">
      <c r="A18" s="2" t="s">
        <v>17</v>
      </c>
      <c r="B18" s="10" t="s">
        <v>3</v>
      </c>
      <c r="C18" s="35">
        <f>IF(C4&gt;C6,(C6-C14)/(C6-C15)*C17)</f>
        <v>1444.4444444444443</v>
      </c>
      <c r="D18" s="36">
        <f xml:space="preserve"> IF(C4&gt;C6, (D6-D14)/(D6-D15)*D17, D17)</f>
        <v>1155.5555555555554</v>
      </c>
      <c r="E18" s="36">
        <f>IF(E4&gt;E6,(E6-E14)/(E6-E15)*E17,E17)</f>
        <v>600</v>
      </c>
      <c r="F18" s="42">
        <f t="shared" ref="F18:F19" si="0" xml:space="preserve"> SUM(C18:E18)</f>
        <v>3200</v>
      </c>
    </row>
    <row r="19" spans="1:8" x14ac:dyDescent="0.25">
      <c r="A19" s="4" t="s">
        <v>18</v>
      </c>
      <c r="B19" s="12" t="s">
        <v>3</v>
      </c>
      <c r="C19" s="37">
        <f xml:space="preserve"> IF(C4&gt;C6,(C6-C14)/(C6-C16)*C17)</f>
        <v>1560</v>
      </c>
      <c r="D19" s="38">
        <f xml:space="preserve">  IF(D4&gt;D6, (D6-D14)/(D6-D16)*D17, D17)</f>
        <v>1248</v>
      </c>
      <c r="E19" s="38">
        <f>IF(E4&gt;E6,(E6-E14)/(E6-E16)*E17,E17)</f>
        <v>600</v>
      </c>
      <c r="F19" s="43">
        <f t="shared" si="0"/>
        <v>3408</v>
      </c>
    </row>
    <row r="20" spans="1:8" x14ac:dyDescent="0.25">
      <c r="A20" s="3" t="s">
        <v>34</v>
      </c>
      <c r="B20" s="11" t="s">
        <v>20</v>
      </c>
      <c r="C20" s="47">
        <f xml:space="preserve"> IF(C4 &lt; C5, 1, 0)</f>
        <v>0</v>
      </c>
      <c r="D20" s="48">
        <f xml:space="preserve"> IF(D4 &lt; D5, 1, 0)</f>
        <v>0</v>
      </c>
      <c r="E20" s="49">
        <f xml:space="preserve"> IF(E4 &lt; E5, 1, 0)</f>
        <v>1</v>
      </c>
      <c r="F20" s="45"/>
    </row>
    <row r="21" spans="1:8" x14ac:dyDescent="0.25">
      <c r="A21" s="2" t="s">
        <v>33</v>
      </c>
      <c r="B21" s="10" t="s">
        <v>20</v>
      </c>
      <c r="C21" s="50">
        <f xml:space="preserve"> IF(C4 &gt; C6, 1, 0)</f>
        <v>1</v>
      </c>
      <c r="D21" s="51">
        <f xml:space="preserve"> IF(D4 &gt; D6, 1, 0)</f>
        <v>1</v>
      </c>
      <c r="E21" s="52">
        <f xml:space="preserve"> IF(E4 &gt; E6, 1, 0)</f>
        <v>0</v>
      </c>
      <c r="F21" s="46"/>
    </row>
    <row r="22" spans="1:8" x14ac:dyDescent="0.25">
      <c r="A22" s="3" t="s">
        <v>21</v>
      </c>
      <c r="B22" s="11" t="s">
        <v>40</v>
      </c>
      <c r="C22" s="16"/>
      <c r="D22" s="3"/>
      <c r="E22" s="17"/>
      <c r="F22" s="23">
        <v>8</v>
      </c>
      <c r="H22" s="2" t="s">
        <v>43</v>
      </c>
    </row>
    <row r="23" spans="1:8" x14ac:dyDescent="0.25">
      <c r="A23" s="2" t="s">
        <v>22</v>
      </c>
      <c r="B23" s="10" t="s">
        <v>40</v>
      </c>
      <c r="C23" s="7"/>
      <c r="E23" s="15"/>
      <c r="F23" s="36">
        <f>F22* ((F18/F17)^2.5)</f>
        <v>7.4076436665028016</v>
      </c>
    </row>
    <row r="24" spans="1:8" x14ac:dyDescent="0.25">
      <c r="A24" s="4" t="s">
        <v>23</v>
      </c>
      <c r="B24" s="12" t="s">
        <v>40</v>
      </c>
      <c r="C24" s="8"/>
      <c r="D24" s="4"/>
      <c r="E24" s="18"/>
      <c r="F24" s="38">
        <f xml:space="preserve"> F22* ((F19/F17)^2.5)</f>
        <v>8.6706988485788017</v>
      </c>
    </row>
    <row r="25" spans="1:8" x14ac:dyDescent="0.25">
      <c r="A25" s="3" t="s">
        <v>36</v>
      </c>
      <c r="B25" s="11" t="s">
        <v>40</v>
      </c>
      <c r="C25" s="31">
        <f xml:space="preserve"> IF(C20&gt;0, C17*(C14-C12-F7)*1.2*1005/1.8/2118.88/1000, 0)</f>
        <v>0</v>
      </c>
      <c r="D25" s="32">
        <f xml:space="preserve"> IF(D20&gt;0, C17*(D14-D12-F7)*1.2*1005/1.8/2118.88/1000, 0)</f>
        <v>0</v>
      </c>
      <c r="E25" s="53">
        <f xml:space="preserve"> IF(E20&gt;0, E17*(E14-E12-F7)*1.2*1005/1.8/2118.88/1000, 0)</f>
        <v>3.7944574492184548</v>
      </c>
      <c r="F25" s="44">
        <f>SUM(C25:E25)</f>
        <v>3.7944574492184548</v>
      </c>
    </row>
    <row r="26" spans="1:8" x14ac:dyDescent="0.25">
      <c r="A26" s="2" t="s">
        <v>35</v>
      </c>
      <c r="B26" s="10" t="s">
        <v>40</v>
      </c>
      <c r="C26" s="29">
        <f xml:space="preserve"> IF(C20&gt;0, C17*(C14-C12-F10)*1.2*1005/1.8/2118.88/1000, 0)</f>
        <v>0</v>
      </c>
      <c r="D26" s="33">
        <f xml:space="preserve"> IF(D20&gt;0, D17*(D14-D12-F10)*1.2*1005/1.8/2118.88/1000, 0)</f>
        <v>0</v>
      </c>
      <c r="E26" s="39">
        <f xml:space="preserve"> IF(E20&gt;0, E17*(E14-E12-F10)*1.2*1005/1.8/2118.88/1000, 0)</f>
        <v>3.8893188854489162</v>
      </c>
      <c r="F26" s="35">
        <f>SUM(C26:E26)</f>
        <v>3.8893188854489162</v>
      </c>
    </row>
    <row r="27" spans="1:8" x14ac:dyDescent="0.25">
      <c r="A27" s="4" t="s">
        <v>37</v>
      </c>
      <c r="B27" s="12" t="s">
        <v>40</v>
      </c>
      <c r="C27" s="30">
        <f xml:space="preserve"> IF(C20&gt;0, C17*(C14-C12-F11)*1.2*1005/1.8/2118.88/1000, 0)</f>
        <v>0</v>
      </c>
      <c r="D27" s="34">
        <f xml:space="preserve"> IF(D20&gt;0, D17*(D14-D12-F11)*1.2*1005/1.8/2118.88/1000, 0)</f>
        <v>0</v>
      </c>
      <c r="E27" s="40">
        <f xml:space="preserve"> IF(E20&gt;0, E17*(E14-E12-F11)*1.2*1005/1.8/2118.88/1000, 0)</f>
        <v>3.6995960129879935</v>
      </c>
      <c r="F27" s="37">
        <f>SUM(C27:E27)</f>
        <v>3.6995960129879935</v>
      </c>
    </row>
    <row r="28" spans="1:8" x14ac:dyDescent="0.25">
      <c r="A28" s="3" t="s">
        <v>24</v>
      </c>
      <c r="B28" s="11" t="s">
        <v>40</v>
      </c>
      <c r="C28" s="16"/>
      <c r="D28" s="3"/>
      <c r="E28" s="17"/>
      <c r="F28" s="44">
        <f>-F17*(F7-F12-F3)*1.2*1005/1.8/2118.88/1000</f>
        <v>14.608661179491051</v>
      </c>
    </row>
    <row r="29" spans="1:8" x14ac:dyDescent="0.25">
      <c r="A29" s="2" t="s">
        <v>25</v>
      </c>
      <c r="B29" s="10" t="s">
        <v>40</v>
      </c>
      <c r="C29" s="7"/>
      <c r="E29" s="15"/>
      <c r="F29" s="35">
        <f>-F18*(F10-F12-F3)*1.2*1005/1.8/2118.88/1000</f>
        <v>14.671902136978026</v>
      </c>
    </row>
    <row r="30" spans="1:8" x14ac:dyDescent="0.25">
      <c r="A30" s="4" t="s">
        <v>26</v>
      </c>
      <c r="B30" s="12" t="s">
        <v>40</v>
      </c>
      <c r="C30" s="8"/>
      <c r="D30" s="4"/>
      <c r="E30" s="18"/>
      <c r="F30" s="37">
        <f>-F19*(F11-F12-F3)*1.2*1005/1.8/2118.88/1000</f>
        <v>14.547949860303556</v>
      </c>
    </row>
    <row r="33" spans="5:6" x14ac:dyDescent="0.25">
      <c r="E33" s="22"/>
      <c r="F33" s="2" t="s">
        <v>30</v>
      </c>
    </row>
    <row r="34" spans="5:6" x14ac:dyDescent="0.25">
      <c r="E34" s="24"/>
      <c r="F34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AHU5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Fong</dc:creator>
  <cp:lastModifiedBy>Yan Wang</cp:lastModifiedBy>
  <dcterms:created xsi:type="dcterms:W3CDTF">2024-10-22T00:26:11Z</dcterms:created>
  <dcterms:modified xsi:type="dcterms:W3CDTF">2024-12-13T21:59:19Z</dcterms:modified>
</cp:coreProperties>
</file>