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tan\Desktop\V15\小meta补充\"/>
    </mc:Choice>
  </mc:AlternateContent>
  <xr:revisionPtr revIDLastSave="0" documentId="13_ncr:1_{828EE78F-D2B0-48EB-AD3A-5A999F32A1F4}" xr6:coauthVersionLast="47" xr6:coauthVersionMax="47" xr10:uidLastSave="{00000000-0000-0000-0000-000000000000}"/>
  <bookViews>
    <workbookView xWindow="-120" yWindow="-120" windowWidth="29040" windowHeight="15720" tabRatio="594" xr2:uid="{00000000-000D-0000-FFFF-FFFF00000000}"/>
  </bookViews>
  <sheets>
    <sheet name="Total" sheetId="5" r:id="rId1"/>
    <sheet name="Paired" sheetId="7" r:id="rId2"/>
  </sheets>
  <definedNames>
    <definedName name="_xlnm._FilterDatabase" localSheetId="1" hidden="1">Paired!$A$1:$AP$22</definedName>
    <definedName name="_xlnm._FilterDatabase" localSheetId="0" hidden="1">Total!$A$1:$AP$32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2" i="7" l="1"/>
  <c r="AN22" i="7"/>
  <c r="AG22" i="7"/>
  <c r="AF22" i="7"/>
  <c r="Y22" i="7"/>
  <c r="X22" i="7"/>
  <c r="AO21" i="7"/>
  <c r="AN21" i="7"/>
  <c r="AG21" i="7"/>
  <c r="AF21" i="7"/>
  <c r="Y21" i="7"/>
  <c r="X21" i="7"/>
  <c r="AN20" i="7"/>
  <c r="AL20" i="7"/>
  <c r="AI20" i="7"/>
  <c r="AF20" i="7"/>
  <c r="AD20" i="7"/>
  <c r="AA20" i="7"/>
  <c r="X20" i="7"/>
  <c r="V20" i="7"/>
  <c r="S20" i="7"/>
  <c r="AN19" i="7"/>
  <c r="AL19" i="7"/>
  <c r="AI19" i="7"/>
  <c r="AF19" i="7"/>
  <c r="AD19" i="7"/>
  <c r="AA19" i="7"/>
  <c r="X19" i="7"/>
  <c r="V19" i="7"/>
  <c r="S19" i="7"/>
  <c r="AN18" i="7"/>
  <c r="AL18" i="7"/>
  <c r="AO18" i="7" s="1"/>
  <c r="AI18" i="7"/>
  <c r="AF18" i="7"/>
  <c r="AD18" i="7"/>
  <c r="AA18" i="7"/>
  <c r="X18" i="7"/>
  <c r="V18" i="7"/>
  <c r="S18" i="7"/>
  <c r="AN17" i="7"/>
  <c r="AL17" i="7"/>
  <c r="AI17" i="7"/>
  <c r="AF17" i="7"/>
  <c r="AD17" i="7"/>
  <c r="AA17" i="7"/>
  <c r="X17" i="7"/>
  <c r="V17" i="7"/>
  <c r="S17" i="7"/>
  <c r="AN16" i="7"/>
  <c r="AL16" i="7"/>
  <c r="AI16" i="7"/>
  <c r="AF16" i="7"/>
  <c r="AD16" i="7"/>
  <c r="AA16" i="7"/>
  <c r="X16" i="7"/>
  <c r="V16" i="7"/>
  <c r="Y16" i="7" s="1"/>
  <c r="S16" i="7"/>
  <c r="AN15" i="7"/>
  <c r="AL15" i="7"/>
  <c r="AI15" i="7"/>
  <c r="AF15" i="7"/>
  <c r="AD15" i="7"/>
  <c r="AA15" i="7"/>
  <c r="X15" i="7"/>
  <c r="V15" i="7"/>
  <c r="S15" i="7"/>
  <c r="AN14" i="7"/>
  <c r="AL14" i="7"/>
  <c r="AI14" i="7"/>
  <c r="AF14" i="7"/>
  <c r="AD14" i="7"/>
  <c r="AA14" i="7"/>
  <c r="X14" i="7"/>
  <c r="V14" i="7"/>
  <c r="S14" i="7"/>
  <c r="AN13" i="7"/>
  <c r="AL13" i="7"/>
  <c r="AI13" i="7"/>
  <c r="AF13" i="7"/>
  <c r="AD13" i="7"/>
  <c r="AG13" i="7" s="1"/>
  <c r="AA13" i="7"/>
  <c r="X13" i="7"/>
  <c r="V13" i="7"/>
  <c r="S13" i="7"/>
  <c r="AN12" i="7"/>
  <c r="AL12" i="7"/>
  <c r="AI12" i="7"/>
  <c r="AF12" i="7"/>
  <c r="AD12" i="7"/>
  <c r="AA12" i="7"/>
  <c r="X12" i="7"/>
  <c r="V12" i="7"/>
  <c r="S12" i="7"/>
  <c r="AN11" i="7"/>
  <c r="AL11" i="7"/>
  <c r="AI11" i="7"/>
  <c r="AF11" i="7"/>
  <c r="AD11" i="7"/>
  <c r="AA11" i="7"/>
  <c r="X11" i="7"/>
  <c r="V11" i="7"/>
  <c r="S11" i="7"/>
  <c r="AO10" i="7"/>
  <c r="AN10" i="7"/>
  <c r="AF10" i="7"/>
  <c r="AD10" i="7"/>
  <c r="AA10" i="7"/>
  <c r="Y10" i="7"/>
  <c r="X10" i="7"/>
  <c r="AO9" i="7"/>
  <c r="AN9" i="7"/>
  <c r="AF9" i="7"/>
  <c r="AD9" i="7"/>
  <c r="AA9" i="7"/>
  <c r="Y9" i="7"/>
  <c r="X9" i="7"/>
  <c r="AN8" i="7"/>
  <c r="AL8" i="7"/>
  <c r="AI8" i="7"/>
  <c r="AF8" i="7"/>
  <c r="AD8" i="7"/>
  <c r="AA8" i="7"/>
  <c r="X8" i="7"/>
  <c r="V8" i="7"/>
  <c r="S8" i="7"/>
  <c r="AO7" i="7"/>
  <c r="AN7" i="7"/>
  <c r="AG7" i="7"/>
  <c r="AF7" i="7"/>
  <c r="Y7" i="7"/>
  <c r="X7" i="7"/>
  <c r="AO6" i="7"/>
  <c r="AN6" i="7"/>
  <c r="AG6" i="7"/>
  <c r="AF6" i="7"/>
  <c r="Y6" i="7"/>
  <c r="X6" i="7"/>
  <c r="AO5" i="7"/>
  <c r="AN5" i="7"/>
  <c r="AG5" i="7"/>
  <c r="AF5" i="7"/>
  <c r="Y5" i="7"/>
  <c r="X5" i="7"/>
  <c r="AN4" i="7"/>
  <c r="AL4" i="7"/>
  <c r="AI4" i="7"/>
  <c r="AF4" i="7"/>
  <c r="AD4" i="7"/>
  <c r="AA4" i="7"/>
  <c r="X4" i="7"/>
  <c r="V4" i="7"/>
  <c r="S4" i="7"/>
  <c r="AN3" i="7"/>
  <c r="AL3" i="7"/>
  <c r="AI3" i="7"/>
  <c r="AF3" i="7"/>
  <c r="AD3" i="7"/>
  <c r="AA3" i="7"/>
  <c r="X3" i="7"/>
  <c r="V3" i="7"/>
  <c r="S3" i="7"/>
  <c r="AO32" i="5"/>
  <c r="AO31" i="5"/>
  <c r="AO13" i="5"/>
  <c r="AO12" i="5"/>
  <c r="AO10" i="5"/>
  <c r="AO9" i="5"/>
  <c r="AO8" i="5"/>
  <c r="AO7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5" i="5"/>
  <c r="AN14" i="5"/>
  <c r="AN13" i="5"/>
  <c r="AN12" i="5"/>
  <c r="AN11" i="5"/>
  <c r="AN10" i="5"/>
  <c r="AN9" i="5"/>
  <c r="AN8" i="5"/>
  <c r="AN7" i="5"/>
  <c r="AN5" i="5"/>
  <c r="AN4" i="5"/>
  <c r="AL23" i="5"/>
  <c r="AI23" i="5"/>
  <c r="AL25" i="5"/>
  <c r="AL26" i="5"/>
  <c r="AL27" i="5"/>
  <c r="AL28" i="5"/>
  <c r="AL29" i="5"/>
  <c r="AL30" i="5"/>
  <c r="AL24" i="5"/>
  <c r="AL22" i="5"/>
  <c r="AL21" i="5"/>
  <c r="AL20" i="5"/>
  <c r="AL19" i="5"/>
  <c r="AL18" i="5"/>
  <c r="AL15" i="5"/>
  <c r="AL14" i="5"/>
  <c r="AL11" i="5"/>
  <c r="AL5" i="5"/>
  <c r="AL4" i="5"/>
  <c r="AI25" i="5"/>
  <c r="AO25" i="5" s="1"/>
  <c r="AI26" i="5"/>
  <c r="AI27" i="5"/>
  <c r="AI28" i="5"/>
  <c r="AI29" i="5"/>
  <c r="AI30" i="5"/>
  <c r="AI24" i="5"/>
  <c r="AI22" i="5"/>
  <c r="AI21" i="5"/>
  <c r="AI20" i="5"/>
  <c r="AI19" i="5"/>
  <c r="AO19" i="5" s="1"/>
  <c r="AI18" i="5"/>
  <c r="AI15" i="5"/>
  <c r="AI14" i="5"/>
  <c r="AI11" i="5"/>
  <c r="AI5" i="5"/>
  <c r="AI4" i="5"/>
  <c r="AG7" i="5"/>
  <c r="AG8" i="5"/>
  <c r="AG9" i="5"/>
  <c r="AG10" i="5"/>
  <c r="AG31" i="5"/>
  <c r="AG32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" i="5"/>
  <c r="AD24" i="5"/>
  <c r="AD23" i="5"/>
  <c r="AA24" i="5"/>
  <c r="AA23" i="5"/>
  <c r="AD13" i="5"/>
  <c r="AA13" i="5"/>
  <c r="AD12" i="5"/>
  <c r="AA12" i="5"/>
  <c r="AD26" i="5"/>
  <c r="AD27" i="5"/>
  <c r="AD28" i="5"/>
  <c r="AD29" i="5"/>
  <c r="AD30" i="5"/>
  <c r="AD25" i="5"/>
  <c r="AD15" i="5"/>
  <c r="AD16" i="5"/>
  <c r="AD17" i="5"/>
  <c r="AD18" i="5"/>
  <c r="AD19" i="5"/>
  <c r="AD20" i="5"/>
  <c r="AD21" i="5"/>
  <c r="AD22" i="5"/>
  <c r="AD14" i="5"/>
  <c r="AD11" i="5"/>
  <c r="AD6" i="5"/>
  <c r="AD4" i="5"/>
  <c r="AD5" i="5"/>
  <c r="AD3" i="5"/>
  <c r="AA26" i="5"/>
  <c r="AA27" i="5"/>
  <c r="AA28" i="5"/>
  <c r="AA29" i="5"/>
  <c r="AA30" i="5"/>
  <c r="AA25" i="5"/>
  <c r="AA15" i="5"/>
  <c r="AA16" i="5"/>
  <c r="AA17" i="5"/>
  <c r="AA18" i="5"/>
  <c r="AA19" i="5"/>
  <c r="AA20" i="5"/>
  <c r="AA21" i="5"/>
  <c r="AA22" i="5"/>
  <c r="AA14" i="5"/>
  <c r="AA11" i="5"/>
  <c r="AA4" i="5"/>
  <c r="AA5" i="5"/>
  <c r="AA6" i="5"/>
  <c r="AA3" i="5"/>
  <c r="Y32" i="5"/>
  <c r="Y31" i="5"/>
  <c r="Y13" i="5"/>
  <c r="Y12" i="5"/>
  <c r="Y10" i="5"/>
  <c r="Y9" i="5"/>
  <c r="Y7" i="5"/>
  <c r="X32" i="5"/>
  <c r="X31" i="5"/>
  <c r="X30" i="5"/>
  <c r="X29" i="5"/>
  <c r="X28" i="5"/>
  <c r="X27" i="5"/>
  <c r="X26" i="5"/>
  <c r="X25" i="5"/>
  <c r="X24" i="5"/>
  <c r="X23" i="5"/>
  <c r="X17" i="5"/>
  <c r="X16" i="5"/>
  <c r="X15" i="5"/>
  <c r="X14" i="5"/>
  <c r="X13" i="5"/>
  <c r="X12" i="5"/>
  <c r="X11" i="5"/>
  <c r="X10" i="5"/>
  <c r="X9" i="5"/>
  <c r="X7" i="5"/>
  <c r="X5" i="5"/>
  <c r="X4" i="5"/>
  <c r="X3" i="5"/>
  <c r="V23" i="5"/>
  <c r="S23" i="5"/>
  <c r="V25" i="5"/>
  <c r="V26" i="5"/>
  <c r="V27" i="5"/>
  <c r="V28" i="5"/>
  <c r="V29" i="5"/>
  <c r="V30" i="5"/>
  <c r="V24" i="5"/>
  <c r="V15" i="5"/>
  <c r="V16" i="5"/>
  <c r="V17" i="5"/>
  <c r="V14" i="5"/>
  <c r="V11" i="5"/>
  <c r="V4" i="5"/>
  <c r="V5" i="5"/>
  <c r="V3" i="5"/>
  <c r="S25" i="5"/>
  <c r="S26" i="5"/>
  <c r="S27" i="5"/>
  <c r="S28" i="5"/>
  <c r="S29" i="5"/>
  <c r="S30" i="5"/>
  <c r="S24" i="5"/>
  <c r="S15" i="5"/>
  <c r="S16" i="5"/>
  <c r="S17" i="5"/>
  <c r="S14" i="5"/>
  <c r="S11" i="5"/>
  <c r="S4" i="5"/>
  <c r="S5" i="5"/>
  <c r="S3" i="5"/>
  <c r="AO12" i="7" l="1"/>
  <c r="Y8" i="7"/>
  <c r="AG9" i="7"/>
  <c r="Y3" i="7"/>
  <c r="AG10" i="7"/>
  <c r="Y4" i="7"/>
  <c r="Y18" i="7"/>
  <c r="AG4" i="7"/>
  <c r="AG11" i="7"/>
  <c r="AO14" i="7"/>
  <c r="Y12" i="7"/>
  <c r="AG15" i="7"/>
  <c r="AG17" i="7"/>
  <c r="Y13" i="7"/>
  <c r="AO15" i="7"/>
  <c r="AO3" i="7"/>
  <c r="AG19" i="7"/>
  <c r="AO17" i="7"/>
  <c r="AO8" i="7"/>
  <c r="Y11" i="7"/>
  <c r="AG14" i="7"/>
  <c r="Y17" i="7"/>
  <c r="AO19" i="7"/>
  <c r="AG3" i="7"/>
  <c r="AO20" i="7"/>
  <c r="AO4" i="7"/>
  <c r="AG8" i="7"/>
  <c r="AO13" i="7"/>
  <c r="AG16" i="7"/>
  <c r="Y19" i="7"/>
  <c r="Y20" i="7"/>
  <c r="AG18" i="7"/>
  <c r="AO16" i="7"/>
  <c r="AG12" i="7"/>
  <c r="Y14" i="7"/>
  <c r="AO11" i="7"/>
  <c r="Y15" i="7"/>
  <c r="AG20" i="7"/>
  <c r="AO28" i="5"/>
  <c r="AO15" i="5"/>
  <c r="AO29" i="5"/>
  <c r="AO27" i="5"/>
  <c r="AO24" i="5"/>
  <c r="AO11" i="5"/>
  <c r="AO23" i="5"/>
  <c r="AO18" i="5"/>
  <c r="AO30" i="5"/>
  <c r="AO20" i="5"/>
  <c r="AO26" i="5"/>
  <c r="AO14" i="5"/>
  <c r="AO4" i="5"/>
  <c r="AO21" i="5"/>
  <c r="AO5" i="5"/>
  <c r="AO22" i="5"/>
  <c r="AG18" i="5"/>
  <c r="AG19" i="5"/>
  <c r="AG6" i="5"/>
  <c r="AG26" i="5"/>
  <c r="Y3" i="5"/>
  <c r="Y24" i="5"/>
  <c r="AG17" i="5"/>
  <c r="AG21" i="5"/>
  <c r="AG11" i="5"/>
  <c r="AG16" i="5"/>
  <c r="AG3" i="5"/>
  <c r="AG20" i="5"/>
  <c r="AG29" i="5"/>
  <c r="Y17" i="5"/>
  <c r="Y26" i="5"/>
  <c r="AG15" i="5"/>
  <c r="AG28" i="5"/>
  <c r="Y16" i="5"/>
  <c r="Y25" i="5"/>
  <c r="AG27" i="5"/>
  <c r="AG5" i="5"/>
  <c r="AG22" i="5"/>
  <c r="AG25" i="5"/>
  <c r="AG4" i="5"/>
  <c r="AG23" i="5"/>
  <c r="AG30" i="5"/>
  <c r="AG24" i="5"/>
  <c r="AG13" i="5"/>
  <c r="AG14" i="5"/>
  <c r="AG12" i="5"/>
  <c r="Y11" i="5"/>
  <c r="Y28" i="5"/>
  <c r="Y14" i="5"/>
  <c r="Y4" i="5"/>
  <c r="Y29" i="5"/>
  <c r="Y15" i="5"/>
  <c r="Y5" i="5"/>
  <c r="Y30" i="5"/>
  <c r="Y27" i="5"/>
  <c r="Y23" i="5"/>
</calcChain>
</file>

<file path=xl/sharedStrings.xml><?xml version="1.0" encoding="utf-8"?>
<sst xmlns="http://schemas.openxmlformats.org/spreadsheetml/2006/main" count="646" uniqueCount="145">
  <si>
    <t>位点</t>
  </si>
  <si>
    <t>经度 E</t>
  </si>
  <si>
    <t>纬度 N</t>
  </si>
  <si>
    <t>生态系统</t>
  </si>
  <si>
    <t>海拔</t>
  </si>
  <si>
    <t>年均温</t>
  </si>
  <si>
    <t>年降水</t>
  </si>
  <si>
    <t>增温类型</t>
  </si>
  <si>
    <t>持续时间</t>
  </si>
  <si>
    <t>增温幅度</t>
  </si>
  <si>
    <t>样本大小</t>
  </si>
  <si>
    <t xml:space="preserve">SOC </t>
  </si>
  <si>
    <t>SOC</t>
  </si>
  <si>
    <t>Location</t>
  </si>
  <si>
    <t>longitude</t>
  </si>
  <si>
    <t>latitude</t>
  </si>
  <si>
    <t>Ecosystem type</t>
  </si>
  <si>
    <t>Altitude</t>
  </si>
  <si>
    <t>MAT ℃</t>
  </si>
  <si>
    <t>MAP mm</t>
  </si>
  <si>
    <t>Warming type</t>
  </si>
  <si>
    <t>Duration</t>
  </si>
  <si>
    <t>Sample size</t>
  </si>
  <si>
    <t>T-mean</t>
  </si>
  <si>
    <t>T-sd</t>
  </si>
  <si>
    <t>T-se</t>
  </si>
  <si>
    <t>In RR</t>
  </si>
  <si>
    <t>Vi</t>
  </si>
  <si>
    <t>Warming Magnitude</t>
    <phoneticPr fontId="3" type="noConversion"/>
  </si>
  <si>
    <t>CK-mean</t>
    <phoneticPr fontId="3" type="noConversion"/>
  </si>
  <si>
    <t>CK-sd</t>
    <phoneticPr fontId="3" type="noConversion"/>
  </si>
  <si>
    <t>CK-se</t>
    <phoneticPr fontId="3" type="noConversion"/>
  </si>
  <si>
    <t>LF</t>
    <phoneticPr fontId="3" type="noConversion"/>
  </si>
  <si>
    <t>HF</t>
    <phoneticPr fontId="3" type="noConversion"/>
  </si>
  <si>
    <t>备注</t>
    <phoneticPr fontId="3" type="noConversion"/>
  </si>
  <si>
    <t>Note:</t>
    <phoneticPr fontId="3" type="noConversion"/>
  </si>
  <si>
    <t>实验平台序号</t>
  </si>
  <si>
    <t>文献</t>
  </si>
  <si>
    <t>课题组</t>
  </si>
  <si>
    <t>No.</t>
  </si>
  <si>
    <t>Article</t>
  </si>
  <si>
    <t>PI</t>
  </si>
  <si>
    <t>处理</t>
    <phoneticPr fontId="3" type="noConversion"/>
  </si>
  <si>
    <t>Treatment</t>
    <phoneticPr fontId="3" type="noConversion"/>
  </si>
  <si>
    <t>分组方式</t>
    <phoneticPr fontId="3" type="noConversion"/>
  </si>
  <si>
    <t>Fractionation type</t>
    <phoneticPr fontId="3" type="noConversion"/>
  </si>
  <si>
    <t>Black et al. 2017</t>
    <phoneticPr fontId="3" type="noConversion"/>
  </si>
  <si>
    <t>DeLucia</t>
  </si>
  <si>
    <t>Urbana</t>
  </si>
  <si>
    <t>Cropland</t>
    <phoneticPr fontId="3" type="noConversion"/>
  </si>
  <si>
    <t>IH</t>
    <phoneticPr fontId="3" type="noConversion"/>
  </si>
  <si>
    <t>Size</t>
    <phoneticPr fontId="3" type="noConversion"/>
  </si>
  <si>
    <t>组分</t>
    <phoneticPr fontId="3" type="noConversion"/>
  </si>
  <si>
    <t>Fractions</t>
    <phoneticPr fontId="3" type="noConversion"/>
  </si>
  <si>
    <t>SOC, LF</t>
    <phoneticPr fontId="3" type="noConversion"/>
  </si>
  <si>
    <t>CK, W</t>
    <phoneticPr fontId="3" type="noConversion"/>
  </si>
  <si>
    <t>Cheng et al. 2011</t>
    <phoneticPr fontId="3" type="noConversion"/>
  </si>
  <si>
    <t>Cheng</t>
    <phoneticPr fontId="3" type="noConversion"/>
  </si>
  <si>
    <t>Grassland</t>
    <phoneticPr fontId="3" type="noConversion"/>
  </si>
  <si>
    <t>Redbed</t>
    <phoneticPr fontId="3" type="noConversion"/>
  </si>
  <si>
    <t>SOC, LF, HF</t>
    <phoneticPr fontId="3" type="noConversion"/>
  </si>
  <si>
    <t>Forest</t>
    <phoneticPr fontId="3" type="noConversion"/>
  </si>
  <si>
    <t>Fang et al. 2020</t>
    <phoneticPr fontId="3" type="noConversion"/>
  </si>
  <si>
    <t>Liu Juxiu</t>
    <phoneticPr fontId="3" type="noConversion"/>
  </si>
  <si>
    <t>Guangdong</t>
    <phoneticPr fontId="3" type="noConversion"/>
  </si>
  <si>
    <t>TL</t>
    <phoneticPr fontId="3" type="noConversion"/>
  </si>
  <si>
    <t>Garten</t>
  </si>
  <si>
    <t>Garten et al. 2009</t>
    <phoneticPr fontId="3" type="noConversion"/>
  </si>
  <si>
    <t>Oak Ridge</t>
  </si>
  <si>
    <t>35° 54′ 12″</t>
  </si>
  <si>
    <t>84° 20′ 22″</t>
  </si>
  <si>
    <t>OTC</t>
    <phoneticPr fontId="3" type="noConversion"/>
  </si>
  <si>
    <t xml:space="preserve"> LF</t>
    <phoneticPr fontId="3" type="noConversion"/>
  </si>
  <si>
    <t>Grunwald</t>
  </si>
  <si>
    <t>Grunwald et al. 2017</t>
    <phoneticPr fontId="3" type="noConversion"/>
  </si>
  <si>
    <t>Heidfeldhof</t>
  </si>
  <si>
    <t>48° 42′50″</t>
    <phoneticPr fontId="3" type="noConversion"/>
  </si>
  <si>
    <t>9° 11′26″</t>
    <phoneticPr fontId="3" type="noConversion"/>
  </si>
  <si>
    <t>HC</t>
    <phoneticPr fontId="3" type="noConversion"/>
  </si>
  <si>
    <t>Density</t>
    <phoneticPr fontId="3" type="noConversion"/>
  </si>
  <si>
    <t>Guan et al. 2018</t>
    <phoneticPr fontId="3" type="noConversion"/>
  </si>
  <si>
    <t>He Nianpeng</t>
    <phoneticPr fontId="3" type="noConversion"/>
  </si>
  <si>
    <t>Damxung</t>
  </si>
  <si>
    <t>30°51′</t>
  </si>
  <si>
    <t>91°05</t>
  </si>
  <si>
    <t>CK, WW</t>
    <phoneticPr fontId="3" type="noConversion"/>
  </si>
  <si>
    <t>CK, YW</t>
    <phoneticPr fontId="3" type="noConversion"/>
  </si>
  <si>
    <t>Size and Density</t>
    <phoneticPr fontId="3" type="noConversion"/>
  </si>
  <si>
    <t>Duolun</t>
    <phoneticPr fontId="3" type="noConversion"/>
  </si>
  <si>
    <t>Jung et al. 2019</t>
    <phoneticPr fontId="3" type="noConversion"/>
  </si>
  <si>
    <t>Jung</t>
  </si>
  <si>
    <t>Zackenberg</t>
  </si>
  <si>
    <t>74°30′</t>
    <phoneticPr fontId="3" type="noConversion"/>
  </si>
  <si>
    <t>21°30</t>
    <phoneticPr fontId="3" type="noConversion"/>
  </si>
  <si>
    <t>Tundra</t>
    <phoneticPr fontId="3" type="noConversion"/>
  </si>
  <si>
    <t>Link et al. 2003</t>
    <phoneticPr fontId="3" type="noConversion"/>
  </si>
  <si>
    <t>Link</t>
  </si>
  <si>
    <t>Rattlesnake</t>
    <phoneticPr fontId="3" type="noConversion"/>
  </si>
  <si>
    <t>Liu et al. 2018</t>
    <phoneticPr fontId="3" type="noConversion"/>
  </si>
  <si>
    <t>Zhang Yongmei</t>
    <phoneticPr fontId="3" type="noConversion"/>
  </si>
  <si>
    <t>Maoxian</t>
  </si>
  <si>
    <t>103°53</t>
  </si>
  <si>
    <t>31°41</t>
    <phoneticPr fontId="3" type="noConversion"/>
  </si>
  <si>
    <t xml:space="preserve">Pendall et al. 2011 </t>
    <phoneticPr fontId="3" type="noConversion"/>
  </si>
  <si>
    <t>Pendall</t>
  </si>
  <si>
    <t>Tasmania</t>
  </si>
  <si>
    <t>147°16</t>
    <phoneticPr fontId="3" type="noConversion"/>
  </si>
  <si>
    <t>42°42S</t>
    <phoneticPr fontId="3" type="noConversion"/>
  </si>
  <si>
    <t>Poeplau et al. 2017</t>
    <phoneticPr fontId="3" type="noConversion"/>
  </si>
  <si>
    <t>Poeplau</t>
  </si>
  <si>
    <t>64°00′ 01″</t>
    <phoneticPr fontId="3" type="noConversion"/>
  </si>
  <si>
    <t>21° 11′09″W</t>
    <phoneticPr fontId="3" type="noConversion"/>
  </si>
  <si>
    <t>Hverager_x0003_di</t>
  </si>
  <si>
    <t>GT</t>
    <phoneticPr fontId="3" type="noConversion"/>
  </si>
  <si>
    <t>Samal et al. 2020</t>
    <phoneticPr fontId="3" type="noConversion"/>
  </si>
  <si>
    <t>Patna</t>
  </si>
  <si>
    <t>Samal</t>
    <phoneticPr fontId="3" type="noConversion"/>
  </si>
  <si>
    <t>85°05</t>
    <phoneticPr fontId="3" type="noConversion"/>
  </si>
  <si>
    <t>25°35′</t>
    <phoneticPr fontId="3" type="noConversion"/>
  </si>
  <si>
    <t>Schnecker et al. 2016</t>
    <phoneticPr fontId="3" type="noConversion"/>
  </si>
  <si>
    <t>Schnecker</t>
  </si>
  <si>
    <t>Achenkirch</t>
  </si>
  <si>
    <t>47°34′ 50″</t>
    <phoneticPr fontId="3" type="noConversion"/>
  </si>
  <si>
    <t>11° 38′21″</t>
    <phoneticPr fontId="3" type="noConversion"/>
  </si>
  <si>
    <t>Song et al. 2012</t>
    <phoneticPr fontId="3" type="noConversion"/>
  </si>
  <si>
    <t>Niu Shuli</t>
    <phoneticPr fontId="3" type="noConversion"/>
  </si>
  <si>
    <t>42°02′</t>
    <phoneticPr fontId="3" type="noConversion"/>
  </si>
  <si>
    <t>116°17</t>
    <phoneticPr fontId="3" type="noConversion"/>
  </si>
  <si>
    <t>LF, HF</t>
    <phoneticPr fontId="3" type="noConversion"/>
  </si>
  <si>
    <t>Yuan et al. 2021</t>
    <phoneticPr fontId="3" type="noConversion"/>
  </si>
  <si>
    <t>37°44′</t>
    <phoneticPr fontId="3" type="noConversion"/>
  </si>
  <si>
    <t>100°05</t>
    <phoneticPr fontId="3" type="noConversion"/>
  </si>
  <si>
    <t>Gangcha</t>
    <phoneticPr fontId="3" type="noConversion"/>
  </si>
  <si>
    <t>Chen Kelong</t>
    <phoneticPr fontId="3" type="noConversion"/>
  </si>
  <si>
    <t>Zhang et al. 2019</t>
    <phoneticPr fontId="3" type="noConversion"/>
  </si>
  <si>
    <t>Tang Guoyong</t>
    <phoneticPr fontId="3" type="noConversion"/>
  </si>
  <si>
    <t>Shilin</t>
  </si>
  <si>
    <t>24°40</t>
    <phoneticPr fontId="3" type="noConversion"/>
  </si>
  <si>
    <t>103°22</t>
    <phoneticPr fontId="3" type="noConversion"/>
  </si>
  <si>
    <t>Zhang et al. 2022</t>
    <phoneticPr fontId="3" type="noConversion"/>
  </si>
  <si>
    <t>Zhang Feng</t>
    <phoneticPr fontId="3" type="noConversion"/>
  </si>
  <si>
    <t>GH</t>
    <phoneticPr fontId="3" type="noConversion"/>
  </si>
  <si>
    <t>Yuzhong</t>
    <phoneticPr fontId="3" type="noConversion"/>
  </si>
  <si>
    <t>BC, BW</t>
    <phoneticPr fontId="3" type="noConversion"/>
  </si>
  <si>
    <t>CC, CW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</si>
</sst>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;[Red]\-0.0000\ "/>
  </numFmts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176" fontId="1" fillId="0" borderId="0" xfId="0" applyNumberFormat="1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/>
    <xf numFmtId="176" fontId="0" fillId="0" borderId="0" xfId="0" applyNumberFormat="1" applyFont="1" applyFill="1"/>
    <xf numFmtId="176" fontId="0" fillId="0" borderId="0" xfId="0" applyNumberFormat="1" applyFont="1" applyFill="1"/>
    <xf numFmtId="0" fontId="4" fillId="0" borderId="0" xfId="0" applyFont="1" applyFill="1"/>
    <xf numFmtId="49" fontId="4" fillId="0" borderId="0" xfId="0" applyNumberFormat="1" applyFont="1" applyFill="1"/>
    <xf numFmtId="176" fontId="5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32"/>
  <sheetViews>
    <sheetView tabSelected="1" zoomScale="85" zoomScaleNormal="85" workbookViewId="0">
      <selection activeCell="H9" sqref="H9"/>
    </sheetView>
  </sheetViews>
  <sheetFormatPr defaultColWidth="8.875" defaultRowHeight="14.25" x14ac:dyDescent="0.2"/>
  <cols>
    <col min="1" max="1" width="10.5" style="1" customWidth="1"/>
    <col min="2" max="2" width="17.5" style="1" customWidth="1"/>
    <col min="3" max="3" width="8.875" style="1"/>
    <col min="4" max="4" width="15.375" style="1" customWidth="1"/>
    <col min="5" max="5" width="11.375" style="1" customWidth="1"/>
    <col min="6" max="6" width="13.5" style="1" customWidth="1"/>
    <col min="7" max="7" width="17" style="1" customWidth="1"/>
    <col min="8" max="8" width="12.875" style="1"/>
    <col min="9" max="9" width="10.625" style="1"/>
    <col min="10" max="10" width="12.875" style="1"/>
    <col min="11" max="14" width="12.5" style="1" customWidth="1"/>
    <col min="15" max="15" width="10.875" style="1" customWidth="1"/>
    <col min="16" max="16" width="11.625" style="2" customWidth="1"/>
    <col min="17" max="17" width="9.875" style="1" customWidth="1"/>
    <col min="18" max="18" width="12.25" style="2" customWidth="1"/>
    <col min="19" max="20" width="10.5" style="2" customWidth="1"/>
    <col min="21" max="21" width="11.625" style="2" customWidth="1"/>
    <col min="22" max="23" width="10.5" style="2" customWidth="1"/>
    <col min="24" max="24" width="9.875" style="2" customWidth="1"/>
    <col min="25" max="25" width="8.875" style="2" customWidth="1"/>
    <col min="26" max="16384" width="8.875" style="1"/>
  </cols>
  <sheetData>
    <row r="1" spans="1:42" x14ac:dyDescent="0.2">
      <c r="A1" s="12" t="s">
        <v>36</v>
      </c>
      <c r="B1" t="s">
        <v>37</v>
      </c>
      <c r="C1" t="s">
        <v>38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5" t="s">
        <v>42</v>
      </c>
      <c r="M1" s="5" t="s">
        <v>44</v>
      </c>
      <c r="N1" s="5" t="s">
        <v>52</v>
      </c>
      <c r="O1" s="3" t="s">
        <v>8</v>
      </c>
      <c r="P1" s="6" t="s">
        <v>9</v>
      </c>
      <c r="Q1" s="3" t="s">
        <v>10</v>
      </c>
      <c r="R1" s="6" t="s">
        <v>11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12</v>
      </c>
      <c r="Y1" s="6" t="s">
        <v>12</v>
      </c>
      <c r="Z1" s="11" t="s">
        <v>32</v>
      </c>
      <c r="AA1" s="11" t="s">
        <v>32</v>
      </c>
      <c r="AB1" s="11" t="s">
        <v>32</v>
      </c>
      <c r="AC1" s="11" t="s">
        <v>32</v>
      </c>
      <c r="AD1" s="11" t="s">
        <v>32</v>
      </c>
      <c r="AE1" s="11" t="s">
        <v>32</v>
      </c>
      <c r="AF1" s="11" t="s">
        <v>32</v>
      </c>
      <c r="AG1" s="11" t="s">
        <v>32</v>
      </c>
      <c r="AH1" s="11" t="s">
        <v>33</v>
      </c>
      <c r="AI1" s="11" t="s">
        <v>33</v>
      </c>
      <c r="AJ1" s="11" t="s">
        <v>33</v>
      </c>
      <c r="AK1" s="11" t="s">
        <v>33</v>
      </c>
      <c r="AL1" s="11" t="s">
        <v>33</v>
      </c>
      <c r="AM1" s="11" t="s">
        <v>33</v>
      </c>
      <c r="AN1" s="11" t="s">
        <v>33</v>
      </c>
      <c r="AO1" s="11" t="s">
        <v>33</v>
      </c>
      <c r="AP1" s="11" t="s">
        <v>34</v>
      </c>
    </row>
    <row r="2" spans="1:42" x14ac:dyDescent="0.2">
      <c r="A2" s="12" t="s">
        <v>39</v>
      </c>
      <c r="B2" t="s">
        <v>40</v>
      </c>
      <c r="C2" t="s">
        <v>41</v>
      </c>
      <c r="D2" s="3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8" t="s">
        <v>43</v>
      </c>
      <c r="M2" s="8" t="s">
        <v>45</v>
      </c>
      <c r="N2" s="8" t="s">
        <v>53</v>
      </c>
      <c r="O2" s="4" t="s">
        <v>21</v>
      </c>
      <c r="P2" s="9" t="s">
        <v>28</v>
      </c>
      <c r="Q2" s="3" t="s">
        <v>22</v>
      </c>
      <c r="R2" s="10" t="s">
        <v>29</v>
      </c>
      <c r="S2" s="10" t="s">
        <v>30</v>
      </c>
      <c r="T2" s="10" t="s">
        <v>31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10" t="s">
        <v>29</v>
      </c>
      <c r="AA2" s="10" t="s">
        <v>30</v>
      </c>
      <c r="AB2" s="10" t="s">
        <v>31</v>
      </c>
      <c r="AC2" s="7" t="s">
        <v>23</v>
      </c>
      <c r="AD2" s="7" t="s">
        <v>24</v>
      </c>
      <c r="AE2" s="7" t="s">
        <v>25</v>
      </c>
      <c r="AF2" s="7" t="s">
        <v>26</v>
      </c>
      <c r="AG2" s="7" t="s">
        <v>27</v>
      </c>
      <c r="AH2" s="10" t="s">
        <v>29</v>
      </c>
      <c r="AI2" s="10" t="s">
        <v>30</v>
      </c>
      <c r="AJ2" s="10" t="s">
        <v>31</v>
      </c>
      <c r="AK2" s="7" t="s">
        <v>23</v>
      </c>
      <c r="AL2" s="7" t="s">
        <v>24</v>
      </c>
      <c r="AM2" s="7" t="s">
        <v>25</v>
      </c>
      <c r="AN2" s="7" t="s">
        <v>26</v>
      </c>
      <c r="AO2" s="7" t="s">
        <v>27</v>
      </c>
      <c r="AP2" s="11" t="s">
        <v>35</v>
      </c>
    </row>
    <row r="3" spans="1:42" x14ac:dyDescent="0.2">
      <c r="A3" s="1">
        <v>1</v>
      </c>
      <c r="B3" s="11" t="s">
        <v>46</v>
      </c>
      <c r="C3" s="1" t="s">
        <v>47</v>
      </c>
      <c r="D3" s="1" t="s">
        <v>48</v>
      </c>
      <c r="E3" s="1">
        <v>88.23</v>
      </c>
      <c r="F3" s="1">
        <v>40.04</v>
      </c>
      <c r="G3" s="11" t="s">
        <v>49</v>
      </c>
      <c r="H3" s="1">
        <v>215</v>
      </c>
      <c r="I3" s="1">
        <v>11</v>
      </c>
      <c r="J3" s="1">
        <v>1000</v>
      </c>
      <c r="K3" s="11" t="s">
        <v>50</v>
      </c>
      <c r="L3" s="11" t="s">
        <v>55</v>
      </c>
      <c r="M3" s="11" t="s">
        <v>51</v>
      </c>
      <c r="N3" s="11" t="s">
        <v>54</v>
      </c>
      <c r="O3" s="1">
        <v>2</v>
      </c>
      <c r="P3" s="2">
        <v>1.8</v>
      </c>
      <c r="Q3" s="1">
        <v>4</v>
      </c>
      <c r="R3" s="2">
        <v>3.31</v>
      </c>
      <c r="S3" s="2">
        <f>T3*(Q3^0.5)</f>
        <v>0.66</v>
      </c>
      <c r="T3" s="2">
        <v>0.33</v>
      </c>
      <c r="U3" s="2">
        <v>3.39</v>
      </c>
      <c r="V3" s="2">
        <f>W3*(Q3^0.5)</f>
        <v>0.82</v>
      </c>
      <c r="W3" s="2">
        <v>0.41</v>
      </c>
      <c r="X3" s="13">
        <f>LN(U3)-LN(R3)</f>
        <v>2.3881732003387501E-2</v>
      </c>
      <c r="Y3" s="13">
        <f>(V3^2)/(Q3*(U3^2))+(S3^2)/(Q3*(R3^2))</f>
        <v>2.4567108032088947E-2</v>
      </c>
      <c r="Z3" s="1">
        <v>2.4300000000000002</v>
      </c>
      <c r="AA3" s="2">
        <f>AB3*(Q3^0.5)</f>
        <v>0.32</v>
      </c>
      <c r="AB3" s="1">
        <v>0.16</v>
      </c>
      <c r="AC3" s="1">
        <v>2.61</v>
      </c>
      <c r="AD3" s="2">
        <f>AE3*(Q3^0.5)</f>
        <v>0.32</v>
      </c>
      <c r="AE3" s="1">
        <v>0.16</v>
      </c>
      <c r="AF3" s="13">
        <f>LN(AC3)-LN(Z3)</f>
        <v>7.1458963982144907E-2</v>
      </c>
      <c r="AG3" s="13">
        <f>(AD3^2)/(Q3*(AC3^2))+(AA3^2)/(Q3*(Z3^2))</f>
        <v>8.0934012984117728E-3</v>
      </c>
    </row>
    <row r="4" spans="1:42" x14ac:dyDescent="0.2">
      <c r="A4" s="1">
        <v>2</v>
      </c>
      <c r="B4" s="11" t="s">
        <v>56</v>
      </c>
      <c r="C4" s="11" t="s">
        <v>57</v>
      </c>
      <c r="D4" s="11" t="s">
        <v>59</v>
      </c>
      <c r="E4" s="1">
        <v>97.52</v>
      </c>
      <c r="F4" s="1">
        <v>34.979999999999997</v>
      </c>
      <c r="G4" s="11" t="s">
        <v>58</v>
      </c>
      <c r="I4" s="1">
        <v>16.3</v>
      </c>
      <c r="J4" s="1">
        <v>914</v>
      </c>
      <c r="K4" s="11" t="s">
        <v>50</v>
      </c>
      <c r="L4" s="11" t="s">
        <v>55</v>
      </c>
      <c r="M4" s="11" t="s">
        <v>51</v>
      </c>
      <c r="N4" s="11" t="s">
        <v>60</v>
      </c>
      <c r="O4" s="1">
        <v>9</v>
      </c>
      <c r="P4" s="2">
        <v>2</v>
      </c>
      <c r="Q4" s="1">
        <v>6</v>
      </c>
      <c r="R4" s="2">
        <v>2529</v>
      </c>
      <c r="S4" s="2">
        <f>T4*(Q4^0.5)</f>
        <v>1170.856097050359</v>
      </c>
      <c r="T4" s="2">
        <v>478</v>
      </c>
      <c r="U4" s="2">
        <v>2693</v>
      </c>
      <c r="V4" s="2">
        <f>W4*(Q4^0.5)</f>
        <v>1604.4157815229814</v>
      </c>
      <c r="W4" s="2">
        <v>655</v>
      </c>
      <c r="X4" s="13">
        <f t="shared" ref="X4:X5" si="0">LN(U4)-LN(R4)</f>
        <v>6.2831846141633285E-2</v>
      </c>
      <c r="Y4" s="13">
        <f t="shared" ref="Y4:Y5" si="1">(V4^2)/(Q4*(U4^2))+(S4^2)/(Q4*(R4^2))</f>
        <v>9.4881350915164295E-2</v>
      </c>
      <c r="Z4" s="1">
        <v>19</v>
      </c>
      <c r="AA4" s="2">
        <f>AB4*(Q4^0.5)</f>
        <v>7.3484692283495336</v>
      </c>
      <c r="AB4" s="1">
        <v>3</v>
      </c>
      <c r="AC4" s="1">
        <v>11</v>
      </c>
      <c r="AD4" s="2">
        <f>AE4*(Q4^0.5)</f>
        <v>9.7979589711327115</v>
      </c>
      <c r="AE4" s="1">
        <v>4</v>
      </c>
      <c r="AF4" s="13">
        <f t="shared" ref="AF4:AF32" si="2">LN(AC4)-LN(Z4)</f>
        <v>-0.54654370636806959</v>
      </c>
      <c r="AG4" s="13">
        <f t="shared" ref="AG4:AG32" si="3">(AD4^2)/(Q4*(AC4^2))+(AA4^2)/(Q4*(Z4^2))</f>
        <v>0.15716215288111535</v>
      </c>
      <c r="AH4" s="1">
        <v>36.4</v>
      </c>
      <c r="AI4" s="2">
        <f>AJ4*(Q4^0.5)</f>
        <v>31.843366656181313</v>
      </c>
      <c r="AJ4" s="1">
        <v>13</v>
      </c>
      <c r="AK4" s="1">
        <v>45.5</v>
      </c>
      <c r="AL4" s="2">
        <f>AM4*(Q4^0.5)</f>
        <v>39.191835884530846</v>
      </c>
      <c r="AM4" s="1">
        <v>16</v>
      </c>
      <c r="AN4" s="13">
        <f>LN(AK4)-LN(AH4)</f>
        <v>0.22314355131420971</v>
      </c>
      <c r="AO4" s="13">
        <f>(AL4^2)/(Q4*(AK4^2))+(AI4^2)/(Q4*(AH4^2))</f>
        <v>0.25120758362516604</v>
      </c>
    </row>
    <row r="5" spans="1:42" x14ac:dyDescent="0.2">
      <c r="A5" s="1">
        <v>3</v>
      </c>
      <c r="B5" s="11" t="s">
        <v>62</v>
      </c>
      <c r="C5" s="11" t="s">
        <v>63</v>
      </c>
      <c r="D5" s="11" t="s">
        <v>64</v>
      </c>
      <c r="E5" s="1">
        <v>112.53</v>
      </c>
      <c r="F5" s="1">
        <v>23.17</v>
      </c>
      <c r="G5" s="11" t="s">
        <v>61</v>
      </c>
      <c r="H5" s="1">
        <v>315</v>
      </c>
      <c r="I5" s="1">
        <v>21.4</v>
      </c>
      <c r="J5" s="1">
        <v>1900</v>
      </c>
      <c r="K5" s="11" t="s">
        <v>65</v>
      </c>
      <c r="L5" s="11" t="s">
        <v>55</v>
      </c>
      <c r="M5" s="11" t="s">
        <v>51</v>
      </c>
      <c r="N5" s="11" t="s">
        <v>60</v>
      </c>
      <c r="O5" s="1">
        <v>3</v>
      </c>
      <c r="P5" s="2">
        <v>1.69</v>
      </c>
      <c r="Q5" s="1">
        <v>3</v>
      </c>
      <c r="R5" s="1">
        <v>15.122</v>
      </c>
      <c r="S5" s="2">
        <f>T5*(Q5^0.5)</f>
        <v>2.9216233022071818</v>
      </c>
      <c r="T5" s="1">
        <v>1.6867999999999999</v>
      </c>
      <c r="U5" s="1">
        <v>11.5854</v>
      </c>
      <c r="V5" s="2">
        <f>W5*(Q5^0.5)</f>
        <v>1.0433874064794937</v>
      </c>
      <c r="W5" s="1">
        <v>0.60240000000000116</v>
      </c>
      <c r="X5" s="13">
        <f t="shared" si="0"/>
        <v>-0.26640495244166695</v>
      </c>
      <c r="Y5" s="13">
        <f t="shared" si="1"/>
        <v>1.514616435123315E-2</v>
      </c>
      <c r="Z5" s="1">
        <v>1.1585399999999999</v>
      </c>
      <c r="AA5" s="2">
        <f>AB5*(Q5^0.5)</f>
        <v>0.52171102374782141</v>
      </c>
      <c r="AB5" s="1">
        <v>0.30120999999999998</v>
      </c>
      <c r="AC5" s="1">
        <v>1.2195100000000001</v>
      </c>
      <c r="AD5" s="2">
        <f>AE5*(Q5^0.5)</f>
        <v>0.31287765787924182</v>
      </c>
      <c r="AE5" s="1">
        <v>0.18063999999999991</v>
      </c>
      <c r="AF5" s="13">
        <f t="shared" si="2"/>
        <v>5.128854702185312E-2</v>
      </c>
      <c r="AG5" s="13">
        <f t="shared" si="3"/>
        <v>8.9536367499142802E-2</v>
      </c>
      <c r="AH5" s="1">
        <v>11.0366</v>
      </c>
      <c r="AI5" s="2">
        <f>AJ5*(Q5^0.5)</f>
        <v>1.1616864766364461</v>
      </c>
      <c r="AJ5" s="1">
        <v>0.67070000000000007</v>
      </c>
      <c r="AK5" s="1">
        <v>9.2682900000000004</v>
      </c>
      <c r="AL5" s="2">
        <f>AM5*(Q5^0.5)</f>
        <v>0.4224645124741242</v>
      </c>
      <c r="AM5" s="1">
        <v>0.24390999999999963</v>
      </c>
      <c r="AN5" s="13">
        <f>LN(AK5)-LN(AH5)</f>
        <v>-0.17461812585924719</v>
      </c>
      <c r="AO5" s="13">
        <f>(AL5^2)/(Q5*(AK5^2))+(AI5^2)/(Q5*(AH5^2))</f>
        <v>4.3856210842439852E-3</v>
      </c>
    </row>
    <row r="6" spans="1:42" x14ac:dyDescent="0.2">
      <c r="A6" s="1">
        <v>4</v>
      </c>
      <c r="B6" s="11" t="s">
        <v>67</v>
      </c>
      <c r="C6" s="11" t="s">
        <v>66</v>
      </c>
      <c r="D6" s="1" t="s">
        <v>68</v>
      </c>
      <c r="E6" s="1" t="s">
        <v>70</v>
      </c>
      <c r="F6" s="1" t="s">
        <v>69</v>
      </c>
      <c r="G6" s="11" t="s">
        <v>49</v>
      </c>
      <c r="K6" s="11" t="s">
        <v>71</v>
      </c>
      <c r="L6" s="11" t="s">
        <v>55</v>
      </c>
      <c r="M6" s="11" t="s">
        <v>51</v>
      </c>
      <c r="N6" s="11" t="s">
        <v>72</v>
      </c>
      <c r="O6" s="1">
        <v>4</v>
      </c>
      <c r="P6" s="2">
        <v>3</v>
      </c>
      <c r="Q6" s="1">
        <v>3</v>
      </c>
      <c r="Z6" s="2">
        <v>688.48599999999999</v>
      </c>
      <c r="AA6" s="2">
        <f>AB6*(Q6^0.5)</f>
        <v>89.482940871430927</v>
      </c>
      <c r="AB6" s="2">
        <v>51.663000000000011</v>
      </c>
      <c r="AC6" s="1">
        <v>585.76499999999999</v>
      </c>
      <c r="AD6" s="2">
        <f>AE6*(Q6^0.5)</f>
        <v>73.19473507705321</v>
      </c>
      <c r="AE6" s="1">
        <v>42.259000000000015</v>
      </c>
      <c r="AF6" s="13">
        <f t="shared" si="2"/>
        <v>-0.16157629864777689</v>
      </c>
      <c r="AG6" s="13">
        <f t="shared" si="3"/>
        <v>1.0835436696233026E-2</v>
      </c>
    </row>
    <row r="7" spans="1:42" x14ac:dyDescent="0.2">
      <c r="A7" s="1">
        <v>5</v>
      </c>
      <c r="B7" s="11" t="s">
        <v>74</v>
      </c>
      <c r="C7" s="11" t="s">
        <v>73</v>
      </c>
      <c r="D7" s="1" t="s">
        <v>75</v>
      </c>
      <c r="E7" s="11" t="s">
        <v>77</v>
      </c>
      <c r="F7" s="11" t="s">
        <v>76</v>
      </c>
      <c r="G7" s="11" t="s">
        <v>49</v>
      </c>
      <c r="I7" s="1">
        <v>8.6999999999999993</v>
      </c>
      <c r="J7" s="1">
        <v>679</v>
      </c>
      <c r="K7" s="11" t="s">
        <v>78</v>
      </c>
      <c r="L7" s="11" t="s">
        <v>55</v>
      </c>
      <c r="M7" s="11" t="s">
        <v>51</v>
      </c>
      <c r="N7" s="11" t="s">
        <v>60</v>
      </c>
      <c r="O7" s="1">
        <v>6</v>
      </c>
      <c r="P7" s="2">
        <v>2.5</v>
      </c>
      <c r="Q7" s="1">
        <v>4</v>
      </c>
      <c r="R7" s="2">
        <v>9.5</v>
      </c>
      <c r="S7" s="2">
        <v>1.7</v>
      </c>
      <c r="U7" s="2">
        <v>8.8000000000000007</v>
      </c>
      <c r="V7" s="2">
        <v>3</v>
      </c>
      <c r="X7" s="13">
        <f>LN(U7)-LN(R7)</f>
        <v>-7.6540077122334349E-2</v>
      </c>
      <c r="Y7" s="13">
        <f>(V7^2)/(Q7*(U7^2))+(S7^2)/(Q7*(R7^2))</f>
        <v>3.7060292232320685E-2</v>
      </c>
      <c r="Z7" s="1">
        <v>5.8534499999999996</v>
      </c>
      <c r="AA7" s="1">
        <v>0.99291000000000018</v>
      </c>
      <c r="AC7" s="1">
        <v>5.9413099999999996</v>
      </c>
      <c r="AD7" s="1">
        <v>1.5601800000000008</v>
      </c>
      <c r="AF7" s="13">
        <f t="shared" si="2"/>
        <v>1.489841677690551E-2</v>
      </c>
      <c r="AG7" s="13">
        <f t="shared" si="3"/>
        <v>2.443294191688513E-2</v>
      </c>
      <c r="AH7" s="1">
        <v>0.99898399999999998</v>
      </c>
      <c r="AI7" s="1">
        <v>7.0925999999999934E-2</v>
      </c>
      <c r="AK7" s="1">
        <v>1.26414</v>
      </c>
      <c r="AL7" s="1">
        <v>0.17730999999999986</v>
      </c>
      <c r="AN7" s="13">
        <f t="shared" ref="AN7:AN15" si="4">LN(AK7)-LN(AH7)</f>
        <v>0.23540856556281409</v>
      </c>
      <c r="AO7" s="13">
        <f t="shared" ref="AO7:AO15" si="5">(AL7^2)/(Q7*(AK7^2))+(AI7^2)/(Q7*(AH7^2))</f>
        <v>6.1784962812459045E-3</v>
      </c>
    </row>
    <row r="8" spans="1:42" x14ac:dyDescent="0.2">
      <c r="A8" s="1">
        <v>5</v>
      </c>
      <c r="B8" s="11" t="s">
        <v>74</v>
      </c>
      <c r="C8" s="11" t="s">
        <v>73</v>
      </c>
      <c r="D8" s="1" t="s">
        <v>75</v>
      </c>
      <c r="E8" s="11" t="s">
        <v>77</v>
      </c>
      <c r="F8" s="11" t="s">
        <v>76</v>
      </c>
      <c r="G8" s="11" t="s">
        <v>49</v>
      </c>
      <c r="I8" s="1">
        <v>8.6999999999999993</v>
      </c>
      <c r="J8" s="1">
        <v>679</v>
      </c>
      <c r="K8" s="11" t="s">
        <v>78</v>
      </c>
      <c r="L8" s="11" t="s">
        <v>55</v>
      </c>
      <c r="M8" s="11" t="s">
        <v>79</v>
      </c>
      <c r="N8" s="11" t="s">
        <v>128</v>
      </c>
      <c r="O8" s="1">
        <v>6</v>
      </c>
      <c r="P8" s="2">
        <v>2.5</v>
      </c>
      <c r="Q8" s="1">
        <v>4</v>
      </c>
      <c r="Z8" s="1">
        <v>0.78521600000000003</v>
      </c>
      <c r="AA8" s="1">
        <v>0.283694</v>
      </c>
      <c r="AC8" s="1">
        <v>0.53556800000000004</v>
      </c>
      <c r="AD8" s="1">
        <v>0.21296999999999999</v>
      </c>
      <c r="AF8" s="13">
        <f t="shared" si="2"/>
        <v>-0.38263097321573181</v>
      </c>
      <c r="AG8" s="13">
        <f t="shared" si="3"/>
        <v>7.2165272555092141E-2</v>
      </c>
      <c r="AH8" s="1">
        <v>6.4665299999999997</v>
      </c>
      <c r="AI8" s="1">
        <v>0.63810000000000056</v>
      </c>
      <c r="AK8" s="1">
        <v>6.7844699999999998</v>
      </c>
      <c r="AL8" s="1">
        <v>0.56738</v>
      </c>
      <c r="AN8" s="13">
        <f t="shared" si="4"/>
        <v>4.7996533592957524E-2</v>
      </c>
      <c r="AO8" s="13">
        <f t="shared" si="5"/>
        <v>4.1827665292270173E-3</v>
      </c>
    </row>
    <row r="9" spans="1:42" x14ac:dyDescent="0.2">
      <c r="A9" s="1">
        <v>6</v>
      </c>
      <c r="B9" s="11" t="s">
        <v>80</v>
      </c>
      <c r="C9" s="11" t="s">
        <v>81</v>
      </c>
      <c r="D9" s="1" t="s">
        <v>82</v>
      </c>
      <c r="E9" s="1" t="s">
        <v>84</v>
      </c>
      <c r="F9" s="1" t="s">
        <v>83</v>
      </c>
      <c r="G9" s="11" t="s">
        <v>58</v>
      </c>
      <c r="H9" s="1">
        <v>4333</v>
      </c>
      <c r="I9" s="1">
        <v>1.3</v>
      </c>
      <c r="J9" s="1">
        <v>476.8</v>
      </c>
      <c r="K9" s="11" t="s">
        <v>71</v>
      </c>
      <c r="L9" s="11" t="s">
        <v>86</v>
      </c>
      <c r="M9" s="11" t="s">
        <v>87</v>
      </c>
      <c r="N9" s="11" t="s">
        <v>60</v>
      </c>
      <c r="O9" s="1">
        <v>5</v>
      </c>
      <c r="P9" s="2">
        <v>1.3</v>
      </c>
      <c r="Q9" s="1">
        <v>5</v>
      </c>
      <c r="R9" s="2">
        <v>18.0214</v>
      </c>
      <c r="S9" s="2">
        <v>1.7112000000000016</v>
      </c>
      <c r="U9" s="2">
        <v>17.861000000000001</v>
      </c>
      <c r="V9" s="2">
        <v>1.1230000000000011</v>
      </c>
      <c r="X9" s="13">
        <f t="shared" ref="X9:X17" si="6">LN(U9)-LN(R9)</f>
        <v>-8.940375693960334E-3</v>
      </c>
      <c r="Y9" s="13">
        <f t="shared" ref="Y9:Y17" si="7">(V9^2)/(Q9*(U9^2))+(S9^2)/(Q9*(R9^2))</f>
        <v>2.5938824760718361E-3</v>
      </c>
      <c r="Z9" s="1">
        <v>3.3809900000000002</v>
      </c>
      <c r="AA9" s="1">
        <v>0.59850999999999965</v>
      </c>
      <c r="AC9" s="1">
        <v>3.05348</v>
      </c>
      <c r="AD9" s="2">
        <v>0.34188000000000018</v>
      </c>
      <c r="AF9" s="13">
        <f t="shared" si="2"/>
        <v>-0.10188664221776755</v>
      </c>
      <c r="AG9" s="13">
        <f t="shared" si="3"/>
        <v>8.774555710751154E-3</v>
      </c>
      <c r="AH9" s="2">
        <v>13.513400000000001</v>
      </c>
      <c r="AI9" s="2">
        <v>1.2821999999999996</v>
      </c>
      <c r="AJ9" s="2"/>
      <c r="AK9" s="2">
        <v>13.9552</v>
      </c>
      <c r="AL9" s="2">
        <v>0.76930000000000121</v>
      </c>
      <c r="AN9" s="13">
        <f t="shared" si="4"/>
        <v>3.2170412923623104E-2</v>
      </c>
      <c r="AO9" s="13">
        <f t="shared" si="5"/>
        <v>2.408363491270462E-3</v>
      </c>
    </row>
    <row r="10" spans="1:42" x14ac:dyDescent="0.2">
      <c r="A10" s="1">
        <v>6</v>
      </c>
      <c r="B10" s="11" t="s">
        <v>80</v>
      </c>
      <c r="C10" s="11" t="s">
        <v>81</v>
      </c>
      <c r="D10" s="1" t="s">
        <v>82</v>
      </c>
      <c r="E10" s="1" t="s">
        <v>84</v>
      </c>
      <c r="F10" s="1" t="s">
        <v>83</v>
      </c>
      <c r="G10" s="11" t="s">
        <v>58</v>
      </c>
      <c r="H10" s="1">
        <v>4333</v>
      </c>
      <c r="I10" s="1">
        <v>1.3</v>
      </c>
      <c r="J10" s="1">
        <v>476.8</v>
      </c>
      <c r="K10" s="11" t="s">
        <v>71</v>
      </c>
      <c r="L10" s="11" t="s">
        <v>85</v>
      </c>
      <c r="M10" s="11" t="s">
        <v>87</v>
      </c>
      <c r="N10" s="11" t="s">
        <v>60</v>
      </c>
      <c r="O10" s="1">
        <v>3</v>
      </c>
      <c r="P10" s="2">
        <v>1.3</v>
      </c>
      <c r="Q10" s="1">
        <v>5</v>
      </c>
      <c r="R10" s="2">
        <v>18.0214</v>
      </c>
      <c r="S10" s="2">
        <v>1.7112000000000016</v>
      </c>
      <c r="U10" s="2">
        <v>17.914400000000001</v>
      </c>
      <c r="V10" s="2">
        <v>0.96259999999999835</v>
      </c>
      <c r="X10" s="13">
        <f t="shared" si="6"/>
        <v>-5.9550819078224571E-3</v>
      </c>
      <c r="Y10" s="13">
        <f t="shared" si="7"/>
        <v>2.3806976703151404E-3</v>
      </c>
      <c r="Z10" s="1">
        <v>3.3809900000000002</v>
      </c>
      <c r="AA10" s="1">
        <v>0.59850999999999965</v>
      </c>
      <c r="AC10" s="1">
        <v>2.89683</v>
      </c>
      <c r="AD10" s="2">
        <v>0.47000999999999982</v>
      </c>
      <c r="AF10" s="13">
        <f t="shared" si="2"/>
        <v>-0.15455153034570701</v>
      </c>
      <c r="AG10" s="13">
        <f t="shared" si="3"/>
        <v>1.1532363372851604E-2</v>
      </c>
      <c r="AH10" s="2">
        <v>13.513400000000001</v>
      </c>
      <c r="AI10" s="2">
        <v>1.2821999999999996</v>
      </c>
      <c r="AJ10" s="2"/>
      <c r="AK10" s="2">
        <v>14.1404</v>
      </c>
      <c r="AL10" s="2">
        <v>0.38450000000000095</v>
      </c>
      <c r="AN10" s="13">
        <f t="shared" si="4"/>
        <v>4.5354162868766146E-2</v>
      </c>
      <c r="AO10" s="13">
        <f t="shared" si="5"/>
        <v>1.9484559414756466E-3</v>
      </c>
    </row>
    <row r="11" spans="1:42" x14ac:dyDescent="0.2">
      <c r="A11" s="1">
        <v>7</v>
      </c>
      <c r="B11" s="11" t="s">
        <v>124</v>
      </c>
      <c r="C11" s="11" t="s">
        <v>125</v>
      </c>
      <c r="D11" s="11" t="s">
        <v>88</v>
      </c>
      <c r="E11" s="11" t="s">
        <v>127</v>
      </c>
      <c r="F11" s="11" t="s">
        <v>126</v>
      </c>
      <c r="G11" s="11" t="s">
        <v>58</v>
      </c>
      <c r="H11" s="1">
        <v>1324</v>
      </c>
      <c r="I11" s="1">
        <v>2.1</v>
      </c>
      <c r="J11" s="1">
        <v>382.3</v>
      </c>
      <c r="K11" s="11" t="s">
        <v>50</v>
      </c>
      <c r="L11" s="11" t="s">
        <v>55</v>
      </c>
      <c r="M11" s="11" t="s">
        <v>79</v>
      </c>
      <c r="N11" s="11" t="s">
        <v>60</v>
      </c>
      <c r="O11" s="1">
        <v>5</v>
      </c>
      <c r="P11" s="2">
        <v>1.39</v>
      </c>
      <c r="Q11" s="1">
        <v>6</v>
      </c>
      <c r="R11" s="2">
        <v>18.483799999999999</v>
      </c>
      <c r="S11" s="2">
        <f>T11*(Q11^0.5)</f>
        <v>4.2682358767996869</v>
      </c>
      <c r="T11" s="2">
        <v>1.7424999999999997</v>
      </c>
      <c r="U11" s="2">
        <v>17.034099999999999</v>
      </c>
      <c r="V11" s="2">
        <f>W11*(Q11^0.5)</f>
        <v>2.6924791252672686</v>
      </c>
      <c r="W11" s="2">
        <v>1.0991999999999997</v>
      </c>
      <c r="X11" s="13">
        <f t="shared" si="6"/>
        <v>-8.1677455467311866E-2</v>
      </c>
      <c r="Y11" s="13">
        <f t="shared" si="7"/>
        <v>1.3051202637942724E-2</v>
      </c>
      <c r="Z11" s="1">
        <v>3.0434600000000001</v>
      </c>
      <c r="AA11" s="2">
        <f>AB11*(Q11^0.5)</f>
        <v>0.77087891695129351</v>
      </c>
      <c r="AB11" s="1">
        <v>0.31470999999999982</v>
      </c>
      <c r="AC11" s="1">
        <v>2.6622300000000001</v>
      </c>
      <c r="AD11" s="2">
        <f>AE11*(Q11^0.5)</f>
        <v>0.45925483187441785</v>
      </c>
      <c r="AE11" s="1">
        <v>0.18748999999999993</v>
      </c>
      <c r="AF11" s="13">
        <f t="shared" si="2"/>
        <v>-0.13383090865955449</v>
      </c>
      <c r="AG11" s="13">
        <f t="shared" si="3"/>
        <v>1.5652473614568368E-2</v>
      </c>
      <c r="AH11" s="1">
        <v>16.077000000000002</v>
      </c>
      <c r="AI11" s="2">
        <f>AJ11*(Q11^0.5)</f>
        <v>3.3197934483940403</v>
      </c>
      <c r="AJ11" s="1">
        <v>1.3552999999999997</v>
      </c>
      <c r="AK11" s="1">
        <v>14.6816</v>
      </c>
      <c r="AL11" s="2">
        <f>AM11*(Q11^0.5)</f>
        <v>2.5048482109700791</v>
      </c>
      <c r="AM11" s="1">
        <v>1.0226000000000006</v>
      </c>
      <c r="AN11" s="13">
        <f t="shared" si="4"/>
        <v>-9.0794670108017783E-2</v>
      </c>
      <c r="AO11" s="13">
        <f t="shared" si="5"/>
        <v>1.1957957841207966E-2</v>
      </c>
    </row>
    <row r="12" spans="1:42" x14ac:dyDescent="0.2">
      <c r="A12" s="1">
        <v>8</v>
      </c>
      <c r="B12" s="11" t="s">
        <v>89</v>
      </c>
      <c r="C12" s="1" t="s">
        <v>90</v>
      </c>
      <c r="D12" s="1" t="s">
        <v>91</v>
      </c>
      <c r="E12" s="11" t="s">
        <v>93</v>
      </c>
      <c r="F12" s="11" t="s">
        <v>92</v>
      </c>
      <c r="G12" s="11" t="s">
        <v>94</v>
      </c>
      <c r="I12" s="1">
        <v>-9</v>
      </c>
      <c r="J12" s="1">
        <v>200</v>
      </c>
      <c r="K12" s="11" t="s">
        <v>71</v>
      </c>
      <c r="L12" s="11" t="s">
        <v>55</v>
      </c>
      <c r="M12" s="11" t="s">
        <v>79</v>
      </c>
      <c r="N12" s="11" t="s">
        <v>60</v>
      </c>
      <c r="O12" s="1">
        <v>9</v>
      </c>
      <c r="P12" s="2">
        <v>0.9</v>
      </c>
      <c r="Q12" s="1">
        <v>5</v>
      </c>
      <c r="R12" s="2">
        <v>6.6721599999999999</v>
      </c>
      <c r="S12" s="2">
        <v>0.73843000000000014</v>
      </c>
      <c r="U12" s="2">
        <v>4.9052800000000003</v>
      </c>
      <c r="V12" s="2">
        <v>0.45129999999999981</v>
      </c>
      <c r="X12" s="13">
        <f t="shared" si="6"/>
        <v>-0.30763146958865262</v>
      </c>
      <c r="Y12" s="13">
        <f t="shared" si="7"/>
        <v>4.1426229285009422E-3</v>
      </c>
      <c r="Z12" s="1">
        <v>362.45</v>
      </c>
      <c r="AA12" s="1">
        <f>Z12*0.25</f>
        <v>90.612499999999997</v>
      </c>
      <c r="AC12" s="1">
        <v>367</v>
      </c>
      <c r="AD12" s="1">
        <f>AC12*0.28</f>
        <v>102.76</v>
      </c>
      <c r="AF12" s="13">
        <f t="shared" si="2"/>
        <v>1.2475314307684116E-2</v>
      </c>
      <c r="AG12" s="13">
        <f t="shared" si="3"/>
        <v>2.8180000000000004E-2</v>
      </c>
      <c r="AH12" s="1">
        <v>27.5</v>
      </c>
      <c r="AI12" s="1">
        <v>6.4</v>
      </c>
      <c r="AK12" s="1">
        <v>27.3</v>
      </c>
      <c r="AL12" s="1">
        <v>6.6</v>
      </c>
      <c r="AN12" s="13">
        <f t="shared" si="4"/>
        <v>-7.2993024816114804E-3</v>
      </c>
      <c r="AO12" s="13">
        <f t="shared" si="5"/>
        <v>2.2521806185822169E-2</v>
      </c>
    </row>
    <row r="13" spans="1:42" x14ac:dyDescent="0.2">
      <c r="A13" s="1">
        <v>8</v>
      </c>
      <c r="B13" s="11" t="s">
        <v>89</v>
      </c>
      <c r="C13" s="1" t="s">
        <v>90</v>
      </c>
      <c r="D13" s="1" t="s">
        <v>91</v>
      </c>
      <c r="E13" s="11" t="s">
        <v>93</v>
      </c>
      <c r="F13" s="11" t="s">
        <v>92</v>
      </c>
      <c r="G13" s="11" t="s">
        <v>94</v>
      </c>
      <c r="I13" s="1">
        <v>-9</v>
      </c>
      <c r="J13" s="1">
        <v>200</v>
      </c>
      <c r="K13" s="11" t="s">
        <v>71</v>
      </c>
      <c r="L13" s="11" t="s">
        <v>55</v>
      </c>
      <c r="M13" s="11" t="s">
        <v>79</v>
      </c>
      <c r="N13" s="11" t="s">
        <v>60</v>
      </c>
      <c r="O13" s="1">
        <v>9</v>
      </c>
      <c r="P13" s="2">
        <v>0.9</v>
      </c>
      <c r="Q13" s="1">
        <v>5</v>
      </c>
      <c r="R13" s="2">
        <v>3.3408600000000002</v>
      </c>
      <c r="S13" s="2">
        <v>0.20513999999999966</v>
      </c>
      <c r="U13" s="2">
        <v>3.3928500000000001</v>
      </c>
      <c r="V13" s="2">
        <v>0.3828999999999998</v>
      </c>
      <c r="X13" s="13">
        <f t="shared" si="6"/>
        <v>1.5442017284994947E-2</v>
      </c>
      <c r="Y13" s="13">
        <f t="shared" si="7"/>
        <v>3.3013233593146033E-3</v>
      </c>
      <c r="Z13" s="1">
        <v>340.1</v>
      </c>
      <c r="AA13" s="1">
        <f>Z13*0.25</f>
        <v>85.025000000000006</v>
      </c>
      <c r="AC13" s="1">
        <v>367.1</v>
      </c>
      <c r="AD13" s="1">
        <f>AC13*0.28</f>
        <v>102.78800000000001</v>
      </c>
      <c r="AF13" s="13">
        <f t="shared" si="2"/>
        <v>7.639459848963881E-2</v>
      </c>
      <c r="AG13" s="13">
        <f t="shared" si="3"/>
        <v>2.8180000000000004E-2</v>
      </c>
      <c r="AH13" s="1">
        <v>16.5</v>
      </c>
      <c r="AI13" s="1">
        <v>3.6</v>
      </c>
      <c r="AK13" s="1">
        <v>18.600000000000001</v>
      </c>
      <c r="AL13" s="1">
        <v>3.6</v>
      </c>
      <c r="AN13" s="13">
        <f t="shared" si="4"/>
        <v>0.11980119981262094</v>
      </c>
      <c r="AO13" s="13">
        <f t="shared" si="5"/>
        <v>1.7012856786577345E-2</v>
      </c>
    </row>
    <row r="14" spans="1:42" x14ac:dyDescent="0.2">
      <c r="A14" s="1">
        <v>9</v>
      </c>
      <c r="B14" s="11" t="s">
        <v>95</v>
      </c>
      <c r="C14" s="1" t="s">
        <v>96</v>
      </c>
      <c r="D14" s="11" t="s">
        <v>97</v>
      </c>
      <c r="G14" s="11" t="s">
        <v>58</v>
      </c>
      <c r="H14" s="1">
        <v>597</v>
      </c>
      <c r="I14" s="1">
        <v>26</v>
      </c>
      <c r="J14" s="1">
        <v>248</v>
      </c>
      <c r="K14" s="11" t="s">
        <v>65</v>
      </c>
      <c r="L14" s="11" t="s">
        <v>55</v>
      </c>
      <c r="M14" s="11" t="s">
        <v>51</v>
      </c>
      <c r="N14" s="11" t="s">
        <v>60</v>
      </c>
      <c r="O14" s="1">
        <v>5</v>
      </c>
      <c r="P14" s="2">
        <v>5</v>
      </c>
      <c r="Q14" s="1">
        <v>8</v>
      </c>
      <c r="R14" s="2">
        <v>1.99</v>
      </c>
      <c r="S14" s="2">
        <f>T14*(Q14^0.5)</f>
        <v>0.48083261120685239</v>
      </c>
      <c r="T14" s="2">
        <v>0.17</v>
      </c>
      <c r="U14" s="2">
        <v>1.36</v>
      </c>
      <c r="V14" s="2">
        <f>W14*(Q14^0.5)</f>
        <v>0.33941125496954283</v>
      </c>
      <c r="W14" s="2">
        <v>0.12</v>
      </c>
      <c r="X14" s="13">
        <f t="shared" si="6"/>
        <v>-0.3806499389884403</v>
      </c>
      <c r="Y14" s="13">
        <f t="shared" si="7"/>
        <v>1.5083262638242072E-2</v>
      </c>
      <c r="Z14" s="1">
        <v>10.5298</v>
      </c>
      <c r="AA14" s="2">
        <f t="shared" ref="AA14:AA22" si="8">AB14*(Q14^0.5)</f>
        <v>2.9514637046726491</v>
      </c>
      <c r="AB14" s="1">
        <v>1.0434999999999999</v>
      </c>
      <c r="AC14" s="1">
        <v>5.1113</v>
      </c>
      <c r="AD14" s="2">
        <f t="shared" ref="AD14:AD22" si="9">AE14*(Q14^0.5)</f>
        <v>1.7705388115486207</v>
      </c>
      <c r="AE14" s="1">
        <v>0.6259800000000002</v>
      </c>
      <c r="AF14" s="13">
        <f t="shared" si="2"/>
        <v>-0.72275555762144217</v>
      </c>
      <c r="AG14" s="13">
        <f t="shared" si="3"/>
        <v>2.4819607387436229E-2</v>
      </c>
      <c r="AH14" s="1">
        <v>10.6144</v>
      </c>
      <c r="AI14" s="2">
        <f>AJ14*(Q14^0.5)</f>
        <v>1.7708782228035926</v>
      </c>
      <c r="AJ14" s="1">
        <v>0.62610000000000099</v>
      </c>
      <c r="AK14" s="1">
        <v>4.4306400000000004</v>
      </c>
      <c r="AL14" s="2">
        <f>AM14*(Q14^0.5)</f>
        <v>2.1645104257545147</v>
      </c>
      <c r="AM14" s="1">
        <v>0.76526999999999923</v>
      </c>
      <c r="AN14" s="13">
        <f t="shared" si="4"/>
        <v>-0.87366752662230951</v>
      </c>
      <c r="AO14" s="13">
        <f t="shared" si="5"/>
        <v>3.3312304188401427E-2</v>
      </c>
    </row>
    <row r="15" spans="1:42" x14ac:dyDescent="0.2">
      <c r="A15" s="1">
        <v>10</v>
      </c>
      <c r="B15" s="11" t="s">
        <v>98</v>
      </c>
      <c r="C15" s="11" t="s">
        <v>99</v>
      </c>
      <c r="D15" s="1" t="s">
        <v>100</v>
      </c>
      <c r="E15" s="1" t="s">
        <v>101</v>
      </c>
      <c r="F15" s="11" t="s">
        <v>102</v>
      </c>
      <c r="G15" s="11" t="s">
        <v>61</v>
      </c>
      <c r="H15" s="1">
        <v>1820</v>
      </c>
      <c r="I15" s="1">
        <v>9.3000000000000007</v>
      </c>
      <c r="J15" s="1">
        <v>825.5</v>
      </c>
      <c r="K15" s="11" t="s">
        <v>71</v>
      </c>
      <c r="L15" s="11" t="s">
        <v>55</v>
      </c>
      <c r="M15" s="11" t="s">
        <v>51</v>
      </c>
      <c r="N15" s="11" t="s">
        <v>60</v>
      </c>
      <c r="O15" s="1">
        <v>3</v>
      </c>
      <c r="P15" s="2">
        <v>2.5</v>
      </c>
      <c r="Q15" s="1">
        <v>4</v>
      </c>
      <c r="R15" s="2">
        <v>5.2255099999999999</v>
      </c>
      <c r="S15" s="2">
        <f>T15*(Q15^0.5)</f>
        <v>0.31104000000000021</v>
      </c>
      <c r="T15" s="2">
        <v>0.1555200000000001</v>
      </c>
      <c r="U15" s="2">
        <v>6.6251899999999999</v>
      </c>
      <c r="V15" s="2">
        <f>W15*(Q15^0.5)</f>
        <v>0.52877999999999936</v>
      </c>
      <c r="W15" s="2">
        <v>0.26438999999999968</v>
      </c>
      <c r="X15" s="13">
        <f t="shared" si="6"/>
        <v>0.23732664996326736</v>
      </c>
      <c r="Y15" s="13">
        <f t="shared" si="7"/>
        <v>2.4783091849394732E-3</v>
      </c>
      <c r="Z15" s="1">
        <v>0.98094300000000001</v>
      </c>
      <c r="AA15" s="2">
        <f t="shared" si="8"/>
        <v>0.22995399999999999</v>
      </c>
      <c r="AB15" s="1">
        <v>0.114977</v>
      </c>
      <c r="AC15" s="1">
        <v>1.1842699999999999</v>
      </c>
      <c r="AD15" s="2">
        <f t="shared" si="9"/>
        <v>0.12102000000000013</v>
      </c>
      <c r="AE15" s="1">
        <v>6.0510000000000064E-2</v>
      </c>
      <c r="AF15" s="13">
        <f t="shared" si="2"/>
        <v>0.18836747608547308</v>
      </c>
      <c r="AG15" s="13">
        <f t="shared" si="3"/>
        <v>1.6349019684308772E-2</v>
      </c>
      <c r="AH15" s="1">
        <v>1.0647899999999999</v>
      </c>
      <c r="AI15" s="2">
        <f>AJ15*(Q15^0.5)</f>
        <v>8.470000000000022E-2</v>
      </c>
      <c r="AJ15" s="1">
        <v>4.235000000000011E-2</v>
      </c>
      <c r="AK15" s="1">
        <v>1.3649199999999999</v>
      </c>
      <c r="AL15" s="2">
        <f>AM15*(Q15^0.5)</f>
        <v>0.12104000000000026</v>
      </c>
      <c r="AM15" s="1">
        <v>6.0520000000000129E-2</v>
      </c>
      <c r="AN15" s="13">
        <f t="shared" si="4"/>
        <v>0.24831822224114192</v>
      </c>
      <c r="AO15" s="13">
        <f t="shared" si="5"/>
        <v>3.5478992314680671E-3</v>
      </c>
    </row>
    <row r="16" spans="1:42" x14ac:dyDescent="0.2">
      <c r="A16" s="1">
        <v>11</v>
      </c>
      <c r="B16" s="11" t="s">
        <v>103</v>
      </c>
      <c r="C16" s="1" t="s">
        <v>104</v>
      </c>
      <c r="D16" s="1" t="s">
        <v>105</v>
      </c>
      <c r="E16" s="11" t="s">
        <v>106</v>
      </c>
      <c r="F16" s="11" t="s">
        <v>107</v>
      </c>
      <c r="G16" s="11" t="s">
        <v>58</v>
      </c>
      <c r="H16" s="1">
        <v>40</v>
      </c>
      <c r="I16" s="1">
        <v>11.6</v>
      </c>
      <c r="J16" s="1">
        <v>560</v>
      </c>
      <c r="K16" s="11" t="s">
        <v>50</v>
      </c>
      <c r="L16" s="11" t="s">
        <v>55</v>
      </c>
      <c r="M16" s="11" t="s">
        <v>51</v>
      </c>
      <c r="N16" s="11" t="s">
        <v>54</v>
      </c>
      <c r="O16" s="1">
        <v>6</v>
      </c>
      <c r="P16" s="2">
        <v>2</v>
      </c>
      <c r="Q16" s="1">
        <v>3</v>
      </c>
      <c r="R16" s="2">
        <v>20.704499999999999</v>
      </c>
      <c r="S16" s="2">
        <f>T16*(Q16^0.5)</f>
        <v>2.9269926597106481</v>
      </c>
      <c r="T16" s="2">
        <v>1.6899000000000015</v>
      </c>
      <c r="U16" s="2">
        <v>18.697199999999999</v>
      </c>
      <c r="V16" s="2">
        <f>W16*(Q16^0.5)</f>
        <v>3.6593037411507674</v>
      </c>
      <c r="W16" s="2">
        <v>2.1127000000000002</v>
      </c>
      <c r="X16" s="13">
        <f t="shared" si="6"/>
        <v>-0.10197728792043348</v>
      </c>
      <c r="Y16" s="13">
        <f t="shared" si="7"/>
        <v>1.9429803745032906E-2</v>
      </c>
      <c r="Z16" s="1">
        <v>7.1976199999999997</v>
      </c>
      <c r="AA16" s="2">
        <f t="shared" si="8"/>
        <v>1.7567152110686581</v>
      </c>
      <c r="AB16" s="1">
        <v>1.01424</v>
      </c>
      <c r="AC16" s="1">
        <v>6.9732799999999999</v>
      </c>
      <c r="AD16" s="2">
        <f t="shared" si="9"/>
        <v>2.219016892116866</v>
      </c>
      <c r="AE16" s="1">
        <v>1.2811499999999993</v>
      </c>
      <c r="AF16" s="13">
        <f t="shared" si="2"/>
        <v>-3.1664713505115349E-2</v>
      </c>
      <c r="AG16" s="13">
        <f t="shared" si="3"/>
        <v>5.3610582471135079E-2</v>
      </c>
    </row>
    <row r="17" spans="1:41" x14ac:dyDescent="0.2">
      <c r="A17" s="1">
        <v>11</v>
      </c>
      <c r="B17" s="11" t="s">
        <v>103</v>
      </c>
      <c r="C17" s="1" t="s">
        <v>104</v>
      </c>
      <c r="D17" s="1" t="s">
        <v>105</v>
      </c>
      <c r="E17" s="11" t="s">
        <v>106</v>
      </c>
      <c r="F17" s="11" t="s">
        <v>107</v>
      </c>
      <c r="G17" s="11" t="s">
        <v>58</v>
      </c>
      <c r="H17" s="1">
        <v>40</v>
      </c>
      <c r="I17" s="1">
        <v>11.6</v>
      </c>
      <c r="J17" s="1">
        <v>560</v>
      </c>
      <c r="K17" s="11" t="s">
        <v>50</v>
      </c>
      <c r="L17" s="11" t="s">
        <v>55</v>
      </c>
      <c r="M17" s="11" t="s">
        <v>51</v>
      </c>
      <c r="N17" s="11" t="s">
        <v>54</v>
      </c>
      <c r="O17" s="1">
        <v>6</v>
      </c>
      <c r="P17" s="2">
        <v>2</v>
      </c>
      <c r="Q17" s="1">
        <v>3</v>
      </c>
      <c r="R17" s="2">
        <v>24.401399999999999</v>
      </c>
      <c r="S17" s="2">
        <f>T17*(Q17^0.5)</f>
        <v>7.8674943832201123</v>
      </c>
      <c r="T17" s="2">
        <v>4.5423000000000009</v>
      </c>
      <c r="U17" s="2">
        <v>32.429600000000001</v>
      </c>
      <c r="V17" s="2">
        <f>W17*(Q17^0.5)</f>
        <v>5.4888690091857661</v>
      </c>
      <c r="W17" s="2">
        <v>3.1689999999999969</v>
      </c>
      <c r="X17" s="13">
        <f t="shared" si="6"/>
        <v>0.2844310782824202</v>
      </c>
      <c r="Y17" s="13">
        <f t="shared" si="7"/>
        <v>4.4200582830246034E-2</v>
      </c>
      <c r="Z17" s="1">
        <v>8.2613800000000008</v>
      </c>
      <c r="AA17" s="2">
        <f t="shared" si="8"/>
        <v>3.6984827304179722</v>
      </c>
      <c r="AB17" s="1">
        <v>2.1353199999999983</v>
      </c>
      <c r="AC17" s="1">
        <v>14.4428</v>
      </c>
      <c r="AD17" s="2">
        <f t="shared" si="9"/>
        <v>5.2704574023513384</v>
      </c>
      <c r="AE17" s="1">
        <v>3.0429000000000013</v>
      </c>
      <c r="AF17" s="13">
        <f t="shared" si="2"/>
        <v>0.55860437668842167</v>
      </c>
      <c r="AG17" s="13">
        <f t="shared" si="3"/>
        <v>0.11119552471945793</v>
      </c>
    </row>
    <row r="18" spans="1:41" x14ac:dyDescent="0.2">
      <c r="A18" s="1">
        <v>12</v>
      </c>
      <c r="B18" s="11" t="s">
        <v>108</v>
      </c>
      <c r="C18" s="1" t="s">
        <v>109</v>
      </c>
      <c r="D18" s="1" t="s">
        <v>112</v>
      </c>
      <c r="E18" s="11" t="s">
        <v>111</v>
      </c>
      <c r="F18" s="11" t="s">
        <v>110</v>
      </c>
      <c r="G18" s="11" t="s">
        <v>58</v>
      </c>
      <c r="H18" s="1">
        <v>115</v>
      </c>
      <c r="I18" s="1">
        <v>4.8499999999999996</v>
      </c>
      <c r="J18" s="1">
        <v>1372</v>
      </c>
      <c r="K18" s="11" t="s">
        <v>113</v>
      </c>
      <c r="L18" s="11" t="s">
        <v>55</v>
      </c>
      <c r="M18" s="11" t="s">
        <v>87</v>
      </c>
      <c r="N18" s="11" t="s">
        <v>128</v>
      </c>
      <c r="O18" s="1">
        <v>6</v>
      </c>
      <c r="P18" s="2">
        <v>0.6</v>
      </c>
      <c r="Q18" s="1">
        <v>5</v>
      </c>
      <c r="Z18" s="2">
        <v>7.2497412008282041</v>
      </c>
      <c r="AA18" s="2">
        <f t="shared" si="8"/>
        <v>3.0740147765215546</v>
      </c>
      <c r="AB18" s="2">
        <v>1.3747412008282041</v>
      </c>
      <c r="AC18" s="2">
        <v>5.75</v>
      </c>
      <c r="AD18" s="2">
        <f t="shared" si="9"/>
        <v>5.0311529493745271</v>
      </c>
      <c r="AE18" s="2">
        <v>2.25</v>
      </c>
      <c r="AF18" s="13">
        <f t="shared" si="2"/>
        <v>-0.23176591698270221</v>
      </c>
      <c r="AG18" s="13">
        <f t="shared" si="3"/>
        <v>0.18907720540435821</v>
      </c>
      <c r="AH18" s="1">
        <v>4.2061855670102997</v>
      </c>
      <c r="AI18" s="2">
        <f>AJ18*(Q18^0.5)</f>
        <v>2.4896426965977034</v>
      </c>
      <c r="AJ18" s="2">
        <v>1.1134020618556697</v>
      </c>
      <c r="AK18" s="1">
        <v>4.9484536082474104</v>
      </c>
      <c r="AL18" s="2">
        <f>AM18*(Q18^0.5)</f>
        <v>1.9363887640204396</v>
      </c>
      <c r="AM18" s="2">
        <v>0.86597938144330033</v>
      </c>
      <c r="AN18" s="13">
        <f t="shared" ref="AN18:AN32" si="10">LN(AK18)-LN(AH18)</f>
        <v>0.16251892949777469</v>
      </c>
      <c r="AO18" s="13">
        <f t="shared" ref="AO18:AO32" si="11">(AL18^2)/(Q18*(AK18^2))+(AI18^2)/(Q18*(AH18^2))</f>
        <v>0.10069420415224968</v>
      </c>
    </row>
    <row r="19" spans="1:41" x14ac:dyDescent="0.2">
      <c r="A19" s="1">
        <v>12</v>
      </c>
      <c r="B19" s="11" t="s">
        <v>108</v>
      </c>
      <c r="C19" s="1" t="s">
        <v>109</v>
      </c>
      <c r="D19" s="1" t="s">
        <v>112</v>
      </c>
      <c r="E19" s="11" t="s">
        <v>111</v>
      </c>
      <c r="F19" s="11" t="s">
        <v>110</v>
      </c>
      <c r="G19" s="11" t="s">
        <v>58</v>
      </c>
      <c r="H19" s="1">
        <v>115</v>
      </c>
      <c r="I19" s="1">
        <v>4.8499999999999996</v>
      </c>
      <c r="J19" s="1">
        <v>1372</v>
      </c>
      <c r="K19" s="11" t="s">
        <v>113</v>
      </c>
      <c r="L19" s="11" t="s">
        <v>55</v>
      </c>
      <c r="M19" s="11" t="s">
        <v>87</v>
      </c>
      <c r="N19" s="11" t="s">
        <v>128</v>
      </c>
      <c r="O19" s="1">
        <v>6</v>
      </c>
      <c r="P19" s="2">
        <v>1.8</v>
      </c>
      <c r="Q19" s="1">
        <v>5</v>
      </c>
      <c r="Z19" s="2">
        <v>7.2497412008282041</v>
      </c>
      <c r="AA19" s="2">
        <f t="shared" si="8"/>
        <v>3.0740147765215546</v>
      </c>
      <c r="AB19" s="2">
        <v>1.3747412008282041</v>
      </c>
      <c r="AC19" s="2">
        <v>8.1252587991717959</v>
      </c>
      <c r="AD19" s="2">
        <f t="shared" si="9"/>
        <v>3.6336104634371584</v>
      </c>
      <c r="AE19" s="2">
        <v>1.625</v>
      </c>
      <c r="AF19" s="13">
        <f t="shared" si="2"/>
        <v>0.11401180812232869</v>
      </c>
      <c r="AG19" s="13">
        <f t="shared" si="3"/>
        <v>7.5955564722040597E-2</v>
      </c>
      <c r="AH19" s="1">
        <v>4.2061855670102997</v>
      </c>
      <c r="AI19" s="2">
        <f>AJ19*(Q19^0.5)</f>
        <v>2.4896426965977034</v>
      </c>
      <c r="AJ19" s="2">
        <v>1.1134020618556697</v>
      </c>
      <c r="AK19" s="1">
        <v>5.9381443298969003</v>
      </c>
      <c r="AL19" s="2">
        <f>AM19*(Q19^0.5)</f>
        <v>2.2130157303090825</v>
      </c>
      <c r="AM19" s="2">
        <v>0.9896907216494899</v>
      </c>
      <c r="AN19" s="13">
        <f t="shared" si="10"/>
        <v>0.3448404862917307</v>
      </c>
      <c r="AO19" s="13">
        <f t="shared" si="11"/>
        <v>9.7846981930027582E-2</v>
      </c>
    </row>
    <row r="20" spans="1:41" x14ac:dyDescent="0.2">
      <c r="A20" s="1">
        <v>12</v>
      </c>
      <c r="B20" s="11" t="s">
        <v>108</v>
      </c>
      <c r="C20" s="1" t="s">
        <v>109</v>
      </c>
      <c r="D20" s="1" t="s">
        <v>112</v>
      </c>
      <c r="E20" s="11" t="s">
        <v>111</v>
      </c>
      <c r="F20" s="11" t="s">
        <v>110</v>
      </c>
      <c r="G20" s="11" t="s">
        <v>58</v>
      </c>
      <c r="H20" s="1">
        <v>115</v>
      </c>
      <c r="I20" s="1">
        <v>4.8499999999999996</v>
      </c>
      <c r="J20" s="1">
        <v>1372</v>
      </c>
      <c r="K20" s="11" t="s">
        <v>113</v>
      </c>
      <c r="L20" s="11" t="s">
        <v>55</v>
      </c>
      <c r="M20" s="11" t="s">
        <v>87</v>
      </c>
      <c r="N20" s="11" t="s">
        <v>128</v>
      </c>
      <c r="O20" s="1">
        <v>6</v>
      </c>
      <c r="P20" s="2">
        <v>3.9</v>
      </c>
      <c r="Q20" s="1">
        <v>5</v>
      </c>
      <c r="Z20" s="2">
        <v>7.2497412008282041</v>
      </c>
      <c r="AA20" s="2">
        <f t="shared" si="8"/>
        <v>3.0740147765215546</v>
      </c>
      <c r="AB20" s="2">
        <v>1.3747412008282041</v>
      </c>
      <c r="AC20" s="2">
        <v>5.1249999999999964</v>
      </c>
      <c r="AD20" s="2">
        <f t="shared" si="9"/>
        <v>5.8702571334778266</v>
      </c>
      <c r="AE20" s="2">
        <v>2.6252587991718954</v>
      </c>
      <c r="AF20" s="13">
        <f t="shared" si="2"/>
        <v>-0.34683524676749022</v>
      </c>
      <c r="AG20" s="13">
        <f t="shared" si="3"/>
        <v>0.2983536873206532</v>
      </c>
      <c r="AH20" s="1">
        <v>4.2061855670102997</v>
      </c>
      <c r="AI20" s="2">
        <f>AJ20*(Q20^0.5)</f>
        <v>2.4896426965977034</v>
      </c>
      <c r="AJ20" s="2">
        <v>1.1134020618556697</v>
      </c>
      <c r="AK20" s="1">
        <v>5.8144329896907099</v>
      </c>
      <c r="AL20" s="2">
        <f>AM20*(Q20^0.5)</f>
        <v>1.6597617977317949</v>
      </c>
      <c r="AM20" s="2">
        <v>0.74226804123710988</v>
      </c>
      <c r="AN20" s="13">
        <f t="shared" si="10"/>
        <v>0.32378707709389731</v>
      </c>
      <c r="AO20" s="13">
        <f t="shared" si="11"/>
        <v>8.6366171105621919E-2</v>
      </c>
    </row>
    <row r="21" spans="1:41" x14ac:dyDescent="0.2">
      <c r="A21" s="1">
        <v>12</v>
      </c>
      <c r="B21" s="11" t="s">
        <v>108</v>
      </c>
      <c r="C21" s="1" t="s">
        <v>109</v>
      </c>
      <c r="D21" s="1" t="s">
        <v>112</v>
      </c>
      <c r="E21" s="11" t="s">
        <v>111</v>
      </c>
      <c r="F21" s="11" t="s">
        <v>110</v>
      </c>
      <c r="G21" s="11" t="s">
        <v>58</v>
      </c>
      <c r="H21" s="1">
        <v>115</v>
      </c>
      <c r="I21" s="1">
        <v>4.8499999999999996</v>
      </c>
      <c r="J21" s="1">
        <v>1372</v>
      </c>
      <c r="K21" s="11" t="s">
        <v>113</v>
      </c>
      <c r="L21" s="11" t="s">
        <v>55</v>
      </c>
      <c r="M21" s="11" t="s">
        <v>87</v>
      </c>
      <c r="N21" s="11" t="s">
        <v>128</v>
      </c>
      <c r="O21" s="1">
        <v>6</v>
      </c>
      <c r="P21" s="2">
        <v>9.9</v>
      </c>
      <c r="Q21" s="1">
        <v>5</v>
      </c>
      <c r="Z21" s="2">
        <v>7.2497412008282041</v>
      </c>
      <c r="AA21" s="2">
        <f t="shared" si="8"/>
        <v>3.0740147765215546</v>
      </c>
      <c r="AB21" s="2">
        <v>1.3747412008282041</v>
      </c>
      <c r="AC21" s="2">
        <v>6.875</v>
      </c>
      <c r="AD21" s="2">
        <f t="shared" si="9"/>
        <v>1.6776296756655067</v>
      </c>
      <c r="AE21" s="2">
        <v>0.7502587991717995</v>
      </c>
      <c r="AF21" s="13">
        <f t="shared" si="2"/>
        <v>-5.3074128239326335E-2</v>
      </c>
      <c r="AG21" s="13">
        <f t="shared" si="3"/>
        <v>4.7867153770815643E-2</v>
      </c>
      <c r="AH21" s="1">
        <v>4.2061855670102997</v>
      </c>
      <c r="AI21" s="2">
        <f>AJ21*(Q21^0.5)</f>
        <v>2.4896426965977034</v>
      </c>
      <c r="AJ21" s="2">
        <v>1.1134020618556697</v>
      </c>
      <c r="AK21" s="1">
        <v>3.8350515463917301</v>
      </c>
      <c r="AL21" s="2">
        <f>AM21*(Q21^0.5)</f>
        <v>1.3831348314431293</v>
      </c>
      <c r="AM21" s="2">
        <v>0.61855670103091009</v>
      </c>
      <c r="AN21" s="13">
        <f t="shared" si="10"/>
        <v>-9.2373320131018843E-2</v>
      </c>
      <c r="AO21" s="13">
        <f t="shared" si="11"/>
        <v>9.6083772310416815E-2</v>
      </c>
    </row>
    <row r="22" spans="1:41" x14ac:dyDescent="0.2">
      <c r="A22" s="1">
        <v>12</v>
      </c>
      <c r="B22" s="11" t="s">
        <v>108</v>
      </c>
      <c r="C22" s="1" t="s">
        <v>109</v>
      </c>
      <c r="D22" s="1" t="s">
        <v>112</v>
      </c>
      <c r="E22" s="11" t="s">
        <v>111</v>
      </c>
      <c r="F22" s="11" t="s">
        <v>110</v>
      </c>
      <c r="G22" s="11" t="s">
        <v>58</v>
      </c>
      <c r="H22" s="1">
        <v>115</v>
      </c>
      <c r="I22" s="1">
        <v>4.8499999999999996</v>
      </c>
      <c r="J22" s="1">
        <v>1372</v>
      </c>
      <c r="K22" s="11" t="s">
        <v>113</v>
      </c>
      <c r="L22" s="11" t="s">
        <v>55</v>
      </c>
      <c r="M22" s="11" t="s">
        <v>87</v>
      </c>
      <c r="N22" s="11" t="s">
        <v>128</v>
      </c>
      <c r="O22" s="1">
        <v>6</v>
      </c>
      <c r="P22" s="2">
        <v>16.3</v>
      </c>
      <c r="Q22" s="1">
        <v>5</v>
      </c>
      <c r="Z22" s="2">
        <v>7.2497412008282041</v>
      </c>
      <c r="AA22" s="2">
        <f t="shared" si="8"/>
        <v>3.0740147765215546</v>
      </c>
      <c r="AB22" s="2">
        <v>1.3747412008282041</v>
      </c>
      <c r="AC22" s="2">
        <v>3.2494824016563015</v>
      </c>
      <c r="AD22" s="2">
        <f t="shared" si="9"/>
        <v>0.83736810648087012</v>
      </c>
      <c r="AE22" s="2">
        <v>0.37448240165630153</v>
      </c>
      <c r="AF22" s="13">
        <f t="shared" si="2"/>
        <v>-0.80247004916252984</v>
      </c>
      <c r="AG22" s="13">
        <f t="shared" si="3"/>
        <v>4.9239225053522483E-2</v>
      </c>
      <c r="AH22" s="1">
        <v>4.2061855670102997</v>
      </c>
      <c r="AI22" s="2">
        <f>AJ22*(Q22^0.5)</f>
        <v>2.4896426965977034</v>
      </c>
      <c r="AJ22" s="2">
        <v>1.1134020618556697</v>
      </c>
      <c r="AK22" s="1">
        <v>4.7010309278350402</v>
      </c>
      <c r="AL22" s="2">
        <f>AM22*(Q22^0.5)</f>
        <v>1.9363887640204613</v>
      </c>
      <c r="AM22" s="2">
        <v>0.8659793814433101</v>
      </c>
      <c r="AN22" s="13">
        <f t="shared" si="10"/>
        <v>0.1112256351102241</v>
      </c>
      <c r="AO22" s="13">
        <f t="shared" si="11"/>
        <v>0.10400272215779063</v>
      </c>
    </row>
    <row r="23" spans="1:41" x14ac:dyDescent="0.2">
      <c r="A23" s="1">
        <v>13</v>
      </c>
      <c r="B23" s="11" t="s">
        <v>114</v>
      </c>
      <c r="C23" s="11" t="s">
        <v>116</v>
      </c>
      <c r="D23" s="1" t="s">
        <v>115</v>
      </c>
      <c r="E23" s="11" t="s">
        <v>117</v>
      </c>
      <c r="F23" s="11" t="s">
        <v>118</v>
      </c>
      <c r="G23" s="11" t="s">
        <v>49</v>
      </c>
      <c r="H23" s="1">
        <v>51.8</v>
      </c>
      <c r="I23" s="1">
        <v>23.2</v>
      </c>
      <c r="J23" s="1">
        <v>1127</v>
      </c>
      <c r="K23" s="11" t="s">
        <v>71</v>
      </c>
      <c r="L23" s="11" t="s">
        <v>55</v>
      </c>
      <c r="M23" s="11" t="s">
        <v>79</v>
      </c>
      <c r="N23" s="11" t="s">
        <v>60</v>
      </c>
      <c r="O23" s="1">
        <v>5</v>
      </c>
      <c r="P23" s="2">
        <v>2</v>
      </c>
      <c r="Q23" s="1">
        <v>3</v>
      </c>
      <c r="R23" s="1">
        <v>36.823599999999999</v>
      </c>
      <c r="S23" s="2">
        <f>R23*0.14</f>
        <v>5.1553040000000001</v>
      </c>
      <c r="U23" s="1">
        <v>32.596499999999999</v>
      </c>
      <c r="V23" s="2">
        <f>U23*0.13</f>
        <v>4.2375449999999999</v>
      </c>
      <c r="X23" s="13">
        <f t="shared" ref="X23:X32" si="12">LN(U23)-LN(R23)</f>
        <v>-0.12193402332918879</v>
      </c>
      <c r="Y23" s="13">
        <f t="shared" ref="Y23:Y32" si="13">(V23^2)/(Q23*(U23^2))+(S23^2)/(Q23*(R23^2))</f>
        <v>1.2166666666666666E-2</v>
      </c>
      <c r="Z23" s="1">
        <v>12.283899999999999</v>
      </c>
      <c r="AA23" s="1">
        <f>Z23*0.25</f>
        <v>3.0709749999999998</v>
      </c>
      <c r="AC23" s="1">
        <v>6.8760000000000003</v>
      </c>
      <c r="AD23" s="1">
        <f>AC23*0.28</f>
        <v>1.9252800000000003</v>
      </c>
      <c r="AF23" s="13">
        <f t="shared" si="2"/>
        <v>-0.58025237435404642</v>
      </c>
      <c r="AG23" s="13">
        <f t="shared" si="3"/>
        <v>4.696666666666667E-2</v>
      </c>
      <c r="AH23" s="1">
        <v>24.471900000000002</v>
      </c>
      <c r="AI23" s="1">
        <f>AH23*0.25</f>
        <v>6.1179750000000004</v>
      </c>
      <c r="AK23" s="1">
        <v>26.245999999999999</v>
      </c>
      <c r="AL23" s="1">
        <f>AK23*0.21</f>
        <v>5.5116599999999991</v>
      </c>
      <c r="AN23" s="13">
        <f t="shared" si="10"/>
        <v>6.9988075936554761E-2</v>
      </c>
      <c r="AO23" s="13">
        <f t="shared" si="11"/>
        <v>3.5533333333333333E-2</v>
      </c>
    </row>
    <row r="24" spans="1:41" x14ac:dyDescent="0.2">
      <c r="A24" s="1">
        <v>14</v>
      </c>
      <c r="B24" s="11" t="s">
        <v>119</v>
      </c>
      <c r="C24" s="1" t="s">
        <v>120</v>
      </c>
      <c r="D24" s="1" t="s">
        <v>121</v>
      </c>
      <c r="E24" s="11" t="s">
        <v>123</v>
      </c>
      <c r="F24" s="11" t="s">
        <v>122</v>
      </c>
      <c r="G24" s="11" t="s">
        <v>61</v>
      </c>
      <c r="H24" s="1">
        <v>910</v>
      </c>
      <c r="I24" s="1">
        <v>6.9</v>
      </c>
      <c r="J24" s="1">
        <v>1506</v>
      </c>
      <c r="K24" s="11" t="s">
        <v>78</v>
      </c>
      <c r="L24" s="11" t="s">
        <v>55</v>
      </c>
      <c r="M24" s="11" t="s">
        <v>79</v>
      </c>
      <c r="N24" s="11" t="s">
        <v>60</v>
      </c>
      <c r="O24" s="1">
        <v>7</v>
      </c>
      <c r="P24" s="2">
        <v>4</v>
      </c>
      <c r="Q24" s="1">
        <v>3</v>
      </c>
      <c r="R24" s="2">
        <v>8.68</v>
      </c>
      <c r="S24" s="2">
        <f t="shared" ref="S24:S30" si="14">T24*(Q24^0.5)</f>
        <v>2.8059223082615814</v>
      </c>
      <c r="T24" s="2">
        <v>1.62</v>
      </c>
      <c r="U24" s="2">
        <v>6.43</v>
      </c>
      <c r="V24" s="2">
        <f t="shared" ref="V24:V30" si="15">W24*(Q24^0.5)</f>
        <v>1.1951150572225251</v>
      </c>
      <c r="W24" s="2">
        <v>0.69</v>
      </c>
      <c r="X24" s="13">
        <f t="shared" si="12"/>
        <v>-0.30004699042273075</v>
      </c>
      <c r="Y24" s="13">
        <f t="shared" si="13"/>
        <v>4.6348301807374009E-2</v>
      </c>
      <c r="Z24" s="1">
        <v>22.85</v>
      </c>
      <c r="AA24" s="1">
        <f>Z24*0.25</f>
        <v>5.7125000000000004</v>
      </c>
      <c r="AC24" s="1">
        <v>23.5</v>
      </c>
      <c r="AD24" s="1">
        <f>AC24*0.28</f>
        <v>6.580000000000001</v>
      </c>
      <c r="AF24" s="13">
        <f t="shared" si="2"/>
        <v>2.8049303809899673E-2</v>
      </c>
      <c r="AG24" s="13">
        <f t="shared" si="3"/>
        <v>4.696666666666667E-2</v>
      </c>
      <c r="AH24" s="1">
        <v>4.8499999999999996</v>
      </c>
      <c r="AI24" s="2">
        <f t="shared" ref="AI24:AI30" si="16">AJ24*(Q24^0.5)</f>
        <v>1.368320137979413</v>
      </c>
      <c r="AJ24" s="1">
        <v>0.79</v>
      </c>
      <c r="AK24" s="1">
        <v>4.29</v>
      </c>
      <c r="AL24" s="2">
        <f t="shared" ref="AL24:AL30" si="17">AM24*(Q24^0.5)</f>
        <v>0.98726896031425992</v>
      </c>
      <c r="AM24" s="1">
        <v>0.56999999999999995</v>
      </c>
      <c r="AN24" s="13">
        <f t="shared" si="10"/>
        <v>-0.12269197200946613</v>
      </c>
      <c r="AO24" s="13">
        <f t="shared" si="11"/>
        <v>4.4185718784195013E-2</v>
      </c>
    </row>
    <row r="25" spans="1:41" x14ac:dyDescent="0.2">
      <c r="A25" s="1">
        <v>15</v>
      </c>
      <c r="B25" s="11" t="s">
        <v>129</v>
      </c>
      <c r="C25" s="11" t="s">
        <v>133</v>
      </c>
      <c r="D25" s="11" t="s">
        <v>132</v>
      </c>
      <c r="E25" s="11" t="s">
        <v>131</v>
      </c>
      <c r="F25" s="11" t="s">
        <v>130</v>
      </c>
      <c r="G25" s="11" t="s">
        <v>58</v>
      </c>
      <c r="H25" s="1">
        <v>3800</v>
      </c>
      <c r="I25" s="1">
        <v>-3</v>
      </c>
      <c r="J25" s="1">
        <v>420</v>
      </c>
      <c r="K25" s="11" t="s">
        <v>71</v>
      </c>
      <c r="L25" s="11" t="s">
        <v>55</v>
      </c>
      <c r="M25" s="11" t="s">
        <v>51</v>
      </c>
      <c r="N25" s="11" t="s">
        <v>60</v>
      </c>
      <c r="O25" s="1">
        <v>4</v>
      </c>
      <c r="P25" s="2">
        <v>1.55</v>
      </c>
      <c r="Q25" s="1">
        <v>3</v>
      </c>
      <c r="R25" s="2">
        <v>123.59</v>
      </c>
      <c r="S25" s="2">
        <f t="shared" si="14"/>
        <v>18.086074532634228</v>
      </c>
      <c r="T25" s="2">
        <v>10.442000000000007</v>
      </c>
      <c r="U25" s="2">
        <v>151.31299999999999</v>
      </c>
      <c r="V25" s="2">
        <f t="shared" si="15"/>
        <v>4.2556488341967693</v>
      </c>
      <c r="W25" s="2">
        <v>2.4570000000000221</v>
      </c>
      <c r="X25" s="13">
        <f t="shared" si="12"/>
        <v>0.20238090351083482</v>
      </c>
      <c r="Y25" s="13">
        <f t="shared" si="13"/>
        <v>7.4020655053713049E-3</v>
      </c>
      <c r="Z25" s="1">
        <v>67.176000000000002</v>
      </c>
      <c r="AA25" s="2">
        <f t="shared" ref="AA25:AA30" si="18">AB25*(Q25^0.5)</f>
        <v>22.654358537597123</v>
      </c>
      <c r="AB25" s="1">
        <v>13.079499999999996</v>
      </c>
      <c r="AC25" s="1">
        <v>101.831</v>
      </c>
      <c r="AD25" s="2">
        <f t="shared" ref="AD25:AD30" si="19">AE25*(Q25^0.5)</f>
        <v>12.422268391883982</v>
      </c>
      <c r="AE25" s="1">
        <v>7.171999999999997</v>
      </c>
      <c r="AF25" s="13">
        <f t="shared" si="2"/>
        <v>0.4159985355428093</v>
      </c>
      <c r="AG25" s="13">
        <f t="shared" si="3"/>
        <v>4.287046309507115E-2</v>
      </c>
      <c r="AH25" s="1">
        <v>56.743000000000002</v>
      </c>
      <c r="AI25" s="2">
        <f t="shared" si="16"/>
        <v>7.0515252477744088</v>
      </c>
      <c r="AJ25" s="1">
        <v>4.0711999999999975</v>
      </c>
      <c r="AK25" s="1">
        <v>50.890599999999999</v>
      </c>
      <c r="AL25" s="2">
        <f t="shared" si="17"/>
        <v>5.2886439358308159</v>
      </c>
      <c r="AM25" s="1">
        <v>3.0534000000000034</v>
      </c>
      <c r="AN25" s="13">
        <f t="shared" si="10"/>
        <v>-0.10885407006907366</v>
      </c>
      <c r="AO25" s="13">
        <f t="shared" si="11"/>
        <v>8.7476987999704024E-3</v>
      </c>
    </row>
    <row r="26" spans="1:41" x14ac:dyDescent="0.2">
      <c r="A26" s="1">
        <v>16</v>
      </c>
      <c r="B26" s="11" t="s">
        <v>134</v>
      </c>
      <c r="C26" s="11" t="s">
        <v>135</v>
      </c>
      <c r="D26" s="1" t="s">
        <v>136</v>
      </c>
      <c r="E26" s="11" t="s">
        <v>138</v>
      </c>
      <c r="F26" s="11" t="s">
        <v>137</v>
      </c>
      <c r="G26" s="11" t="s">
        <v>49</v>
      </c>
      <c r="H26" s="1">
        <v>1775</v>
      </c>
      <c r="I26" s="1">
        <v>15.8</v>
      </c>
      <c r="J26" s="1">
        <v>948</v>
      </c>
      <c r="K26" s="11" t="s">
        <v>50</v>
      </c>
      <c r="L26" s="11" t="s">
        <v>55</v>
      </c>
      <c r="M26" s="11" t="s">
        <v>79</v>
      </c>
      <c r="N26" s="11" t="s">
        <v>60</v>
      </c>
      <c r="O26" s="1">
        <v>5</v>
      </c>
      <c r="P26" s="2">
        <v>2.4</v>
      </c>
      <c r="Q26" s="1">
        <v>3</v>
      </c>
      <c r="R26" s="2">
        <v>14.77</v>
      </c>
      <c r="S26" s="2">
        <f t="shared" si="14"/>
        <v>0.12124355652982141</v>
      </c>
      <c r="T26" s="2">
        <v>7.0000000000000007E-2</v>
      </c>
      <c r="U26" s="2">
        <v>14.69</v>
      </c>
      <c r="V26" s="2">
        <f t="shared" si="15"/>
        <v>0.10392304845413262</v>
      </c>
      <c r="W26" s="2">
        <v>0.06</v>
      </c>
      <c r="X26" s="13">
        <f t="shared" si="12"/>
        <v>-5.4311063575025464E-3</v>
      </c>
      <c r="Y26" s="13">
        <f t="shared" si="13"/>
        <v>3.9143724949923254E-5</v>
      </c>
      <c r="Z26" s="1">
        <v>0.56000000000000005</v>
      </c>
      <c r="AA26" s="2">
        <f t="shared" si="18"/>
        <v>5.1961524227066312E-2</v>
      </c>
      <c r="AB26" s="1">
        <v>0.03</v>
      </c>
      <c r="AC26" s="1">
        <v>0.63</v>
      </c>
      <c r="AD26" s="2">
        <f t="shared" si="19"/>
        <v>5.1961524227066312E-2</v>
      </c>
      <c r="AE26" s="1">
        <v>0.03</v>
      </c>
      <c r="AF26" s="13">
        <f t="shared" si="2"/>
        <v>0.11778303565638337</v>
      </c>
      <c r="AG26" s="13">
        <f t="shared" si="3"/>
        <v>5.1374716553287958E-3</v>
      </c>
      <c r="AH26" s="1">
        <v>1.33</v>
      </c>
      <c r="AI26" s="2">
        <f t="shared" si="16"/>
        <v>0.10392304845413262</v>
      </c>
      <c r="AJ26" s="1">
        <v>0.06</v>
      </c>
      <c r="AK26" s="1">
        <v>1.34</v>
      </c>
      <c r="AL26" s="2">
        <f t="shared" si="17"/>
        <v>0.10392304845413262</v>
      </c>
      <c r="AM26" s="1">
        <v>0.06</v>
      </c>
      <c r="AN26" s="13">
        <f t="shared" si="10"/>
        <v>7.490671729157572E-3</v>
      </c>
      <c r="AO26" s="13">
        <f t="shared" si="11"/>
        <v>4.0400639644995722E-3</v>
      </c>
    </row>
    <row r="27" spans="1:41" x14ac:dyDescent="0.2">
      <c r="A27" s="1">
        <v>16</v>
      </c>
      <c r="B27" s="11" t="s">
        <v>134</v>
      </c>
      <c r="C27" s="11" t="s">
        <v>135</v>
      </c>
      <c r="D27" s="1" t="s">
        <v>136</v>
      </c>
      <c r="E27" s="11" t="s">
        <v>138</v>
      </c>
      <c r="F27" s="11" t="s">
        <v>137</v>
      </c>
      <c r="G27" s="11" t="s">
        <v>49</v>
      </c>
      <c r="H27" s="1">
        <v>1775</v>
      </c>
      <c r="I27" s="1">
        <v>15.8</v>
      </c>
      <c r="J27" s="1">
        <v>948</v>
      </c>
      <c r="K27" s="11" t="s">
        <v>50</v>
      </c>
      <c r="L27" s="11" t="s">
        <v>55</v>
      </c>
      <c r="M27" s="11" t="s">
        <v>79</v>
      </c>
      <c r="N27" s="11" t="s">
        <v>60</v>
      </c>
      <c r="O27" s="1">
        <v>5</v>
      </c>
      <c r="P27" s="2">
        <v>2.2999999999999998</v>
      </c>
      <c r="Q27" s="1">
        <v>3</v>
      </c>
      <c r="R27" s="2">
        <v>14.77</v>
      </c>
      <c r="S27" s="2">
        <f t="shared" si="14"/>
        <v>0.12124355652982141</v>
      </c>
      <c r="T27" s="2">
        <v>7.0000000000000007E-2</v>
      </c>
      <c r="U27" s="2">
        <v>14.7</v>
      </c>
      <c r="V27" s="2">
        <f t="shared" si="15"/>
        <v>0.10392304845413262</v>
      </c>
      <c r="W27" s="2">
        <v>0.06</v>
      </c>
      <c r="X27" s="13">
        <f t="shared" si="12"/>
        <v>-4.7506027585977328E-3</v>
      </c>
      <c r="Y27" s="13">
        <f t="shared" si="13"/>
        <v>3.9121035507383926E-5</v>
      </c>
      <c r="Z27" s="1">
        <v>0.56000000000000005</v>
      </c>
      <c r="AA27" s="2">
        <f t="shared" si="18"/>
        <v>5.1961524227066312E-2</v>
      </c>
      <c r="AB27" s="1">
        <v>0.03</v>
      </c>
      <c r="AC27" s="1">
        <v>0.63</v>
      </c>
      <c r="AD27" s="2">
        <f t="shared" si="19"/>
        <v>5.1961524227066312E-2</v>
      </c>
      <c r="AE27" s="1">
        <v>0.03</v>
      </c>
      <c r="AF27" s="13">
        <f t="shared" si="2"/>
        <v>0.11778303565638337</v>
      </c>
      <c r="AG27" s="13">
        <f t="shared" si="3"/>
        <v>5.1374716553287958E-3</v>
      </c>
      <c r="AH27" s="1">
        <v>1.33</v>
      </c>
      <c r="AI27" s="2">
        <f t="shared" si="16"/>
        <v>0.10392304845413262</v>
      </c>
      <c r="AJ27" s="1">
        <v>0.06</v>
      </c>
      <c r="AK27" s="1">
        <v>1.32</v>
      </c>
      <c r="AL27" s="2">
        <f t="shared" si="17"/>
        <v>0.10392304845413262</v>
      </c>
      <c r="AM27" s="1">
        <v>0.06</v>
      </c>
      <c r="AN27" s="13">
        <f t="shared" si="10"/>
        <v>-7.5472056353829142E-3</v>
      </c>
      <c r="AO27" s="13">
        <f t="shared" si="11"/>
        <v>4.1012787981885351E-3</v>
      </c>
    </row>
    <row r="28" spans="1:41" x14ac:dyDescent="0.2">
      <c r="A28" s="1">
        <v>16</v>
      </c>
      <c r="B28" s="11" t="s">
        <v>134</v>
      </c>
      <c r="C28" s="11" t="s">
        <v>135</v>
      </c>
      <c r="D28" s="1" t="s">
        <v>136</v>
      </c>
      <c r="E28" s="11" t="s">
        <v>138</v>
      </c>
      <c r="F28" s="11" t="s">
        <v>137</v>
      </c>
      <c r="G28" s="11" t="s">
        <v>49</v>
      </c>
      <c r="H28" s="1">
        <v>1775</v>
      </c>
      <c r="I28" s="1">
        <v>15.8</v>
      </c>
      <c r="J28" s="1">
        <v>948</v>
      </c>
      <c r="K28" s="11" t="s">
        <v>50</v>
      </c>
      <c r="L28" s="11" t="s">
        <v>55</v>
      </c>
      <c r="M28" s="11" t="s">
        <v>79</v>
      </c>
      <c r="N28" s="11" t="s">
        <v>60</v>
      </c>
      <c r="O28" s="1">
        <v>5</v>
      </c>
      <c r="P28" s="2">
        <v>2.4</v>
      </c>
      <c r="Q28" s="1">
        <v>3</v>
      </c>
      <c r="R28" s="2">
        <v>14.77</v>
      </c>
      <c r="S28" s="2">
        <f t="shared" si="14"/>
        <v>0.12124355652982141</v>
      </c>
      <c r="T28" s="2">
        <v>7.0000000000000007E-2</v>
      </c>
      <c r="U28" s="2">
        <v>14.77</v>
      </c>
      <c r="V28" s="2">
        <f t="shared" si="15"/>
        <v>0.12124355652982141</v>
      </c>
      <c r="W28" s="2">
        <v>7.0000000000000007E-2</v>
      </c>
      <c r="X28" s="13">
        <f t="shared" si="12"/>
        <v>0</v>
      </c>
      <c r="Y28" s="13">
        <f t="shared" si="13"/>
        <v>4.4922620785696639E-5</v>
      </c>
      <c r="Z28" s="1">
        <v>0.56000000000000005</v>
      </c>
      <c r="AA28" s="2">
        <f t="shared" si="18"/>
        <v>5.1961524227066312E-2</v>
      </c>
      <c r="AB28" s="1">
        <v>0.03</v>
      </c>
      <c r="AC28" s="1">
        <v>0.62</v>
      </c>
      <c r="AD28" s="2">
        <f t="shared" si="19"/>
        <v>3.4641016151377546E-2</v>
      </c>
      <c r="AE28" s="1">
        <v>0.02</v>
      </c>
      <c r="AF28" s="13">
        <f t="shared" si="2"/>
        <v>0.10178269430994225</v>
      </c>
      <c r="AG28" s="13">
        <f t="shared" si="3"/>
        <v>3.910480685510415E-3</v>
      </c>
      <c r="AH28" s="1">
        <v>1.33</v>
      </c>
      <c r="AI28" s="2">
        <f t="shared" si="16"/>
        <v>0.10392304845413262</v>
      </c>
      <c r="AJ28" s="1">
        <v>0.06</v>
      </c>
      <c r="AK28" s="1">
        <v>1.3</v>
      </c>
      <c r="AL28" s="2">
        <f t="shared" si="17"/>
        <v>0.10392304845413262</v>
      </c>
      <c r="AM28" s="1">
        <v>0.06</v>
      </c>
      <c r="AN28" s="13">
        <f t="shared" si="10"/>
        <v>-2.281467776617141E-2</v>
      </c>
      <c r="AO28" s="13">
        <f t="shared" si="11"/>
        <v>4.1653406105020959E-3</v>
      </c>
    </row>
    <row r="29" spans="1:41" x14ac:dyDescent="0.2">
      <c r="A29" s="1">
        <v>16</v>
      </c>
      <c r="B29" s="11" t="s">
        <v>134</v>
      </c>
      <c r="C29" s="11" t="s">
        <v>135</v>
      </c>
      <c r="D29" s="1" t="s">
        <v>136</v>
      </c>
      <c r="E29" s="11" t="s">
        <v>138</v>
      </c>
      <c r="F29" s="11" t="s">
        <v>137</v>
      </c>
      <c r="G29" s="11" t="s">
        <v>49</v>
      </c>
      <c r="H29" s="1">
        <v>1775</v>
      </c>
      <c r="I29" s="1">
        <v>15.8</v>
      </c>
      <c r="J29" s="1">
        <v>948</v>
      </c>
      <c r="K29" s="11" t="s">
        <v>50</v>
      </c>
      <c r="L29" s="11" t="s">
        <v>55</v>
      </c>
      <c r="M29" s="11" t="s">
        <v>79</v>
      </c>
      <c r="N29" s="11" t="s">
        <v>60</v>
      </c>
      <c r="O29" s="1">
        <v>5</v>
      </c>
      <c r="P29" s="2">
        <v>2.5</v>
      </c>
      <c r="Q29" s="1">
        <v>3</v>
      </c>
      <c r="R29" s="2">
        <v>14.77</v>
      </c>
      <c r="S29" s="2">
        <f t="shared" si="14"/>
        <v>0.12124355652982141</v>
      </c>
      <c r="T29" s="2">
        <v>7.0000000000000007E-2</v>
      </c>
      <c r="U29" s="2">
        <v>14.75</v>
      </c>
      <c r="V29" s="2">
        <f t="shared" si="15"/>
        <v>6.9282032302755092E-2</v>
      </c>
      <c r="W29" s="2">
        <v>0.04</v>
      </c>
      <c r="X29" s="13">
        <f t="shared" si="12"/>
        <v>-1.355013757459389E-3</v>
      </c>
      <c r="Y29" s="13">
        <f t="shared" si="13"/>
        <v>2.9815518953606723E-5</v>
      </c>
      <c r="Z29" s="1">
        <v>0.56000000000000005</v>
      </c>
      <c r="AA29" s="2">
        <f t="shared" si="18"/>
        <v>5.1961524227066312E-2</v>
      </c>
      <c r="AB29" s="1">
        <v>0.03</v>
      </c>
      <c r="AC29" s="1">
        <v>0.62</v>
      </c>
      <c r="AD29" s="2">
        <f t="shared" si="19"/>
        <v>5.1961524227066312E-2</v>
      </c>
      <c r="AE29" s="1">
        <v>0.03</v>
      </c>
      <c r="AF29" s="13">
        <f t="shared" si="2"/>
        <v>0.10178269430994225</v>
      </c>
      <c r="AG29" s="13">
        <f t="shared" si="3"/>
        <v>5.2112090934188435E-3</v>
      </c>
      <c r="AH29" s="1">
        <v>1.33</v>
      </c>
      <c r="AI29" s="2">
        <f t="shared" si="16"/>
        <v>0.10392304845413262</v>
      </c>
      <c r="AJ29" s="1">
        <v>0.06</v>
      </c>
      <c r="AK29" s="1">
        <v>1.3</v>
      </c>
      <c r="AL29" s="2">
        <f t="shared" si="17"/>
        <v>0.12124355652982141</v>
      </c>
      <c r="AM29" s="1">
        <v>7.0000000000000007E-2</v>
      </c>
      <c r="AN29" s="13">
        <f t="shared" si="10"/>
        <v>-2.281467776617141E-2</v>
      </c>
      <c r="AO29" s="13">
        <f t="shared" si="11"/>
        <v>4.9345713797328654E-3</v>
      </c>
    </row>
    <row r="30" spans="1:41" x14ac:dyDescent="0.2">
      <c r="A30" s="1">
        <v>16</v>
      </c>
      <c r="B30" s="11" t="s">
        <v>134</v>
      </c>
      <c r="C30" s="11" t="s">
        <v>135</v>
      </c>
      <c r="D30" s="1" t="s">
        <v>136</v>
      </c>
      <c r="E30" s="11" t="s">
        <v>138</v>
      </c>
      <c r="F30" s="11" t="s">
        <v>137</v>
      </c>
      <c r="G30" s="11" t="s">
        <v>49</v>
      </c>
      <c r="H30" s="1">
        <v>1775</v>
      </c>
      <c r="I30" s="1">
        <v>15.8</v>
      </c>
      <c r="J30" s="1">
        <v>948</v>
      </c>
      <c r="K30" s="11" t="s">
        <v>50</v>
      </c>
      <c r="L30" s="11" t="s">
        <v>55</v>
      </c>
      <c r="M30" s="11" t="s">
        <v>79</v>
      </c>
      <c r="N30" s="11" t="s">
        <v>60</v>
      </c>
      <c r="O30" s="1">
        <v>5</v>
      </c>
      <c r="P30" s="2">
        <v>2.5</v>
      </c>
      <c r="Q30" s="1">
        <v>3</v>
      </c>
      <c r="R30" s="2">
        <v>14.77</v>
      </c>
      <c r="S30" s="2">
        <f t="shared" si="14"/>
        <v>0.12124355652982141</v>
      </c>
      <c r="T30" s="2">
        <v>7.0000000000000007E-2</v>
      </c>
      <c r="U30" s="2">
        <v>14.73</v>
      </c>
      <c r="V30" s="2">
        <f t="shared" si="15"/>
        <v>5.1961524227066312E-2</v>
      </c>
      <c r="W30" s="2">
        <v>0.03</v>
      </c>
      <c r="X30" s="13">
        <f t="shared" si="12"/>
        <v>-2.7118660687492913E-3</v>
      </c>
      <c r="Y30" s="13">
        <f t="shared" si="13"/>
        <v>2.660929385069029E-5</v>
      </c>
      <c r="Z30" s="1">
        <v>0.56000000000000005</v>
      </c>
      <c r="AA30" s="2">
        <f t="shared" si="18"/>
        <v>5.1961524227066312E-2</v>
      </c>
      <c r="AB30" s="1">
        <v>0.03</v>
      </c>
      <c r="AC30" s="1">
        <v>0.6</v>
      </c>
      <c r="AD30" s="2">
        <f t="shared" si="19"/>
        <v>3.4641016151377546E-2</v>
      </c>
      <c r="AE30" s="1">
        <v>0.02</v>
      </c>
      <c r="AF30" s="13">
        <f t="shared" si="2"/>
        <v>6.8992871486951324E-2</v>
      </c>
      <c r="AG30" s="13">
        <f t="shared" si="3"/>
        <v>3.9810090702947836E-3</v>
      </c>
      <c r="AH30" s="1">
        <v>1.33</v>
      </c>
      <c r="AI30" s="2">
        <f t="shared" si="16"/>
        <v>0.10392304845413262</v>
      </c>
      <c r="AJ30" s="1">
        <v>0.06</v>
      </c>
      <c r="AK30" s="1">
        <v>1.29</v>
      </c>
      <c r="AL30" s="2">
        <f t="shared" si="17"/>
        <v>0.12124355652982141</v>
      </c>
      <c r="AM30" s="1">
        <v>7.0000000000000007E-2</v>
      </c>
      <c r="AN30" s="13">
        <f t="shared" si="10"/>
        <v>-3.0536723860081716E-2</v>
      </c>
      <c r="AO30" s="13">
        <f t="shared" si="11"/>
        <v>4.9796976789674144E-3</v>
      </c>
    </row>
    <row r="31" spans="1:41" x14ac:dyDescent="0.2">
      <c r="A31" s="1">
        <v>17</v>
      </c>
      <c r="B31" s="11" t="s">
        <v>139</v>
      </c>
      <c r="C31" s="11" t="s">
        <v>140</v>
      </c>
      <c r="D31" s="11" t="s">
        <v>142</v>
      </c>
      <c r="E31" s="11">
        <v>104.42</v>
      </c>
      <c r="F31" s="11">
        <v>36.03</v>
      </c>
      <c r="G31" s="11" t="s">
        <v>49</v>
      </c>
      <c r="H31" s="1">
        <v>2318</v>
      </c>
      <c r="I31" s="1">
        <v>6.8</v>
      </c>
      <c r="J31" s="1">
        <v>314</v>
      </c>
      <c r="K31" s="11" t="s">
        <v>141</v>
      </c>
      <c r="L31" s="11" t="s">
        <v>143</v>
      </c>
      <c r="M31" s="11" t="s">
        <v>79</v>
      </c>
      <c r="N31" s="11" t="s">
        <v>60</v>
      </c>
      <c r="O31" s="1">
        <v>7</v>
      </c>
      <c r="P31" s="2">
        <v>2.8</v>
      </c>
      <c r="Q31" s="1">
        <v>3</v>
      </c>
      <c r="R31" s="2">
        <v>5.05565</v>
      </c>
      <c r="S31" s="2">
        <v>0.37565000000000026</v>
      </c>
      <c r="U31" s="2">
        <v>4.8365200000000002</v>
      </c>
      <c r="V31" s="2">
        <v>0.25044000000000022</v>
      </c>
      <c r="X31" s="13">
        <f t="shared" si="12"/>
        <v>-4.4310975911207029E-2</v>
      </c>
      <c r="Y31" s="13">
        <f t="shared" si="13"/>
        <v>2.7340707563501751E-3</v>
      </c>
      <c r="Z31" s="1">
        <v>0.52121600000000001</v>
      </c>
      <c r="AA31" s="1">
        <v>1.3010999999999995E-2</v>
      </c>
      <c r="AC31" s="1">
        <v>0.37080099999999999</v>
      </c>
      <c r="AD31" s="1">
        <v>1.3010999999999995E-2</v>
      </c>
      <c r="AF31" s="13">
        <f t="shared" si="2"/>
        <v>-0.3404990126081463</v>
      </c>
      <c r="AG31" s="13">
        <f t="shared" si="3"/>
        <v>6.1812380188284674E-4</v>
      </c>
      <c r="AH31" s="1">
        <v>4.5333600000000001</v>
      </c>
      <c r="AI31" s="1">
        <v>0.36085000000000012</v>
      </c>
      <c r="AK31" s="1">
        <v>4.4720199999999997</v>
      </c>
      <c r="AL31" s="1">
        <v>0.20833000000000013</v>
      </c>
      <c r="AN31" s="13">
        <f t="shared" si="10"/>
        <v>-1.3623178294825289E-2</v>
      </c>
      <c r="AO31" s="13">
        <f t="shared" si="11"/>
        <v>2.8353834608688777E-3</v>
      </c>
    </row>
    <row r="32" spans="1:41" x14ac:dyDescent="0.2">
      <c r="A32" s="1">
        <v>17</v>
      </c>
      <c r="B32" s="11" t="s">
        <v>139</v>
      </c>
      <c r="C32" s="11" t="s">
        <v>140</v>
      </c>
      <c r="D32" s="11" t="s">
        <v>142</v>
      </c>
      <c r="E32" s="11">
        <v>104.42</v>
      </c>
      <c r="F32" s="11">
        <v>36.03</v>
      </c>
      <c r="G32" s="11" t="s">
        <v>49</v>
      </c>
      <c r="H32" s="1">
        <v>2318</v>
      </c>
      <c r="I32" s="1">
        <v>6.8</v>
      </c>
      <c r="J32" s="1">
        <v>314</v>
      </c>
      <c r="K32" s="11" t="s">
        <v>141</v>
      </c>
      <c r="L32" s="11" t="s">
        <v>144</v>
      </c>
      <c r="M32" s="11" t="s">
        <v>79</v>
      </c>
      <c r="N32" s="11" t="s">
        <v>60</v>
      </c>
      <c r="O32" s="1">
        <v>7</v>
      </c>
      <c r="P32" s="2">
        <v>2.8</v>
      </c>
      <c r="Q32" s="1">
        <v>3</v>
      </c>
      <c r="R32" s="2">
        <v>5.5095700000000001</v>
      </c>
      <c r="S32" s="2">
        <v>0.3913000000000002</v>
      </c>
      <c r="U32" s="2">
        <v>4.4139099999999996</v>
      </c>
      <c r="V32" s="2">
        <v>0.4539200000000001</v>
      </c>
      <c r="X32" s="13">
        <f t="shared" si="12"/>
        <v>-0.2217256622347068</v>
      </c>
      <c r="Y32" s="13">
        <f t="shared" si="13"/>
        <v>5.206623149339399E-3</v>
      </c>
      <c r="Z32" s="1">
        <v>0.63415500000000002</v>
      </c>
      <c r="AA32" s="1">
        <v>5.9845999999999955E-2</v>
      </c>
      <c r="AC32" s="1">
        <v>0.42388300000000001</v>
      </c>
      <c r="AD32" s="1">
        <v>3.6430999999999991E-2</v>
      </c>
      <c r="AF32" s="13">
        <f t="shared" si="2"/>
        <v>-0.40283593029590525</v>
      </c>
      <c r="AG32" s="13">
        <f t="shared" si="3"/>
        <v>5.4308760452522527E-3</v>
      </c>
      <c r="AH32" s="1">
        <v>4.8972300000000004</v>
      </c>
      <c r="AI32" s="1">
        <v>0.30548999999999982</v>
      </c>
      <c r="AK32" s="1">
        <v>3.9332600000000002</v>
      </c>
      <c r="AL32" s="1">
        <v>0.52776000000000023</v>
      </c>
      <c r="AN32" s="13">
        <f t="shared" si="10"/>
        <v>-0.219201140586472</v>
      </c>
      <c r="AO32" s="13">
        <f t="shared" si="11"/>
        <v>7.2984092229057057E-3</v>
      </c>
    </row>
  </sheetData>
  <phoneticPr fontId="3" type="noConversion"/>
  <pageMargins left="0.7" right="0.7" top="0.75" bottom="0.75" header="0.3" footer="0.3"/>
  <pageSetup orientation="portrait" horizontalDpi="360" verticalDpi="360" r:id="rId1"/>
  <ignoredErrors>
    <ignoredError sqref="AI23 AL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F355-4EBE-468D-881F-7C349596B914}">
  <sheetPr codeName="Sheet3"/>
  <dimension ref="A1:AP22"/>
  <sheetViews>
    <sheetView zoomScale="85" zoomScaleNormal="85" workbookViewId="0">
      <selection activeCell="O3" sqref="O3:O22"/>
    </sheetView>
  </sheetViews>
  <sheetFormatPr defaultColWidth="8.875" defaultRowHeight="14.25" x14ac:dyDescent="0.2"/>
  <cols>
    <col min="1" max="1" width="8.875" style="1"/>
    <col min="2" max="2" width="17.5" style="1" customWidth="1"/>
    <col min="3" max="3" width="8.875" style="1"/>
    <col min="4" max="4" width="15.375" style="1" customWidth="1"/>
    <col min="5" max="5" width="11.375" style="1" customWidth="1"/>
    <col min="6" max="6" width="13.5" style="1" customWidth="1"/>
    <col min="7" max="7" width="17" style="1" customWidth="1"/>
    <col min="8" max="10" width="8.875" style="1"/>
    <col min="11" max="14" width="12.5" style="1" customWidth="1"/>
    <col min="15" max="15" width="10.875" style="1" customWidth="1"/>
    <col min="16" max="16" width="11.625" style="2" customWidth="1"/>
    <col min="17" max="17" width="9.875" style="1" customWidth="1"/>
    <col min="18" max="18" width="12.25" style="2" customWidth="1"/>
    <col min="19" max="20" width="10.5" style="2" customWidth="1"/>
    <col min="21" max="21" width="11.625" style="2" customWidth="1"/>
    <col min="22" max="23" width="10.5" style="2" customWidth="1"/>
    <col min="24" max="24" width="9.875" style="2" customWidth="1"/>
    <col min="25" max="25" width="8.875" style="2" customWidth="1"/>
    <col min="26" max="16384" width="8.875" style="1"/>
  </cols>
  <sheetData>
    <row r="1" spans="1:42" x14ac:dyDescent="0.2">
      <c r="A1" s="12" t="s">
        <v>36</v>
      </c>
      <c r="B1" t="s">
        <v>37</v>
      </c>
      <c r="C1" t="s">
        <v>38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42</v>
      </c>
      <c r="M1" s="5" t="s">
        <v>44</v>
      </c>
      <c r="N1" s="5" t="s">
        <v>52</v>
      </c>
      <c r="O1" s="5" t="s">
        <v>8</v>
      </c>
      <c r="P1" s="7" t="s">
        <v>9</v>
      </c>
      <c r="Q1" s="5" t="s">
        <v>10</v>
      </c>
      <c r="R1" s="7" t="s">
        <v>11</v>
      </c>
      <c r="S1" s="7" t="s">
        <v>11</v>
      </c>
      <c r="T1" s="7" t="s">
        <v>11</v>
      </c>
      <c r="U1" s="7" t="s">
        <v>11</v>
      </c>
      <c r="V1" s="7" t="s">
        <v>11</v>
      </c>
      <c r="W1" s="7" t="s">
        <v>11</v>
      </c>
      <c r="X1" s="7" t="s">
        <v>12</v>
      </c>
      <c r="Y1" s="7" t="s">
        <v>12</v>
      </c>
      <c r="Z1" s="11" t="s">
        <v>32</v>
      </c>
      <c r="AA1" s="11" t="s">
        <v>32</v>
      </c>
      <c r="AB1" s="11" t="s">
        <v>32</v>
      </c>
      <c r="AC1" s="11" t="s">
        <v>32</v>
      </c>
      <c r="AD1" s="11" t="s">
        <v>32</v>
      </c>
      <c r="AE1" s="11" t="s">
        <v>32</v>
      </c>
      <c r="AF1" s="11" t="s">
        <v>32</v>
      </c>
      <c r="AG1" s="11" t="s">
        <v>32</v>
      </c>
      <c r="AH1" s="11" t="s">
        <v>33</v>
      </c>
      <c r="AI1" s="11" t="s">
        <v>33</v>
      </c>
      <c r="AJ1" s="11" t="s">
        <v>33</v>
      </c>
      <c r="AK1" s="11" t="s">
        <v>33</v>
      </c>
      <c r="AL1" s="11" t="s">
        <v>33</v>
      </c>
      <c r="AM1" s="11" t="s">
        <v>33</v>
      </c>
      <c r="AN1" s="11" t="s">
        <v>33</v>
      </c>
      <c r="AO1" s="11" t="s">
        <v>33</v>
      </c>
      <c r="AP1" s="11" t="s">
        <v>34</v>
      </c>
    </row>
    <row r="2" spans="1:42" x14ac:dyDescent="0.2">
      <c r="A2" s="12" t="s">
        <v>39</v>
      </c>
      <c r="B2" t="s">
        <v>40</v>
      </c>
      <c r="C2" t="s">
        <v>41</v>
      </c>
      <c r="D2" s="5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8" t="s">
        <v>43</v>
      </c>
      <c r="M2" s="8" t="s">
        <v>45</v>
      </c>
      <c r="N2" s="8" t="s">
        <v>53</v>
      </c>
      <c r="O2" s="4" t="s">
        <v>21</v>
      </c>
      <c r="P2" s="9" t="s">
        <v>28</v>
      </c>
      <c r="Q2" s="5" t="s">
        <v>22</v>
      </c>
      <c r="R2" s="10" t="s">
        <v>29</v>
      </c>
      <c r="S2" s="10" t="s">
        <v>30</v>
      </c>
      <c r="T2" s="10" t="s">
        <v>31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10" t="s">
        <v>29</v>
      </c>
      <c r="AA2" s="10" t="s">
        <v>30</v>
      </c>
      <c r="AB2" s="10" t="s">
        <v>31</v>
      </c>
      <c r="AC2" s="7" t="s">
        <v>23</v>
      </c>
      <c r="AD2" s="7" t="s">
        <v>24</v>
      </c>
      <c r="AE2" s="7" t="s">
        <v>25</v>
      </c>
      <c r="AF2" s="7" t="s">
        <v>26</v>
      </c>
      <c r="AG2" s="7" t="s">
        <v>27</v>
      </c>
      <c r="AH2" s="10" t="s">
        <v>29</v>
      </c>
      <c r="AI2" s="10" t="s">
        <v>30</v>
      </c>
      <c r="AJ2" s="10" t="s">
        <v>31</v>
      </c>
      <c r="AK2" s="7" t="s">
        <v>23</v>
      </c>
      <c r="AL2" s="7" t="s">
        <v>24</v>
      </c>
      <c r="AM2" s="7" t="s">
        <v>25</v>
      </c>
      <c r="AN2" s="7" t="s">
        <v>26</v>
      </c>
      <c r="AO2" s="7" t="s">
        <v>27</v>
      </c>
      <c r="AP2" s="11" t="s">
        <v>35</v>
      </c>
    </row>
    <row r="3" spans="1:42" x14ac:dyDescent="0.2">
      <c r="A3" s="1">
        <v>2</v>
      </c>
      <c r="B3" s="11" t="s">
        <v>56</v>
      </c>
      <c r="C3" s="11" t="s">
        <v>57</v>
      </c>
      <c r="D3" s="11" t="s">
        <v>59</v>
      </c>
      <c r="E3" s="1">
        <v>97.52</v>
      </c>
      <c r="F3" s="1">
        <v>34.979999999999997</v>
      </c>
      <c r="G3" s="11" t="s">
        <v>58</v>
      </c>
      <c r="I3" s="1">
        <v>16.3</v>
      </c>
      <c r="J3" s="1">
        <v>914</v>
      </c>
      <c r="K3" s="11" t="s">
        <v>50</v>
      </c>
      <c r="L3" s="11" t="s">
        <v>55</v>
      </c>
      <c r="M3" s="11" t="s">
        <v>51</v>
      </c>
      <c r="N3" s="11" t="s">
        <v>60</v>
      </c>
      <c r="O3" s="1">
        <v>9</v>
      </c>
      <c r="P3" s="2">
        <v>2</v>
      </c>
      <c r="Q3" s="1">
        <v>6</v>
      </c>
      <c r="R3" s="2">
        <v>2529</v>
      </c>
      <c r="S3" s="2">
        <f>T3*(Q3^0.5)</f>
        <v>1170.856097050359</v>
      </c>
      <c r="T3" s="2">
        <v>478</v>
      </c>
      <c r="U3" s="2">
        <v>2693</v>
      </c>
      <c r="V3" s="2">
        <f>W3*(Q3^0.5)</f>
        <v>1604.4157815229814</v>
      </c>
      <c r="W3" s="2">
        <v>655</v>
      </c>
      <c r="X3" s="13">
        <f t="shared" ref="X3:X4" si="0">LN(U3)-LN(R3)</f>
        <v>6.2831846141633285E-2</v>
      </c>
      <c r="Y3" s="13">
        <f t="shared" ref="Y3:Y4" si="1">(V3^2)/(Q3*(U3^2))+(S3^2)/(Q3*(R3^2))</f>
        <v>9.4881350915164295E-2</v>
      </c>
      <c r="Z3" s="1">
        <v>19</v>
      </c>
      <c r="AA3" s="2">
        <f>AB3*(Q3^0.5)</f>
        <v>7.3484692283495336</v>
      </c>
      <c r="AB3" s="1">
        <v>3</v>
      </c>
      <c r="AC3" s="1">
        <v>11</v>
      </c>
      <c r="AD3" s="2">
        <f>AE3*(Q3^0.5)</f>
        <v>9.7979589711327115</v>
      </c>
      <c r="AE3" s="1">
        <v>4</v>
      </c>
      <c r="AF3" s="13">
        <f t="shared" ref="AF3:AF22" si="2">LN(AC3)-LN(Z3)</f>
        <v>-0.54654370636806959</v>
      </c>
      <c r="AG3" s="13">
        <f t="shared" ref="AG3:AG22" si="3">(AD3^2)/(Q3*(AC3^2))+(AA3^2)/(Q3*(Z3^2))</f>
        <v>0.15716215288111535</v>
      </c>
      <c r="AH3" s="1">
        <v>36.4</v>
      </c>
      <c r="AI3" s="2">
        <f>AJ3*(Q3^0.5)</f>
        <v>31.843366656181313</v>
      </c>
      <c r="AJ3" s="1">
        <v>13</v>
      </c>
      <c r="AK3" s="1">
        <v>45.5</v>
      </c>
      <c r="AL3" s="2">
        <f>AM3*(Q3^0.5)</f>
        <v>39.191835884530846</v>
      </c>
      <c r="AM3" s="1">
        <v>16</v>
      </c>
      <c r="AN3" s="13">
        <f>LN(AK3)-LN(AH3)</f>
        <v>0.22314355131420971</v>
      </c>
      <c r="AO3" s="13">
        <f>(AL3^2)/(Q3*(AK3^2))+(AI3^2)/(Q3*(AH3^2))</f>
        <v>0.25120758362516604</v>
      </c>
    </row>
    <row r="4" spans="1:42" x14ac:dyDescent="0.2">
      <c r="A4" s="1">
        <v>3</v>
      </c>
      <c r="B4" s="11" t="s">
        <v>62</v>
      </c>
      <c r="C4" s="11" t="s">
        <v>63</v>
      </c>
      <c r="D4" s="11" t="s">
        <v>64</v>
      </c>
      <c r="E4" s="1">
        <v>112.53</v>
      </c>
      <c r="F4" s="1">
        <v>23.17</v>
      </c>
      <c r="G4" s="11" t="s">
        <v>61</v>
      </c>
      <c r="H4" s="1">
        <v>315</v>
      </c>
      <c r="I4" s="1">
        <v>21.4</v>
      </c>
      <c r="J4" s="1">
        <v>1900</v>
      </c>
      <c r="K4" s="11" t="s">
        <v>65</v>
      </c>
      <c r="L4" s="11" t="s">
        <v>55</v>
      </c>
      <c r="M4" s="11" t="s">
        <v>51</v>
      </c>
      <c r="N4" s="11" t="s">
        <v>60</v>
      </c>
      <c r="O4" s="1">
        <v>3</v>
      </c>
      <c r="P4" s="2">
        <v>1.69</v>
      </c>
      <c r="Q4" s="1">
        <v>3</v>
      </c>
      <c r="R4" s="1">
        <v>15.122</v>
      </c>
      <c r="S4" s="2">
        <f>T4*(Q4^0.5)</f>
        <v>2.9216233022071818</v>
      </c>
      <c r="T4" s="1">
        <v>1.6867999999999999</v>
      </c>
      <c r="U4" s="1">
        <v>11.5854</v>
      </c>
      <c r="V4" s="2">
        <f>W4*(Q4^0.5)</f>
        <v>1.0433874064794937</v>
      </c>
      <c r="W4" s="1">
        <v>0.60240000000000116</v>
      </c>
      <c r="X4" s="13">
        <f t="shared" si="0"/>
        <v>-0.26640495244166695</v>
      </c>
      <c r="Y4" s="13">
        <f t="shared" si="1"/>
        <v>1.514616435123315E-2</v>
      </c>
      <c r="Z4" s="1">
        <v>1.1585399999999999</v>
      </c>
      <c r="AA4" s="2">
        <f>AB4*(Q4^0.5)</f>
        <v>0.52171102374782141</v>
      </c>
      <c r="AB4" s="1">
        <v>0.30120999999999998</v>
      </c>
      <c r="AC4" s="1">
        <v>1.2195100000000001</v>
      </c>
      <c r="AD4" s="2">
        <f>AE4*(Q4^0.5)</f>
        <v>0.31287765787924182</v>
      </c>
      <c r="AE4" s="1">
        <v>0.18063999999999991</v>
      </c>
      <c r="AF4" s="13">
        <f t="shared" si="2"/>
        <v>5.128854702185312E-2</v>
      </c>
      <c r="AG4" s="13">
        <f t="shared" si="3"/>
        <v>8.9536367499142802E-2</v>
      </c>
      <c r="AH4" s="1">
        <v>11.0366</v>
      </c>
      <c r="AI4" s="2">
        <f>AJ4*(Q4^0.5)</f>
        <v>1.1616864766364461</v>
      </c>
      <c r="AJ4" s="1">
        <v>0.67070000000000007</v>
      </c>
      <c r="AK4" s="1">
        <v>9.2682900000000004</v>
      </c>
      <c r="AL4" s="2">
        <f>AM4*(Q4^0.5)</f>
        <v>0.4224645124741242</v>
      </c>
      <c r="AM4" s="1">
        <v>0.24390999999999963</v>
      </c>
      <c r="AN4" s="13">
        <f>LN(AK4)-LN(AH4)</f>
        <v>-0.17461812585924719</v>
      </c>
      <c r="AO4" s="13">
        <f>(AL4^2)/(Q4*(AK4^2))+(AI4^2)/(Q4*(AH4^2))</f>
        <v>4.3856210842439852E-3</v>
      </c>
    </row>
    <row r="5" spans="1:42" x14ac:dyDescent="0.2">
      <c r="A5" s="1">
        <v>5</v>
      </c>
      <c r="B5" s="11" t="s">
        <v>74</v>
      </c>
      <c r="C5" s="11" t="s">
        <v>73</v>
      </c>
      <c r="D5" s="1" t="s">
        <v>75</v>
      </c>
      <c r="E5" s="11" t="s">
        <v>77</v>
      </c>
      <c r="F5" s="11" t="s">
        <v>76</v>
      </c>
      <c r="G5" s="11" t="s">
        <v>49</v>
      </c>
      <c r="I5" s="1">
        <v>8.6999999999999993</v>
      </c>
      <c r="J5" s="1">
        <v>679</v>
      </c>
      <c r="K5" s="11" t="s">
        <v>78</v>
      </c>
      <c r="L5" s="11" t="s">
        <v>55</v>
      </c>
      <c r="M5" s="11" t="s">
        <v>51</v>
      </c>
      <c r="N5" s="11" t="s">
        <v>60</v>
      </c>
      <c r="O5" s="1">
        <v>6</v>
      </c>
      <c r="P5" s="2">
        <v>2.5</v>
      </c>
      <c r="Q5" s="1">
        <v>4</v>
      </c>
      <c r="R5" s="2">
        <v>9.5</v>
      </c>
      <c r="S5" s="2">
        <v>1.7</v>
      </c>
      <c r="U5" s="2">
        <v>8.8000000000000007</v>
      </c>
      <c r="V5" s="2">
        <v>3</v>
      </c>
      <c r="X5" s="13">
        <f>LN(U5)-LN(R5)</f>
        <v>-7.6540077122334349E-2</v>
      </c>
      <c r="Y5" s="13">
        <f>(V5^2)/(Q5*(U5^2))+(S5^2)/(Q5*(R5^2))</f>
        <v>3.7060292232320685E-2</v>
      </c>
      <c r="Z5" s="1">
        <v>5.8534499999999996</v>
      </c>
      <c r="AA5" s="1">
        <v>0.99291000000000018</v>
      </c>
      <c r="AC5" s="1">
        <v>5.9413099999999996</v>
      </c>
      <c r="AD5" s="1">
        <v>1.5601800000000008</v>
      </c>
      <c r="AF5" s="13">
        <f t="shared" si="2"/>
        <v>1.489841677690551E-2</v>
      </c>
      <c r="AG5" s="13">
        <f t="shared" si="3"/>
        <v>2.443294191688513E-2</v>
      </c>
      <c r="AH5" s="1">
        <v>0.99898399999999998</v>
      </c>
      <c r="AI5" s="1">
        <v>7.0925999999999934E-2</v>
      </c>
      <c r="AK5" s="1">
        <v>1.26414</v>
      </c>
      <c r="AL5" s="1">
        <v>0.17730999999999986</v>
      </c>
      <c r="AN5" s="13">
        <f t="shared" ref="AN5:AN12" si="4">LN(AK5)-LN(AH5)</f>
        <v>0.23540856556281409</v>
      </c>
      <c r="AO5" s="13">
        <f t="shared" ref="AO5:AO12" si="5">(AL5^2)/(Q5*(AK5^2))+(AI5^2)/(Q5*(AH5^2))</f>
        <v>6.1784962812459045E-3</v>
      </c>
    </row>
    <row r="6" spans="1:42" x14ac:dyDescent="0.2">
      <c r="A6" s="1">
        <v>6</v>
      </c>
      <c r="B6" s="11" t="s">
        <v>80</v>
      </c>
      <c r="C6" s="11" t="s">
        <v>81</v>
      </c>
      <c r="D6" s="1" t="s">
        <v>82</v>
      </c>
      <c r="E6" s="1" t="s">
        <v>84</v>
      </c>
      <c r="F6" s="1" t="s">
        <v>83</v>
      </c>
      <c r="G6" s="11" t="s">
        <v>58</v>
      </c>
      <c r="H6" s="1">
        <v>4333</v>
      </c>
      <c r="I6" s="1">
        <v>1.3</v>
      </c>
      <c r="J6" s="1">
        <v>476.8</v>
      </c>
      <c r="K6" s="11" t="s">
        <v>71</v>
      </c>
      <c r="L6" s="11" t="s">
        <v>86</v>
      </c>
      <c r="M6" s="11" t="s">
        <v>87</v>
      </c>
      <c r="N6" s="11" t="s">
        <v>60</v>
      </c>
      <c r="O6" s="1">
        <v>5</v>
      </c>
      <c r="P6" s="2">
        <v>1.3</v>
      </c>
      <c r="Q6" s="1">
        <v>5</v>
      </c>
      <c r="R6" s="2">
        <v>18.0214</v>
      </c>
      <c r="S6" s="2">
        <v>1.7112000000000016</v>
      </c>
      <c r="U6" s="2">
        <v>17.861000000000001</v>
      </c>
      <c r="V6" s="2">
        <v>1.1230000000000011</v>
      </c>
      <c r="X6" s="13">
        <f t="shared" ref="X6:X12" si="6">LN(U6)-LN(R6)</f>
        <v>-8.940375693960334E-3</v>
      </c>
      <c r="Y6" s="13">
        <f t="shared" ref="Y6:Y12" si="7">(V6^2)/(Q6*(U6^2))+(S6^2)/(Q6*(R6^2))</f>
        <v>2.5938824760718361E-3</v>
      </c>
      <c r="Z6" s="1">
        <v>3.3809900000000002</v>
      </c>
      <c r="AA6" s="1">
        <v>0.59850999999999965</v>
      </c>
      <c r="AC6" s="1">
        <v>3.05348</v>
      </c>
      <c r="AD6" s="2">
        <v>0.34188000000000018</v>
      </c>
      <c r="AF6" s="13">
        <f t="shared" si="2"/>
        <v>-0.10188664221776755</v>
      </c>
      <c r="AG6" s="13">
        <f t="shared" si="3"/>
        <v>8.774555710751154E-3</v>
      </c>
      <c r="AH6" s="2">
        <v>13.513400000000001</v>
      </c>
      <c r="AI6" s="2">
        <v>1.2821999999999996</v>
      </c>
      <c r="AJ6" s="2"/>
      <c r="AK6" s="2">
        <v>13.9552</v>
      </c>
      <c r="AL6" s="2">
        <v>0.76930000000000121</v>
      </c>
      <c r="AN6" s="13">
        <f t="shared" si="4"/>
        <v>3.2170412923623104E-2</v>
      </c>
      <c r="AO6" s="13">
        <f t="shared" si="5"/>
        <v>2.408363491270462E-3</v>
      </c>
    </row>
    <row r="7" spans="1:42" x14ac:dyDescent="0.2">
      <c r="A7" s="1">
        <v>6</v>
      </c>
      <c r="B7" s="11" t="s">
        <v>80</v>
      </c>
      <c r="C7" s="11" t="s">
        <v>81</v>
      </c>
      <c r="D7" s="1" t="s">
        <v>82</v>
      </c>
      <c r="E7" s="1" t="s">
        <v>84</v>
      </c>
      <c r="F7" s="1" t="s">
        <v>83</v>
      </c>
      <c r="G7" s="11" t="s">
        <v>58</v>
      </c>
      <c r="H7" s="1">
        <v>4333</v>
      </c>
      <c r="I7" s="1">
        <v>1.3</v>
      </c>
      <c r="J7" s="1">
        <v>476.8</v>
      </c>
      <c r="K7" s="11" t="s">
        <v>71</v>
      </c>
      <c r="L7" s="11" t="s">
        <v>85</v>
      </c>
      <c r="M7" s="11" t="s">
        <v>87</v>
      </c>
      <c r="N7" s="11" t="s">
        <v>60</v>
      </c>
      <c r="O7" s="1">
        <v>3</v>
      </c>
      <c r="P7" s="2">
        <v>1.3</v>
      </c>
      <c r="Q7" s="1">
        <v>5</v>
      </c>
      <c r="R7" s="2">
        <v>18.0214</v>
      </c>
      <c r="S7" s="2">
        <v>1.7112000000000016</v>
      </c>
      <c r="U7" s="2">
        <v>17.914400000000001</v>
      </c>
      <c r="V7" s="2">
        <v>0.96259999999999835</v>
      </c>
      <c r="X7" s="13">
        <f t="shared" si="6"/>
        <v>-5.9550819078224571E-3</v>
      </c>
      <c r="Y7" s="13">
        <f t="shared" si="7"/>
        <v>2.3806976703151404E-3</v>
      </c>
      <c r="Z7" s="1">
        <v>3.3809900000000002</v>
      </c>
      <c r="AA7" s="1">
        <v>0.59850999999999965</v>
      </c>
      <c r="AC7" s="1">
        <v>2.89683</v>
      </c>
      <c r="AD7" s="2">
        <v>0.47000999999999982</v>
      </c>
      <c r="AF7" s="13">
        <f t="shared" si="2"/>
        <v>-0.15455153034570701</v>
      </c>
      <c r="AG7" s="13">
        <f t="shared" si="3"/>
        <v>1.1532363372851604E-2</v>
      </c>
      <c r="AH7" s="2">
        <v>13.513400000000001</v>
      </c>
      <c r="AI7" s="2">
        <v>1.2821999999999996</v>
      </c>
      <c r="AJ7" s="2"/>
      <c r="AK7" s="2">
        <v>14.1404</v>
      </c>
      <c r="AL7" s="2">
        <v>0.38450000000000095</v>
      </c>
      <c r="AN7" s="13">
        <f t="shared" si="4"/>
        <v>4.5354162868766146E-2</v>
      </c>
      <c r="AO7" s="13">
        <f t="shared" si="5"/>
        <v>1.9484559414756466E-3</v>
      </c>
    </row>
    <row r="8" spans="1:42" x14ac:dyDescent="0.2">
      <c r="A8" s="1">
        <v>7</v>
      </c>
      <c r="B8" s="11" t="s">
        <v>124</v>
      </c>
      <c r="C8" s="11" t="s">
        <v>125</v>
      </c>
      <c r="D8" s="11" t="s">
        <v>88</v>
      </c>
      <c r="E8" s="11" t="s">
        <v>127</v>
      </c>
      <c r="F8" s="11" t="s">
        <v>126</v>
      </c>
      <c r="G8" s="11" t="s">
        <v>58</v>
      </c>
      <c r="H8" s="1">
        <v>1324</v>
      </c>
      <c r="I8" s="1">
        <v>2.1</v>
      </c>
      <c r="J8" s="1">
        <v>382.3</v>
      </c>
      <c r="K8" s="11" t="s">
        <v>50</v>
      </c>
      <c r="L8" s="11" t="s">
        <v>55</v>
      </c>
      <c r="M8" s="11" t="s">
        <v>79</v>
      </c>
      <c r="N8" s="11" t="s">
        <v>60</v>
      </c>
      <c r="O8" s="1">
        <v>5</v>
      </c>
      <c r="P8" s="2">
        <v>1.39</v>
      </c>
      <c r="Q8" s="1">
        <v>6</v>
      </c>
      <c r="R8" s="2">
        <v>18.483799999999999</v>
      </c>
      <c r="S8" s="2">
        <f>T8*(Q8^0.5)</f>
        <v>4.2682358767996869</v>
      </c>
      <c r="T8" s="2">
        <v>1.7424999999999997</v>
      </c>
      <c r="U8" s="2">
        <v>17.034099999999999</v>
      </c>
      <c r="V8" s="2">
        <f>W8*(Q8^0.5)</f>
        <v>2.6924791252672686</v>
      </c>
      <c r="W8" s="2">
        <v>1.0991999999999997</v>
      </c>
      <c r="X8" s="13">
        <f t="shared" si="6"/>
        <v>-8.1677455467311866E-2</v>
      </c>
      <c r="Y8" s="13">
        <f t="shared" si="7"/>
        <v>1.3051202637942724E-2</v>
      </c>
      <c r="Z8" s="1">
        <v>3.0434600000000001</v>
      </c>
      <c r="AA8" s="2">
        <f>AB8*(Q8^0.5)</f>
        <v>0.77087891695129351</v>
      </c>
      <c r="AB8" s="1">
        <v>0.31470999999999982</v>
      </c>
      <c r="AC8" s="1">
        <v>2.6622300000000001</v>
      </c>
      <c r="AD8" s="2">
        <f>AE8*(Q8^0.5)</f>
        <v>0.45925483187441785</v>
      </c>
      <c r="AE8" s="1">
        <v>0.18748999999999993</v>
      </c>
      <c r="AF8" s="13">
        <f t="shared" si="2"/>
        <v>-0.13383090865955449</v>
      </c>
      <c r="AG8" s="13">
        <f t="shared" si="3"/>
        <v>1.5652473614568368E-2</v>
      </c>
      <c r="AH8" s="1">
        <v>16.077000000000002</v>
      </c>
      <c r="AI8" s="2">
        <f>AJ8*(Q8^0.5)</f>
        <v>3.3197934483940403</v>
      </c>
      <c r="AJ8" s="1">
        <v>1.3552999999999997</v>
      </c>
      <c r="AK8" s="1">
        <v>14.6816</v>
      </c>
      <c r="AL8" s="2">
        <f>AM8*(Q8^0.5)</f>
        <v>2.5048482109700791</v>
      </c>
      <c r="AM8" s="1">
        <v>1.0226000000000006</v>
      </c>
      <c r="AN8" s="13">
        <f t="shared" si="4"/>
        <v>-9.0794670108017783E-2</v>
      </c>
      <c r="AO8" s="13">
        <f t="shared" si="5"/>
        <v>1.1957957841207966E-2</v>
      </c>
    </row>
    <row r="9" spans="1:42" x14ac:dyDescent="0.2">
      <c r="A9" s="1">
        <v>8</v>
      </c>
      <c r="B9" s="11" t="s">
        <v>89</v>
      </c>
      <c r="C9" s="1" t="s">
        <v>90</v>
      </c>
      <c r="D9" s="1" t="s">
        <v>91</v>
      </c>
      <c r="E9" s="11" t="s">
        <v>93</v>
      </c>
      <c r="F9" s="11" t="s">
        <v>92</v>
      </c>
      <c r="G9" s="11" t="s">
        <v>94</v>
      </c>
      <c r="I9" s="1">
        <v>-9</v>
      </c>
      <c r="J9" s="1">
        <v>200</v>
      </c>
      <c r="K9" s="11" t="s">
        <v>71</v>
      </c>
      <c r="L9" s="11" t="s">
        <v>55</v>
      </c>
      <c r="M9" s="11" t="s">
        <v>79</v>
      </c>
      <c r="N9" s="11" t="s">
        <v>60</v>
      </c>
      <c r="O9" s="1">
        <v>9</v>
      </c>
      <c r="P9" s="2">
        <v>0.9</v>
      </c>
      <c r="Q9" s="1">
        <v>5</v>
      </c>
      <c r="R9" s="2">
        <v>6.6721599999999999</v>
      </c>
      <c r="S9" s="2">
        <v>0.73843000000000014</v>
      </c>
      <c r="U9" s="2">
        <v>4.9052800000000003</v>
      </c>
      <c r="V9" s="2">
        <v>0.45129999999999981</v>
      </c>
      <c r="X9" s="13">
        <f t="shared" si="6"/>
        <v>-0.30763146958865262</v>
      </c>
      <c r="Y9" s="13">
        <f t="shared" si="7"/>
        <v>4.1426229285009422E-3</v>
      </c>
      <c r="Z9" s="1">
        <v>362.45</v>
      </c>
      <c r="AA9" s="1">
        <f>Z9*0.25</f>
        <v>90.612499999999997</v>
      </c>
      <c r="AC9" s="1">
        <v>367</v>
      </c>
      <c r="AD9" s="1">
        <f>AC9*0.28</f>
        <v>102.76</v>
      </c>
      <c r="AF9" s="13">
        <f t="shared" si="2"/>
        <v>1.2475314307684116E-2</v>
      </c>
      <c r="AG9" s="13">
        <f t="shared" si="3"/>
        <v>2.8180000000000004E-2</v>
      </c>
      <c r="AH9" s="1">
        <v>27.5</v>
      </c>
      <c r="AI9" s="1">
        <v>6.4</v>
      </c>
      <c r="AK9" s="1">
        <v>27.3</v>
      </c>
      <c r="AL9" s="1">
        <v>6.6</v>
      </c>
      <c r="AN9" s="13">
        <f t="shared" si="4"/>
        <v>-7.2993024816114804E-3</v>
      </c>
      <c r="AO9" s="13">
        <f t="shared" si="5"/>
        <v>2.2521806185822169E-2</v>
      </c>
    </row>
    <row r="10" spans="1:42" x14ac:dyDescent="0.2">
      <c r="A10" s="1">
        <v>8</v>
      </c>
      <c r="B10" s="11" t="s">
        <v>89</v>
      </c>
      <c r="C10" s="1" t="s">
        <v>90</v>
      </c>
      <c r="D10" s="1" t="s">
        <v>91</v>
      </c>
      <c r="E10" s="11" t="s">
        <v>93</v>
      </c>
      <c r="F10" s="11" t="s">
        <v>92</v>
      </c>
      <c r="G10" s="11" t="s">
        <v>94</v>
      </c>
      <c r="I10" s="1">
        <v>-9</v>
      </c>
      <c r="J10" s="1">
        <v>200</v>
      </c>
      <c r="K10" s="11" t="s">
        <v>71</v>
      </c>
      <c r="L10" s="11" t="s">
        <v>55</v>
      </c>
      <c r="M10" s="11" t="s">
        <v>79</v>
      </c>
      <c r="N10" s="11" t="s">
        <v>60</v>
      </c>
      <c r="O10" s="1">
        <v>9</v>
      </c>
      <c r="P10" s="2">
        <v>0.9</v>
      </c>
      <c r="Q10" s="1">
        <v>5</v>
      </c>
      <c r="R10" s="2">
        <v>3.3408600000000002</v>
      </c>
      <c r="S10" s="2">
        <v>0.20513999999999966</v>
      </c>
      <c r="U10" s="2">
        <v>3.3928500000000001</v>
      </c>
      <c r="V10" s="2">
        <v>0.3828999999999998</v>
      </c>
      <c r="X10" s="13">
        <f t="shared" si="6"/>
        <v>1.5442017284994947E-2</v>
      </c>
      <c r="Y10" s="13">
        <f t="shared" si="7"/>
        <v>3.3013233593146033E-3</v>
      </c>
      <c r="Z10" s="1">
        <v>340.1</v>
      </c>
      <c r="AA10" s="1">
        <f>Z10*0.25</f>
        <v>85.025000000000006</v>
      </c>
      <c r="AC10" s="1">
        <v>367.1</v>
      </c>
      <c r="AD10" s="1">
        <f>AC10*0.28</f>
        <v>102.78800000000001</v>
      </c>
      <c r="AF10" s="13">
        <f t="shared" si="2"/>
        <v>7.639459848963881E-2</v>
      </c>
      <c r="AG10" s="13">
        <f t="shared" si="3"/>
        <v>2.8180000000000004E-2</v>
      </c>
      <c r="AH10" s="1">
        <v>16.5</v>
      </c>
      <c r="AI10" s="1">
        <v>3.6</v>
      </c>
      <c r="AK10" s="1">
        <v>18.600000000000001</v>
      </c>
      <c r="AL10" s="1">
        <v>3.6</v>
      </c>
      <c r="AN10" s="13">
        <f t="shared" si="4"/>
        <v>0.11980119981262094</v>
      </c>
      <c r="AO10" s="13">
        <f t="shared" si="5"/>
        <v>1.7012856786577345E-2</v>
      </c>
    </row>
    <row r="11" spans="1:42" x14ac:dyDescent="0.2">
      <c r="A11" s="1">
        <v>9</v>
      </c>
      <c r="B11" s="11" t="s">
        <v>95</v>
      </c>
      <c r="C11" s="1" t="s">
        <v>96</v>
      </c>
      <c r="D11" s="11" t="s">
        <v>97</v>
      </c>
      <c r="G11" s="11" t="s">
        <v>58</v>
      </c>
      <c r="H11" s="1">
        <v>597</v>
      </c>
      <c r="I11" s="1">
        <v>26</v>
      </c>
      <c r="J11" s="1">
        <v>248</v>
      </c>
      <c r="K11" s="11" t="s">
        <v>65</v>
      </c>
      <c r="L11" s="11" t="s">
        <v>55</v>
      </c>
      <c r="M11" s="11" t="s">
        <v>51</v>
      </c>
      <c r="N11" s="11" t="s">
        <v>60</v>
      </c>
      <c r="O11" s="1">
        <v>5</v>
      </c>
      <c r="P11" s="2">
        <v>5</v>
      </c>
      <c r="Q11" s="1">
        <v>8</v>
      </c>
      <c r="R11" s="2">
        <v>1.99</v>
      </c>
      <c r="S11" s="2">
        <f>T11*(Q11^0.5)</f>
        <v>0.48083261120685239</v>
      </c>
      <c r="T11" s="2">
        <v>0.17</v>
      </c>
      <c r="U11" s="2">
        <v>1.36</v>
      </c>
      <c r="V11" s="2">
        <f>W11*(Q11^0.5)</f>
        <v>0.33941125496954283</v>
      </c>
      <c r="W11" s="2">
        <v>0.12</v>
      </c>
      <c r="X11" s="13">
        <f t="shared" si="6"/>
        <v>-0.3806499389884403</v>
      </c>
      <c r="Y11" s="13">
        <f t="shared" si="7"/>
        <v>1.5083262638242072E-2</v>
      </c>
      <c r="Z11" s="1">
        <v>10.5298</v>
      </c>
      <c r="AA11" s="2">
        <f t="shared" ref="AA11:AA12" si="8">AB11*(Q11^0.5)</f>
        <v>2.9514637046726491</v>
      </c>
      <c r="AB11" s="1">
        <v>1.0434999999999999</v>
      </c>
      <c r="AC11" s="1">
        <v>5.1113</v>
      </c>
      <c r="AD11" s="2">
        <f t="shared" ref="AD11:AD12" si="9">AE11*(Q11^0.5)</f>
        <v>1.7705388115486207</v>
      </c>
      <c r="AE11" s="1">
        <v>0.6259800000000002</v>
      </c>
      <c r="AF11" s="13">
        <f t="shared" si="2"/>
        <v>-0.72275555762144217</v>
      </c>
      <c r="AG11" s="13">
        <f t="shared" si="3"/>
        <v>2.4819607387436229E-2</v>
      </c>
      <c r="AH11" s="1">
        <v>10.6144</v>
      </c>
      <c r="AI11" s="2">
        <f>AJ11*(Q11^0.5)</f>
        <v>1.7708782228035926</v>
      </c>
      <c r="AJ11" s="1">
        <v>0.62610000000000099</v>
      </c>
      <c r="AK11" s="1">
        <v>4.4306400000000004</v>
      </c>
      <c r="AL11" s="2">
        <f>AM11*(Q11^0.5)</f>
        <v>2.1645104257545147</v>
      </c>
      <c r="AM11" s="1">
        <v>0.76526999999999923</v>
      </c>
      <c r="AN11" s="13">
        <f t="shared" si="4"/>
        <v>-0.87366752662230951</v>
      </c>
      <c r="AO11" s="13">
        <f t="shared" si="5"/>
        <v>3.3312304188401427E-2</v>
      </c>
    </row>
    <row r="12" spans="1:42" x14ac:dyDescent="0.2">
      <c r="A12" s="1">
        <v>10</v>
      </c>
      <c r="B12" s="11" t="s">
        <v>98</v>
      </c>
      <c r="C12" s="11" t="s">
        <v>99</v>
      </c>
      <c r="D12" s="1" t="s">
        <v>100</v>
      </c>
      <c r="E12" s="1" t="s">
        <v>101</v>
      </c>
      <c r="F12" s="11" t="s">
        <v>102</v>
      </c>
      <c r="G12" s="11" t="s">
        <v>61</v>
      </c>
      <c r="H12" s="1">
        <v>1820</v>
      </c>
      <c r="I12" s="1">
        <v>9.3000000000000007</v>
      </c>
      <c r="J12" s="1">
        <v>825.5</v>
      </c>
      <c r="K12" s="11" t="s">
        <v>71</v>
      </c>
      <c r="L12" s="11" t="s">
        <v>55</v>
      </c>
      <c r="M12" s="11" t="s">
        <v>51</v>
      </c>
      <c r="N12" s="11" t="s">
        <v>60</v>
      </c>
      <c r="O12" s="1">
        <v>3</v>
      </c>
      <c r="P12" s="2">
        <v>2.5</v>
      </c>
      <c r="Q12" s="1">
        <v>4</v>
      </c>
      <c r="R12" s="2">
        <v>5.2255099999999999</v>
      </c>
      <c r="S12" s="2">
        <f>T12*(Q12^0.5)</f>
        <v>0.31104000000000021</v>
      </c>
      <c r="T12" s="2">
        <v>0.1555200000000001</v>
      </c>
      <c r="U12" s="2">
        <v>6.6251899999999999</v>
      </c>
      <c r="V12" s="2">
        <f>W12*(Q12^0.5)</f>
        <v>0.52877999999999936</v>
      </c>
      <c r="W12" s="2">
        <v>0.26438999999999968</v>
      </c>
      <c r="X12" s="13">
        <f t="shared" si="6"/>
        <v>0.23732664996326736</v>
      </c>
      <c r="Y12" s="13">
        <f t="shared" si="7"/>
        <v>2.4783091849394732E-3</v>
      </c>
      <c r="Z12" s="1">
        <v>0.98094300000000001</v>
      </c>
      <c r="AA12" s="2">
        <f t="shared" si="8"/>
        <v>0.22995399999999999</v>
      </c>
      <c r="AB12" s="1">
        <v>0.114977</v>
      </c>
      <c r="AC12" s="1">
        <v>1.1842699999999999</v>
      </c>
      <c r="AD12" s="2">
        <f t="shared" si="9"/>
        <v>0.12102000000000013</v>
      </c>
      <c r="AE12" s="1">
        <v>6.0510000000000064E-2</v>
      </c>
      <c r="AF12" s="13">
        <f t="shared" si="2"/>
        <v>0.18836747608547308</v>
      </c>
      <c r="AG12" s="13">
        <f t="shared" si="3"/>
        <v>1.6349019684308772E-2</v>
      </c>
      <c r="AH12" s="1">
        <v>1.0647899999999999</v>
      </c>
      <c r="AI12" s="2">
        <f>AJ12*(Q12^0.5)</f>
        <v>8.470000000000022E-2</v>
      </c>
      <c r="AJ12" s="1">
        <v>4.235000000000011E-2</v>
      </c>
      <c r="AK12" s="1">
        <v>1.3649199999999999</v>
      </c>
      <c r="AL12" s="2">
        <f>AM12*(Q12^0.5)</f>
        <v>0.12104000000000026</v>
      </c>
      <c r="AM12" s="1">
        <v>6.0520000000000129E-2</v>
      </c>
      <c r="AN12" s="13">
        <f t="shared" si="4"/>
        <v>0.24831822224114192</v>
      </c>
      <c r="AO12" s="13">
        <f t="shared" si="5"/>
        <v>3.5478992314680671E-3</v>
      </c>
    </row>
    <row r="13" spans="1:42" x14ac:dyDescent="0.2">
      <c r="A13" s="1">
        <v>13</v>
      </c>
      <c r="B13" s="11" t="s">
        <v>114</v>
      </c>
      <c r="C13" s="11" t="s">
        <v>116</v>
      </c>
      <c r="D13" s="1" t="s">
        <v>115</v>
      </c>
      <c r="E13" s="11" t="s">
        <v>117</v>
      </c>
      <c r="F13" s="11" t="s">
        <v>118</v>
      </c>
      <c r="G13" s="11" t="s">
        <v>49</v>
      </c>
      <c r="H13" s="1">
        <v>51.8</v>
      </c>
      <c r="I13" s="1">
        <v>23.2</v>
      </c>
      <c r="J13" s="1">
        <v>1127</v>
      </c>
      <c r="K13" s="11" t="s">
        <v>71</v>
      </c>
      <c r="L13" s="11" t="s">
        <v>55</v>
      </c>
      <c r="M13" s="11" t="s">
        <v>79</v>
      </c>
      <c r="N13" s="11" t="s">
        <v>60</v>
      </c>
      <c r="O13" s="1">
        <v>5</v>
      </c>
      <c r="P13" s="2">
        <v>2</v>
      </c>
      <c r="Q13" s="1">
        <v>3</v>
      </c>
      <c r="R13" s="1">
        <v>36.823599999999999</v>
      </c>
      <c r="S13" s="2">
        <f>R13*0.14</f>
        <v>5.1553040000000001</v>
      </c>
      <c r="U13" s="1">
        <v>32.596499999999999</v>
      </c>
      <c r="V13" s="2">
        <f>U13*0.13</f>
        <v>4.2375449999999999</v>
      </c>
      <c r="X13" s="13">
        <f t="shared" ref="X13:X22" si="10">LN(U13)-LN(R13)</f>
        <v>-0.12193402332918879</v>
      </c>
      <c r="Y13" s="13">
        <f t="shared" ref="Y13:Y22" si="11">(V13^2)/(Q13*(U13^2))+(S13^2)/(Q13*(R13^2))</f>
        <v>1.2166666666666666E-2</v>
      </c>
      <c r="Z13" s="1">
        <v>12.283899999999999</v>
      </c>
      <c r="AA13" s="1">
        <f>Z13*0.25</f>
        <v>3.0709749999999998</v>
      </c>
      <c r="AC13" s="1">
        <v>6.8760000000000003</v>
      </c>
      <c r="AD13" s="1">
        <f>AC13*0.28</f>
        <v>1.9252800000000003</v>
      </c>
      <c r="AF13" s="13">
        <f t="shared" si="2"/>
        <v>-0.58025237435404642</v>
      </c>
      <c r="AG13" s="13">
        <f t="shared" si="3"/>
        <v>4.696666666666667E-2</v>
      </c>
      <c r="AH13" s="1">
        <v>24.471900000000002</v>
      </c>
      <c r="AI13" s="1">
        <f>AH13*0.25</f>
        <v>6.1179750000000004</v>
      </c>
      <c r="AK13" s="1">
        <v>26.245999999999999</v>
      </c>
      <c r="AL13" s="1">
        <f>AK13*0.21</f>
        <v>5.5116599999999991</v>
      </c>
      <c r="AN13" s="13">
        <f t="shared" ref="AN13:AN22" si="12">LN(AK13)-LN(AH13)</f>
        <v>6.9988075936554761E-2</v>
      </c>
      <c r="AO13" s="13">
        <f t="shared" ref="AO13:AO22" si="13">(AL13^2)/(Q13*(AK13^2))+(AI13^2)/(Q13*(AH13^2))</f>
        <v>3.5533333333333333E-2</v>
      </c>
    </row>
    <row r="14" spans="1:42" x14ac:dyDescent="0.2">
      <c r="A14" s="1">
        <v>14</v>
      </c>
      <c r="B14" s="11" t="s">
        <v>119</v>
      </c>
      <c r="C14" s="1" t="s">
        <v>120</v>
      </c>
      <c r="D14" s="1" t="s">
        <v>121</v>
      </c>
      <c r="E14" s="11" t="s">
        <v>123</v>
      </c>
      <c r="F14" s="11" t="s">
        <v>122</v>
      </c>
      <c r="G14" s="11" t="s">
        <v>61</v>
      </c>
      <c r="H14" s="1">
        <v>910</v>
      </c>
      <c r="I14" s="1">
        <v>6.9</v>
      </c>
      <c r="J14" s="1">
        <v>1506</v>
      </c>
      <c r="K14" s="11" t="s">
        <v>78</v>
      </c>
      <c r="L14" s="11" t="s">
        <v>55</v>
      </c>
      <c r="M14" s="11" t="s">
        <v>79</v>
      </c>
      <c r="N14" s="11" t="s">
        <v>60</v>
      </c>
      <c r="O14" s="1">
        <v>7</v>
      </c>
      <c r="P14" s="2">
        <v>4</v>
      </c>
      <c r="Q14" s="1">
        <v>3</v>
      </c>
      <c r="R14" s="2">
        <v>8.68</v>
      </c>
      <c r="S14" s="2">
        <f t="shared" ref="S14:S20" si="14">T14*(Q14^0.5)</f>
        <v>2.8059223082615814</v>
      </c>
      <c r="T14" s="2">
        <v>1.62</v>
      </c>
      <c r="U14" s="2">
        <v>6.43</v>
      </c>
      <c r="V14" s="2">
        <f t="shared" ref="V14:V20" si="15">W14*(Q14^0.5)</f>
        <v>1.1951150572225251</v>
      </c>
      <c r="W14" s="2">
        <v>0.69</v>
      </c>
      <c r="X14" s="13">
        <f t="shared" si="10"/>
        <v>-0.30004699042273075</v>
      </c>
      <c r="Y14" s="13">
        <f t="shared" si="11"/>
        <v>4.6348301807374009E-2</v>
      </c>
      <c r="Z14" s="1">
        <v>22.85</v>
      </c>
      <c r="AA14" s="1">
        <f>Z14*0.25</f>
        <v>5.7125000000000004</v>
      </c>
      <c r="AC14" s="1">
        <v>23.5</v>
      </c>
      <c r="AD14" s="1">
        <f>AC14*0.28</f>
        <v>6.580000000000001</v>
      </c>
      <c r="AF14" s="13">
        <f t="shared" si="2"/>
        <v>2.8049303809899673E-2</v>
      </c>
      <c r="AG14" s="13">
        <f t="shared" si="3"/>
        <v>4.696666666666667E-2</v>
      </c>
      <c r="AH14" s="1">
        <v>4.8499999999999996</v>
      </c>
      <c r="AI14" s="2">
        <f t="shared" ref="AI14:AI20" si="16">AJ14*(Q14^0.5)</f>
        <v>1.368320137979413</v>
      </c>
      <c r="AJ14" s="1">
        <v>0.79</v>
      </c>
      <c r="AK14" s="1">
        <v>4.29</v>
      </c>
      <c r="AL14" s="2">
        <f t="shared" ref="AL14:AL20" si="17">AM14*(Q14^0.5)</f>
        <v>0.98726896031425992</v>
      </c>
      <c r="AM14" s="1">
        <v>0.56999999999999995</v>
      </c>
      <c r="AN14" s="13">
        <f t="shared" si="12"/>
        <v>-0.12269197200946613</v>
      </c>
      <c r="AO14" s="13">
        <f t="shared" si="13"/>
        <v>4.4185718784195013E-2</v>
      </c>
    </row>
    <row r="15" spans="1:42" x14ac:dyDescent="0.2">
      <c r="A15" s="1">
        <v>15</v>
      </c>
      <c r="B15" s="11" t="s">
        <v>129</v>
      </c>
      <c r="C15" s="11" t="s">
        <v>133</v>
      </c>
      <c r="D15" s="11" t="s">
        <v>132</v>
      </c>
      <c r="E15" s="11" t="s">
        <v>131</v>
      </c>
      <c r="F15" s="11" t="s">
        <v>130</v>
      </c>
      <c r="G15" s="11" t="s">
        <v>58</v>
      </c>
      <c r="H15" s="1">
        <v>3800</v>
      </c>
      <c r="I15" s="1">
        <v>-3</v>
      </c>
      <c r="J15" s="1">
        <v>420</v>
      </c>
      <c r="K15" s="11" t="s">
        <v>71</v>
      </c>
      <c r="L15" s="11" t="s">
        <v>55</v>
      </c>
      <c r="M15" s="11" t="s">
        <v>51</v>
      </c>
      <c r="N15" s="11" t="s">
        <v>60</v>
      </c>
      <c r="O15" s="1">
        <v>4</v>
      </c>
      <c r="P15" s="2">
        <v>1.55</v>
      </c>
      <c r="Q15" s="1">
        <v>3</v>
      </c>
      <c r="R15" s="2">
        <v>123.59</v>
      </c>
      <c r="S15" s="2">
        <f t="shared" si="14"/>
        <v>18.086074532634228</v>
      </c>
      <c r="T15" s="2">
        <v>10.442000000000007</v>
      </c>
      <c r="U15" s="2">
        <v>151.31299999999999</v>
      </c>
      <c r="V15" s="2">
        <f t="shared" si="15"/>
        <v>4.2556488341967693</v>
      </c>
      <c r="W15" s="2">
        <v>2.4570000000000221</v>
      </c>
      <c r="X15" s="13">
        <f t="shared" si="10"/>
        <v>0.20238090351083482</v>
      </c>
      <c r="Y15" s="13">
        <f t="shared" si="11"/>
        <v>7.4020655053713049E-3</v>
      </c>
      <c r="Z15" s="1">
        <v>67.176000000000002</v>
      </c>
      <c r="AA15" s="2">
        <f t="shared" ref="AA15:AA20" si="18">AB15*(Q15^0.5)</f>
        <v>22.654358537597123</v>
      </c>
      <c r="AB15" s="1">
        <v>13.079499999999996</v>
      </c>
      <c r="AC15" s="1">
        <v>101.831</v>
      </c>
      <c r="AD15" s="2">
        <f t="shared" ref="AD15:AD20" si="19">AE15*(Q15^0.5)</f>
        <v>12.422268391883982</v>
      </c>
      <c r="AE15" s="1">
        <v>7.171999999999997</v>
      </c>
      <c r="AF15" s="13">
        <f t="shared" si="2"/>
        <v>0.4159985355428093</v>
      </c>
      <c r="AG15" s="13">
        <f t="shared" si="3"/>
        <v>4.287046309507115E-2</v>
      </c>
      <c r="AH15" s="1">
        <v>56.743000000000002</v>
      </c>
      <c r="AI15" s="2">
        <f t="shared" si="16"/>
        <v>7.0515252477744088</v>
      </c>
      <c r="AJ15" s="1">
        <v>4.0711999999999975</v>
      </c>
      <c r="AK15" s="1">
        <v>50.890599999999999</v>
      </c>
      <c r="AL15" s="2">
        <f t="shared" si="17"/>
        <v>5.2886439358308159</v>
      </c>
      <c r="AM15" s="1">
        <v>3.0534000000000034</v>
      </c>
      <c r="AN15" s="13">
        <f t="shared" si="12"/>
        <v>-0.10885407006907366</v>
      </c>
      <c r="AO15" s="13">
        <f t="shared" si="13"/>
        <v>8.7476987999704024E-3</v>
      </c>
    </row>
    <row r="16" spans="1:42" x14ac:dyDescent="0.2">
      <c r="A16" s="1">
        <v>16</v>
      </c>
      <c r="B16" s="11" t="s">
        <v>134</v>
      </c>
      <c r="C16" s="11" t="s">
        <v>135</v>
      </c>
      <c r="D16" s="1" t="s">
        <v>136</v>
      </c>
      <c r="E16" s="11" t="s">
        <v>138</v>
      </c>
      <c r="F16" s="11" t="s">
        <v>137</v>
      </c>
      <c r="G16" s="11" t="s">
        <v>49</v>
      </c>
      <c r="H16" s="1">
        <v>1775</v>
      </c>
      <c r="I16" s="1">
        <v>15.8</v>
      </c>
      <c r="J16" s="1">
        <v>948</v>
      </c>
      <c r="K16" s="11" t="s">
        <v>50</v>
      </c>
      <c r="L16" s="11" t="s">
        <v>55</v>
      </c>
      <c r="M16" s="11" t="s">
        <v>79</v>
      </c>
      <c r="N16" s="11" t="s">
        <v>60</v>
      </c>
      <c r="O16" s="1">
        <v>5</v>
      </c>
      <c r="P16" s="2">
        <v>2.4</v>
      </c>
      <c r="Q16" s="1">
        <v>3</v>
      </c>
      <c r="R16" s="2">
        <v>14.77</v>
      </c>
      <c r="S16" s="2">
        <f t="shared" si="14"/>
        <v>0.12124355652982141</v>
      </c>
      <c r="T16" s="2">
        <v>7.0000000000000007E-2</v>
      </c>
      <c r="U16" s="2">
        <v>14.69</v>
      </c>
      <c r="V16" s="2">
        <f t="shared" si="15"/>
        <v>0.10392304845413262</v>
      </c>
      <c r="W16" s="2">
        <v>0.06</v>
      </c>
      <c r="X16" s="13">
        <f t="shared" si="10"/>
        <v>-5.4311063575025464E-3</v>
      </c>
      <c r="Y16" s="13">
        <f t="shared" si="11"/>
        <v>3.9143724949923254E-5</v>
      </c>
      <c r="Z16" s="1">
        <v>0.56000000000000005</v>
      </c>
      <c r="AA16" s="2">
        <f t="shared" si="18"/>
        <v>5.1961524227066312E-2</v>
      </c>
      <c r="AB16" s="1">
        <v>0.03</v>
      </c>
      <c r="AC16" s="1">
        <v>0.63</v>
      </c>
      <c r="AD16" s="2">
        <f t="shared" si="19"/>
        <v>5.1961524227066312E-2</v>
      </c>
      <c r="AE16" s="1">
        <v>0.03</v>
      </c>
      <c r="AF16" s="13">
        <f t="shared" si="2"/>
        <v>0.11778303565638337</v>
      </c>
      <c r="AG16" s="13">
        <f t="shared" si="3"/>
        <v>5.1374716553287958E-3</v>
      </c>
      <c r="AH16" s="1">
        <v>1.33</v>
      </c>
      <c r="AI16" s="2">
        <f t="shared" si="16"/>
        <v>0.10392304845413262</v>
      </c>
      <c r="AJ16" s="1">
        <v>0.06</v>
      </c>
      <c r="AK16" s="1">
        <v>1.34</v>
      </c>
      <c r="AL16" s="2">
        <f t="shared" si="17"/>
        <v>0.10392304845413262</v>
      </c>
      <c r="AM16" s="1">
        <v>0.06</v>
      </c>
      <c r="AN16" s="13">
        <f t="shared" si="12"/>
        <v>7.490671729157572E-3</v>
      </c>
      <c r="AO16" s="13">
        <f t="shared" si="13"/>
        <v>4.0400639644995722E-3</v>
      </c>
    </row>
    <row r="17" spans="1:41" x14ac:dyDescent="0.2">
      <c r="A17" s="1">
        <v>16</v>
      </c>
      <c r="B17" s="11" t="s">
        <v>134</v>
      </c>
      <c r="C17" s="11" t="s">
        <v>135</v>
      </c>
      <c r="D17" s="1" t="s">
        <v>136</v>
      </c>
      <c r="E17" s="11" t="s">
        <v>138</v>
      </c>
      <c r="F17" s="11" t="s">
        <v>137</v>
      </c>
      <c r="G17" s="11" t="s">
        <v>49</v>
      </c>
      <c r="H17" s="1">
        <v>1775</v>
      </c>
      <c r="I17" s="1">
        <v>15.8</v>
      </c>
      <c r="J17" s="1">
        <v>948</v>
      </c>
      <c r="K17" s="11" t="s">
        <v>50</v>
      </c>
      <c r="L17" s="11" t="s">
        <v>55</v>
      </c>
      <c r="M17" s="11" t="s">
        <v>79</v>
      </c>
      <c r="N17" s="11" t="s">
        <v>60</v>
      </c>
      <c r="O17" s="1">
        <v>5</v>
      </c>
      <c r="P17" s="2">
        <v>2.2999999999999998</v>
      </c>
      <c r="Q17" s="1">
        <v>3</v>
      </c>
      <c r="R17" s="2">
        <v>14.77</v>
      </c>
      <c r="S17" s="2">
        <f t="shared" si="14"/>
        <v>0.12124355652982141</v>
      </c>
      <c r="T17" s="2">
        <v>7.0000000000000007E-2</v>
      </c>
      <c r="U17" s="2">
        <v>14.7</v>
      </c>
      <c r="V17" s="2">
        <f t="shared" si="15"/>
        <v>0.10392304845413262</v>
      </c>
      <c r="W17" s="2">
        <v>0.06</v>
      </c>
      <c r="X17" s="13">
        <f t="shared" si="10"/>
        <v>-4.7506027585977328E-3</v>
      </c>
      <c r="Y17" s="13">
        <f t="shared" si="11"/>
        <v>3.9121035507383926E-5</v>
      </c>
      <c r="Z17" s="1">
        <v>0.56000000000000005</v>
      </c>
      <c r="AA17" s="2">
        <f t="shared" si="18"/>
        <v>5.1961524227066312E-2</v>
      </c>
      <c r="AB17" s="1">
        <v>0.03</v>
      </c>
      <c r="AC17" s="1">
        <v>0.63</v>
      </c>
      <c r="AD17" s="2">
        <f t="shared" si="19"/>
        <v>5.1961524227066312E-2</v>
      </c>
      <c r="AE17" s="1">
        <v>0.03</v>
      </c>
      <c r="AF17" s="13">
        <f t="shared" si="2"/>
        <v>0.11778303565638337</v>
      </c>
      <c r="AG17" s="13">
        <f t="shared" si="3"/>
        <v>5.1374716553287958E-3</v>
      </c>
      <c r="AH17" s="1">
        <v>1.33</v>
      </c>
      <c r="AI17" s="2">
        <f t="shared" si="16"/>
        <v>0.10392304845413262</v>
      </c>
      <c r="AJ17" s="1">
        <v>0.06</v>
      </c>
      <c r="AK17" s="1">
        <v>1.32</v>
      </c>
      <c r="AL17" s="2">
        <f t="shared" si="17"/>
        <v>0.10392304845413262</v>
      </c>
      <c r="AM17" s="1">
        <v>0.06</v>
      </c>
      <c r="AN17" s="13">
        <f t="shared" si="12"/>
        <v>-7.5472056353829142E-3</v>
      </c>
      <c r="AO17" s="13">
        <f t="shared" si="13"/>
        <v>4.1012787981885351E-3</v>
      </c>
    </row>
    <row r="18" spans="1:41" x14ac:dyDescent="0.2">
      <c r="A18" s="1">
        <v>16</v>
      </c>
      <c r="B18" s="11" t="s">
        <v>134</v>
      </c>
      <c r="C18" s="11" t="s">
        <v>135</v>
      </c>
      <c r="D18" s="1" t="s">
        <v>136</v>
      </c>
      <c r="E18" s="11" t="s">
        <v>138</v>
      </c>
      <c r="F18" s="11" t="s">
        <v>137</v>
      </c>
      <c r="G18" s="11" t="s">
        <v>49</v>
      </c>
      <c r="H18" s="1">
        <v>1775</v>
      </c>
      <c r="I18" s="1">
        <v>15.8</v>
      </c>
      <c r="J18" s="1">
        <v>948</v>
      </c>
      <c r="K18" s="11" t="s">
        <v>50</v>
      </c>
      <c r="L18" s="11" t="s">
        <v>55</v>
      </c>
      <c r="M18" s="11" t="s">
        <v>79</v>
      </c>
      <c r="N18" s="11" t="s">
        <v>60</v>
      </c>
      <c r="O18" s="1">
        <v>5</v>
      </c>
      <c r="P18" s="2">
        <v>2.4</v>
      </c>
      <c r="Q18" s="1">
        <v>3</v>
      </c>
      <c r="R18" s="2">
        <v>14.77</v>
      </c>
      <c r="S18" s="2">
        <f t="shared" si="14"/>
        <v>0.12124355652982141</v>
      </c>
      <c r="T18" s="2">
        <v>7.0000000000000007E-2</v>
      </c>
      <c r="U18" s="2">
        <v>14.77</v>
      </c>
      <c r="V18" s="2">
        <f t="shared" si="15"/>
        <v>0.12124355652982141</v>
      </c>
      <c r="W18" s="2">
        <v>7.0000000000000007E-2</v>
      </c>
      <c r="X18" s="13">
        <f t="shared" si="10"/>
        <v>0</v>
      </c>
      <c r="Y18" s="13">
        <f t="shared" si="11"/>
        <v>4.4922620785696639E-5</v>
      </c>
      <c r="Z18" s="1">
        <v>0.56000000000000005</v>
      </c>
      <c r="AA18" s="2">
        <f t="shared" si="18"/>
        <v>5.1961524227066312E-2</v>
      </c>
      <c r="AB18" s="1">
        <v>0.03</v>
      </c>
      <c r="AC18" s="1">
        <v>0.62</v>
      </c>
      <c r="AD18" s="2">
        <f t="shared" si="19"/>
        <v>3.4641016151377546E-2</v>
      </c>
      <c r="AE18" s="1">
        <v>0.02</v>
      </c>
      <c r="AF18" s="13">
        <f t="shared" si="2"/>
        <v>0.10178269430994225</v>
      </c>
      <c r="AG18" s="13">
        <f t="shared" si="3"/>
        <v>3.910480685510415E-3</v>
      </c>
      <c r="AH18" s="1">
        <v>1.33</v>
      </c>
      <c r="AI18" s="2">
        <f t="shared" si="16"/>
        <v>0.10392304845413262</v>
      </c>
      <c r="AJ18" s="1">
        <v>0.06</v>
      </c>
      <c r="AK18" s="1">
        <v>1.3</v>
      </c>
      <c r="AL18" s="2">
        <f t="shared" si="17"/>
        <v>0.10392304845413262</v>
      </c>
      <c r="AM18" s="1">
        <v>0.06</v>
      </c>
      <c r="AN18" s="13">
        <f t="shared" si="12"/>
        <v>-2.281467776617141E-2</v>
      </c>
      <c r="AO18" s="13">
        <f t="shared" si="13"/>
        <v>4.1653406105020959E-3</v>
      </c>
    </row>
    <row r="19" spans="1:41" x14ac:dyDescent="0.2">
      <c r="A19" s="1">
        <v>16</v>
      </c>
      <c r="B19" s="11" t="s">
        <v>134</v>
      </c>
      <c r="C19" s="11" t="s">
        <v>135</v>
      </c>
      <c r="D19" s="1" t="s">
        <v>136</v>
      </c>
      <c r="E19" s="11" t="s">
        <v>138</v>
      </c>
      <c r="F19" s="11" t="s">
        <v>137</v>
      </c>
      <c r="G19" s="11" t="s">
        <v>49</v>
      </c>
      <c r="H19" s="1">
        <v>1775</v>
      </c>
      <c r="I19" s="1">
        <v>15.8</v>
      </c>
      <c r="J19" s="1">
        <v>948</v>
      </c>
      <c r="K19" s="11" t="s">
        <v>50</v>
      </c>
      <c r="L19" s="11" t="s">
        <v>55</v>
      </c>
      <c r="M19" s="11" t="s">
        <v>79</v>
      </c>
      <c r="N19" s="11" t="s">
        <v>60</v>
      </c>
      <c r="O19" s="1">
        <v>5</v>
      </c>
      <c r="P19" s="2">
        <v>2.5</v>
      </c>
      <c r="Q19" s="1">
        <v>3</v>
      </c>
      <c r="R19" s="2">
        <v>14.77</v>
      </c>
      <c r="S19" s="2">
        <f t="shared" si="14"/>
        <v>0.12124355652982141</v>
      </c>
      <c r="T19" s="2">
        <v>7.0000000000000007E-2</v>
      </c>
      <c r="U19" s="2">
        <v>14.75</v>
      </c>
      <c r="V19" s="2">
        <f t="shared" si="15"/>
        <v>6.9282032302755092E-2</v>
      </c>
      <c r="W19" s="2">
        <v>0.04</v>
      </c>
      <c r="X19" s="13">
        <f t="shared" si="10"/>
        <v>-1.355013757459389E-3</v>
      </c>
      <c r="Y19" s="13">
        <f t="shared" si="11"/>
        <v>2.9815518953606723E-5</v>
      </c>
      <c r="Z19" s="1">
        <v>0.56000000000000005</v>
      </c>
      <c r="AA19" s="2">
        <f t="shared" si="18"/>
        <v>5.1961524227066312E-2</v>
      </c>
      <c r="AB19" s="1">
        <v>0.03</v>
      </c>
      <c r="AC19" s="1">
        <v>0.62</v>
      </c>
      <c r="AD19" s="2">
        <f t="shared" si="19"/>
        <v>5.1961524227066312E-2</v>
      </c>
      <c r="AE19" s="1">
        <v>0.03</v>
      </c>
      <c r="AF19" s="13">
        <f t="shared" si="2"/>
        <v>0.10178269430994225</v>
      </c>
      <c r="AG19" s="13">
        <f t="shared" si="3"/>
        <v>5.2112090934188435E-3</v>
      </c>
      <c r="AH19" s="1">
        <v>1.33</v>
      </c>
      <c r="AI19" s="2">
        <f t="shared" si="16"/>
        <v>0.10392304845413262</v>
      </c>
      <c r="AJ19" s="1">
        <v>0.06</v>
      </c>
      <c r="AK19" s="1">
        <v>1.3</v>
      </c>
      <c r="AL19" s="2">
        <f t="shared" si="17"/>
        <v>0.12124355652982141</v>
      </c>
      <c r="AM19" s="1">
        <v>7.0000000000000007E-2</v>
      </c>
      <c r="AN19" s="13">
        <f t="shared" si="12"/>
        <v>-2.281467776617141E-2</v>
      </c>
      <c r="AO19" s="13">
        <f t="shared" si="13"/>
        <v>4.9345713797328654E-3</v>
      </c>
    </row>
    <row r="20" spans="1:41" x14ac:dyDescent="0.2">
      <c r="A20" s="1">
        <v>16</v>
      </c>
      <c r="B20" s="11" t="s">
        <v>134</v>
      </c>
      <c r="C20" s="11" t="s">
        <v>135</v>
      </c>
      <c r="D20" s="1" t="s">
        <v>136</v>
      </c>
      <c r="E20" s="11" t="s">
        <v>138</v>
      </c>
      <c r="F20" s="11" t="s">
        <v>137</v>
      </c>
      <c r="G20" s="11" t="s">
        <v>49</v>
      </c>
      <c r="H20" s="1">
        <v>1775</v>
      </c>
      <c r="I20" s="1">
        <v>15.8</v>
      </c>
      <c r="J20" s="1">
        <v>948</v>
      </c>
      <c r="K20" s="11" t="s">
        <v>50</v>
      </c>
      <c r="L20" s="11" t="s">
        <v>55</v>
      </c>
      <c r="M20" s="11" t="s">
        <v>79</v>
      </c>
      <c r="N20" s="11" t="s">
        <v>60</v>
      </c>
      <c r="O20" s="1">
        <v>5</v>
      </c>
      <c r="P20" s="2">
        <v>2.5</v>
      </c>
      <c r="Q20" s="1">
        <v>3</v>
      </c>
      <c r="R20" s="2">
        <v>14.77</v>
      </c>
      <c r="S20" s="2">
        <f t="shared" si="14"/>
        <v>0.12124355652982141</v>
      </c>
      <c r="T20" s="2">
        <v>7.0000000000000007E-2</v>
      </c>
      <c r="U20" s="2">
        <v>14.73</v>
      </c>
      <c r="V20" s="2">
        <f t="shared" si="15"/>
        <v>5.1961524227066312E-2</v>
      </c>
      <c r="W20" s="2">
        <v>0.03</v>
      </c>
      <c r="X20" s="13">
        <f t="shared" si="10"/>
        <v>-2.7118660687492913E-3</v>
      </c>
      <c r="Y20" s="13">
        <f t="shared" si="11"/>
        <v>2.660929385069029E-5</v>
      </c>
      <c r="Z20" s="1">
        <v>0.56000000000000005</v>
      </c>
      <c r="AA20" s="2">
        <f t="shared" si="18"/>
        <v>5.1961524227066312E-2</v>
      </c>
      <c r="AB20" s="1">
        <v>0.03</v>
      </c>
      <c r="AC20" s="1">
        <v>0.6</v>
      </c>
      <c r="AD20" s="2">
        <f t="shared" si="19"/>
        <v>3.4641016151377546E-2</v>
      </c>
      <c r="AE20" s="1">
        <v>0.02</v>
      </c>
      <c r="AF20" s="13">
        <f t="shared" si="2"/>
        <v>6.8992871486951324E-2</v>
      </c>
      <c r="AG20" s="13">
        <f t="shared" si="3"/>
        <v>3.9810090702947836E-3</v>
      </c>
      <c r="AH20" s="1">
        <v>1.33</v>
      </c>
      <c r="AI20" s="2">
        <f t="shared" si="16"/>
        <v>0.10392304845413262</v>
      </c>
      <c r="AJ20" s="1">
        <v>0.06</v>
      </c>
      <c r="AK20" s="1">
        <v>1.29</v>
      </c>
      <c r="AL20" s="2">
        <f t="shared" si="17"/>
        <v>0.12124355652982141</v>
      </c>
      <c r="AM20" s="1">
        <v>7.0000000000000007E-2</v>
      </c>
      <c r="AN20" s="13">
        <f t="shared" si="12"/>
        <v>-3.0536723860081716E-2</v>
      </c>
      <c r="AO20" s="13">
        <f t="shared" si="13"/>
        <v>4.9796976789674144E-3</v>
      </c>
    </row>
    <row r="21" spans="1:41" x14ac:dyDescent="0.2">
      <c r="A21" s="1">
        <v>17</v>
      </c>
      <c r="B21" s="11" t="s">
        <v>139</v>
      </c>
      <c r="C21" s="11" t="s">
        <v>140</v>
      </c>
      <c r="D21" s="11" t="s">
        <v>142</v>
      </c>
      <c r="E21" s="11">
        <v>104.42</v>
      </c>
      <c r="F21" s="11">
        <v>36.03</v>
      </c>
      <c r="G21" s="11" t="s">
        <v>49</v>
      </c>
      <c r="H21" s="1">
        <v>2318</v>
      </c>
      <c r="I21" s="1">
        <v>6.8</v>
      </c>
      <c r="J21" s="1">
        <v>314</v>
      </c>
      <c r="K21" s="11" t="s">
        <v>141</v>
      </c>
      <c r="L21" s="11" t="s">
        <v>143</v>
      </c>
      <c r="M21" s="11" t="s">
        <v>79</v>
      </c>
      <c r="N21" s="11" t="s">
        <v>60</v>
      </c>
      <c r="O21" s="1">
        <v>7</v>
      </c>
      <c r="P21" s="2">
        <v>2.8</v>
      </c>
      <c r="Q21" s="1">
        <v>3</v>
      </c>
      <c r="R21" s="2">
        <v>5.05565</v>
      </c>
      <c r="S21" s="2">
        <v>0.37565000000000026</v>
      </c>
      <c r="U21" s="2">
        <v>4.8365200000000002</v>
      </c>
      <c r="V21" s="2">
        <v>0.25044000000000022</v>
      </c>
      <c r="X21" s="13">
        <f t="shared" si="10"/>
        <v>-4.4310975911207029E-2</v>
      </c>
      <c r="Y21" s="13">
        <f t="shared" si="11"/>
        <v>2.7340707563501751E-3</v>
      </c>
      <c r="Z21" s="1">
        <v>0.52121600000000001</v>
      </c>
      <c r="AA21" s="1">
        <v>1.3010999999999995E-2</v>
      </c>
      <c r="AC21" s="1">
        <v>0.37080099999999999</v>
      </c>
      <c r="AD21" s="1">
        <v>1.3010999999999995E-2</v>
      </c>
      <c r="AF21" s="13">
        <f t="shared" si="2"/>
        <v>-0.3404990126081463</v>
      </c>
      <c r="AG21" s="13">
        <f t="shared" si="3"/>
        <v>6.1812380188284674E-4</v>
      </c>
      <c r="AH21" s="1">
        <v>4.5333600000000001</v>
      </c>
      <c r="AI21" s="1">
        <v>0.36085000000000012</v>
      </c>
      <c r="AK21" s="1">
        <v>4.4720199999999997</v>
      </c>
      <c r="AL21" s="1">
        <v>0.20833000000000013</v>
      </c>
      <c r="AN21" s="13">
        <f t="shared" si="12"/>
        <v>-1.3623178294825289E-2</v>
      </c>
      <c r="AO21" s="13">
        <f t="shared" si="13"/>
        <v>2.8353834608688777E-3</v>
      </c>
    </row>
    <row r="22" spans="1:41" x14ac:dyDescent="0.2">
      <c r="A22" s="1">
        <v>17</v>
      </c>
      <c r="B22" s="11" t="s">
        <v>139</v>
      </c>
      <c r="C22" s="11" t="s">
        <v>140</v>
      </c>
      <c r="D22" s="11" t="s">
        <v>142</v>
      </c>
      <c r="E22" s="11">
        <v>104.42</v>
      </c>
      <c r="F22" s="11">
        <v>36.03</v>
      </c>
      <c r="G22" s="11" t="s">
        <v>49</v>
      </c>
      <c r="H22" s="1">
        <v>2318</v>
      </c>
      <c r="I22" s="1">
        <v>6.8</v>
      </c>
      <c r="J22" s="1">
        <v>314</v>
      </c>
      <c r="K22" s="11" t="s">
        <v>141</v>
      </c>
      <c r="L22" s="11" t="s">
        <v>144</v>
      </c>
      <c r="M22" s="11" t="s">
        <v>79</v>
      </c>
      <c r="N22" s="11" t="s">
        <v>60</v>
      </c>
      <c r="O22" s="1">
        <v>7</v>
      </c>
      <c r="P22" s="2">
        <v>2.8</v>
      </c>
      <c r="Q22" s="1">
        <v>3</v>
      </c>
      <c r="R22" s="2">
        <v>5.5095700000000001</v>
      </c>
      <c r="S22" s="2">
        <v>0.3913000000000002</v>
      </c>
      <c r="U22" s="2">
        <v>4.4139099999999996</v>
      </c>
      <c r="V22" s="2">
        <v>0.4539200000000001</v>
      </c>
      <c r="X22" s="13">
        <f t="shared" si="10"/>
        <v>-0.2217256622347068</v>
      </c>
      <c r="Y22" s="13">
        <f t="shared" si="11"/>
        <v>5.206623149339399E-3</v>
      </c>
      <c r="Z22" s="1">
        <v>0.63415500000000002</v>
      </c>
      <c r="AA22" s="1">
        <v>5.9845999999999955E-2</v>
      </c>
      <c r="AC22" s="1">
        <v>0.42388300000000001</v>
      </c>
      <c r="AD22" s="1">
        <v>3.6430999999999991E-2</v>
      </c>
      <c r="AF22" s="13">
        <f t="shared" si="2"/>
        <v>-0.40283593029590525</v>
      </c>
      <c r="AG22" s="13">
        <f t="shared" si="3"/>
        <v>5.4308760452522527E-3</v>
      </c>
      <c r="AH22" s="1">
        <v>4.8972300000000004</v>
      </c>
      <c r="AI22" s="1">
        <v>0.30548999999999982</v>
      </c>
      <c r="AK22" s="1">
        <v>3.9332600000000002</v>
      </c>
      <c r="AL22" s="1">
        <v>0.52776000000000023</v>
      </c>
      <c r="AN22" s="13">
        <f t="shared" si="12"/>
        <v>-0.219201140586472</v>
      </c>
      <c r="AO22" s="13">
        <f t="shared" si="13"/>
        <v>7.2984092229057057E-3</v>
      </c>
    </row>
  </sheetData>
  <phoneticPr fontId="7" type="noConversion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D88210A5-D08C-4565-887F-1C294C4B1E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</vt:lpstr>
      <vt:lpstr>Paired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Ying Chen</cp:lastModifiedBy>
  <dcterms:created xsi:type="dcterms:W3CDTF">2015-06-05T18:19:00Z</dcterms:created>
  <dcterms:modified xsi:type="dcterms:W3CDTF">2022-11-18T12:58:49Z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{D88210A5-D08C-4565-887F-1C294C4B1EB4}</vt:lpwstr>
  </property>
  <property fmtid="{D5CDD505-2E9C-101B-9397-08002B2CF9AE}" pid="3" name="KSOProductBuildVer">
    <vt:lpwstr>2052-11.1.0.10938</vt:lpwstr>
  </property>
  <property fmtid="{D5CDD505-2E9C-101B-9397-08002B2CF9AE}" pid="4" name="ICV">
    <vt:lpwstr>D2F12159C32A4B919947D6F6AC9C3A10</vt:lpwstr>
  </property>
</Properties>
</file>